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olarship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48">
      <text>
        <t xml:space="preserve">This is a full-board comprehensive scholarship that covers: tuition fees, one return air ticket for African students from outside Uganda and Kenya, research costs, workshop and conference costs, living expenses including stipend and accommodation fees, laptop, internship attachment, community engagement and field attachment, and entrepreneurship training.
	-Lisa Tichagwa</t>
      </text>
    </comment>
    <comment authorId="0" ref="K149">
      <text>
        <t xml:space="preserve">Applicants are requested to fill in the Scholarship Application Form (including a Personal Statement) and submit it alongside the requested documentation to info@kenyawildlifetrust.org.
Visit website to download application form.
	-Lisa Tichagwa</t>
      </text>
    </comment>
    <comment authorId="0" ref="L150">
      <text>
        <t xml:space="preserve">This scholarship is only available to South African citizens or permanent residents and may only be used to study at a South African university.
	-Lisa Tichagwa</t>
      </text>
    </comment>
    <comment authorId="0" ref="L149">
      <text>
        <t xml:space="preserve">1.Applicants must come from one of the core areas where Kenya Wildlife Trust works - Greater Mara, Samburu/Laikipia or Tsavo/ Amboseli
2.Applicants must fit one of the following criteria:
a)Well-performing student currently enrolled in a course relating to wildlife and/or conservation at an institution of high learning in Kenya
b)Candidate holding an unconditional admission offer for a course relating to wildlife and/or conservation from an institution of higher learning (for the relevant academic year)
	-Lisa Tichagwa</t>
      </text>
    </comment>
    <comment authorId="0" ref="L148">
      <text>
        <t xml:space="preserve">1.Be a national of Kenya and Uganda to benefit from the national respective scholarship quota
2.Be a citizen of any African country to benefit from the Africa region scholarship quota
3.Be from economically disadvantaged, marginalized communities, coming from conflict and post conflict areas.
4.Be less than 25 years for undergraduate and less than 30 years for master’s studies at the time of application.
5.Should have completed secondary school and/or diploma for a bachelor’s degree application not more than two years before the time of this call.
6..The applicant should meet admission criteria to eligible programs in the university of choice (Egerton University or Gulu University).
7.For admission into Gulu University for an undergraduate degree programme one must have attained the High School Certificate (HSC) also known as Uganda Advanced Certificate of Education (UACE) or its equivalent. For admission into Egerton University one must have completed the Kenya Secondary Education Certificate (KSCE) or its equivalent.
8.Demonstrate interest in agriculture, agribusiness and entrepreneurship
9.Demonstrate leadership qualities.
10.Have commitment to working in agriculture and agricultural value chains
11.Have a strong commitment to community transformation
	-Lisa Tichagwa</t>
      </text>
    </comment>
    <comment authorId="0" ref="D148">
      <text>
        <t xml:space="preserve">1.Be a national of Kenya and Uganda to benefit from the national respective scholarship quota
2.Be a citizen of any African country to benefit from the Africa region scholarship quota
	-Lisa Tichagwa</t>
      </text>
    </comment>
    <comment authorId="0" ref="L147">
      <text>
        <t xml:space="preserve">Graduates of English Language Studies (ELS) level 112 coming to UMW directly from an ELS center are eligible for the following scholarships instead:
1) An annual $2,500 Academic Achievement Award, with a cumulative ELS 112 GPA of 3.0 or higher. It’s renewable for a total of eight semesters as long as the student takes a minimum of 12 credits per semester and maintains a 2.5 GPA.
2) 2An annual $5,000 Academic Excellence Award, with a cumulative GPA of 3.5 or higher in ELS Levels 110 to 112. It’s renewable for a total of eight semesters as long as the student takes a minimum of 12 credit hours per semester and maintains a 2.5 GPA.
	-Jean Ntawanguwe</t>
      </text>
    </comment>
    <comment authorId="0" ref="K147">
      <text>
        <t xml:space="preserve">I. College Admission Requirement
Entrance Requirement: Applicants must have previous degree: 
English Language Requirement: 1. Proof of English language proficiency should be sent directly to UMW from the evaluating organization. These exam scores will get you in the running:
2. Test of English as a Foreign Language (TOEFL 80 IBT)
ELS Language Center’s Intensive English Program (Level 112 completion)
International English Language 3. Testing System (6.5 on the academic exam)
4. College Board’s SAT (Evidence Based Critical Reading, 550; Math 550; use UMW SAT testing code 5398)
5. ACT (composite score of 22 or higher; use UMW ACT testing code 4414)
II.  Submmit the Common Application (here: https://apply.commonapp.org/Login?ma=159) or the Coalition Application (here: https://shibboleth-idp.collegenet.com/idp/Authn/UserPassword), essay or approved waiver online. These are the items required of international applicants for admission consideration.
1. The Application
2. Transcripts and/or Exam Scores
3. References
4. English Language Proficiency
5. Financial Support
	-Jean Ntawanguwe</t>
      </text>
    </comment>
    <comment authorId="0" ref="L146">
      <text>
        <t xml:space="preserve">Competitive candidates will be at the top
of our applicant pool with respect to SAT
scores, will typically be in the top 10 percent
of their high school classes. Applicants
must be international students. At USC, an
international student is an individual of
foreign nationality who will be entering, or
has already entered, the United States with
a student visa.
	-Jean Ntawanguwe</t>
      </text>
    </comment>
    <comment authorId="0" ref="K146">
      <text>
        <t xml:space="preserve">Submit a completed 2017
Common Application and
USC Writing Supplement
by December 1. Submit all
supporting documents,
including proof of financial
support, by January 15.
No additional application
is required.
	-Jean Ntawanguwe</t>
      </text>
    </comment>
    <comment authorId="0" ref="L145">
      <text>
        <t xml:space="preserve">Eligibility criteria:
1. To participate in the Pappalardo . Fellowships competition, a candidate can only be nominated by a faculty member or senior researcher in physics, astronomy or related fields. Self-nominated applicants will not be accepted.
2. A letter of reference is not submitted by the faculty nominator along with the online nomination form. Instead, the candidate herself/himself will submit the nominator’s contact information to org (AJO) as one of her/his three referees. AJO will then email the faculty referee directly with instructions for submitting the nominator’s letter of reference directly to its secure, confidential server.
3. Current MIT graduate students and postdoctoral researchers, or those who have already received an offer for a postdoctoral position from an MIT faculty member, will only be considered under exceptional circumstances
	-Jean Ntawanguwe</t>
      </text>
    </comment>
    <comment authorId="0" ref="K145">
      <text>
        <t xml:space="preserve">Application Materials Deadline for Candidates (including the three referee letters)
Candidates must follow the instructions and use the private code emailed to them directly by the Pappalardo Fellowships office on how to access the private section for the 2018-2021 Pappalardo Fellowships competition on academicjobsonline.org. This is where all required application materials must be submitted for review by Committee faculty.
Note to Applicants: As the interviews for the 2018-2021 Pappalardo Fellowships will only take place in person on the MIT campus during THURSDAY and FRIDAY, DECEMBER 14and 15, 2017, thus serious applicants will need to keep these dates open in their calendars.
Applicants themselves are responsible for ensuring that all of the following items are submitted to academicjobsonline.org by Midnight (EST) on FRIDAY, OCTOBER 6, 2017 [Midnight = Friday/Saturday]:
Name, title, Institutional affiliation, address, cell phone number, area of physics.
Curriculum vitae
List of publications
An essay detailing proposed research during a Pappalardo Fellowship [Important message from the faculty reviewers: Maximum length of two-pages, single-sided, using an 11 or 12 point font size and 1.5 or double spacing for Optimal Legibility. References and graphics are not necessary, but if included, must be contained within the two-page limit.]
Three letters of recommendation, of which number should be the letter from the faculty nominator. No co-authored letters, please.
One publication preprint or reprint (optional, and limited to one paper).
Application form:  http://web.mit.edu/physics/research/pappalardo/form.html
	-Jean Ntawanguwe</t>
      </text>
    </comment>
    <comment authorId="0" ref="L143">
      <text>
        <t xml:space="preserve">Eligibility criteria:
1.Applicants should be based on (or recent graduates of) a North American or European university or research institute.
2. For doctoral students applying, ABD status is required before starting the fellowship.
3. For postdoctoral scholars applying, the preference is for projects that are designed for the “second book” (Habilitation or equivalent).
4. The proposed project should require primary research in the United States.
	-Jean Ntawanguwe</t>
      </text>
    </comment>
    <comment authorId="0" ref="K143">
      <text>
        <t xml:space="preserve">To apply  send the following materials (as a pdf) to fellowships@ghi-dc.org:
1. Application form
 [Here: https://www.ghi-dc.org/fileadmin/user_upload/GHI_Washington/PDFs/fellowships/FORM_Short-term_Fellowships.pdf]
2. A brief cover letter
3. Curriculum vitae
4. A copy of your most recent diploma or transcripts
5. Project description (no more than 2,000 words)
6. Research schedule for the fellowship
7. At least one letter of reference (sent separately)
	-Jean Ntawanguwe</t>
      </text>
    </comment>
    <comment authorId="0" ref="L139">
      <text>
        <t xml:space="preserve">Eligibility Requirements:
In order to be eligible for an Erasmus + scholarship under this project, you must be a student/staff from the institution which are a part of the project’s Consortium.
The MOBILE+3 project offers grants for exchange mobility. As so, all the students must be registered in a HEI and enrolled in studies leading to a recognized degree or another recognized tertiary level qualification.
For Undergraduate studies:
*must be enrolled at least in the second year of higher education studies in order to be eligible to undertake an exchange period abroad.
For Master studies:
*must have completed at least one semester at the home institution before undertaking an exchange period.
For Doctorate studies:
*must have completed at least one year of studies and have already a research project.
For academic and administrative staff:
*must work (full-time) at a partner institution of the project in order to be eligible to apply for a grant.
	-Jean Ntawanguwe</t>
      </text>
    </comment>
    <comment authorId="0" ref="L142">
      <text>
        <t xml:space="preserve">The applicant (m/f) should hold the nationality of one of the SADC countries; study full time at a University or other tertiary education institution in one of the SADC countries; be in the second or third year of his or her undergraduate studies, i.e. s/he has successfully completed at least one year of studies and has successfully re-registered for further courses in the next academic year
	-Lisa Tichagwa</t>
      </text>
    </comment>
    <comment authorId="0" ref="L141">
      <text>
        <t xml:space="preserve">Go to source website for specific details on applying to University of Nigeria or University of Pretoria
	-Lisa Tichagwa</t>
      </text>
    </comment>
    <comment authorId="0" ref="L140">
      <text>
        <t xml:space="preserve">You are eligible to apply if in addition to UG-SFAO (The Students Financial Aid Office) eligibility requirements you:
1. Are a Level 100 student.
2. Obtained an aggregate of 14 or better at the WASSCE.
3. Are able to demonstrate limited family income and/or insufficient funds to cover most or all educational related expenses.
4. Have the will to succeed (determination, perseverance and success in other pursuits).
5. Continuing science student with CGPA 3.75 and above (very limited slots)
	-Lisa Tichagwa</t>
      </text>
    </comment>
    <comment authorId="0" ref="L139">
      <text>
        <t xml:space="preserve">All applicants must:
1. Be citizens of and reside in a sub-Saharan African country
2. Hold a master’s degree
3. Be enrolled in a PhD program at an accredited university in Ghana, Kenya, Nigeria, South Africa, Tanzania, or Uganda
4. Be in the final year of writing and have completed at least one dissertation chapter
	-Lisa Tichagwa</t>
      </text>
    </comment>
    <comment authorId="0" ref="K142">
      <text>
        <t xml:space="preserve">1) A detailed CV  
2) A passport photo 
3) A letter of motivation (500-1500 words)
4) Names and contact details of 2 persons (no members of your family) who support the application and can provide further information on you.
5) Information on additional funding (grants, scholarships, tuition fee waivers etc.) from public or private sources.
	-Lisa Tichagwa</t>
      </text>
    </comment>
    <comment authorId="0" ref="K141">
      <text>
        <t xml:space="preserve">Go to source website for specific details on applying to University of Nigeria or University of Pretoria
	-Lisa Tichagwa</t>
      </text>
    </comment>
    <comment authorId="0" ref="K140">
      <text>
        <t xml:space="preserve">Download and Submit a completed FE- SFAO FORM AF SCHOLARSHIP APPLICATION and the required essays, a copy of your academic records (WASSCE grades) letters of recommendation and supporting need documents.
Download form from website.
	-Lisa Tichagwa</t>
      </text>
    </comment>
    <comment authorId="0" ref="J141">
      <text>
        <t xml:space="preserve">University of Nigeria: 2
University of Pretoria: 1
	-Lisa Tichagwa</t>
      </text>
    </comment>
    <comment authorId="0" ref="H141">
      <text>
        <t xml:space="preserve">The scholarship will cover all tuition fees, a research study allowance, upkeep costs such as accommodation and board, an allowance to travel health insurance and stationery costs for the duration of the MSc. degree, i.e. a maximum of two years, by which time the students should finish their degree for study at either of the two universities.
	-Lisa Tichagwa</t>
      </text>
    </comment>
    <comment authorId="0" ref="L31">
      <text>
        <t xml:space="preserve">National of Africa, India or a commonwealth country. Have not already studied outside home country and hold an offer at the school
	-Alix Antwi-Donkor</t>
      </text>
    </comment>
    <comment authorId="0" ref="L138">
      <text>
        <t xml:space="preserve">Africa Initiative for Governance (AIG) will fund five scholarships for outstanding individuals from Nigeria and Ghana to pursue the Master of Public Policy degree at the Blavatnik School of Government (BSG), University of Oxford. AIG Scholars will be expected, upon graduation, to return to their home country and apply their learning experience as change agents in their country’s public sector.
	-Jean Ntawanguwe</t>
      </text>
    </comment>
    <comment authorId="0" ref="N137">
      <text>
        <t xml:space="preserve">Award Details
Those admitted to the UMAPS Program will receive:
1) Four to six months residency at the University of Michigan in Ann Arbor, Michigan, USA, paired with a faculty mentor with full access to the university’s resources
2) Round-trip airfare from their home country to Ann Arbor, Michigan
3) Free housing, and a modest stipend to cover living, health care, and research costs while at U-M.
Important note: The UMAPS program is unable to accommodate spouses and/or dependents 
4) Office/Laboratory space 
5) Opportunity to present research to the U-M community
	-Jean Ntawanguwe</t>
      </text>
    </comment>
    <comment authorId="0" ref="L136">
      <text>
        <t xml:space="preserve">Eligibility criteria:
1. Graduates with passion for excellent research results
2. Good written and spoken English skills
3. Good reports from academic referees
4. Only for international students
	-Jean Ntawanguwe</t>
      </text>
    </comment>
    <comment authorId="0" ref="L135">
      <text>
        <t xml:space="preserve">The applicant must have a Home Sponsor who is a member of the institution where the applicant is affiliated in the home country, as well as a Host Sponsor who is a member of the institution which the candidate plans to pursue training. Should an award be made, the Host Sponsor must be willing to assume responsibility for overseeing the candidate’s training. Since the Baldwin Fellowship is intended to be a partnership between the candidate and both the Home and Host Institutions, it is expected that candidates will be offered support by these institutions in the form of financial assistance and, upon completion of training, employment in the home country.
	-Lisa Tichagwa</t>
      </text>
    </comment>
    <comment authorId="0" ref="L132">
      <text>
        <t xml:space="preserve">35 years of age or younger
Enrolled in a graduate program or hold a professional position
	-Lisa Tichagwa</t>
      </text>
    </comment>
    <comment authorId="0" ref="L131">
      <text>
        <t xml:space="preserve">• Cumulative Grade Point Average (CGPA) of 3.0 or Higher; Weighted 75% of Total
• Strong Confidential Letter of Recommendation by Relevant Department or Faculty testifying to the Applicant's Serious
Commitment to his/her Studies, Good Conduct and Other Achievements Including Active Participation in Extra &amp; CoCurricular
Activities and Community Services; Weighted 20% of Total
• Short 'Personal Statement' Essay, Not Exceeding One Type written Page, to allow the Applicant to Emphasize Any Particular/Outstanding Aspect of His/Her Application; Weighted 5% of Total
	-Lisa Tichagwa</t>
      </text>
    </comment>
    <comment authorId="0" ref="K129">
      <text>
        <t xml:space="preserve">Fill out application form found either:
• At all County and	Sub-county government ministry offices and Administration Offices in Busia,Bungoma, Kakamega and Vihiga Counties.	
• At the ACCES Office in Kakamega in Milimani Estate, off state house road.
• Online at www.acceskenya.org
• Or send an	email to acceskenya@yahoo.com with	your e-mail	address for the application form	to be forwarded to you.
	-Lisa Tichagwa</t>
      </text>
    </comment>
    <comment authorId="0" ref="H134">
      <text>
        <t xml:space="preserve">A monthly allowance to cover basic living expenses such as accommodation and meals while in the host country;
A special allowance to attend international conferences during the period of the fellowship;
A return ticket from the home country to the host institute for the agreed research period;
Visa expenses;
Annual medical insurance contribution;
The opportunity to attend regional science communications workshops, on a competitive basis;
Study fees (including tuition and registration fees) in agreement with the chosen host institute which is also expected to contribute.
	-Lisa Tichagwa</t>
      </text>
    </comment>
    <comment authorId="0" ref="D132">
      <text>
        <t xml:space="preserve">Cameroon
Equatorial Guinea
Gabon
Republic of Congo
Democratic Republic of Congo
Central African Republic and Uganda.
	-Lisa Tichagwa</t>
      </text>
    </comment>
    <comment authorId="0" ref="H6">
      <text>
        <t xml:space="preserve">For holders of an Australia Awards Masters Scholarship, entitlements include the full costs of tuition fees for up to two years for a Masters award. An economy class flight to and from Australia is provided and an approximate annual stipend of AUD 30,000 to cover living expenses whilst on award in Australia. Overseas Student Health Cover (OSHC) is also provided to cover Awardee’s basic medical costs. A one off Establishment Allowance of AUD 5,000 is payable to assist with the costs of starting life in Australia
	-Chisom Okwara</t>
      </text>
    </comment>
    <comment authorId="0" ref="H127">
      <text>
        <t xml:space="preserve">Each scholarship is worth approximately £25,000. The scholarship will cover full tuition fees and accommodation in The Green plus £4,200 per annum living costs to be paid in three instalments – October, January and April.
	-Chisom Okwara</t>
      </text>
    </comment>
    <comment authorId="0" ref="L127">
      <text>
        <t xml:space="preserve">These scholarships are to aid students in financial hardship due to the fact that they are from a country that is in crisis as a result of the political situation, war, natural disaster etc.
The scholarship is available for students on full time Master’s programmes (not MBA) based at the University of Bradford. Students must be self funded.
You no longer need to have secured an offer to study at Bradford before you apply for this scholarship. However you must already have completed your undergraduate degree and know your results to be able to apply.
You must send proof of your results with your application form. Any evidence sent after your application will not be accepted.
Please apply for the scholarship before applying for a place on a course if you will be reliant upon the scholarship to cover your fees and living expenses.
You must now already have the required English qualifications to be able to study your chosen course, we will not be able to consider your application unless you meet these requirements. Details of the qualifications we accept can be found on our website.  Please note that we also accept the WAEC qualification at a grade C6 or higher for students from certain African countries.
	-Chisom Okwara</t>
      </text>
    </comment>
    <comment authorId="0" ref="H126">
      <text>
        <t xml:space="preserve">monthly payment, tuition waiver, health insurance, air fare, housing allowance, etc., as applicable to each country.
	-Chisom Okwara</t>
      </text>
    </comment>
    <comment authorId="0" ref="K125">
      <text>
        <t xml:space="preserve">tuition, a monthly living stipend, round-trip airfare, health insurance, and travel allowance.
	-Chisom Okwara</t>
      </text>
    </comment>
    <comment authorId="0" ref="L125">
      <text>
        <t xml:space="preserve">Be a national of a World Bank member developing country;
• Not hold dual citizenship of a developed country;
• Be in good health;
• Hold a Bachelor (or equivalent) degree earned at least 3 years prior to the Application Deadline date;
• Have 3 years or more of recent development-related experience after earning a Bachelor (or equivalent) degree;
• Be accepted unconditionally to enroll in the upcoming academic year in at least one of the JJWBGSP Preferred or Partner masters degree Programs;
• Not be an Executive Director, his/her alternate, and/or staff of all types of appointments of the World Bank Group or a close relative of the aforementioned by blood or adoption with the term “close relative” defined as: Mother, Father, Sister, Half-sister, Brother, Half-brother, Son, Daughter, Aunt, Uncle, Niece, or Nephew;
	-Chisom Okwara</t>
      </text>
    </comment>
    <comment authorId="0" ref="L124">
      <text>
        <t xml:space="preserve">Must be between the ages of 23-32 at the time of submitting his/her application.
Must have obtained or be on the verge of completing their undergraduate degree with a Baccalaureate from an accredited college/university, or its equivalent.
Must have a minimum cumulative GPA of 3.0 or higher on a 4.0 rating system, or its equivalent.
Must be matriculated at an accredited university for the upcoming academic year starting August/September 2015, and must maintain full-time status for the duration of the Master’s Degree.
Must be a national of a developing country (except OFID Member Countries)
Must select a subject of study that pertains to OFID’s core mission, such as: economics of development (poverty reduction, energy and sustainable development), environment (desertification), or other related science and technology fields.
	-Chisom Okwara</t>
      </text>
    </comment>
    <comment authorId="0" ref="L123">
      <text>
        <t xml:space="preserve">Applicants must be admissible or fully admitted to the University of Oregon. New students must apply for admission to the UO for 2017-18 by 15 January 2017. 
Applicants cannot be U.S. citizens, U.S. permanent residents, or eligible to receive U.S. federal financial assistance.
Applicants must demonstrate financial need and meet the minimum 3.0 cumulative GPA requirement
	-Chisom Okwara</t>
      </text>
    </comment>
    <comment authorId="0" ref="H10">
      <text>
        <t xml:space="preserve">Full, Stipend for housing and living expenses. Scholarship depends on school
	-Alix Antwi-Donkor</t>
      </text>
    </comment>
    <comment authorId="0" ref="L122">
      <text>
        <t xml:space="preserve">Obtain a foreign university degree deemed equivalent to a Bachelor of UNIL before the start of the master program at the UNIL.
To have distinguished herself during her studies, notably by particularly brilliant academic results.
Have a minimum level of B2 (level according to the global scale of the European Language Portfolio) in French or English depending on the language of instruction of the chosen master.
Not already registered at UNIL.
To have paid the administrative fee of CHF 200.- (see document “list of documents to be attached to your application file”)
	-Chisom Okwara</t>
      </text>
    </comment>
    <comment authorId="0" ref="K121">
      <text>
        <t xml:space="preserve">Submit your application online. Please visit the Victorian International Education Awards 2017 portal to create an account and submit your application.
	-Chisom Okwara</t>
      </text>
    </comment>
    <comment authorId="0" ref="H97">
      <text>
        <t xml:space="preserve">Tuition only
	-Chisom Okwara</t>
      </text>
    </comment>
    <comment authorId="0" ref="H95">
      <text>
        <t xml:space="preserve">Tuition, living allowance, airfare, books, research fees, outfit allowance, books, mobilization allowance, interior research
	-Chisom Okwara</t>
      </text>
    </comment>
    <comment authorId="0" ref="H88">
      <text>
        <t xml:space="preserve">Full tuition
	-Chisom Okwara</t>
      </text>
    </comment>
    <comment authorId="0" ref="H87">
      <text>
        <t xml:space="preserve">Full tuition, allowance, living expenses, air travel, research fees, health cover, English course,
	-Chisom Okwara</t>
      </text>
    </comment>
    <comment authorId="0" ref="H61">
      <text>
        <t xml:space="preserve">Tuition, accomodation, stipend, medical insurance
	-Chisom Okwara</t>
      </text>
    </comment>
    <comment authorId="0" ref="H60">
      <text>
        <t xml:space="preserve">Full funding
	-Chisom Okwara</t>
      </text>
    </comment>
    <comment authorId="0" ref="H59">
      <text>
        <t xml:space="preserve">Tuition, registration, allowance
	-Chisom Okwara</t>
      </text>
    </comment>
    <comment authorId="0" ref="H59">
      <text>
        <t xml:space="preserve">University fees, health insurance, cost of living, research cost
	-Chisom Okwara</t>
      </text>
    </comment>
    <comment authorId="0" ref="H4">
      <text>
        <t xml:space="preserve">monthly stipend, full tuition, health insurance, airfare
	-Chisom Okwara</t>
      </text>
    </comment>
    <comment authorId="0" ref="L12">
      <text>
        <t xml:space="preserve">See link for more information
	-Alix Antwi-Donkor</t>
      </text>
    </comment>
    <comment authorId="0" ref="H7">
      <text>
        <t xml:space="preserve">Depends on the school you want to attend and your financial status. However, they also offer full scholarship and living expenses
	-Alix Antwi-Donkor</t>
      </text>
    </comment>
    <comment authorId="0" ref="G7">
      <text>
        <t xml:space="preserve">Depends on the currency the school charges in
	-Alix Antwi-Donkor</t>
      </text>
    </comment>
    <comment authorId="0" ref="F7">
      <text>
        <t xml:space="preserve">Depending on the students financial background
	-Alix Antwi-Donkor</t>
      </text>
    </comment>
    <comment authorId="0" ref="L120">
      <text>
        <t xml:space="preserve">Eligibility:
US citizens and Non-US citizens are eligible to apply for the program.
Candidates whose native language is not English are expected to have the ability to write and speak fluently in English.
Past or current fellowship recipients are eligible to apply for another award.
	-Jean Ntawanguwe</t>
      </text>
    </comment>
    <comment authorId="0" ref="K120">
      <text>
        <t xml:space="preserve">Before applying you should make contacts with your prospective Smithsonian advisor(s)as you prepare your proposal (being sure to discuss potential research costs) with your proposed advisor(s) before submitting your application
All application materials must be presented in English (foreign transcripts may be translated)
Once you have created an account and logged into SOLAA you will need to complete all the required information including:
Mailing address
Academic background
Current college or University
Selecting the grand challengeunder which your proposal fall
Identifying committee that you feel is most appropriate to analyse your proposal.
Upload the following with your application:
Abstract ( one page)
Research Proposal
Time Table
Budget and Justification
Bibliography
Curriculum Vitae
Transcripts
References ( atleast 2 referees)
	-Jean Ntawanguwe</t>
      </text>
    </comment>
    <comment authorId="0" ref="K110">
      <text>
        <t xml:space="preserve">ll Foreign Student Program applications are processed by bi-national Fulbright Commissions/Foundations or U.S. Embassies. Therefore, foreign students must apply through the Fulbright Commission/Foundation or U.S. Embassy in their home countries.
	-Chisom Okwara</t>
      </text>
    </comment>
    <comment authorId="0" ref="H110">
      <text>
        <t xml:space="preserve">Generally, the grant funds tuition, airfare, a living stipend, and health insurance, etc. The Fulbright program provides funding for the duration of the study.
	-Chisom Okwara</t>
      </text>
    </comment>
    <comment authorId="0" ref="A1">
      <text>
        <t xml:space="preserve">Generally, the grant funds tuition, airfare, a living stipend, and health insurance, etc. The Fulbright program provides funding for the duration of the study.
	-Chisom Okwara</t>
      </text>
    </comment>
    <comment authorId="0" ref="K111">
      <text>
        <t xml:space="preserve">It is important to visit the official website (link found below) to access the application form and scholarship template and for detailed information on how to apply for this scholarship.
	-Chisom Okwara</t>
      </text>
    </comment>
    <comment authorId="0" ref="L111">
      <text>
        <t xml:space="preserve">Applicants who demonstrate exceptional leadership understanding. You must submit a 750-word essay on the following topic: “It has been said that success in business requires flexibility to be responsive, but also commitment to a recognized set of values. Discuss using your personal and professional experience.”
	-Chisom Okwara</t>
      </text>
    </comment>
    <comment authorId="0" ref="L112">
      <text>
        <t xml:space="preserve">Preference is given to women from developing countries. 
Employees of Nestlé or its subsidiaries are not eligible.
	-Chisom Okwara</t>
      </text>
    </comment>
    <comment authorId="0" ref="K112">
      <text>
        <t xml:space="preserve">Together with the MBA financial aid application form, you must also submit a 750-word essay using the IMD MBA Scholarship template on “Many have argued that greater diversity in the Top Management team of an organization is good for profits and customers. What would you recommend as ways to achieve greater diversity?”
	-Chisom Okwara</t>
      </text>
    </comment>
    <comment authorId="0" ref="L118">
      <text>
        <t xml:space="preserve">Applicants must be:
• a national of South Africa;
• in possession of a good results for completed years of study, or be able to demonstrate
improvement;
• a current undergraduate student of Law at the University of the Western Cape or the University of Fort Hare.
	-Lisa Tichagwa</t>
      </text>
    </comment>
    <comment authorId="0" ref="E119">
      <text>
        <t xml:space="preserve">Universities in the Eastern Cape only:
Cape Peninsula University of Technology
 University of Fort Hare
 Rhodes University
 Nelson Mandela Metropolitan University
 Walter Sisulu University of Technology and Science
	-Lisa Tichagwa</t>
      </text>
    </comment>
    <comment authorId="0" ref="L117">
      <text>
        <t xml:space="preserve">Students in their first year of study at the University of Pretoria and University of Cape Town are eligible to apply for the Dell Young Leaders Programme. Financial aid students are nominated by the respective institutions for the bursary, and students are then invited to apply to the programme.
	-Lisa Tichagwa</t>
      </text>
    </comment>
    <comment authorId="0" ref="K117">
      <text>
        <t xml:space="preserve">Students in their first year of study at the University of Pretoria and University of Cape Town are eligible to apply for the Dell Young Leaders Programme. Financial aid students are nominated by the respective institutions for the bursary, and students are then invited to apply to the programme.
	-Lisa Tichagwa</t>
      </text>
    </comment>
    <comment authorId="0" ref="E116">
      <text>
        <t xml:space="preserve">University of Cape Town
University of the Western Cape
The Tertiary School in Business Administration (TSIBA)
Stellenbosch University
Rhodes University
Nelson Mandela Metropolitan University
University of Johannesburg
University of Pretoria
WITS University
University of the Free State
	-Lisa Tichagwa</t>
      </text>
    </comment>
    <comment authorId="0" ref="L115">
      <text>
        <t xml:space="preserve">1.Applicants must be a citizen from an African country and a Permanent Resident for at least 1 year.
2.Applicants should apply to pursue either the MBA or the MPhil in Inclusive Innovation programme at the UCT GSB. Applicants will only be able to take up the MTN Scholarship if successfully admitted to the UCT GSB programme.
3.Must meet the financial need criteria.
	-Lisa Tichagwa</t>
      </text>
    </comment>
    <comment authorId="0" ref="K115">
      <text>
        <t xml:space="preserve">1.Applicants must submit the MTN Scholarship Application online form together with their UCT application number received from the UCT GSB Admissions Office. Required supporting documents include a CV and completed Affidavit.
2.Applicants are then notified if they are selected for an interview.
3.The final decision and award of the MTN Scholarship will be made by a Scholarship selection panel.
	-Lisa Tichagwa</t>
      </text>
    </comment>
    <comment authorId="0" ref="H114">
      <text>
        <t xml:space="preserve">The scholarship covers the full costs of tuition and college fees for the MBA programme as well as partial living expenses based on need, up to an additional £8,000.
	-Chisom Okwara</t>
      </text>
    </comment>
    <comment authorId="0" ref="K114">
      <text>
        <t xml:space="preserve">To apply for the Skoll Scholarship you first need to apply and be accepted onto the Saïd Business School’s MBA programme. Candidates must apply in stages 1-2 of the MBA admissions process for the 2018-19 academic year.
	-Chisom Okwara</t>
      </text>
    </comment>
    <comment authorId="0" ref="K113">
      <text>
        <t xml:space="preserve">To apply, you must submit a formal application for Admission and a Scholarship via the online application system.
	-Chisom Okwara</t>
      </text>
    </comment>
    <comment authorId="0" ref="H113">
      <text>
        <t xml:space="preserve">The scholarship includes course tuition fees, annual living allowance ($26,288 in 2016), and overseas student health cover (if award holder holds a subclass 500 visa).
The scholarship is awarded for two years for a Masters degree by Research and three years for a Doctoral research degree (an extension is possible for doctoral programs only),
	-Chisom Okwara</t>
      </text>
    </comment>
    <comment authorId="0" ref="H108">
      <text>
        <t xml:space="preserve">Covers allowance, tuition, travel
	-Chisom Okwara</t>
      </text>
    </comment>
    <comment authorId="0" ref="H109">
      <text>
        <t xml:space="preserve">The scholarship covers the international student tuition fees, a generous living allowance paid at the rate of $26,682 (2017 rate), and an establishment allowance of up to $1,485 to assist with relocation costs and airfares.
	-Chisom Okwara</t>
      </text>
    </comment>
    <comment authorId="0" ref="L109">
      <text>
        <t xml:space="preserve">Applicants must satisfy the University's academic entry requirements for a Masters degree by research or Doctorate by research.
Applicants are required to have successfully completed at least the equivalent of an Australian First Class Hons degree(this is a four year degree with a major research project in the final year)
Applicants must have met the English proficiency levels set by Flinders University for international students at the time of application. Students for whom English is a foreign language will need to provide evidence of their English language competence.
Applicants must not hold an equivalent research higher degree qualification.  Applications are only open to students commencing a research higher degree in Australia for the first time. 
Applicants must not hold Australian citizenship, Australian permanent resident status or New Zealand citizenship. Please see the attached conditions of award for full eligibility criteria.
	-Chisom Okwara</t>
      </text>
    </comment>
    <comment authorId="0" ref="K108">
      <text>
        <t xml:space="preserve">Applicants must submit the required documents to the Japanese diplomatic mission in the applicant’s country by the required deadline. Because the application process differs according to the country in which the Japanese embassy is located, please inquire at the Japanese embassy or consulate general in your country for details.  The deadline of the applications differ varies per country.
	-Chisom Okwara</t>
      </text>
    </comment>
    <comment authorId="0" ref="K107">
      <text>
        <t xml:space="preserve">To be considered for the scholarship, you must apply to the 1+1 MBA by March 2018. Please note that some partnering Masters close their applications in January 2018 and others in March 2018.
In addition to the Master and MBA applications, you must submit an essay of no more than 500 words addressing this question ‘How do you intend to change the world? What does this tell us about you as a person?’
It is important to read the how to apply page and visit the official website (link found across) to access the application form and for detailed information on how to apply for this scholarship.
	-Chisom Okwara</t>
      </text>
    </comment>
    <comment authorId="0" ref="L107">
      <text>
        <t xml:space="preserve">Academic achievement
• Leadership potential, demonstrated through experience and motivation
• Strong personal character, integrity and commitment
• Intention to focus on addressing world-scale social challenges in your career, either in an existing organisation or through development of a new enterprise
• Ability to envision how to achieve scalable and sustainable solutions to these challenges
• Articulated vision on how the Oxford 1+1 MBA will allow you to fulfil your objectives
	-Chisom Okwara</t>
      </text>
    </comment>
    <comment authorId="0" ref="H107">
      <text>
        <t xml:space="preserve">funding for tuition, college fees and a contribution towards living expenses covering both the Master’s degree and the MBA year.
	-Chisom Okwara</t>
      </text>
    </comment>
    <comment authorId="0" ref="A1">
      <text>
        <t xml:space="preserve">funding for tuition, college fees and a contribution towards living expenses covering both the Master’s degree and the MBA year.
	-Chisom Okwara</t>
      </text>
    </comment>
    <comment authorId="0" ref="L107">
      <text>
        <t xml:space="preserve">Be a citizen of a Chevening-eligible country.
•  Return to your country of citizenship for a minimum of two years after your scholarship has ended
•  Have an undergraduate degree that will enable you to gain entry to a post-graduate programme at a UK university. This is typically equivalent to an upper second-class 2:1 honours degree in the UK
•  Have at least two years’ work experience
•  Apply to three different eligible UK university courses and have received an unconditional offer from one of these choices by 12 July 2018
•  Meet the Chevening English language requirement by 12 July 2018
	-Chisom Okwara</t>
      </text>
    </comment>
    <comment authorId="0" ref="H107">
      <text>
        <t xml:space="preserve">A Chevening Scholarship normally covers university tuition fees, a monthly stipend, travel costs to and from the UK, an arrival allowance, a homeward departure allowance, the cost of one visa application, and a travel grant to attend Chevening events in the UK.
	-Chisom Okwara</t>
      </text>
    </comment>
    <comment authorId="0" ref="H30">
      <text>
        <t xml:space="preserve">Varies per course but the highest is 20,070 pounds
	-Alix Antwi-Donkor</t>
      </text>
    </comment>
    <comment authorId="0" ref="H29">
      <text>
        <t xml:space="preserve">living expenses - 10,500
Insurances - 520
Visa costs - 317
Tuition fees- 13,000 to 17,500
	-Alix Antwi-Donkor</t>
      </text>
    </comment>
    <comment authorId="0" ref="L28">
      <text>
        <t xml:space="preserve">African Studies
International Studies and Diplomacy
Social Anthropology
	-Alix Antwi-Donkor</t>
      </text>
    </comment>
    <comment authorId="0" ref="H23">
      <text>
        <t xml:space="preserve">Varies but the highest cost is 26,000
	-Alix Antwi-Donkor</t>
      </text>
    </comment>
    <comment authorId="0" ref="D20">
      <text>
        <t xml:space="preserve">Countries include:
Cambodia, Ghana, Kenya, India, Indonesia, Mexico, Myanmar, Philippines, Tanzania, Uganda
	-Alix Antwi-Donkor</t>
      </text>
    </comment>
    <comment authorId="0" ref="H18">
      <text>
        <t xml:space="preserve">one-off tuition fee reduction: 
1 scholarship of 12,000 pounds
2 scholarships of 10,000 pounds
3 scholarships of 8000 pounds
	-Alix Antwi-Donkor</t>
      </text>
    </comment>
    <comment authorId="0" ref="H17">
      <text>
        <t xml:space="preserve">Dean's scholarship also exists. 15 scholarships of up tp 6,000 pounds for students studying Events and Leisure Planning
	-Alix Antwi-Donkor</t>
      </text>
    </comment>
    <comment authorId="0" ref="J15">
      <text>
        <t xml:space="preserve">For September 2017:
13
January 2018:
10
May 2018:
2
September 2018:
13
	-Alix Antwi-Donkor</t>
      </text>
    </comment>
    <comment authorId="0" ref="H15">
      <text>
        <t xml:space="preserve">The tuition differs based on the degree we want to pursue however the highest is just over 21,000 dollars. 
Scholarships for fall 2017:
There are two full scholarships available
1- 5,000 dollars scholarship
1- 1,000 dollars scholarship (one-time)
January 2018:
1 full scholarship
1- 5,000 scholarship
8-1,000 scholarship (one-time)
May 2018:
No full scholarship
No 5,000 dollar scholarship
2 -1,000 scholarship (one-time)
September 2018:
There are two full scholarships available
1- 5,000 dollars scholarship
1- 1,000 dollars scholarship (one-time)
	-Alix Antwi-Donkor</t>
      </text>
    </comment>
    <comment authorId="0" ref="H38">
      <text>
        <t xml:space="preserve">Full tuition--
 £18,522-£29,769 (full info here: http://www.graduate.study.cam.ac.uk/finance/fees
	-Jean Ntawanguwe</t>
      </text>
    </comment>
    <comment authorId="0" ref="H51">
      <text>
        <t xml:space="preserve">Up to R100,000 in exceptional cases.
	-Lisa Tichagwa</t>
      </text>
    </comment>
    <comment authorId="0" ref="D51">
      <text>
        <t xml:space="preserve">Angola, Botswana,
Lesotho, Malawi, Mozambique, Namibia, South Africa, Swaziland, Zambia, Zimbabwe
	-Lisa Tichagwa</t>
      </text>
    </comment>
    <comment authorId="0" ref="K106">
      <text>
        <t xml:space="preserve">1. Please complete and submit this initial application form to gain qualification for application to scholarships-at-beittrust.org.uk no later than 15 August. Scholarship Applications are due on 31st August annually.
2. Please note that you will not be able to access the online application form unless you have applied for admission to the University of Edinburgh and have full EASE authentication.
3. Application forms:
Zimbabwe and Malawi: Application lists open on 1 June and should be made to: The Beit Trust Representative, P.O. Box CH 76, Chisipite, Harare, ZIMBABWE. (Office: 5 Ludlow Rd., Newlands, Harare) E-Mail: beitrust@africaonline.co.zw.
Zambia:  Application lists open on 1 April and should be made to: The Secretary, The Beit Trust, Beit House, Grove Road, Woking, Surrey, GU21 5JB, ENGLAND.   E-Mail: scholarships@beittrust.org.uk  
Please note that all documents, including independent references, must be received by The Beit Trust by 31 August.
Zimbabweans and Malawians- download your respective application forms here: (http://www.beittrust.org.uk/Scholarships.htm). No initial application form needed. 
Zambians - you will need to complete an initial application form  ( here: http://www.beittrust.org.uk/Scholarships.htm).  Applicants are urged to submit the online form as early as possible to establish whether they would qualify. If you do qualify, a form will be sent to you and you will be required to provide additional information and details. This information will include, but may not be restricted to, the following:-
A fuller application
A medical certificate from your doctor
A certified transcript of your degree results
A certified document of evidence of residency (National Registration Card or birth certificate)
Up to date CV showing all work experience
Only those applicants who state that they intend to return to work in the relevant
	-Jean Ntawanguwe</t>
      </text>
    </comment>
    <comment authorId="0" ref="L106">
      <text>
        <t xml:space="preserve">&gt;The University of Edinburgh Southern African Scholarships will be awarded to applicants from Southern African countries who are accepted for admission on a full-time basis for a postgraduate Master’s programme of study or PhD degree programme at the University of Edinburgh.
‣ Applicants should already have been offered a place at the University of Edinburgh and should have firmly accepted that offer or be intending to do so.
&gt;The scholarship will be awarded on the basis of academic merit. Candidates must have or expect to obtain, the international equivalent of a UK first class or 2:1 Honours degree at undergraduate level...
&gt;The selectors favor practical and useful disciplines that are likely to offer a clear benefit to the benefited area.
&gt; Because of their high cost, MBAs and PhDs are very seldom awarded in the UK, but a taught MBA at an established university in South Africa is acceptable.
	-Jean Ntawanguwe</t>
      </text>
    </comment>
    <comment authorId="0" ref="D106">
      <text>
        <t xml:space="preserve">University of Edinburgh Southern African Scholarships are targeted for Students from the following countries: Angola, Botswana,  the Democratic Republic of Congo, Lesotho, Malawi, Mozambique, Namibia, South Africa, Swaziland, United Republic of Tanzania, Zambia and Zimbabwe
	-Jean Ntawanguwe</t>
      </text>
    </comment>
    <comment authorId="0" ref="H106">
      <text>
        <t xml:space="preserve">The scholarship covers overseas rates of tuition fee and university accommodation for the duration of the postgraduate degree programme.
-university accodation expenses:  
 bween £5,425 and £7, 526 for a 51 weeks contract (Almost entire year)
-The tuition fee for full-time postgraduates ranges from 17,600 GBP and 27400 (follow the link for more  info: http://www.docs.sasg.ed.ac.uk/fees/taught_2017-2018.cfm?sorter=Programme_Name)
	-Jean Ntawanguwe</t>
      </text>
    </comment>
    <comment authorId="0" ref="L105">
      <text>
        <t xml:space="preserve">One INSEAD Pot Family Foundation Scholarship will be awarded each year to African candidates who demonstrate outstanding professional and personal achievements, with a commitment to contribute to the breadth of diversity on the programme. They should possess outstanding academic achievements, leadership experience and growth potential. To be eligible for the INSEAD Pot Family Foundation Scholarship, candidates must also be a national of an African country and have spent a substantial part of their lives, and received part of their prior education in Africa. Preference will be given to candidates who reside in the region and the scholarship will be awarded to those who require financial assistance. Only candidates who are admitted to the MBA programme or are in the interview process may apply.
	-Jean Ntawanguwe</t>
      </text>
    </comment>
    <comment authorId="0" ref="K105">
      <text>
        <t xml:space="preserve">I.	Submitting Your Applications:
To submit, register online. Read more here (under “Submitting Your Applications”): https://sites.insead.edu/mba/schlmgmt/index.cfm?fuseaction=dsp_schl_guide&amp;show=1
II.	Required documents:
1) Proof of salary (latest salary slip or a letter from your employer); 
2) Bank statements for the last three months that will reflect your checking and savings accounts.
3)  If you have extenuating/exceptional circumstances in the past year (supporting dependents' education, medical care, bankruptcy, etc.), submit relevant documentation on-line.
4) Attach essays about the following topics found here under “Essay topic”:
https://sites.insead.edu/mba/schlmgmt/dsp_schl_info.cfm?schlcode=Need
	-Jean Ntawanguwe</t>
      </text>
    </comment>
    <comment authorId="0" ref="L104">
      <text>
        <t xml:space="preserve">Who can apply?
The scholarships are open to students currently enrolled full-time at an Australian University in an undergraduate degree or professional doctorate; including students enrolled in an MD program at the University of Sydney or other Australian University.
Students currently in a Masters or PhD program, or who have been awarded a Masters or PhD degree are ineligible to apply.
International students are eligible to apply if:
1. They are currently enrolled and studying full-time in an undergraduate or professional degree at an Australian University on an Australian Campus
and 
2. They hold an appropriate and valid Australian visa to cover the scholarship period
Successful students from universities other than University of Sydney will need to supply copies of certificates of currency for insurance and liability. These should be available from your home university.
Applicants for scholarships have been enrolled across the University sector but the majority of successful applications generally come from the following degrees:
Bachelor of Medical Science
Bachelor of Medicine
Bachelor of Science
Bachelor of Pharmacy
Bachelor of Engineering
Bachelor of Liberal Studies
MBBS/MD
Students awarded a Sydney Medical School Summer Research scholarship previously are welcome to apply for another scholarship this year, pending eligibility criteria.
Students must be available for a full 8 weeks, taking into account the 2 week University close-down period over Christmas/ New Year.
	-Jean Ntawanguwe</t>
      </text>
    </comment>
    <comment authorId="0" ref="K104">
      <text>
        <t xml:space="preserve">1. Review  proposed projects ( listed here: http://sydney.edu.au/medicine/study/scholarships/summer-research/projectsbysubject.php) and nominate 3 preferred projects on the application form. And if interested ask to be considered for other projects if your are not successful in your first three choices. 
Application  not yet available since application is now closed.
2. Full complete the appliaction form. To do so these documents will be needed:
-a one page cover letter outlining your reasons for applying and your interests in research
-your academic record (including certified academic transcript for current degree)
-your CV (A summary of your work experience and other relevant activities)
3. Academic Referees reports:  Students fill in section A- their details and then provide to the supervisor either on paper or electronically. Supervisors complete section B. Referees email the completed form directly to medicine.researchsupport@sydney.edu.au, it is not returned to the student. 
 Here is the Referees reports form: http://sydney.edu.au/medicine/study/scholarships/summer-research/16.17/1SRS_referees_report_2016_17.pdf
Deadline for 2017: September 21
	-Jean Ntawanguwe</t>
      </text>
    </comment>
    <comment authorId="0" ref="H104">
      <text>
        <t xml:space="preserve">The scholarship provides:
-the opportunity to undertake a research project over a period of eight weeks
-supervision by well-established 
-researchers excellent research facilities
-$300 per week stipend
	-Jean Ntawanguwe</t>
      </text>
    </comment>
    <comment authorId="0" ref="L103">
      <text>
        <t xml:space="preserve">Eligibility:
The Foundations Post Doc Pool Grants awarded from Säätiöiden post doc -pooli are intended for at least one academic year for scholars, who have recently completed their doctoral degree and wish to conduct research abroad.
‣ Grants may also be awarded for periods longer than one year.
‣ They are also available for non-Finnish nationals. 
‣ The applicants’ doctoral degree was preferably completed no more than four years previously. -Doctoral candidates, who have not yet publicly defended their doctoral thesis but have received permission to do so, may also apply for a grant.
‣ In such cases pre-examiners’ statements on the thesis must be enclosed with the application.
‣ The grant will not be paid out until after the doctoral degree is completed.
Notification:
‣ Successful applicants will be informed of receiving a grant immediately after the funding decisions are made.
‣ The names of the grant recipients will be published on the Pool’s website and according to the standard practices of the foundation which has awarded the grant.
	-Jean Ntawanguwe</t>
      </text>
    </comment>
    <comment authorId="0" ref="K103">
      <text>
        <t xml:space="preserve">Grants are applied for by filling in the electronic application form and uploading required attachments to it.
‣ To get to the electronic application form, please go to the Post doc pooli homepage and click ”Create an application” and log in with your own username.
Go here to create account and apply: http://haku.postdocpooli.fi/haku_en.php?lang=3&amp;cat=4
‣ The completed application form is then printed, signed and sent without attachments by post.
‣ The required attachments to the application include: an abstract of the research project, project and research plan, cost estimate, curriculum vitae and list of publications, doctoral thesis pre-examiner’s statement (in case of doctoral candidates) or official opponent’s statement (for others), references (1-3), invitation from the receiving university or institution. The only accepted file format for attachments is pdf.
‣ Scholarship Applications are due on 15th September 2014.
	-Jean Ntawanguwe</t>
      </text>
    </comment>
    <comment authorId="0" ref="H103">
      <text>
        <t xml:space="preserve">The Pool’s grant may cover all expenses for conducting research abroad, including travel and moving costs and schooling expenses and insurance. The total sum of the grant awarded is based on the applicant’s own cost estimate. Grants will not be awarded for costs already incurred or to compensate for income loss. No salary will be paid, but a working grant may be allocated. The grants may varies from one indivudual and year to another
Here is a table of grants awarded in  April 2017: http://www.postdocpooli.fi/wp-content/uploads/2017/04/GrantRecipients_040417.pdf
	-Jean Ntawanguwe</t>
      </text>
    </comment>
    <comment authorId="0" ref="E103">
      <text>
        <t xml:space="preserve">Partners:  the Emil Aaltonen Foundation, Alfred Kordelin Foundation, Foundation for Economic Education, Paulo Foundation, Finnish Academy for Science and Letters, Finnish Cultural Foundation, Finnish Medical Foundation, Swedish Cultural Foundation in Finland, Society of Swedish Literature in Finland, Finnish Foundation for Technology Promotion, Jenny and Antti Wihuri Foundation and Ulla Tuominen Foundation
	-Jean Ntawanguwe</t>
      </text>
    </comment>
    <comment authorId="0" ref="L102">
      <text>
        <t xml:space="preserve">Elibibility criteria:
2017-2018 Clarendon Scholarships are awarded on the basis of outstanding academic merit and potential to graduate students from all around the world.
‣ Candidates applying to start a new graduate course at Oxford are eligible. This includes students who are currently studying for a Master’s degree at Oxford but who will be re-applying for a DPhil (you would be eligible for funding for the Dphil). 
‣ Candidates who already have a place but who deferred entry from a previous year are not eligible to apply (as you can apply for Clarendon in the year that you applied for your place and then, if you are successful, you can apply to defer your funding if you need to defer your place). 
‣ Students who will continue to study for the same degree at Oxford in the next year are not eligible for this scholarship.
	-Jean Ntawanguwe</t>
      </text>
    </comment>
    <comment authorId="0" ref="A1">
      <text>
        <t xml:space="preserve">Students who are NOT eligible:
-Graduate students receiving a graduate assistantship or tuition scholarship
-UHV Athletes receiving Athletics Scholarships
-Students receiving International -Student Cultural Scholarship
-Students receiving any other UHV tuition scholarship
-Students receiving any other UHV competitive scholarships
-Students on other non-immigrant visa categories
	-Jean Ntawanguwe</t>
      </text>
    </comment>
    <comment authorId="0" ref="N100">
      <text>
        <t xml:space="preserve">Admitted applicants are  granted $3,000 automatically for the school year through the Cultural Scholarship for the first year. To keep  receiving the $ 3,000 beyond first year, the applicant must 
1. maintain a cumulative GPA of 2.5 for undergrauate or 3.0 for Graduate school
2.Contribute 10 volunteer hours every semester (fall and spring) to UHV, Victoria community, showcasing/sharing your culture
For more info about Cultural Scholarship click: https://www.uhv.edu/international/scholarships/international-student-cultural-scholarship/
	-Jean Ntawanguwe
Additional Conditions
-If the recipient is a new international student to UHV, the student must attend the mandatory international student orientation
-Recipients must maintain full-time status.
-Scholarship recipients must maintain a cumulative GPA of 2.5 for undergraduate students and a cumulative GPA of 3.0 for graduate students throughout the duration of the scholarship.
-Contribute 10 volunteer hours every semester (fall and spring) to UHV, Victoria community, showcasing/sharing your culture. International Programs Office will host such events, taking part in ----International Programs sponsored events will cover all the 10 volunteer hours per semester. the events will be emailed to students every Wednesday when school is in session. Mandatory international student orientation will cover instructions of the scholarship in depth.
-Scholarship only applies to the tuition and tuition associated fees. -Recipients will be required to pay all other fees such as program fees, course fees, housing costs, international student fee, medical insurance costs, books and supplies.
-Scholarship recipient must pay all outstanding university bills on or before the due dates.
-Recipients continuing from a bachelor's to a master's degree program must reapply for the scholarship.
	-Jean Ntawanguwe</t>
      </text>
    </comment>
    <comment authorId="0" ref="L100">
      <text>
        <t xml:space="preserve">Eligibility--Applicants Must:
1. Be admitted to UHV and registered full-time (minimum of 12 credits for undergraduate and minimum of 9-credits for graduate). Students may apply for the scholarship before being admitted to UHV. However, a scholarship applicant must be admitted to UHV as a full-time, degree-seeking student before the scholarship application can be reviewed. Please visit International Student Admissions for more information.
2. pring semester scholarship recipients will receive the scholarship only for the Spring and Summer semesters. In order to maximize the scholarship opportunity, all Spring scholarship recipients must be registered for full-time course load online (Summer only) or Face-to-Face. All Spring scholarship recipients must re-apply for the Fall merit scholarship before the deadline (see below). 
3. Have F-1 or J-1 student visa.
4. U.S. Transfer International students must be in good academic and immigration status.
5. Have a demonstrated record of academic achievement.
6. Submit the completed International Student Merit Scholarship Application Form.
7. Attend the mandatory international student orientation and plan to arrive to UHV five business days prior to the first class day.
	-Jean Ntawanguwe</t>
      </text>
    </comment>
    <comment authorId="0" ref="K100">
      <text>
        <t xml:space="preserve">A) Eligibility--Applicants Must:
1. Be admitted to UHV and registered full-time (minimum of 12 credits for undergraduate and minimum of 9-credits for graduate). Students may apply for the scholarship before being admitted to UHV. However, a scholarship applicant must be admitted to UHV as a full-time, degree-seeking student before the scholarship application can be reviewed. Please visit International Student Admissions for more information.
2. pring semester scholarship recipients will receive the scholarship only for the Spring and Summer semesters. In order to maximize the scholarship opportunity, all Spring scholarship recipients must be registered for full-time course load online (Summer only) or Face-to-Face. All Spring scholarship recipients must re-apply for the Fall merit scholarship before the deadline (see below). 
3. Have  F-1 or J-1 student visa.
4. U.S. Transfer International students must be in good academic and immigration status.
5. Have a demonstrated record of academic achievement.
6. Submit the completed International Student Merit Scholarship Application Form.
7. Attend the mandatory international student orientation and plan to arrive to UHV five business days prior to the first class day.
B) Submit Scholarship Application form
The form and documents must be submitted via email to international-at-uhv.edu with subject line “merit scholarship” paper submissions will not be accepted by the international programs.
Access the form here: 
https://www.uhv.edu/media/uhv/content-assets/documents/int/ISMeritScholarshipApplicationForm.pdf
For more info click:https://www.uhv.edu/inter
	-Jean Ntawanguwe</t>
      </text>
    </comment>
    <comment authorId="0" ref="H100">
      <text>
        <t xml:space="preserve">ranges from $3,00 to $9,000 while tuition is 16,000 for undergraduate and between 14,000 and 16,000 for Masters. The scholarship will reduce the student’s tuition and fees cost to reflect the residency tuition rate. Other costs such as housing, meals, transportation, personal expenses, books, supplies, and health insurance are not included in this scholarship.
	-Jean Ntawanguwe
_Marked as resolved_
	-Jean Ntawanguwe
_Re-opened_
	-Jean Ntawanguwe</t>
      </text>
    </comment>
    <comment authorId="0" ref="L99">
      <text>
        <t xml:space="preserve">eligibility criteria:
1. Apply as a freshman for the fall semester
2. Standardized test score of 28 or higher (ACT), 1300 or higher (new SAT) or 1250 or higher (old SAT – CR+M). Minimum of 600 in each SAT section strongly recommended.
3. Non-native English speakers must submit TOEFL and SAT or ACT scores
4. GPA of 3.3 or higher, unweighted
5. College preparatory curriculum including an advanced level math course during, or prior to, your senior year of high school
6. A record of taking honours, advanced placement (AP) and international baccalaureate (IB) courses, as available in their high school systems
	-Jean Ntawanguwe</t>
      </text>
    </comment>
    <comment authorId="0" ref="K99">
      <text>
        <t xml:space="preserve">Step 1: Apply for  college admission
Requirements:
1. Entrance Requirements: Applicants must have GPA of 3.3 or higher, unweighted.
2. English Language / Test Requirements: Standardized test score of 28 or higher (ACT), 1300 or higher (new SAT) or 1250 or higher (old SAT – CR+M). Minimum of 600 in each SAT section strongly recommended.
3. Non-native English speakers must submit TOEFL and SAT or ACT scores
Step 2--Apply for the scholarship
Process:
 The application consists of two parts: a short answer and a formal essay. Students must upload these documents or submit them via email to ugadm-at-simmons.edu with the subject line “Kotzen Application” by December 1st. On each page of the document, students should include their full name and date of birth.
**Short Answer(of no more than 250 words): How would you use your additional annual award of $3000 (for study abroad, short-term courses, summer internship tuition, and/or research support)?
**Formal Essay(of no more than 500 words): In what manner can a woman most effectively lead change in today’s world?
**Interview: Finalists chosen for scholarship consideration will be required to complete an on-campus interview which will be conducted in February.
Application form: http://www.simmons.edu/admission-and-financial-aid/undergraduate-admission/how-to-apply
	-Jean Ntawanguwe</t>
      </text>
    </comment>
    <comment authorId="0" ref="K98">
      <text>
        <t xml:space="preserve">Step 1--Search for a supervisor through UQ Researchers database (http://researchers.uq.edu.au) or contact the Postgraduate Administrative Officer (PGAO) in the School or Institute with which you are intending to apply.
Step 2--prepare your documentation
Following are required documents:
1. Academic CV
2. Academic transcript for all post-secondary study undertaken, complete or incomplete, including the institution grading scale
3. Award certificates for all completed post-secondary study
4. Evidence for meeting University of Queensland (UQ)'s English language proficiency requirements
5. Two referee reports from persons who can best comment on your prior research experience. UQ will contact your referees directly, but you will need to enter their details into the application form.
The following documents may also be required:
-A pitch or research proposal 
-A scholarship offer or financial guarantee, if you have already been successful for scholarship or sponsorship
-Evidence of change of name
-Proof of citizenship, if you are not a citizen of Australia or New Zealand by birth
-Prior higher degree by research details
For more infos click: 
https://graduate-school.uq.edu.au/node/69/1#1
Step 3--Apply online: 
To use the application form to apply for enrollment as well as the scholarship, please ensure that you: 
1. select both ‘I would like to be considered for a UQ scholarship to cover a living allowance and/ or tuition fee expenses’ AND ‘I am applying for, or have been awarded a scholarship or sponsorship’
2. enter in the free-text field the scholarship name “Boeing - UQ Alliance” and “UQ” as the sponsor. See below.
For this link to apply: https://apply.uq.edu.au/
For more info, click: https://graduate-school.uq.edu.au/future-students/applying-research-higher-degree
	-Jean Ntawanguwe</t>
      </text>
    </comment>
    <comment authorId="0" ref="H81">
      <text>
        <t xml:space="preserve">travel grant
	-Lisa Tichagwa</t>
      </text>
    </comment>
    <comment authorId="0" ref="L97">
      <text>
        <t xml:space="preserve">Candidates choose the subject of studies which they want to pursue out of the educational offer of the Polish public universities. For a complete list of public higher education institutions in Poland please visit the website below:
	-Chisom Okwara</t>
      </text>
    </comment>
    <comment authorId="0" ref="N97">
      <text>
        <t xml:space="preserve">The language of studies is Polish.
The  degree studies are   preceded by a year-long Polish language course in Poland in the city of Lodz (Łódź) (“zero year”).  
Candidates that were granted the scholarship will be requested to submit to the Embassy their original secondary school certificates, duly legalized by the Ministry of Foreign Affairs of the country where they were issued. The countries included are: Kenya, Uganda, Tanzania, Rwanda, Burundi, Comoros, Madagascar and Somalia, with the exception of Mauritius and Seychelles. The certificates will be then legalized by the Embassy of Poland, at the cost of 30 EUR (per document).
	-Chisom Okwara</t>
      </text>
    </comment>
    <comment authorId="0" ref="K97">
      <text>
        <t xml:space="preserve">The candidates are required to submit completed and signed questionnaire to Embassy of the Republic of Poland in Nairobi. The questionnaire can be downloaded here.
Along with the  questionnaire  candidates should provide following attachments:
- 2 copies of secondary school certificate/diplomas
- 2 copies of transcipst of records
- letters of recommendation from 2 teachers/professors  
- a copy of  candidate’s passport
- any other documents confirming candidate’s  other qualifications e.g. language skills, I.T skills (if applicable)
	-Chisom Okwara</t>
      </text>
    </comment>
    <comment authorId="0" ref="K96">
      <text>
        <t xml:space="preserve">Students cannot apply directly. Applications need to be submitted by the Flemish host institution.
	-Chisom Okwara</t>
      </text>
    </comment>
    <comment authorId="0" ref="L95">
      <text>
        <t xml:space="preserve">1	Nationality	Citizens of one of the 54 African countries
2	Age	Between 22 and 39 years old (as of April 1st in the year of your arrival in Japan)
3	Degree	A bachelor's degree holder
4	Job experience	
Applicants from government sectors/ educators who have both of the following:
At least 6 months working experience at their current organization -Permission from their current organization to apply
5	English ability	Have adequate English proficiency, both in written and oral communication (IELTS score of over 5.5 is preferred)
6	Clear understanding 
of the objective of 
this Program	Clearly understand the objective of this program and have a strong will to contribute to the industrial development of their country while broadening and strengthening the linkage between their country and Japan
7	No other scholarship programs	Not currently applying or planning to apply to scholarship programs offered by other organizations
8	Health condition	Have good health condition, both physically and mentally, to complete the program
	-Chisom Okwara</t>
      </text>
    </comment>
    <comment authorId="0" ref="L94">
      <text>
        <t xml:space="preserve">‣ Senior undergraduate students aiming to register a master’s program with thesis 
‣ MSc/MA students, at most in the third term of the program, 
‣ MSc/MA students or graduated ones aiming to register a doctoral program PhD students, at most in the sixth term of the program 
‣ In addition to PhD students, MSc/MA students will be supported. 
‣ Getting an acceptance from a  program in Turkey’ is not required.
‣ Fellows can get the acceptance and start the fellowship in one year after the announcement date of the fellowship
‣ Age limit is changed as follows:
 a. Being at most 30-years-old for MSc students and b. 35-years-old for PhD students at the first date of the application year 
‣ ‘Language certificate necessary for the graduate program’ is not demanded.
 ‣ Being a non-Turkish citizen (people who have dual citizenship are not eligible)
 ‣ Being at most 30-years-old for MSc students and 35-years-old for PhD students at the first date of the application year 
‣ Accepting to sign the letter of undertaking required to be a TÜB&amp;TAK scholar
Eligibility Criteria: The candidates will be evaluated by the academicians by considering the application documents.
	-Chisom Okwara</t>
      </text>
    </comment>
    <comment authorId="0" ref="K93">
      <text>
        <t xml:space="preserve">Applicants should hand in applications within written forms in accordance with provisions of class A, B and C scholarships from January to April each year. 
‣  Applicants must fill in and provide the following documents honestly and completely (in duplicate):
Application Form for Scholarship (filled in Chinese or English).
Highest diploma (notarized photocopy): Applicants shall also provide proof of studying on application. Documents in languages other than Chinese or English must be attached with notarized translations in Chinese or English.
Academic transcripts (notarized photocopy): Transcripts in languages other than Chinese or English must be attached with notarized translations in Chinese or English. HSK record: determined by the needs of host institution.
A study or research plan in Chinese or in English.
Recommendation letters from two professors or associate professors in Chinese or English for doctoral degree and master’s degree scholarship applicants.
Bachelor’s degree scholarship applicant should provide their home country high school academic record.
Original and photocopy of Foreigner Physical Examination Form printed by Chinese quarantine authority. The medical examinations must cover all the items listed in the Foreigner Physical Examination Form. Incomplete records or those without the signature of the attending physician, official stamp of the hospital or a sealed photograph of the applicants are invalid. The medical examination results are valid for 6 months. All applicants are kindly requested to take this factor into consideration while determining the time to take the medical examination.
	-Chisom Okwara</t>
      </text>
    </comment>
    <comment authorId="0" ref="L93">
      <text>
        <t xml:space="preserve">Applicants for bachelor’s degree must have acquired a diploma equivalent to Chinese high-school graduate and be under the age of 25, and should also be in accordance with the eligibility of the host institution.
‣ Applicants for master’s degree program must have bachelor’s degree and be under the age of 35 and should have a bachelor’s degree with letters of recommendation from two professors or associate professors.
‣ Applicants for doctoral degree program must have master’s degree and be under the age of 40 and should have a master’s degree with letters of recommendation from two professors or associate professors.
B. Other Requirements for 2015-2016 Heilongjiang Government Scholarship applications 
‣ Applicants must be non-Chinese citizens (with a foreign nationality over four years) and be in good health
‣ Applicants must comply with laws and regulations of the Chinese government and rules and disciplines of the host institutions.
‣ Applicants should not be currently studying in China. (Students currently in China who graduated from a Chinese institution for more than one academic year are eligible.)
‣ Applicants’ proficiency of Chinese level be determined by the host institution according to specialty and teaching language.
‣ Applicants should not be awardees of any other scholarships.
	-Chisom Okwara</t>
      </text>
    </comment>
    <comment authorId="0" ref="H93">
      <text>
        <t xml:space="preserve">Class A Scholarship for Doctoral Degree Student’s (24,000 per year for 2 to 3 academic years), Class B Scholarship for Master’s Degree Student’s (19,000 per year for 2 to 3 academic year) and Class C Scholarship for Bachelor’s Degree Student’s (13,000 per year for 4 academic years)
	-Chisom Okwara</t>
      </text>
    </comment>
    <comment authorId="0" ref="L92">
      <text>
        <t xml:space="preserve">1) in Bachelor/Master/Doctoral study programmes plus one-year preparatory course of the Czech language (which is combined with other field-specific training). Government scholarships of this category are awarded to graduates from upper secondary schools, or Bachelor's/Master's degree courses, as applicable, who can enrol only in study programmes in which instruction is given in the Czech language. Depending on the subject area, applicants are normally required to sit entrance examinations at the higher education institution concerned. Successful passing of entrance examinations constitutes a precondition for the scholarship award;
or  
2) in follow-up Master study programmes or Doctoral study programmes. Government scholarships of this category are awarded to graduates of Bachelor or Master study programmes, respectively, who enrol in study programmes with instruction in the English language.
	-Chisom Okwara</t>
      </text>
    </comment>
    <comment authorId="0" ref="H91">
      <text>
        <t xml:space="preserve">Round-trip flight ticket and visa costs (using a preferred travel agent and calculated against direct linear distance)
Direct participation costs such as tuition fees, registration fees and service fees, where applicable
Comprehensive Travel Insurance (Health, Accident and Travel)
A monthly subsistence allowance for the mobility period
Master: €600 for 24 months
Doctorates: €900 for 48 months
Staff: €1000 for 6 months
	-Chisom Okwara</t>
      </text>
    </comment>
    <comment authorId="0" ref="L91">
      <text>
        <t xml:space="preserve">‣ Target Group 1: Applicants must be nationals and/or residents in one of the following countries – Ghana, Uganda, South Africa, Kenya, Mozambique, Democratic Republic of Congo, Burundi, South Sudan, Lesotho
‣ Target Group 2: African nationals and residents registered in a higher education institution of African countries not included in the partnership, or who have obtained a higher education institution degree or equivalent from an institution of these countries. Specific countries mentioned are Sudan, Mali, Togo, Cameroon and Zimbabwe,
	-Chisom Okwara</t>
      </text>
    </comment>
    <comment authorId="0" ref="K91">
      <text>
        <t xml:space="preserve">Application for Admission – Visit the website of any of the partner institutions for guidelines on how to apply for admission and/or visit www.ug.edu.gh/p4hpt for details to visit application sites of partner institutions.
b)      Application for Scholarship – Interested applicants must carefully read the GUIDELINES FOR APPLICATION and submit their completed APPLICATION FORMS by email to p4hpt@chs.edu.gh .
	-Chisom Okwara</t>
      </text>
    </comment>
    <comment authorId="0" ref="E91">
      <text>
        <t xml:space="preserve">Partnering universities:
University of Ghana (Ghana), Makerere University (Uganda), Uganda Martyrs University (Uganda), Stellenbosch University (South Africa), University of Nairobi (Kenya), Moi University (Kenya), Eduardo Mondlane University (Mozambique), University of Burundi (Burundi), University of Juba (South Sudan), University of Lesotho (Lesotho), and Catholic University of Bukavu (Democratic Republic of Congo).
	-Chisom Okwara</t>
      </text>
    </comment>
    <comment authorId="0" ref="K90">
      <text>
        <t xml:space="preserve">French higher education establishments pre-select candidates for the Eiffel Programme from among the foreign students to whom they have offered a place on a course of study.
‣ The establishments complete and submit applications for these candidates online. Each establishment can nominate no more than 40 candidates per field of study for a master’s scholarship.
‣ The establishments must send to Campus France, by recorded post with acknowledgement of receipt, a list of the applications submitted online. 
‣ This document must bear the establishment’s stamp and the signature of the head of the establishment (university president or principal), or his or her representative.
	-Chisom Okwara</t>
      </text>
    </comment>
    <comment authorId="0" ref="L90">
      <text>
        <t xml:space="preserve">the excellence of the candidate, as demonstrated by his or her university career so far and the originality of his or her research subject;
the international policy of the establishment nominating the candidate2 , its action in the geographical area in question, the excellence of the host department, the establishment’s compatibility with the candidate being nominated, its efforts to publicise the Eiffel Programme and its continued support of scholarship holders, especially through a partnership with France Alumni (https://www.francealumni.fr/en);
the cooperation and partnership policy of the French Ministry of Foreign Affairs and International Development, and in particular, the priority given to certain countries for this Programme.
	-Chisom Okwara</t>
      </text>
    </comment>
    <comment authorId="0" ref="H90">
      <text>
        <t xml:space="preserve">Master’s courses: Eiffel scholarship recipients benefit from an allowance of 1,181 EUR (1,031 EUR of maintenance allowance and 150 EUR of monthly compensation). In addition, the programme covers various expenses including a return trip, health insurance and cultural activities. Recipients may also be eligible for housing allowance.
-PhD courses: 2016-2017 Eiffel Scholarships recipients receive an allowance of 1,400 EUR. n addition, the programme covers various expenses including a return trip, health insurance and cultural activities. Recipients may also be eligible for housing allowance.
	-Chisom Okwara</t>
      </text>
    </comment>
    <comment authorId="0" ref="K89">
      <text>
        <t xml:space="preserve">Application materials can be submitted directly to the International Cooperation and Exchange Office of CTBU in Writing or email.
	-Chisom Okwara</t>
      </text>
    </comment>
    <comment authorId="0" ref="K88">
      <text>
        <t xml:space="preserve">Applicants must have already submitted a full application to the Paris School of International Affairs of Sciences Po (PSIA) for the 2016 intake through the Sciences Po Admissions Portal (including all supporting documents and references) and must have applied to PSIA’s Master in Development Practice (one-year program). 
To apply, please send the following materials by email to psia.scholarships-at-sciencespo.fr with‘AFD-PSIA 
‣ For all applicants:
CV in English
Cover letter of 1000 words in English addressed to the members of the joint selection committee
Completed and signed release form (see page 3)
For applicants coming from Sciences Po’s Undergraduate College only, in addition to the two above mentioned items (CV and cover letter), please also provide:
Copy of the official academic transcripts for the entire length of your time in higher education (including periods spent abroad on exchange programs)
Two letters of reference from professors. To ensure confidentiality, these letters should be sent by the professors directly by email to: psia.scholarships-at-sciencespo.fr
	-Chisom Okwara</t>
      </text>
    </comment>
    <comment authorId="0" ref="K87">
      <text>
        <t xml:space="preserve">Applying online
‣ Go to the Online Australia Awards Scholarships Information System (OASIS) website
‣ When you register online, you will be required to answer some questions to establish your eligibility.
‣ You will then be given a unique registration number, username and password.
‣ You do not need to submit your application immediately. You can update your draft application form and supporting documentation until 30 April 2013, (or an earlier date specified on the relevant participating country profile).(http://www.ausaid.gov.au/australia-awards/Pages/eligiblecountries.aspx)
‣ Once submitted, your application cannot be changed.
‣ We strongly advise applicants applying online to do so well before the closing date.
‣ (OASIS) experiences peak usage in the days leading up to the closing date and applicants may experience delays.
‣ Refer to the Applicant’s Online User Manual if you need help: OASIS Applicant User Guide.
Applying by mail
‣ If you are unable to submit your application online, you can apply by mail.
‣ Please check your participating country profile for contact details to obtain a hardcopy application form and any other templates such as referee reports (if applicable).
‣ Completed hard copy application forms and supporting documentation must be submitted by the deadline specified by your country. See the opening and closing dates for each country.
	-Chisom Okwara</t>
      </text>
    </comment>
    <comment authorId="0" ref="L86">
      <text>
        <t xml:space="preserve">In order to act as a principal investigator (PI), applicants must:
have a PhD or have extensive research experience at an equivalent level
have a proven track record of training students at Master’s and Doctoral level
have a proven track record of publishing in both national and international journals
be based in the respective countries at the time of the application
Applications were accepted in three research priority areas:
Water &amp; sanitation
Renewable energy
Soil-related research
	-Chisom Okwara</t>
      </text>
    </comment>
    <comment authorId="0" ref="K86">
      <text>
        <t xml:space="preserve">Apply online.
‣ Scholarship Applications till 4 April 2013.
‣ Applicants will be notified on Summer 2013, Programme Grants:late 2014
‣ It is important to read the application procedure, and visit the official website (link found below) for detailed information on how to apply for this scholarship.
‣ Application forms and guidelines can be downloaded from the official website
	-Chisom Okwara</t>
      </text>
    </comment>
    <comment authorId="0" ref="L85">
      <text>
        <t xml:space="preserve">The scheme is open to talented and enthusiastic investigators working in all biomedical and health research areas within MRC/DFID global health remit, for example infections research; nutrition research; maternal and reproductive health research; and including epidemiological and social science approaches to health issues; public health research; and implementation and policy research. 
‣ The African candidate will be well-qualified for academic research, will have completed a PhD (applicants will normally have between 1-5 years post PhD experience) and will be expected to be a proven independent researcher (track record/publications) and demonstrate promise as a future research leader.
‣ Outstanding ARL candidates who do not have a PhD but who are educated to Master’s level and have substantial research experience, as evidenced by their publication record, may also be considered in exceptional circumstances.
‣ Individuals who already have a long established record of securing significant international research grant funding will not be strong candidates for this award.
‣  ARL candidates from the MRC Units in The Gambia and Uganda are eligible to apply.
	-Chisom Okwara</t>
      </text>
    </comment>
    <comment authorId="0" ref="K85">
      <text>
        <t xml:space="preserve">The African Research Leader will be nominated by a UK based principal investigator as part of the partnership between the African and UK institution.
‣ The application must be submitted by the UK institution.
‣ Full applications should be submitted using the Research Councils’ Joint electronic Submission (Je-S) System. Access J-eS guidance. For this scheme the UK-based partner should be entered as the Principal Investigator (PI) and the African Research Leader candidate as a Co-Investigator (Co-I).
‣ The MRC must receive application by 28th February 2013.
‣ Shortlisted candidates will normally be notified four weeks before the interview date.
‣ Interviews will take place in early June 2013 and will be conducted at MRC Head Office in London.
‣ It is important to read the application procedure, and visit the official website (link found below) for detailed information on how to apply for this scholarship.
‣ Application forms and guidelines can be downloaded from the official website
	-Chisom Okwara</t>
      </text>
    </comment>
    <comment authorId="0" ref="L84">
      <text>
        <t xml:space="preserve">Apply to and be admitted to the University of Iowa,
‣ earn at least a 3.80 unweighted high school GPA (on a 4.00 scale); and
‣ achieve a minimum ACT composite score of 30 or a combined SAT critical reading and math score of at least 1330.
	-Chisom Okwara</t>
      </text>
    </comment>
    <comment authorId="0" ref="L79">
      <text>
        <t xml:space="preserve">Master's degree in the relevant field.
Admission to a participating institution.
Applicants’ PhD research proposal must be related to public and population health.
Applicants must not have yet registered for a PhD or be in the first yearof the PhD program.
Applicants must commit to participation in all four annual residential Joint Advanced Seminars (JASes).
Male applicants must be under the age of 40 years and female applicants under the age 45 years.
	-Lisa Tichagwa</t>
      </text>
    </comment>
    <comment authorId="0" ref="L81">
      <text>
        <t xml:space="preserve">Applicants must either be students or researchers at Africa Health Research Institute (AHRI), HIV Pathogenesis Programme (HPP) or Centre for the AIDS Programme of Research in South Africa (CAPRISA), or be seeking assistance to travel to one of these organisations.
	-Lisa Tichagwa</t>
      </text>
    </comment>
    <comment authorId="0" ref="K81">
      <text>
        <t xml:space="preserve">Completed application form.
Three letteres of recommendation.
Budget and Budget justification.
CV.
If attending a course or conference: details of content of the event.
	-Lisa Tichagwa</t>
      </text>
    </comment>
    <comment authorId="0" ref="E81">
      <text>
        <t xml:space="preserve">Massachusetts General Hospital, a teaching affiliate of Harvard Medical School in Boston, USA
Mark and Lisa Schwartz Foundation through the Ragon Institute of MGH, MIT and Harvard
	-Lisa Tichagwa</t>
      </text>
    </comment>
    <comment authorId="0" ref="E80">
      <text>
        <t xml:space="preserve">College of Medicine, University of Ibadan (COMUI), Nigeria
Addis Ababa University (AAU), Ethiopia
University of Cape Town (UCT), South Africa
University of Lagos (CMUL), Nigeria
University of Nairobi (CHS-UoN), Kenya
Faculty of Medicine and Biomedical Sciences, University of Yaoundé I (FMBS/UYI), Cameroon
	-Lisa Tichagwa</t>
      </text>
    </comment>
    <comment authorId="0" ref="E79">
      <text>
        <t xml:space="preserve">Participating African Universities
Makerere University, Uganda.
Moi University, Kenya.
Obafemi Awolowo University, Nigeria.
University of Ibadan, Nigeria.
University of Malawi, Malawi.
University of Nairobi, Kenya.
University of Rwanda, Rwanda.
University of the Witwatersrand, South Africa.
Participating Research Institutes
African Population and Health Research Center (APHRC), Kenya.
Agincourt Health and Population Unit, South Africa.
Ifakara Health Institute (IHI), Tanzania
KEMRI/Wellcome Trust Research Programme, Kenya
INDEPTH Network
Northern Partners
Brown University, USA.
Canadian Coalition for Global Health Research (CCGHR), Canada.
Swiss Tropical and Public Health Institute (Swiss TPH), Switzerland.
Umeå University, Sweden.
University of Gothenburg, Sweden.
University of Warwick, UK.
	-Lisa Tichagwa</t>
      </text>
    </comment>
    <comment authorId="0" ref="L76">
      <text>
        <t xml:space="preserve">Eligible candidates must be citizens of a country in sub-Saharan Africa, admitted to study in any of the ACALISE Programmes at Uganda Martyrs University or at partner institutions.
Applicants must meet the admission conditions of Uganda Martyrs University.
	-Lisa Tichagwa</t>
      </text>
    </comment>
    <comment authorId="0" ref="K76">
      <text>
        <t xml:space="preserve">1. Fully filled and signed Uganda Martyrs University Scholarship form
2. Signed curriculum vitae.
3. Certified university degree certificates and transcripts.
4. Proof of admission to the ACALISE Programmes.
5. Letter of motivation
6. 2 Referees; at least one from Academia.
	-Lisa Tichagwa</t>
      </text>
    </comment>
    <comment authorId="0" ref="L75">
      <text>
        <t xml:space="preserve">Started or worked with a social/green/entrepreneurial innovative idea that seeks social or economic change; or
If you have worked on advancing social justice and pioneering inclusive opportunities through social innovation within an organisation for at least one year.
	-Lisa Tichagwa</t>
      </text>
    </comment>
    <comment authorId="0" ref="K75">
      <text>
        <t xml:space="preserve">Must first be admitted to the UCT GSB MBA, MPhil or PhD programmes. 
Submit the Bertha Centre Scholarship Application Form
	-Lisa Tichagwa</t>
      </text>
    </comment>
    <comment authorId="0" ref="L74">
      <text>
        <t xml:space="preserve">A candidate who:
Successfully completed a secondary education, with good to excellent grades.
 Will be studying in his or her country or another country in the developing world.
 Plans to live and work in his or her own country after they graduate.
 Has volunteered prior to applying for this scholarship and/or is willing to volunteer
while receiving the ETE scholarship.
 May have some other funds available for his or her education, but will not be able to
go to school without a scholarship.
 Submits a complete, legible application in English (please proof-read).
Because we receive so many applications, incomplete applications will not be
considered.
	-Lisa Tichagwa</t>
      </text>
    </comment>
    <comment authorId="0" ref="L73">
      <text>
        <t xml:space="preserve">A candidate has to meet the minimum criteria for admission to a PhD at Stellenbosch University. This requires a master's degree in the relevant discipline or, in exceptional circumstances, an equivalent qualification.
Candidates must have achieved a grade of 65% in their master's programmes.
Candidates must be under forty years of age when the programme commences in January.
Only applications in one of the Faculty's Research Themes  will be considered.
	-Lisa Tichagwa</t>
      </text>
    </comment>
    <comment authorId="0" ref="K73">
      <text>
        <t xml:space="preserve">Fill in the application form.
Write a letter of motivation.
Choose a research topic from the current research themes.
Three reference letters (to be submitted directly to the university by referees).
Send your completed application form electronically to: franken@sun.ac.za
	-Lisa Tichagwa</t>
      </text>
    </comment>
    <comment authorId="0" ref="L72">
      <text>
        <t xml:space="preserve">African pstgraduate students in the humanities and humanistic social sciences.
Applicants must be currently registered in a Ph.D. programme in a South African university and be working on topics related to ACIP’s focus.
Applicants must submit a dissertation proposal that has been approved by their institution to confirm the award.
	-Lisa Tichagwa</t>
      </text>
    </comment>
    <comment authorId="0" ref="K72">
      <text>
        <t xml:space="preserve">Completed cover sheet (form below and online at http://www.gs.emory.edu/about/special/acip.html).
Research proposal.
Project budget listing and justifying project expenses to be supported by the award.
CV
Current transcript.
Two referee letters.
Applications should be sent by email with the heading “ACIP 2017 Research Award Application” to lameezlalkhen@gmail.com.
	-Lisa Tichagwa</t>
      </text>
    </comment>
    <comment authorId="0" ref="E71">
      <text>
        <t xml:space="preserve">Jomo Kenyatta University of Agriculture and Technology (JKUAT), Kenya
University of Ibadan (UI), Nigeria
University of Yaounde IIand the University of Buea, Cameroon
University of Tlemcen, Algeria
	-Lisa Tichagwa</t>
      </text>
    </comment>
    <comment authorId="0" ref="L69">
      <text>
        <t xml:space="preserve">Creteria of elibility &amp; requirements for the scholarship at the University of Birmingham :
1. 1st class Honours degree or equivalent from an approved university
2. Adequate capacity in written and spoken English ( Proof: &gt;= 6.5 in IETS)
3. Students from African countries (Permanent residents)
4. College Admission Requirement (must be admitted into the school to get the scholarship)
conditions:
a) completed a bachalors degree
b) English test requirements ( &gt; = 6.5 in IETS or equivalents in TOEFL ibt / PTE, etc)
5. Supporting Material: normal University requirements for supporting documents, a 500 words (personal) statement and CV
	-Jean Ntawanguwe</t>
      </text>
    </comment>
    <comment authorId="0" ref="L68">
      <text>
        <t xml:space="preserve">To see eligibility criteria, click here: http://www.chevening.org/apply/eligibility-criteria
To see language requirements, click here: 
http://www.chevening.org/apply/english-language-requirement
Other requirements are 2 reference letters and 2 years work experience.
For more about reference letters click here: http://www.chevening.org/apply/references
	-Jean Ntawanguwe</t>
      </text>
    </comment>
    <comment authorId="0" ref="L66">
      <text>
        <t xml:space="preserve">Eligibility criteria:
1. applicant to be from specific 31 countries in Aisa, Africa and Latin America
2. Age: Maximum of 35 years for initial masters, 40 for advanced masters, and 45 for training
3. Professional background and experience
4. Fungibility with other VLIR-UOS funding
5. Former VLIR-UOS scholarship applications and previously awarded scholarships
Selection criteria are pplicant's :
1. motivation
2.Professional experience
3. Gender (Gender balance needed)
4. Regional balance/diversity
5. Social background
6. Previously awarded scholarships
For more details, visit: http://www.vliruos.be/6260.aspx
	-Jean Ntawanguwe</t>
      </text>
    </comment>
    <comment authorId="0" ref="K66">
      <text>
        <t xml:space="preserve">Firstly, apply for a training or Masters programme of your interest and mention that you also wanna apply for the scholarship. The selecting team will forward your application to  VLIR-UOS (the scholarship programme). Note that applications submitted by the applicants to VLIR-UOS directly will not be considered!
For more details click here: http://www.vliruos.be/6259.aspx
	-Jean Ntawanguwe</t>
      </text>
    </comment>
    <comment authorId="0" ref="L15">
      <text>
        <t xml:space="preserve">Good academic background, strong need of financial assistance
	-Alix Antwi-Donkor</t>
      </text>
    </comment>
    <comment authorId="0" ref="N15">
      <text>
        <t xml:space="preserve">SSA countries include:
Ghana
Kenya
Uganda
Ivory Coast 
Ethiopia
	-Alix Antwi-Donkor</t>
      </text>
    </comment>
    <comment authorId="0" ref="L15">
      <text>
        <t xml:space="preserve">Must be a citizen of the participating country
Must have a Bachelor's degree
Must not have schooled abroad or received an international scholarship
Entrepreneurial skills
Desire to return and help improve Africa
Strong management skills
	-Alix Antwi-Donkor</t>
      </text>
    </comment>
    <comment authorId="0" ref="L14">
      <text>
        <t xml:space="preserve">Previous Bachelor's degree at an African University
Interested in a career that will impact Africa positively
Demonstrated interest in helping others
Leadership potential
Ability to cope with different cultures
Significant financial need
Commitment to return home and serve Africa
	-Alix Antwi-Donkor</t>
      </text>
    </comment>
    <comment authorId="0" ref="L13">
      <text>
        <t xml:space="preserve">Must also submit:
Personal Statement
Supplemental Data Sheet
Official Transcript and Test Scores
Three letters of recommendation
	-Alix Antwi-Donkor</t>
      </text>
    </comment>
    <comment authorId="0" ref="K65">
      <text>
        <t xml:space="preserve">-Complete the Application: Complete and submit the Common Application online.
-Send Official Transcripts: All applicants who have attended a secondary school outside of the United States must submit their official secondary documents (transcripts, mark sheets, certificates, examination results, etc.) to Josef Silny &amp; Associates, Inc., International Education Consultant for an evaluation
.
-Send Official Test Scores: Applicants currently studying within the U.S. Students graduating from a high school in the United States are required to submit SAT or ACT scores.
-Complete the School Report: The School Report should be completed by the applicant’s high school guidance counselor and can be found on the Common Application website. It is typically submitted along with the applicant’s high school transcript and a school profile.
-Letter of Recommendation/Teacher Evaluation: University requires a letter of recommendation from your high school guidance counselor. An additional Teacher Evaluation/letter of recommendation is also required and can be submitted online through the Common Application’s Teacher Evaluation form or mailed to the university.
	-Jean Ntawanguwe</t>
      </text>
    </comment>
    <comment authorId="0" ref="L65">
      <text>
        <t xml:space="preserve">By applying for an admision to the University of Miami, one is automatically considered for the President's Scholarship. The University of Miami takes into account students’ high school grades, difficulty of course curriculum, extracurricular activities, essay, and guidance counselor recommendation(s), as well as the overall quality of the pool of applicants applying to the university each year when making scholarship award decisions. To be eligible for the academic scholarships (Cranes and Premier...), international candidates must submit a complete application for admission with all academic credentials, including a bank letter by November 1 or January 1. The bank letter or must indicate the applicant will be able to cover the difference between the scholarship award and the total cost of attendance. 
Note: No SAT/ACT needed, except for US nationals
	-Jean Ntawanguwe</t>
      </text>
    </comment>
    <comment authorId="0" ref="N63">
      <text>
        <t xml:space="preserve">This scholarship aims to empower smart students from developing countries, impact people's lives, and strengthen the relationship with SSA countries, so admitted applicants are supposed to choose Msc thesis related to SDGs and TU Delft Global Initiative.
	-Jean Ntawanguwe</t>
      </text>
    </comment>
    <comment authorId="0" ref="L63">
      <text>
        <t xml:space="preserve">An applicant must:
1. have admission for a Msc programme at TU Delft
2. Be from Sub-Saharan Africa
3. have a GPA of at least 80%
	-Jean Ntawanguwe</t>
      </text>
    </comment>
    <comment authorId="0" ref="K64">
      <text>
        <t xml:space="preserve">Setp 1--Apply for both the Masters programme:
submit a complete online application (incl. transcripts, explanation of grading system for any degree obtained outside UK, references, CV, and personal statement)
More on how to apply visit: https://www.soas.ac.uk/admissions/pg/howtoapply/
step 2: Apply for the scholarship: application form found here under "apply for the scholarship": https://www.soas.ac.uk/registry/scholarships/felix-non--indian-
	-Jean Ntawanguwe</t>
      </text>
    </comment>
    <comment authorId="0" ref="K63">
      <text>
        <t xml:space="preserve">Step 1--Apply for TU Delft's Msc Admission: 
Application requirements: your college main courses must be related to the Msc programme you are applying to, Cumulative GPA of &gt;=75 % , minimum 90 in TOEFL with 21 in each section or &gt;= 6.5 in IETS with &gt;= 6.0 in each section, some motivational essays, 2 references/refommendation letters, send your CV and proof of identity, and pay 100 Euros application fee. 
Find more details on the requirements click here: https://www.tudelft.nl/en/education/admission-and-application/msc-international/1-admission-requirements/
Step 2--Complete &amp; submit the application form for the scholarship found on this scholarship's website above
	-Jean Ntawanguwe</t>
      </text>
    </comment>
    <comment authorId="0" ref="E64">
      <text>
        <t xml:space="preserve">Schol Of African Studies of University of London, University of Reading &amp; Univeristy of Oxford
	-Jean Ntawanguwe</t>
      </text>
    </comment>
    <comment authorId="0" ref="N55">
      <text>
        <t xml:space="preserve">Special consideration given to applicants from: Côte d'Ivoire, Ghana,
Kenya,
Liberia,
Nigeria,
Senegal, and
South Africa
	-Jean Ntawanguwe</t>
      </text>
    </comment>
    <comment authorId="0" ref="L61">
      <text>
        <t xml:space="preserve">Applicant must be a citizen of a ed countryas listedin http://www.unesco.org/new/en/fellowships/programmes/unescopeoples-republic-of-china-the-great-wall-co-sponsored-fellowships-programme/
2.	Applicant must not be a citizen of the People’s Republic of China
3.	Applicant must be in good health, both physically and mentally
4.	Applicant must be a holder of bachelor’s or master’s degree or their  equivalent
5.	be under the age of 45 and have a high school diploma （or higher） when applying for the general scholar programs;
6.	be a master’s degree holder or an associate professor （or above） under the age of 50 when applying for the senior scholar programs.
	-Chisom Okwara</t>
      </text>
    </comment>
    <comment authorId="0" ref="K61">
      <text>
        <t xml:space="preserve">Step 1– Apply to the National Commission for UNESCO in your home country for CGS opportunity;
Step 2–Apply to your target university for the Pre-admission Letter once recommended by UNESCO as an eligible candidate （you will receive an Award Letter for CGS Candidate;
Step 3 –Complete the online application procedure at CGS Information System （Visit http://www.csc.edu.cn/laihua or http://www.campuschina.org and click “Application Online” to log in）, submit online the completed Application Form for Chinese Government Scholarship, and print a hard copy. Please consult the National Commission for UNESCO in your home country for Instructions of CGS Information System and Agency Number;
Step 4 –Submit all your application documents to the National Commission for UNESCO in your home country before the deadline.
NOTE
Only applications of recommended candidates from UNESCO will be considered. Successful candidates who have been pre-admitted by a university will receive an official admission notice to confirm their placement in the pre-admitting university. Other successful candidates will receive university placement as assigned by CSC.
	-Chisom Okwara</t>
      </text>
    </comment>
    <comment authorId="0" ref="L60">
      <text>
        <t xml:space="preserve">The program is targeting women peacebuilding practitioners who are recognized in their community as possessing leadership potential and whose work is related to addressing root causes of violent extremism.
	-Chisom Okwara</t>
      </text>
    </comment>
    <comment authorId="0" ref="L60">
      <text>
        <t xml:space="preserve">Applicants should have an outstanding academic record - at least 70% for your last degree
Applicants should apply within 6 years of having completed their previous degree
The study must have been completed at an internationally recognised university
The previous degree (Baccalaureus or Master) should have been an academic discipline which is related to Development Studies or Public Administration
South African students are required to have an honours degree in order to be admitted to a Masters degree course. Other students need the equivalent of a 4 year undergraduate degree
Applicants must provide evidence of proficiency in English, both written and spoken. This can be TOEFL test or a similar standard test or a letter from an academic institution
	-Chisom Okwara</t>
      </text>
    </comment>
    <comment authorId="0" ref="L59">
      <text>
        <t xml:space="preserve">For the LLM programme a Bachelor’s degree in law (LLB) with a minimum GPA of 3.0 or its equivalent from a recognised institution of higher legal education, and for the PhD programme an excellent LLM degree from a recognised institution. The language of instruction at the TGCL is English. Those who are not conversant with it should not apply.
	-Chisom Okwara</t>
      </text>
    </comment>
    <comment authorId="0" ref="L58">
      <text>
        <t xml:space="preserve">Eligible applicants will have completed a doctorate (PhD, DPhil, DPH, MD, DVM or similar terminal degree) in any field related to agriculture, nutrition and health within three years of the proposed Fellowship start date, and be seeking a career in research, education and engagement at the intersection of two or more of these fields. IMMANA strongly encourages applications from female candidates who are citizens of low- and middle-income countries. Selection will give preference to applicants who have research or faculty appointments in Sub-Saharan Africa and South Asia, but applicants may be of any nationality and have earned their doctorate anywhere.
	-Chisom Okwara</t>
      </text>
    </comment>
    <comment authorId="0" ref="K57">
      <text>
        <t xml:space="preserve">You should apply to study an eligible Master’s course at a UK university that is participating in the Distance Learning Scholarship scheme. List of participating universities and eligible courses(http://cscuk.dfid.gov.uk/apply/distance-learning/courses/)
You must make your application using the CSC’s Electronic Application System (EAS).
 Click here for full information on how to use the EAS, including detailed guides.(http://cscuk.dfid.gov.uk/apply/eas/applicants/distance-learning/)
	-Chisom Okwara</t>
      </text>
    </comment>
    <comment authorId="0" ref="L57">
      <text>
        <t xml:space="preserve">Be a citizen of a developing Commonwealth country, refugee, or British protected person
Be permanently resident in a developing Commonwealth country
Hold a first degree of at least upper second class (2:1) standard. A lower qualification and sufficient relevant experience may be considered in certain cases
Each participating UK university will conduct its own recruitment process to select a specified number of candidates for Distance Learning Scholarships. Universities must put forward their selected candidates to the CSC The CSC will then confirm that these candidates meet the eligibility criteria for this scheme. Universities will inform candidates of their results.
Selection criteria include:
Academic merit of the candidate
Potential impact of the work on the development of the candidate’s home country
	-Chisom Okwara</t>
      </text>
    </comment>
    <comment authorId="0" ref="H57">
      <text>
        <t xml:space="preserve">. full tuition fees
ii. return air travel
iii. establishment allowance
iv. contribution to living expenses
v. an Introductory Academic Program 
Page 13 of 125
Australia Awards Scholarships Policy Handbook January 2017
(A) = applicant/awardee (P) = Program Area (I) = institution (S) = Australia Awards Delivery Section
vi. Overseas Student Health Cover
vii. Initial visa expenses.
	-Chisom Okwara</t>
      </text>
    </comment>
    <comment authorId="0" ref="L57">
      <text>
        <t xml:space="preserve">Application shortlisting, Interviews, English Language test
	-Chisom Okwara</t>
      </text>
    </comment>
    <comment authorId="0" ref="N56">
      <text>
        <t xml:space="preserve">The scholarship's application form seems currently unavailable
	-Jean Ntawanguwe</t>
      </text>
    </comment>
    <comment authorId="0" ref="K56">
      <text>
        <t xml:space="preserve">Application processes:
1. Apply for the College admission:
College Admission Requirement
a) Entrance Requirement: Normally a minimum of a second class honours degree or equivalent is required, and some programmes may require a background in the subject area or relevant work experience.
b) English Language Requirement: The requirements for a specific English Language test score such as IELTS or TOEFL may be waived if instruction and assessment of applicant’s first-degree study have been in English.
2. Apply for the scholarship:
 Complete the Application Form ensuring that all sections are answered legibly, and provide a statement of 500 words on why a scholarship would help you, and what your career or educational aims are for the five year period after you graduate from the course.
	-Jean Ntawanguwe</t>
      </text>
    </comment>
    <comment authorId="0" ref="L56">
      <text>
        <t xml:space="preserve">This Scholarship will be awarded on the basis of academic merit and the strength of the personal statement.  Applicants must be from Sub-Saharan Africa and hold an offer (conditional or unconditional) of a place on any of the full-time Masters programmes offered by the Management School for entry in September 2017.  Those applicants applying for the MBA must also have at least three years work experience.
	-Jean Ntawanguwe</t>
      </text>
    </comment>
    <comment authorId="0" ref="L55">
      <text>
        <t xml:space="preserve">Application requirements include:
-A completed undergraduate degree from an accredited university and a strong academic record;
-One set of standardized test scores: TOEFL/IELTS or GRE/GMAT (for more information on which test applicants need to take, visit http://msfs.georgetown.edu/admissions/faq#standardized);
-Completion of a course in microeconomics and a course in macroeconomics, or ability to complete both courses before August 1 of their matriculating year;
-Professional work experience, ideally in a field related to their future professional goals. Students have an average of four years of work experience prior to joining MSFS.
	-Jean Ntawanguwe</t>
      </text>
    </comment>
    <comment authorId="0" ref="K55">
      <text>
        <t xml:space="preserve">To Apply, hand in these required documents:
-Online application
-Personal statement
-Supplemental data sheet
-Official transcripts and test scores (GREs and TOEFL/IELTS)
Three letters of recommendation
	-Jean Ntawanguwe</t>
      </text>
    </comment>
    <comment authorId="0" ref="E46">
      <text>
        <t xml:space="preserve">University of Cambridge
University of Edinburgh
University of Glasgow
University of Leeds
University of Oxford
University of Cape Town
Rhodes University
University of Witwatersrand Stellenbosch University
	-Lisa Tichagwa</t>
      </text>
    </comment>
    <comment authorId="0" ref="H47">
      <text>
        <t xml:space="preserve">Costs of registration; enrollment; exam fees; international travel to COSECSA seminars; a computer; graduation costs at two levels; personal stipend
	-Lisa Tichagwa</t>
      </text>
    </comment>
    <comment authorId="0" ref="H46">
      <text>
        <t xml:space="preserve">Fees and costs of tuition and related academic expenses are paid by the Trust direct to the universities.
Payment of a personal allowance, index linked in accordance with guidance from an independent authority, covering maintenance support.
Other allowances are paid for arrival, a laptop and printing of a thesis, and return home.
Economy Class air passages are provided by the Trust for the initial journey to the place of study, and for the return at the end of the course
	-Lisa Tichagwa</t>
      </text>
    </comment>
    <comment authorId="0" ref="K53">
      <text>
        <t xml:space="preserve">Go to website to view full list of MINDS preferred universities
	-Lisa Tichagwa</t>
      </text>
    </comment>
    <comment authorId="0" ref="K52">
      <text>
        <t xml:space="preserve">Host Institutions:
African University of Science and Technology (AUST)
Sokoine University of Agriculture (SUA)
University of Gaston Berger (UGB)
University Félix Houphouët-Boigny
	-Lisa Tichagwa</t>
      </text>
    </comment>
    <comment authorId="0" ref="K50">
      <text>
        <t xml:space="preserve">1. A submission of between 2,000 to 5,000 words as a Word document of work that has been published and offered for sale.
 2. A description of between 400 - 1,000 words about the new book you intend to write. 
 3. A scan of an official document showing that you, or both of your parents, were born in Africa.
 4. A brief bio of between 200 - 300 words.
 5.Please tell us how you heard about the Morland Writing Scholarships.
	-Lisa Tichagwa</t>
      </text>
    </comment>
    <comment authorId="0" ref="L53">
      <text>
        <t xml:space="preserve">Be a national of an African country, residing in any African country;  
Have been formally accepted by one or more MINDS preferred institution/s to pursue postgraduate studies within the following year;
Have obtained at least 70% in each subject/ course in the last two completed years of study;
Produce evidence of demonstrated leadership abilities or potential guided by the questions/ requirements set out in the application form;
Submit a complete online application form (see below) with the required supporting documentation.
	-Lisa Tichagwa</t>
      </text>
    </comment>
    <comment authorId="0" ref="L50">
      <text>
        <t xml:space="preserve">To qualify for the Scholarship a candidate must submit an excerpt from a piece of work of between 2,000 – 5,000 words written in English that has been published and offered for sale,. This will be evaluated by a panel of readers and judges set up by the MMF. The work submitted will be judged purely on literary merit. It is not the purpose of the Scholarships to support academic or scientific research, or works of special interest such as religious or political writings. Submissions or proposals of this nature do not qualify.
	-Lisa Tichagwa</t>
      </text>
    </comment>
    <comment authorId="0" ref="L48">
      <text>
        <t xml:space="preserve">The Klaus-Jürgen Bathe Leadership Programme is open to all undergraduate students enrolled in any of the six Faculties of UCT. Students can apply in their first year of study, or after completing first year. However, there must be at least two years of the degree programme remaining at the time of award. The scholarship cannot be held for a period less than two years. Postgraduate students are not eligible.
While it is expected that the majority of scholars will be citizens of South Africa, candidates from other sub-Saharan African countries are also welcome to apply. However, a condition for non-South African candidates is that they must demonstrate a commitment to remain in South Africa and serve the country for at least 10 years after their studies. They must also commit to serving their own countries.
	-Lisa Tichagwa</t>
      </text>
    </comment>
    <comment authorId="0" ref="L46">
      <text>
        <t xml:space="preserve">All applicants (except medical and veterinary doctors) must be under 30 years of age on 31 December of the year of application. Some experience of work after completion of a first degree is also desirable. Doctors and vets must be under 35 years of age on 31 December and should have completed 18 months of internship and preferably a one-year rural posting in the relevant country.
	-Lisa Tichagwa</t>
      </text>
    </comment>
    <comment authorId="0" ref="L44">
      <text>
        <t xml:space="preserve">Nationals of an African country.
Received both primary and secondary education in an African country.
Graduated in the top 10% of their secondary school’s graduating class.
Have clearly demonstrated financial needs.
Demonstrate passion for and commitment to community service as evidenced by prior and on-going involvement in local activities.
Are not related to or otherwise connected with any staff member or friend/acquaintances of staff members or otherwise affiliated members of the University or the Foundation.
	-Lisa Tichagwa</t>
      </text>
    </comment>
    <comment authorId="0" ref="L43">
      <text>
        <t xml:space="preserve">Female students of African origin, living and studying in Africa.
Currently enrolled in undergraduate B.S.degree program.
Studying STEM related courses in a University or college in Africa.
Demonstrable financial need, and
Excellent Academic Record.
Below the age of 32 years.
Graduation date is after December of award year
	-Lisa Tichagwa</t>
      </text>
    </comment>
    <comment authorId="0" ref="L41">
      <text>
        <t xml:space="preserve">Applicants should be:
1. under the age of 45
2. nationals of and current residents in a country in Sub-Saharan Africa 
3. current staff members of a university or an equivalent higher education institution in Sub-Saharan Africa
4. of doctoral/postdoctoral or equivalent status.
	-Jean Ntawanguwe</t>
      </text>
    </comment>
    <comment authorId="0" ref="K41">
      <text>
        <t xml:space="preserve">Fill out and submit the online application form (Online application form: www.coimbra-group.eu/activities/scholarships)
	-Jean Ntawanguwe</t>
      </text>
    </comment>
    <comment authorId="0" ref="L40">
      <text>
        <t xml:space="preserve">Preference will be given to:
1. International students who have overcome various obstacles and challenges as well as those from diverse and underrepresented global and socioeconomic backgrounds
2. A minimum 3.8 GPA equivalent (or in the top 10% of graduating class) for 9th-12th grades.
3. A demonstrated commitment to leadership, volunteerism, community service and to advancing the needs of people in their home country.
4. A minimum 95 TOEFL iBT, 7.0 IELTS or 600 paper-based TOEFL
	-Jean Ntawanguwe</t>
      </text>
    </comment>
    <comment authorId="0" ref="K39">
      <text>
        <t xml:space="preserve">Application process:
1. Get an admission from  a full-time taught course at Sheffield Hallam University
2. Hand in transcripts and the
 Scholarship application form (found here: https://docs.google.com/forms/d/e/1FAIpQLSdciNsDXalYcROw7haKzTCldZMztSyKTccWw0DgVOPVoZoW0A/viewform?c=0&amp;w=1)
	-Jean Ntawanguwe</t>
      </text>
    </comment>
    <comment authorId="0" ref="L38">
      <text>
        <t xml:space="preserve">Selection criteria:
 -Outstanding intellectual ability
- leadership potential
- A commitment to improving the lives of others and 
- A  good fit between the applicant's qualifications and aspirations and the postgraduate programme at Cambridge for which they are applying
	-Jean Ntawanguwe</t>
      </text>
    </comment>
    <comment authorId="0" ref="K38">
      <text>
        <t xml:space="preserve">Starndard application is found at https://www.jbs.cam.ac.uk/programmes/mba/apply/
whereas MBA and MFin applicants apply via https://www.jbs.cam.ac.uk/programmes/mba/apply/ and https://www.jbs.cam.ac.uk/programmes/mba/apply/ respectively
	-Jean Ntawanguwe</t>
      </text>
    </comment>
    <comment authorId="0" ref="H7">
      <text>
        <t xml:space="preserve">Depends on the school you want to attend and your financial background
	-Alix Antwi-Donkor</t>
      </text>
    </comment>
    <comment authorId="0" ref="E7">
      <text>
        <t xml:space="preserve">•  African Leadership Academy, South Africa
•  Ashesi University, Ghana
•  American University of Beirut, USA
•  Arizona State University, USA
•  Camfed , USA
•  Brac, Uganda
•  Duke University, USA
•  Earth University, Costa Rica
•  Forum for African Women Educationalists, Kenya
•  Kwame Nkrumah University of Science and Technology, Ghana
•  Makerere University, Uganda
•  McGill University, Canada
•  Michigan State University, USA
•  Stanford University, USA
•  University of British Columbia, Canada
•  University of California, Berkeley, USA
•  University of Pretoria, South Africa
•  University of Toronto, Canada
•   Wellesley College, USA
•   University of Cape Town, South Africa
	-Alix Antwi-Donkor</t>
      </text>
    </comment>
    <comment authorId="0" ref="L5">
      <text>
        <t xml:space="preserve">Your nationality is non-EEA.
You are applying for a full-time bachelor’s or master’s programme at one of the participating Dutch higher education institutions. 
You meet the specific requirements of the institution of your choice. You can find these on the website of the institution.
You do not have a degree from an education institution in the Netherlands.
	-Chisom Okwara</t>
      </text>
    </comment>
    <comment authorId="0" ref="L4">
      <text>
        <t xml:space="preserve"> Academic excellence of the candidate in the intended area of study.
 The intended field of study in Mexico is related to the applicant’s academic and job
history.
 The area of study is important to and has a direct impact on the development of the
applicant’s country.
 The program must relate to specific current or approved projects that have an
impact on the development of the applicant’s country.
	-Chisom Okwara</t>
      </text>
    </comment>
    <comment authorId="0" ref="K4">
      <text>
        <t xml:space="preserve">1.Official nomination of his/her government.
2. Application form.
3. An explanation of why the applicant is interested in studying or conducting
research in Mexico.
4. Curriculum vitae (maximum of 3 pages).
5. Acceptance letter from the Mexican host institution, signed by the responsible
party (Director of the International Affairs Office, Director of Academic
Exchanges, Head of the Graduate Studies Department, Graduate Studies
Coordinator, etc.), stating the length of the studies with the start and end dates and
the type of studies.
2
For research, the acceptance letter should also state that the
candidate will receive the mentoring needed for the research project and, if
possible, the name of the advisor.
6. Coy of the diploma for the highest degree received.
7. Copy of the transcript for the last degree received showing a minimum grade point
average (GPA) of 8/10. 
For mobility scholarships, a letter from the applicant’s institution agreeing to
give academic credit for the classes or course of study that will be taken in
Mexico.
2 Applicants can submit a contact letter from the institution with the scholarship application and continue with the procedures and
requirements of the host institution. 
2016 Mexican Government Scholarships for International
Students
4
9. For research grants, a copy of the academic document showing the applicant has
finished or is currently enrolled in a Master’s or doctoral program.
10. Candidates already in Mexico must have a current immigration document, with a
Temporary Resident Student Visa (card).
11. If Spanish is not the applicant’s native language, include certificate of an
advanced level of proficiency in Spanish from a university or language center.
3
12. Copy of birth certificate.
13. Copy of passport.
14. Medical certificate of good health in the original issued by a public or private
institution no more than three months prior to submitting the documents.
Independent health certificates will not be accepted.
15. 4 recent original photographs (not digital), full face on
	-Chisom Okwara</t>
      </text>
    </comment>
    <comment authorId="0" ref="K3">
      <text>
        <t xml:space="preserve">1st selection: Applicants submit their applications either to the Korean Embassies around the world or to the partnering universities in Korea. The embassies and universities select the successful candidates among the applicants in the 1st round of selection. The applicants of the successful candidates will then be forwarded to NIIED. 
2nd Selection: The NIIED selection committee selects the successful candidates among those who passed the 1st round.
3rd Selection: Among the successful candidates who have passed the 2nd round, the applicants of those who applied through the Korean Embassies will be reviewed by universities for admission. Successful candidates must get admission from at least one of the universities.
	-Chisom Okwara</t>
      </text>
    </comment>
    <comment authorId="0" ref="L3">
      <text>
        <t xml:space="preserve">Generally, foreign citizenship, under 40 years,  grades above 80%, GPA no less than 2.64 on a 4.0 scale, 2.80 on a 4.3 scale, 2.91 on a 4.5 scale.
	-Chisom Okwara</t>
      </text>
    </comment>
    <comment authorId="0" ref="H3">
      <text>
        <t xml:space="preserve">Tuition fees for study period. A round-trip economy class ticket to and from Korea. Monthly Allowance of 900,000 won(KRW). Basic Medical Insurance. Extra allowances based on research performance
	-Chisom Okwara</t>
      </text>
    </comment>
  </commentList>
</comments>
</file>

<file path=xl/sharedStrings.xml><?xml version="1.0" encoding="utf-8"?>
<sst xmlns="http://schemas.openxmlformats.org/spreadsheetml/2006/main" count="1777" uniqueCount="857">
  <si>
    <t xml:space="preserve"> </t>
  </si>
  <si>
    <t>Foundation / Organization</t>
  </si>
  <si>
    <t>SSA or Non-SSA</t>
  </si>
  <si>
    <t>Country</t>
  </si>
  <si>
    <t>Beneficiary</t>
  </si>
  <si>
    <t>Partnerships</t>
  </si>
  <si>
    <t>Scholarship</t>
  </si>
  <si>
    <t>Currency</t>
  </si>
  <si>
    <t>Amount (need numbers)</t>
  </si>
  <si>
    <t>Type of Scholarship (PhD / Undergraduate)</t>
  </si>
  <si>
    <t>Number of Students / Scholarships Awarded Annually</t>
  </si>
  <si>
    <t>Application Process</t>
  </si>
  <si>
    <t>Selection Criteria</t>
  </si>
  <si>
    <t>Source (website)</t>
  </si>
  <si>
    <t>Additional Info</t>
  </si>
  <si>
    <t>Reseacher</t>
  </si>
  <si>
    <t xml:space="preserve">Korean Government </t>
  </si>
  <si>
    <t>Non-SSA</t>
  </si>
  <si>
    <t>Korea</t>
  </si>
  <si>
    <t>International students</t>
  </si>
  <si>
    <t>None</t>
  </si>
  <si>
    <t>Korean Government Scholarship Program(KGSP)</t>
  </si>
  <si>
    <t>Won</t>
  </si>
  <si>
    <t>900,000/month</t>
  </si>
  <si>
    <t>Undergraduate/ Masters/PhD</t>
  </si>
  <si>
    <t>SEE COMMENT</t>
  </si>
  <si>
    <t>SEE SOURCE LINK- varies with the program</t>
  </si>
  <si>
    <t>Limited to fields of Computer &amp; Information Systems</t>
  </si>
  <si>
    <t>Chisom</t>
  </si>
  <si>
    <t>Mexican Government</t>
  </si>
  <si>
    <t>Mexico</t>
  </si>
  <si>
    <t>Participating Mexican institutions</t>
  </si>
  <si>
    <t>Mexican Government Scholarship Program</t>
  </si>
  <si>
    <t>USD</t>
  </si>
  <si>
    <t>600 (monthly stipend)</t>
  </si>
  <si>
    <t>Masters/Doctorate/ Undergraduate Mobility program</t>
  </si>
  <si>
    <t>SEE SOURCE LINK- Exhaustive</t>
  </si>
  <si>
    <t>Not eligible for scholarships: business administration,plastic surgery, accounting, marketing, dentistry and advertising, and related areas</t>
  </si>
  <si>
    <t>Dutch Ministry of Education, Culture and Science</t>
  </si>
  <si>
    <t>Netherlands</t>
  </si>
  <si>
    <t>non-EEA countries</t>
  </si>
  <si>
    <t>Dutch research universities and universities of applied sciences</t>
  </si>
  <si>
    <t>Holland Scholarship</t>
  </si>
  <si>
    <t>Euros</t>
  </si>
  <si>
    <t>5,000</t>
  </si>
  <si>
    <t>Bachelors/ Masters</t>
  </si>
  <si>
    <t xml:space="preserve">SEE SOURCE LINK- Apply to the participating universities </t>
  </si>
  <si>
    <t>Not full tuition, only awarded for one year</t>
  </si>
  <si>
    <t>Australia Awards Masters Scholarships for Africa</t>
  </si>
  <si>
    <t>Australia</t>
  </si>
  <si>
    <t>SSA</t>
  </si>
  <si>
    <t>Participating Australian higher universities</t>
  </si>
  <si>
    <t>Masters</t>
  </si>
  <si>
    <t>See link</t>
  </si>
  <si>
    <t xml:space="preserve">See link </t>
  </si>
  <si>
    <t>http://www.australiaawardsafrica.org/</t>
  </si>
  <si>
    <t>Alix</t>
  </si>
  <si>
    <t>MasterCard Foundation</t>
  </si>
  <si>
    <t>Non- SSA</t>
  </si>
  <si>
    <t>USA</t>
  </si>
  <si>
    <t>Different Schools</t>
  </si>
  <si>
    <t>Mastercard Foundation Scholarship</t>
  </si>
  <si>
    <t>Undergraduate/ Masters</t>
  </si>
  <si>
    <t>15,000 target</t>
  </si>
  <si>
    <t>Apply to the partner universities and the apply for the mastercard (see link)</t>
  </si>
  <si>
    <t>Good academic Background</t>
  </si>
  <si>
    <t>http://mastercardfdnscholars.org/</t>
  </si>
  <si>
    <t>Foreign Fulbright Student Program</t>
  </si>
  <si>
    <t>Internationals</t>
  </si>
  <si>
    <t>Binational Fulbright Commissions/ Foundations, Amideast, Laspau</t>
  </si>
  <si>
    <t>Fulbright Foreign Student Program</t>
  </si>
  <si>
    <t>Varies every year</t>
  </si>
  <si>
    <t>Maters and PhD</t>
  </si>
  <si>
    <t>approx. 4000 people receive every year</t>
  </si>
  <si>
    <t>Select country to find out more</t>
  </si>
  <si>
    <t>https://foreign.fulbrightonline.org/about/applicants</t>
  </si>
  <si>
    <t>Eligibility and selection criteria differs per country</t>
  </si>
  <si>
    <t>The Imomoh Scholarship</t>
  </si>
  <si>
    <t>The SPE Foundation</t>
  </si>
  <si>
    <t>Yes</t>
  </si>
  <si>
    <t>2,000 to 5000</t>
  </si>
  <si>
    <t>Submit an electronic application</t>
  </si>
  <si>
    <t>Good academic Background, must be from Africa, must be pursuing a masters in petroleum engineering</t>
  </si>
  <si>
    <t>http://www.spe.org/scholarships/imomoh.php</t>
  </si>
  <si>
    <t>The ExxonMobil Middle East and North Africa Scholars Program</t>
  </si>
  <si>
    <t>Institute of International Education</t>
  </si>
  <si>
    <t>Dollars</t>
  </si>
  <si>
    <t>Varies</t>
  </si>
  <si>
    <t>Geoscience, Engineering, Physics, Chemistry, Computer Science, Math or Geography.</t>
  </si>
  <si>
    <t>https://www.iie.org/Programs/ExxonMobil-Middle-East-and-North-Africa-Scholars-Program</t>
  </si>
  <si>
    <t>Students with a Bachelor in GeoScience receive full scholarship</t>
  </si>
  <si>
    <t>The Lawa Fellowship fellowship</t>
  </si>
  <si>
    <t>Georgetown University Law</t>
  </si>
  <si>
    <t>approx. 27,085</t>
  </si>
  <si>
    <t>Undergraduate</t>
  </si>
  <si>
    <t>The application will be available in October</t>
  </si>
  <si>
    <t>http://www.law.georgetown.edu/academics/centers-institutes/wlppfp/lawa/LAWA-Application.cfm</t>
  </si>
  <si>
    <t>South African German Centre for Development Research</t>
  </si>
  <si>
    <t>University of the Western Cape, South Africa/Ruhr-Univeristy Bochum, Germany</t>
  </si>
  <si>
    <t xml:space="preserve">DAAD/NRF Joint In-Country Masters and Doctoral Scholarship </t>
  </si>
  <si>
    <t>650 euros for masters and 900 euros for PhD</t>
  </si>
  <si>
    <t>Masters and PhD</t>
  </si>
  <si>
    <t>Limited</t>
  </si>
  <si>
    <t>Online application form</t>
  </si>
  <si>
    <t>minimum of 70% on last degree, previous degree must be related to Development Studies or Public Administration, must be studying full time</t>
  </si>
  <si>
    <t>http://www.drd-sa.org/index.php/scholarships-in-development-studies.html</t>
  </si>
  <si>
    <t>Sub-Saharan Africa Scholarship</t>
  </si>
  <si>
    <t>Georgetown University - School of Foreign Service</t>
  </si>
  <si>
    <t>Online Application</t>
  </si>
  <si>
    <t>See comment</t>
  </si>
  <si>
    <t>https://ghd.georgetown.edu/https%3A//ghd.georgetown.edu/admissions/scholarships/sub-saharanafrica</t>
  </si>
  <si>
    <t>The MSU Mastercard Foundation Scholars Program</t>
  </si>
  <si>
    <t>Michigan State University</t>
  </si>
  <si>
    <t>Maximum of 45,410</t>
  </si>
  <si>
    <t>online form- see link</t>
  </si>
  <si>
    <t>http://mcfscholars.isp.msu.edu/pros/applications/graduate-application/</t>
  </si>
  <si>
    <t>Humber International Entrance Scholarship</t>
  </si>
  <si>
    <t>Canada</t>
  </si>
  <si>
    <t>Humber College</t>
  </si>
  <si>
    <t>See Comment</t>
  </si>
  <si>
    <t>Application form is sent in the brochure for new students</t>
  </si>
  <si>
    <t>Based on academics, community involvement, reference letters and statement of interests</t>
  </si>
  <si>
    <t>http://international.humber.ca/student-services/managing-your-finances/scholarships-awards.html</t>
  </si>
  <si>
    <t>Warwick Chancellor’s International Scholarships</t>
  </si>
  <si>
    <t>UK</t>
  </si>
  <si>
    <t>University of Warwick</t>
  </si>
  <si>
    <t>Pounds</t>
  </si>
  <si>
    <t>full payment of tuition up to 20,370 pounds, a maintenance fee of 14,800</t>
  </si>
  <si>
    <t>PhD</t>
  </si>
  <si>
    <t>Student will be asked if they want to be considered for the scholarship during the application process</t>
  </si>
  <si>
    <t>Complete an online application form from the website</t>
  </si>
  <si>
    <t>http://www2.warwick.ac.uk/services/academicoffice/gsp/scholarship/typesoffunding/chancellorsinternational/</t>
  </si>
  <si>
    <t>Transform Together Scholarship and Dean Scholarship</t>
  </si>
  <si>
    <t>Internationals and European (Non-UK)</t>
  </si>
  <si>
    <t>Sheffield Hallam University</t>
  </si>
  <si>
    <t>Half fee waiver resulting in 6,375 pounds. (for postgraduate) There are also automatic scholarships of up tp 3,000 pounds and all international students are eligible</t>
  </si>
  <si>
    <t>Undergraduate and Postgraduate</t>
  </si>
  <si>
    <t>Request an application form by emailing the dean for the dean scholarship and apply online for Transform Together</t>
  </si>
  <si>
    <t>Based on academics</t>
  </si>
  <si>
    <t>https://www.shu.ac.uk/international/fees-scholarships-and-discounts/tuition-fees</t>
  </si>
  <si>
    <t>Bristol University International Office Scholarships</t>
  </si>
  <si>
    <t>Bristol University</t>
  </si>
  <si>
    <t>See comment for more details</t>
  </si>
  <si>
    <t>Undergraduate and Masters</t>
  </si>
  <si>
    <t>Submit a 1 minute video to the international office email address showing how much community means to you. The application form can be found on the website</t>
  </si>
  <si>
    <t>http://www.bristol.ac.uk/fees-funding/awards/international/</t>
  </si>
  <si>
    <t>Students must hold a full time offer at the university. Also, students receiving 3,000 or more in scholarship from another source can not apply for the aid.</t>
  </si>
  <si>
    <t>Academic Excellence Scholarship</t>
  </si>
  <si>
    <t>The University of West of England</t>
  </si>
  <si>
    <t>Postgraduate</t>
  </si>
  <si>
    <t>Unlimited</t>
  </si>
  <si>
    <t>Automatically considered for the scholarship during application to the university</t>
  </si>
  <si>
    <t>http://www1.uwe.ac.uk/students/feesandfunding/fundingandscholarships/internationalstudentfunding/uweinternationalscholarships/postgraduatescholarships.aspx</t>
  </si>
  <si>
    <t>Should have achieved a British 1st class, should not be a recipient of another scholarship however only for the first year</t>
  </si>
  <si>
    <t>Country - Specific Scholarship</t>
  </si>
  <si>
    <t>Should have achieved a British 2:2, should not be a recipient of another scholarship however only for the first year</t>
  </si>
  <si>
    <t>UAL Vice-Chancellor’s International Scholarships at University of the Arts London</t>
  </si>
  <si>
    <t>University of Arts London</t>
  </si>
  <si>
    <t>5,000 pounds tuituin remission and 25,000 pounds for tuition and to assist in living arrangements</t>
  </si>
  <si>
    <t>25 scholarships for the 5,000 pounds and 8 scholarships for the 25,000</t>
  </si>
  <si>
    <t>An email will be sent to applicants who meet the requirements</t>
  </si>
  <si>
    <t>Low income</t>
  </si>
  <si>
    <t>http://www.arts.ac.uk/study-at-ual/student-fees--funding/scholarships-search/ual-vice-chancellors-postgraduate-international-scholarships/</t>
  </si>
  <si>
    <t>Westminster Full-Fee Masters Scholarships for International Students</t>
  </si>
  <si>
    <t>Westminster University</t>
  </si>
  <si>
    <t>4+</t>
  </si>
  <si>
    <t>Download the application from the website</t>
  </si>
  <si>
    <t>Applicant must have obtained British first class</t>
  </si>
  <si>
    <t>https://www.westminster.ac.uk/study/prospective-students/fees-and-funding/scholarships/international-postgraduate-scholarships/westminster-full-fee-scholarship</t>
  </si>
  <si>
    <t>Edinburgh Global Online Distance Learning Scholarship</t>
  </si>
  <si>
    <t>University of Edinburgh</t>
  </si>
  <si>
    <t>Applicant must have obtained British first class or a 2:1</t>
  </si>
  <si>
    <t>http://www.ed.ac.uk/student-funding/postgraduate/e-learning/online-masters</t>
  </si>
  <si>
    <t>The Denys Holland Scholarship</t>
  </si>
  <si>
    <t>University College London</t>
  </si>
  <si>
    <t>9,000 per year</t>
  </si>
  <si>
    <t>Application form can be found online</t>
  </si>
  <si>
    <t>Financial crisis, show that they will be able to play a role in the university</t>
  </si>
  <si>
    <t>https://www.ucl.ac.uk/prospective-students/scholarships/undergraduate/denyshollandug</t>
  </si>
  <si>
    <t>International Circle of Scholars Scholarships</t>
  </si>
  <si>
    <t>York University</t>
  </si>
  <si>
    <t>Highest academic average, leadership skills, letter of recommendation</t>
  </si>
  <si>
    <t>http://futurestudents.yorku.ca/funding#intl</t>
  </si>
  <si>
    <t>Once this application is submitted, applicant would be considered for other scholarships</t>
  </si>
  <si>
    <t>Global Leader of Tomorrow Award</t>
  </si>
  <si>
    <t>80,000 (20,000*4)</t>
  </si>
  <si>
    <t>Must be nominated by high school</t>
  </si>
  <si>
    <t>To renew the scholarship, student must obtain a 7.8 out of 9 on the York scale</t>
  </si>
  <si>
    <t>International Entrance Scholarship</t>
  </si>
  <si>
    <t>140,000(35,000*4)</t>
  </si>
  <si>
    <t>Ferguson Scholarship</t>
  </si>
  <si>
    <t>SOAS</t>
  </si>
  <si>
    <t>pounds</t>
  </si>
  <si>
    <t>25,000 (only for one year)</t>
  </si>
  <si>
    <t>https://www.soas.ac.uk/registry/scholarships/ferguson-scholarships.html</t>
  </si>
  <si>
    <t>Only for one year and can not be carried forward to another year</t>
  </si>
  <si>
    <t>Maastricht University Holland-High Potential scholarship</t>
  </si>
  <si>
    <t>Holland</t>
  </si>
  <si>
    <t>Maastricht University</t>
  </si>
  <si>
    <t>Download and fill application from the website</t>
  </si>
  <si>
    <t>https://www.maastrichtuniversity.nl/support/your-studies-begin/coming-maastricht-university-abroad/scholarships/maastricht-university</t>
  </si>
  <si>
    <t>Vice-Chancellor's Scholarship for Research Excellence</t>
  </si>
  <si>
    <t>University of Nottingham</t>
  </si>
  <si>
    <t>Must be classified as overseas and must already hold an offer</t>
  </si>
  <si>
    <t>http://www.nottingham.ac.uk/studywithus/international-applicants/scholarships-fees-and-finance/scholarships/research-scholarships/research-overseas.aspx</t>
  </si>
  <si>
    <t>The applicant must be a student from the faculty of arts, medicine and health sciences, Science and Social sciences</t>
  </si>
  <si>
    <t>Developing Solutions Masters Scholarship</t>
  </si>
  <si>
    <t>full tuition- 27,855 is the highest tuition</t>
  </si>
  <si>
    <t>105 (30 available 100% tuition fee covered and 75 available 50% tuition fee covered)</t>
  </si>
  <si>
    <t>http://www.nottingham.ac.uk/studywithus/international-applicants/scholarships-fees-and-finance/scholarships/masters-scholarships/dev-sol-masters.aspx</t>
  </si>
  <si>
    <t>Bocconi Scholarship for International Students</t>
  </si>
  <si>
    <t>Italy</t>
  </si>
  <si>
    <t>Universita Bocconi</t>
  </si>
  <si>
    <t>Academic performance and economic conditions</t>
  </si>
  <si>
    <t>https://www.unibocconi.eu/wps/wcm/connect/bocconi/sitopubblico_en/navigation+tree/home/campus+and+services/services/student+assistance/bocconi+scholarship+for+international+students+graduate</t>
  </si>
  <si>
    <t>Not Specified</t>
  </si>
  <si>
    <t>https://www.unibocconi.eu/wps/wcm/connect/Bocconi/SitoPubblico_EN/Navigation+Tree/Home/Campus+and+Services/Services/Student+Assistance/Bocconi+Scholarship_Bracco+2010+03+26+03+29</t>
  </si>
  <si>
    <t>Global Scholars Program Scholarship</t>
  </si>
  <si>
    <t>US</t>
  </si>
  <si>
    <t>Clark University</t>
  </si>
  <si>
    <t>11,500 to 25,000</t>
  </si>
  <si>
    <t>Common Application</t>
  </si>
  <si>
    <t>First year who has attended school overseas for at least 4 years. Demonstrated leadership skills</t>
  </si>
  <si>
    <t>http://www.clarku.edu/scholarships-first-year-international-students#globalscholars</t>
  </si>
  <si>
    <t>LJMU Roscoe International Scholarship</t>
  </si>
  <si>
    <t>Liverpool John Moores University</t>
  </si>
  <si>
    <t>Good first degree and offer from school</t>
  </si>
  <si>
    <t>http://www.scholars4dev.com/18569/ljmu-roscoe-international-scholarship/</t>
  </si>
  <si>
    <t>Leiden University Excellence Scholarship Programme (LExS)</t>
  </si>
  <si>
    <t>Leiden University</t>
  </si>
  <si>
    <t>10.000 of the tuition fee, 15.000 pounds of the tuition fee and 2,006 (full tuition)</t>
  </si>
  <si>
    <t>Excellenct grades and Non-EU</t>
  </si>
  <si>
    <t>http://prospectivestudents.leiden.edu/scholarships/scholarship/lexs.html</t>
  </si>
  <si>
    <t>INSEAD MBA'75 Nelson Mandela Endowed Scholarship</t>
  </si>
  <si>
    <t>France or Singapore</t>
  </si>
  <si>
    <t>INSEAD Business School</t>
  </si>
  <si>
    <t>One or more</t>
  </si>
  <si>
    <t>Write 3 essays</t>
  </si>
  <si>
    <t>academic performance and economic conditions</t>
  </si>
  <si>
    <t>https://sites.insead.edu/mba/schlmgmt/index.cfm</t>
  </si>
  <si>
    <t>Bill and Melinda Gates Foundation</t>
  </si>
  <si>
    <t>The US</t>
  </si>
  <si>
    <t>non-UK nationals</t>
  </si>
  <si>
    <t>University of Cambridge &amp; Bill and Melinda Gates Foundation</t>
  </si>
  <si>
    <t>The Gates Cambridge Scholarship Programme</t>
  </si>
  <si>
    <t>GBP</t>
  </si>
  <si>
    <t>Graduates, Msc, &amp; PhD</t>
  </si>
  <si>
    <t>Check the comment</t>
  </si>
  <si>
    <t>https://www.gatescambridge.org/</t>
  </si>
  <si>
    <t>One has to be a full-time student to apply</t>
  </si>
  <si>
    <t>Jean</t>
  </si>
  <si>
    <t>The UK</t>
  </si>
  <si>
    <t>International students(Non-UK)</t>
  </si>
  <si>
    <t>Transfom Together Scholarships</t>
  </si>
  <si>
    <t>50% fee waiver on Postgraduate and undergraduate degree tuition , i.e. £6,375 for undergrads and £6,625 - £7,375 for postgraduates.</t>
  </si>
  <si>
    <t>Undergraduate and postgraduate students</t>
  </si>
  <si>
    <t>Not specified</t>
  </si>
  <si>
    <t>See the comment</t>
  </si>
  <si>
    <t>American University, Washington, DC</t>
  </si>
  <si>
    <t xml:space="preserve">International students </t>
  </si>
  <si>
    <t>The AU Emerging Global Leader Scholarship</t>
  </si>
  <si>
    <t>Full tuition ($22,904 ) and roam &amp; board. Find room &amp; board expenses here: http://www.american.edu/finance/studentaccounts/Copy-of-room-and-board.cfm</t>
  </si>
  <si>
    <t>See Source Link under "Instructions"</t>
  </si>
  <si>
    <t>Non-billable expenses not covered (e.g: mandatory health insurance, books, airline tickets and miscellaneous expenses; approx. US $ 4, 000 per year)</t>
  </si>
  <si>
    <t>Coimbra Group Universities</t>
  </si>
  <si>
    <t>Beligium</t>
  </si>
  <si>
    <t>t staff members of a university or an equivalent higher education institution in SSA</t>
  </si>
  <si>
    <t>Coimbra Group Universities (39 Universities from 21 European Countries)</t>
  </si>
  <si>
    <t>Scholarship Programme for Young African Researchers</t>
  </si>
  <si>
    <t>Doctoral/Postdoctoral(short stay)</t>
  </si>
  <si>
    <t>between 17 and 23 (Looking at last years)</t>
  </si>
  <si>
    <t>Grameen Foundation</t>
  </si>
  <si>
    <t>Bankers Without Borders</t>
  </si>
  <si>
    <t>Grameen Foundation Fellowships</t>
  </si>
  <si>
    <t>Monthly stipends</t>
  </si>
  <si>
    <t>1-year fellowship</t>
  </si>
  <si>
    <t>Online application and interviews</t>
  </si>
  <si>
    <t>http://www.bankerswithoutborders.com/content/grameen-foundation-fellowships</t>
  </si>
  <si>
    <t>Lisa</t>
  </si>
  <si>
    <t>WAAW Foundation (Working to Advance STEM Education for African Women)</t>
  </si>
  <si>
    <t>Nigeria</t>
  </si>
  <si>
    <t>Female African students</t>
  </si>
  <si>
    <t>STEM Scholarship</t>
  </si>
  <si>
    <t>USD($)</t>
  </si>
  <si>
    <t>4 - 5</t>
  </si>
  <si>
    <t>Online application</t>
  </si>
  <si>
    <t>Female African students pursuing a STEM degree</t>
  </si>
  <si>
    <t>http://waawfoundation.org/scholarships/</t>
  </si>
  <si>
    <t>Be sure to check list of accepted courses before applying.</t>
  </si>
  <si>
    <t>The Visiola Foundation</t>
  </si>
  <si>
    <t>Ashesi University College; Lead City University; Bayero University</t>
  </si>
  <si>
    <t>STEM Scholarships</t>
  </si>
  <si>
    <t>GH¢</t>
  </si>
  <si>
    <t>350 - 750</t>
  </si>
  <si>
    <t>Apply directly to partner universities</t>
  </si>
  <si>
    <t>http://www.visiolafoundation.org/scholarships/</t>
  </si>
  <si>
    <t>TEST for Africa</t>
  </si>
  <si>
    <t>Ghana</t>
  </si>
  <si>
    <t>Students attending school in the listed countries</t>
  </si>
  <si>
    <t>Local universities</t>
  </si>
  <si>
    <t>http://www.testforafrica.com/</t>
  </si>
  <si>
    <t>The Beit Trust</t>
  </si>
  <si>
    <t>Non-SSA/ SSA</t>
  </si>
  <si>
    <t>Students from Malawi, Zambia, Zimbabwe</t>
  </si>
  <si>
    <t>See list of partner universities:</t>
  </si>
  <si>
    <t>Scholarships and Surgical Scholarships</t>
  </si>
  <si>
    <t>Scholarship package:</t>
  </si>
  <si>
    <t>Send application forms to The Beit Trust representative in the respective country</t>
  </si>
  <si>
    <t>http://www.beittrust.org.uk/Scholarships.htm</t>
  </si>
  <si>
    <t>College of Surgeons of East, Central and Southern Africa (COSECSA)</t>
  </si>
  <si>
    <t>Beit COSECSA Surgical In-Country Scholarship</t>
  </si>
  <si>
    <t>1 surgeon per year from each country</t>
  </si>
  <si>
    <t>Contact COSECSA offices at cosecsa@ecsa.or.tz</t>
  </si>
  <si>
    <t>University of Cape Town</t>
  </si>
  <si>
    <t>South Africa</t>
  </si>
  <si>
    <t>The Klaus-Jürgen Bathe Leadership Scholarships</t>
  </si>
  <si>
    <t>ZAR(R)</t>
  </si>
  <si>
    <t>120,000-00</t>
  </si>
  <si>
    <t>Undergraduate student at UCT</t>
  </si>
  <si>
    <t>http://www.kjbatheleadership.uct.ac.za/batheleadership/scholarships</t>
  </si>
  <si>
    <t>Education Africa</t>
  </si>
  <si>
    <t>South Africans</t>
  </si>
  <si>
    <t>Walter Sisulu Scholarship Fund</t>
  </si>
  <si>
    <t>Walter Sisulu Scholarship</t>
  </si>
  <si>
    <t>Applications for scholarships need to be submitted to Education Africa by the school</t>
  </si>
  <si>
    <t>http://educationafrica.org/project/walter-sisulu-scholarship-fund/</t>
  </si>
  <si>
    <t>Miles Morland Foundation</t>
  </si>
  <si>
    <t>African writers</t>
  </si>
  <si>
    <t>Morland Writing Scholarships</t>
  </si>
  <si>
    <t>GBP(£)</t>
  </si>
  <si>
    <t>18,000- 27,000</t>
  </si>
  <si>
    <t>https://www.milesmorlandfoundation.com/morland-writing-scholarships-1</t>
  </si>
  <si>
    <t>Canon Collins Scholarship</t>
  </si>
  <si>
    <t>National of, or have refugee status in:</t>
  </si>
  <si>
    <t>Canon Collins Trust Scholarships for Postgraduate Study in South Africa</t>
  </si>
  <si>
    <t>&lt; 5% of applicants</t>
  </si>
  <si>
    <t>The PASET Regional Scholarship and Innovation Fund (RSIF)</t>
  </si>
  <si>
    <t>Korea Institute of Science and Technology; Maastricht University</t>
  </si>
  <si>
    <t>RSIF PhD Scholarship Program</t>
  </si>
  <si>
    <t>24,400 per year</t>
  </si>
  <si>
    <t>Apply directly to the RSIF host Africa Centers of Excellence (ACEs) for admission; in parallel, applicants apply online for the RSIF scholarship</t>
  </si>
  <si>
    <t>Go to: https://www.rsif-paset.org/apply/faqs/</t>
  </si>
  <si>
    <t>https://www.rsif-paset.org/</t>
  </si>
  <si>
    <t>Mandela Institute for Development Studies (MINDS)</t>
  </si>
  <si>
    <t>African students</t>
  </si>
  <si>
    <t>Scholarship Program for Leadership Development</t>
  </si>
  <si>
    <t>Individuals submit applications as soon as they receive official acceptance from a MINDS preferred university</t>
  </si>
  <si>
    <t>http://www.minds-africa.org/ScholarshipProgram.html</t>
  </si>
  <si>
    <t>DAAD</t>
  </si>
  <si>
    <t>Makerere University</t>
  </si>
  <si>
    <t>In-Country/ In-Region Scholarships for Postgraduates</t>
  </si>
  <si>
    <t>Euro(€)</t>
  </si>
  <si>
    <t>2,880-5,160 per year for living expenses + approx upto 3,539 tuition</t>
  </si>
  <si>
    <t xml:space="preserve">Go to website for specific details </t>
  </si>
  <si>
    <t>Visit website</t>
  </si>
  <si>
    <t>Georgetown University</t>
  </si>
  <si>
    <t>SSA students</t>
  </si>
  <si>
    <t>The William and Catherine McGurn Family [sponsors]</t>
  </si>
  <si>
    <t>Full tuition, (        
$1,995.00 per credit hour or $23,940.00 per semester for Biomedical Graduates). For any clarification go click here: https://studentaccounts.georgetown.edu/tuition/graduate#tuition</t>
  </si>
  <si>
    <t>https://msfs.georgetown.edu/msfs-continues-Africa-scholarship</t>
  </si>
  <si>
    <t>University of Stirling</t>
  </si>
  <si>
    <t>Douglas Brodie &amp; Lilian Haire</t>
  </si>
  <si>
    <t>Dorothy Nicol Scholarship</t>
  </si>
  <si>
    <t>£ 14, 600</t>
  </si>
  <si>
    <t>Check Comment</t>
  </si>
  <si>
    <t>Comment</t>
  </si>
  <si>
    <t>Commonwealth Scholarship and Fellowship Plan (CSFP)</t>
  </si>
  <si>
    <t>Commonwealth countries</t>
  </si>
  <si>
    <t>UK Department for International Development(DFID), UK universities</t>
  </si>
  <si>
    <t>Commonwealth Distance Learning Scholarship</t>
  </si>
  <si>
    <t>IMMANA Fellowships</t>
  </si>
  <si>
    <t>Any nationality especially low/middle income countries</t>
  </si>
  <si>
    <t>IMMANA Postdoctoral Fellowships for International Applicants</t>
  </si>
  <si>
    <t>£ 41, 500 (stipend and research allowance)</t>
  </si>
  <si>
    <t>Post doctoral</t>
  </si>
  <si>
    <t>Fellowships are awarded for Agriculture, Nutrition and Health research. The researchers will develop and adapt innovative methodological approaches with mentors in ongoing research programmes in LMICs. Scholarship can be taken in LMIC countries (at least one of the two mentors must be physically located in Africa or Asia.)</t>
  </si>
  <si>
    <t>German Foreign Office through the German Academic Exchange Service (DAAD)</t>
  </si>
  <si>
    <t>Germany</t>
  </si>
  <si>
    <t>Candidates in the East African Community Partner States (i.e. Burundi, Kenya, Rwanda, Tanzania and Uganda)</t>
  </si>
  <si>
    <t>Tanzanian-German Centre for Eastern African Legal Studies(TGCL) Scholarship</t>
  </si>
  <si>
    <t>650 - 800(monthly allowance)</t>
  </si>
  <si>
    <t xml:space="preserve"> Postgraduate study programme (LLM for 1 yr or PhD for 3 years)</t>
  </si>
  <si>
    <t>Scholarship can be taken at: Germany and Tanzania</t>
  </si>
  <si>
    <t>USAID Kenya and East Africa</t>
  </si>
  <si>
    <t>Kenya</t>
  </si>
  <si>
    <t>Female Kenyan citizens</t>
  </si>
  <si>
    <t xml:space="preserve">Women’s Peacebuilding Leadership Program (WPLP) </t>
  </si>
  <si>
    <t>Graduate programme</t>
  </si>
  <si>
    <t>UNESCO</t>
  </si>
  <si>
    <t>China</t>
  </si>
  <si>
    <t>Developing countries</t>
  </si>
  <si>
    <t>Chinese Government</t>
  </si>
  <si>
    <t>Great Wall Program</t>
  </si>
  <si>
    <t>Bachelors, Masters, PhD</t>
  </si>
  <si>
    <t>Germany Universities &amp; Higher Education Institutions</t>
  </si>
  <si>
    <t>Roman Catholic Church</t>
  </si>
  <si>
    <t>KAAD Scholarships</t>
  </si>
  <si>
    <t>EUR</t>
  </si>
  <si>
    <t xml:space="preserve">Not specified </t>
  </si>
  <si>
    <t>Masters, PhD, &amp; Post-doctoral research ( 2-6 months)</t>
  </si>
  <si>
    <t>There is a preference for Roman Catholic applicants  and during courses there will be some religious dialogue probably because this scholarship is provided in partnership with some Catholic Churches</t>
  </si>
  <si>
    <t>Delft University of Technology</t>
  </si>
  <si>
    <t>TU Delft Global Innitiative</t>
  </si>
  <si>
    <t>Msc</t>
  </si>
  <si>
    <t>4 people per major</t>
  </si>
  <si>
    <t>Felix Scholarship Trust</t>
  </si>
  <si>
    <t>Felix Scholarship</t>
  </si>
  <si>
    <t>Full tuition, living expenses, and a return air fare</t>
  </si>
  <si>
    <t>A Taught Masters Programme</t>
  </si>
  <si>
    <t>1 person</t>
  </si>
  <si>
    <t>Check the scholarship's website under "Candidate criteria"</t>
  </si>
  <si>
    <t>University of Miami</t>
  </si>
  <si>
    <t>President's Scholarship, Canes Achievement Award, and Premier Academic Scholarships</t>
  </si>
  <si>
    <t>Ranges:  $18,000-$28,000,  $5,000-$16,000, and Full tuition respectively</t>
  </si>
  <si>
    <t>Belgian Flemish Universities or Colleges</t>
  </si>
  <si>
    <t>Africans, Asians, and Latin Americans</t>
  </si>
  <si>
    <t xml:space="preserve"> Not specified</t>
  </si>
  <si>
    <t>VLIR-UOS awards scholarships</t>
  </si>
  <si>
    <t>Full tuition, insurance, living expenses, and international travel</t>
  </si>
  <si>
    <t>Trainings &amp; Masters</t>
  </si>
  <si>
    <t>SEE THE COMMENT</t>
  </si>
  <si>
    <t>http://www.vliruos.be/en/scholarships/</t>
  </si>
  <si>
    <t>University of Glasgow</t>
  </si>
  <si>
    <t>Scotland</t>
  </si>
  <si>
    <t xml:space="preserve"> African students</t>
  </si>
  <si>
    <t>African Excellence Fee Waiver</t>
  </si>
  <si>
    <t>changes depending on type of scholarship/award. check here different types. http://www.gla.ac.uk/services/senateoffice/prizesandscholarships/#/listofprizes,scholarships</t>
  </si>
  <si>
    <t>Master's degree</t>
  </si>
  <si>
    <t>Not fixed</t>
  </si>
  <si>
    <t>http://www.gla.ac.uk/scholarships/universityprizesbursariesfellowshipsandscholarships/</t>
  </si>
  <si>
    <t>The UK government, Foreign &amp; Common Wealth Office,  and other partners</t>
  </si>
  <si>
    <t>Chevening Scholarships</t>
  </si>
  <si>
    <t>Masters, or PhD</t>
  </si>
  <si>
    <t>&gt; 1,500 [for 2017]</t>
  </si>
  <si>
    <t>http://www.chevening.org/welcome-to-chevening</t>
  </si>
  <si>
    <t>Application is currently closed, so it is not possible to access the online application form</t>
  </si>
  <si>
    <t>Mo Ibrahim Foundation (MIF)</t>
  </si>
  <si>
    <t>African Students</t>
  </si>
  <si>
    <t>London Business School, University of London, &amp; University of Birmingham</t>
  </si>
  <si>
    <t>Ibrahim Scholarships</t>
  </si>
  <si>
    <t>Scholarship varies with partner university: Full tuition for applicants with financial need at London Business School; Full tuition fees, a living allowance ( £920 per month) and airfare to the UK  are covered for applicants at University of Birmingham; the scholarship amount not specified at University of London</t>
  </si>
  <si>
    <t>Masters, &amp; PhD</t>
  </si>
  <si>
    <t>Filling online application</t>
  </si>
  <si>
    <t>preferences given to applicants from Sub-Sharan Africa; applicants must demonstrate special leadership skills</t>
  </si>
  <si>
    <t>African Economic Research Consortium (AERC)</t>
  </si>
  <si>
    <t>Go to website for list of participating universities</t>
  </si>
  <si>
    <t>MA Scholarships and PhD Fellowships &amp; Thesis Research Awards</t>
  </si>
  <si>
    <t>Master's and PhD</t>
  </si>
  <si>
    <t>Go to website for specific details for Master's or PhD</t>
  </si>
  <si>
    <t>http://www.aercafrica.org/</t>
  </si>
  <si>
    <t>Pan African University</t>
  </si>
  <si>
    <t>Ethiopia</t>
  </si>
  <si>
    <t>The Nyerere Scholarship Scheme and The Expanded Nyerere programme (Intra-ACP Academic Mobility)</t>
  </si>
  <si>
    <t>10 000 per year</t>
  </si>
  <si>
    <t>https://pau-au.net/en/home</t>
  </si>
  <si>
    <t>Centre for Humanities Research (African Critical Inquiry Programme)</t>
  </si>
  <si>
    <t>African students enrolled at South African universities</t>
  </si>
  <si>
    <t>The Ivan Karp and Corinne Kratz Fund</t>
  </si>
  <si>
    <t>Ivan Karp Doctoral Research Awards for African Students</t>
  </si>
  <si>
    <t>40 000</t>
  </si>
  <si>
    <t>http://www.chrflagship.uwc.ac.za/african-critical-inquiry-programme-2017/</t>
  </si>
  <si>
    <t>Stellenbosch University</t>
  </si>
  <si>
    <t>All students who meet the selection criteria</t>
  </si>
  <si>
    <t>Graduate School Scholarships</t>
  </si>
  <si>
    <t>138 000</t>
  </si>
  <si>
    <t>http://www.sun.ac.za/english/faculty/economy/gem/gem-scholars/prospective</t>
  </si>
  <si>
    <t>Wells Mountain Foundation</t>
  </si>
  <si>
    <t>Students from developing countries</t>
  </si>
  <si>
    <t>Empowerment Through Education Scholarship Program</t>
  </si>
  <si>
    <t>300 - 3000</t>
  </si>
  <si>
    <t>Approximately 3% of applicants</t>
  </si>
  <si>
    <t>Online via website, or by mailing in a completed application packet</t>
  </si>
  <si>
    <t>http://www.wellsmountainfoundation.org/</t>
  </si>
  <si>
    <t>University of Cape Town Graduate School of Business</t>
  </si>
  <si>
    <t>Canon Collins Trust; The Bertha Foundation</t>
  </si>
  <si>
    <t>Bertha Centre Scholarship</t>
  </si>
  <si>
    <t>210,000 (upto full cost of study)</t>
  </si>
  <si>
    <t>http://www.gsb.uct.ac.za/bc-scholarships</t>
  </si>
  <si>
    <t>Uganda Martyrs University</t>
  </si>
  <si>
    <t>Uganda</t>
  </si>
  <si>
    <t>African Center of Excellence in Agroecology and Livelihood System (ACALISE)</t>
  </si>
  <si>
    <t>ACALISE Scholarships</t>
  </si>
  <si>
    <t>32 PhDs, 240 M.SCs over 5 years</t>
  </si>
  <si>
    <t>http://www.umu.ac.ug/acalise-scholarships/</t>
  </si>
  <si>
    <t>The Mandela Rhodes Foundation</t>
  </si>
  <si>
    <t>Tuition; registration fees; accommodation and meal allowance; medical aid; study materials; economy-class travel allowance; personal allowance</t>
  </si>
  <si>
    <t>All applicants apply online via the Embark application system</t>
  </si>
  <si>
    <t>All applicants must have been admitted to a South African tertiary institution</t>
  </si>
  <si>
    <t>http://mandelarhodes.org/</t>
  </si>
  <si>
    <t>The David Oyedepo Foundation</t>
  </si>
  <si>
    <t>Covenant University and Landmark University in Nigeria</t>
  </si>
  <si>
    <t>The David Oyedepo Foundation Scholarship Program</t>
  </si>
  <si>
    <t>Undergraduate and Master's</t>
  </si>
  <si>
    <t>There are three programs available; visit website for specific details for each one</t>
  </si>
  <si>
    <t>http://www.davidoyedepofoundation.org/dof-scholarships/</t>
  </si>
  <si>
    <t>The Consortium for Advanced Research Training in Africa (CARTA)</t>
  </si>
  <si>
    <t>Applicants for this program must be teaching or research staff at one of the participating African institutions</t>
  </si>
  <si>
    <t>See list of partners:</t>
  </si>
  <si>
    <t>CARTA PhD Fellowships</t>
  </si>
  <si>
    <t>Contact the CARTA focal person at the participating institution to obtain application materials</t>
  </si>
  <si>
    <t>http://cartafrica.org/call-for-applications-carta-phd-fellowships-20172018/</t>
  </si>
  <si>
    <t>Postgraduate Academic Mobility for African-Physician Scientists (PAMAPS)</t>
  </si>
  <si>
    <t>PAMAPS Programme</t>
  </si>
  <si>
    <t>Varies for Master's and PhD</t>
  </si>
  <si>
    <t>Go to website for specific details: http://www.pamaps.org/instructions</t>
  </si>
  <si>
    <t>http://www.pamaps.org/</t>
  </si>
  <si>
    <t>KwaZulu-Natal Research Institute for TB-HIV (K-RITH)</t>
  </si>
  <si>
    <t>Connect Africa Scholarships</t>
  </si>
  <si>
    <t>All students</t>
  </si>
  <si>
    <t>http://www.k-rith.org/</t>
  </si>
  <si>
    <t>The Association of South African Women in Science and Engineering (SAWISE)</t>
  </si>
  <si>
    <t>Sub-Saharan black females</t>
  </si>
  <si>
    <t>SAWISE Angus Scholarship and SAWISE Hope Scholarship</t>
  </si>
  <si>
    <t>15 000 per year</t>
  </si>
  <si>
    <t>Honours</t>
  </si>
  <si>
    <t>Go to website for specific details for either of the two scholarships</t>
  </si>
  <si>
    <t>http://www.sawise.uct.ac.za/sawise/scholarships</t>
  </si>
  <si>
    <t>Wenner-Gren Foundation</t>
  </si>
  <si>
    <t>The Wadsworth African Fellowships</t>
  </si>
  <si>
    <t>Go to website for specific details: http://www.wennergren.org/programs/wadsworth-african-fellowships/application-procedures</t>
  </si>
  <si>
    <t>Go to website for specific details: http://www.wennergren.org/programs/wadsworth-african-fellowships/eligibility</t>
  </si>
  <si>
    <t>http://www.wennergren.org/programs/wadsworth-african-fellowships</t>
  </si>
  <si>
    <t>University of Iowa/ US government</t>
  </si>
  <si>
    <t>US Presidency</t>
  </si>
  <si>
    <t>University of Iowa Presidential Scholarship for US and International Students, 2018</t>
  </si>
  <si>
    <t>40,000 (10,000 a year up to four years)</t>
  </si>
  <si>
    <t>Up to 20</t>
  </si>
  <si>
    <t>MRC and DFID(Medical Research Council and the UK Department for International Development)</t>
  </si>
  <si>
    <t>Researchers of Gambia and Uganda</t>
  </si>
  <si>
    <t>DFID / MRC African Research Grant for Researchers of Gambia and Uganda</t>
  </si>
  <si>
    <t>Research Program(biomedical and health)</t>
  </si>
  <si>
    <t>DFID</t>
  </si>
  <si>
    <t>students of UK and SSA</t>
  </si>
  <si>
    <t>Royal Society</t>
  </si>
  <si>
    <t>Africa Capacity Building Initiative Research</t>
  </si>
  <si>
    <t>Research degree</t>
  </si>
  <si>
    <t>three African groups and one UK-based laboratory.</t>
  </si>
  <si>
    <t>Australian Government</t>
  </si>
  <si>
    <t>AusAid Australia Awards Scholarships</t>
  </si>
  <si>
    <t>AUD</t>
  </si>
  <si>
    <t>30,000/ yr + 5000(once-off)</t>
  </si>
  <si>
    <t>Undergraduate/Post graduate</t>
  </si>
  <si>
    <t>AFD-PSIA</t>
  </si>
  <si>
    <t>France</t>
  </si>
  <si>
    <t>Paris School of International Affairs of Sciences Po (PSIA) and the French Development Agency(AFD)</t>
  </si>
  <si>
    <t>AFD-PSIA Student Scholarship for African Students, France</t>
  </si>
  <si>
    <t>Masters(Development practice)</t>
  </si>
  <si>
    <t>Scholarships will be awarded on a competitive basis to the best candidates on the basis of their academic record and their project at Sciences Po.</t>
  </si>
  <si>
    <t>Chongqing Technology &amp; Business University in China</t>
  </si>
  <si>
    <t>Presidents Scholarships at Chongqing Technology &amp; Business University in China</t>
  </si>
  <si>
    <t>CNY</t>
  </si>
  <si>
    <t>6, 500 to 20,000 /year(Master’s);  5,000 to 17,000 /yr (Bachelor’s) ;  4,000 to 13,000 /year (Chinese Trainee)</t>
  </si>
  <si>
    <t>Bachelors, Masters, Training program</t>
  </si>
  <si>
    <t>Foreigners who are going to study in CTBU for more than one year with excellent scholastic achievements and nice conduct.</t>
  </si>
  <si>
    <t>French Ministry of Foreign and European Affairs</t>
  </si>
  <si>
    <t>Eiffel Scholarships for International Students in Franc</t>
  </si>
  <si>
    <t>1,141 -1400/month(allowance)</t>
  </si>
  <si>
    <t>Masters/ PhD</t>
  </si>
  <si>
    <t>European Union( Intra-ACP Academic Mobility Scheme)</t>
  </si>
  <si>
    <t>Africans(especially Ghana, Uganda, South Africa, Kenya, Mozambique, Democratic Republic of Congo, Burundi, South Sudan, Lesotho)</t>
  </si>
  <si>
    <t>Partnering for Health Professionals Training in African Universities (P4HPT)</t>
  </si>
  <si>
    <t>P4hpt PhD and Masters Scholarships for African Students</t>
  </si>
  <si>
    <t>600 -1000/month (allowance)</t>
  </si>
  <si>
    <t>Masters/PhD</t>
  </si>
  <si>
    <t>41 full-time Masters Scholarships and 18 full-time PhD Scholarships</t>
  </si>
  <si>
    <t>Government of the Czech Republic</t>
  </si>
  <si>
    <t>Czech Republic</t>
  </si>
  <si>
    <t>Czech Government Scholarship</t>
  </si>
  <si>
    <t>CZK</t>
  </si>
  <si>
    <t>14 - 15,000 monthly(Tuition and living expenses)</t>
  </si>
  <si>
    <t>Bachelors/ Masters/ PhD</t>
  </si>
  <si>
    <t>See COmment</t>
  </si>
  <si>
    <t>Government of Heilongjiang</t>
  </si>
  <si>
    <t>Host universities</t>
  </si>
  <si>
    <t>2016-2017 Heilongjiang Government Scholarship for International Students</t>
  </si>
  <si>
    <t>13 -24, 000</t>
  </si>
  <si>
    <t>Undergraduate, Masters, PhD</t>
  </si>
  <si>
    <t>The Scientific and Technological Research Council of Turkey</t>
  </si>
  <si>
    <t>Turkey</t>
  </si>
  <si>
    <t>host universities</t>
  </si>
  <si>
    <t>Graduate Scholarship Programme for International Students in Turkey</t>
  </si>
  <si>
    <t>Turkish Liras(TL)</t>
  </si>
  <si>
    <t>1,500(MSc); 1,800 (PhD) monthly.</t>
  </si>
  <si>
    <t>Online Application System will be accessible two weeks before the deadlines.</t>
  </si>
  <si>
    <t>Japan International Co-operation Agency(JICA)</t>
  </si>
  <si>
    <t>Japan</t>
  </si>
  <si>
    <t>Japanese Govt</t>
  </si>
  <si>
    <t>ABE Initiative: Scholarship Program for Master's Degree and Internship in Japan</t>
  </si>
  <si>
    <t>JPY</t>
  </si>
  <si>
    <t>over 500,000(total allowances/yr)</t>
  </si>
  <si>
    <t>150 - 250 students</t>
  </si>
  <si>
    <t>Government of Flanders</t>
  </si>
  <si>
    <t>Belgium</t>
  </si>
  <si>
    <t>Vrije Universiteit Brussel</t>
  </si>
  <si>
    <t>Masters Mind Fellowship in Flanders</t>
  </si>
  <si>
    <t>7,500- per academic year</t>
  </si>
  <si>
    <t>Government of Poland</t>
  </si>
  <si>
    <t>Poland</t>
  </si>
  <si>
    <t>Kenya, Burundi, the Comoros, Madagascar, Mauritius, Rwanda, Seychelles, Somalia, Tanzania and Uganda.</t>
  </si>
  <si>
    <t>the Embassy of the Republic of Poland in Nairobi</t>
  </si>
  <si>
    <t>The Government of Poland Scholarship</t>
  </si>
  <si>
    <t>50,000/ yr</t>
  </si>
  <si>
    <t>SEE Comment</t>
  </si>
  <si>
    <t>The University of Queensland</t>
  </si>
  <si>
    <t>International students, Australians, and Permanent  Residents or New Zealand citezens</t>
  </si>
  <si>
    <t>The Boeing Company</t>
  </si>
  <si>
    <t>Boeing – UQ Research Alliance PhD Scholarship</t>
  </si>
  <si>
    <t>$40,832 per year [Living expense of $26,682 per year (from the university) +  Boeing Top UP Scholarship of $14,150 per year]</t>
  </si>
  <si>
    <t>Simmons College</t>
  </si>
  <si>
    <t>International Students</t>
  </si>
  <si>
    <t>Gilbert and Marcia Kotzen</t>
  </si>
  <si>
    <t>Kotzen Scholarship</t>
  </si>
  <si>
    <t>~$60,693</t>
  </si>
  <si>
    <t>see comments</t>
  </si>
  <si>
    <t>Scholarship include full tuition, mandatory fees, and room and board (Around $57,693) + Annual award of $3000 for study abroad, short-term courses, summer internship tuition, or research support. On another note, admitted applicants can pursue any of the courses of interest offered at Simmons College</t>
  </si>
  <si>
    <t>University of Houston-Victoria</t>
  </si>
  <si>
    <t>Not mentioned</t>
  </si>
  <si>
    <t>International Student Merit Scholarship</t>
  </si>
  <si>
    <t>Between $ 3,000 and $ 9, 000</t>
  </si>
  <si>
    <t>London School of Hygiene &amp; Tropical Medicine (LSHTM)</t>
  </si>
  <si>
    <t>UK and Japan</t>
  </si>
  <si>
    <t>The Institutes of Tropical Meidicine(NEKKEN)</t>
  </si>
  <si>
    <t>Africa London Nagasaki Scholarship Fund</t>
  </si>
  <si>
    <t xml:space="preserve">Maximum of $50,000 for tuition fees, travel &amp; living expenses </t>
  </si>
  <si>
    <t>Master's</t>
  </si>
  <si>
    <t>Successful candidates are required to write a formal report on completion of their course.</t>
  </si>
  <si>
    <t>University of Oxford</t>
  </si>
  <si>
    <t>Oxford colleges, academic departments, University trust funds, and external organisations, Skype Foundation, among others</t>
  </si>
  <si>
    <t>The Clarendon Fund</t>
  </si>
  <si>
    <t>Full tuition and college fees paid over the period of fee liability only [for six terms (graduates) and 12 terms (Dphil)]. The tuition varies according to one's course of study, nationality, department, and entry year. To see different programms offered and their corresponding fees click here: http://www.ox.ac.uk/students/fees-funding/fees/rates.  Scholars on a full-time course receive a generous annual grant for living costs, which is normally sufficient to cover the living costs of a single student living in Oxford. In 2017-18 this will be at least £14,296. Scholars on a part-time course receive a study support grant to help cover their non-fee costs</t>
  </si>
  <si>
    <t>Graduate, Dphil</t>
  </si>
  <si>
    <t>Around 140</t>
  </si>
  <si>
    <t xml:space="preserve">No application for the scholarship needed. If an applicant apply for a full- or part-time master's or DPhil course at Oxford by the January deadline for his/her course, he/she will automatically be considered for a Clarendon Scholarship. Application process begins in September 1 and deadlines.  Follow this link toi check deadlines for different courses: http://www.ox.ac.uk/admissions/graduate/courses </t>
  </si>
  <si>
    <t>1. Skype Foundationa, a partner on this scholarship, awards graduate scholarships to South African candidates of exceptional academic merit. (Note: Dphil is the Oxford term for PhD)</t>
  </si>
  <si>
    <t>Finnish Foundations</t>
  </si>
  <si>
    <t>Anywhere outside Finland</t>
  </si>
  <si>
    <t>Finnish and non-Finish nationals</t>
  </si>
  <si>
    <t>CHECK COMMENT</t>
  </si>
  <si>
    <t>Foundations Post Doc Pool Grants</t>
  </si>
  <si>
    <t>Post-doctoral research</t>
  </si>
  <si>
    <t>between 30 and 60 [ awarded to 34 first year post-doctorate researchers and 4 second year ones in 2017]</t>
  </si>
  <si>
    <t>University of Sydney</t>
  </si>
  <si>
    <t>Autralia</t>
  </si>
  <si>
    <t>IAustralians and nternational Students</t>
  </si>
  <si>
    <t>NOT MENTIONED</t>
  </si>
  <si>
    <t>Summer Research Scholarships</t>
  </si>
  <si>
    <t>Undergratuate or professional doctorate</t>
  </si>
  <si>
    <t>SEE COMENT</t>
  </si>
  <si>
    <t>The Pot Family Foundation</t>
  </si>
  <si>
    <t>France, Singapore and/or UAE</t>
  </si>
  <si>
    <t>Wiet Pot , Carien, &amp; MBA'82</t>
  </si>
  <si>
    <t>The Poet Family Foundation Scholarship</t>
  </si>
  <si>
    <t>80,800 EUR (Full tuition)</t>
  </si>
  <si>
    <t>The Beit Trust (for 2016-2017 academic season)</t>
  </si>
  <si>
    <t>University of Edinburgh Southern African Scholarships</t>
  </si>
  <si>
    <t>Pershing Square Foundation</t>
  </si>
  <si>
    <t>All countries</t>
  </si>
  <si>
    <t>Said Business School, University of Oxford in United Kingdom</t>
  </si>
  <si>
    <t>Oxford Pershing Square Graduate Scholarships</t>
  </si>
  <si>
    <t>MBA/Masters Degree</t>
  </si>
  <si>
    <t>see comment</t>
  </si>
  <si>
    <t>Japanese Government</t>
  </si>
  <si>
    <t>non-SSA</t>
  </si>
  <si>
    <t>Countries with diplomatic relations with Japan(e.g Nigeria, Tanzania)</t>
  </si>
  <si>
    <t>Universities in Japan</t>
  </si>
  <si>
    <t>Japanese Government Scholarships for International Undergraduate Students</t>
  </si>
  <si>
    <t>Yen</t>
  </si>
  <si>
    <t>117,000 (monthly allowance)</t>
  </si>
  <si>
    <t>Bachelors</t>
  </si>
  <si>
    <t>Nationality, age, health, academic background, willingness to learn Japanese, ability to obtain a student visa</t>
  </si>
  <si>
    <t>for fields of study in (1) Social Sciences and Humanities and (2) Natural Sciences</t>
  </si>
  <si>
    <t>Citizens of any overseas country except New Zealand</t>
  </si>
  <si>
    <t>Flinders University</t>
  </si>
  <si>
    <t>Australian Government Research Training Program (AGRTP) International Scholarships at University of Flinders</t>
  </si>
  <si>
    <t>26, 682 (Annnual living allowance)</t>
  </si>
  <si>
    <t>Masters/PhD Degree</t>
  </si>
  <si>
    <t>USA Government</t>
  </si>
  <si>
    <t>USA Universities and Academic Institutions</t>
  </si>
  <si>
    <t>Fulbright Foreign Student Program in USA</t>
  </si>
  <si>
    <t>Masters/PhD Degrees</t>
  </si>
  <si>
    <t>International Institute for Management Development(IMD)</t>
  </si>
  <si>
    <t>Switzerland</t>
  </si>
  <si>
    <t>Students from all over the world</t>
  </si>
  <si>
    <t>IMD MBA Future Leaders Scholarships</t>
  </si>
  <si>
    <t>CHF</t>
  </si>
  <si>
    <t>30, 000</t>
  </si>
  <si>
    <t>MBA</t>
  </si>
  <si>
    <t>Nestle/IMD</t>
  </si>
  <si>
    <t>Women from developing countries</t>
  </si>
  <si>
    <t>Nestle MBA Scholarships for Women from Developing Countries</t>
  </si>
  <si>
    <t>25, 000</t>
  </si>
  <si>
    <t>MBA Degree</t>
  </si>
  <si>
    <t>University of Adelaide</t>
  </si>
  <si>
    <t>International students (except New Zealand)</t>
  </si>
  <si>
    <t>Adelaide Scholarships International (ASI)</t>
  </si>
  <si>
    <t>26,288(Annual living allowance)</t>
  </si>
  <si>
    <t>Said Business School</t>
  </si>
  <si>
    <t>Home/international students</t>
  </si>
  <si>
    <t>Said Business School at University of Oxford, UK</t>
  </si>
  <si>
    <t>Skoll MBA Scholarships at Said Business School</t>
  </si>
  <si>
    <t>MTN Solution Space Scholarships</t>
  </si>
  <si>
    <t>University of Cape Town; MTN Group</t>
  </si>
  <si>
    <t>MTN Solution Space Scholarship</t>
  </si>
  <si>
    <t>ZAR (R)</t>
  </si>
  <si>
    <t>Up to R 210,000</t>
  </si>
  <si>
    <t>Allan Gray Orbis Foundation</t>
  </si>
  <si>
    <t>Students from South Africa, Namibia, Botswana and Swaziland</t>
  </si>
  <si>
    <t>University Fellowships</t>
  </si>
  <si>
    <t>The Michael &amp; Susan Dell Foundation</t>
  </si>
  <si>
    <t>University of Cape Town; University of Pretoria</t>
  </si>
  <si>
    <t>Dell Young Leaders Programme</t>
  </si>
  <si>
    <t>R 150,000, available over the course of the degree</t>
  </si>
  <si>
    <t>Canon Collins Trust</t>
  </si>
  <si>
    <t>University of Fort Hare; University of the Western Cape; Leigh Day &amp; Co</t>
  </si>
  <si>
    <t>Canon Collins Trust LLB Scholarships</t>
  </si>
  <si>
    <t>R 40,000 per year for up to two years</t>
  </si>
  <si>
    <t>No set number</t>
  </si>
  <si>
    <t>The Canon Collins Thekgo Fund</t>
  </si>
  <si>
    <t>Be a national of, or have refugee status in any African country</t>
  </si>
  <si>
    <t>Thekgo Bursaries</t>
  </si>
  <si>
    <t>R7500</t>
  </si>
  <si>
    <t>The Smithsonian Institution Fellowship Program</t>
  </si>
  <si>
    <t>The Smithsonian Institution Fellow</t>
  </si>
  <si>
    <t>Graduate Student Fellowship**:$7000.00 for 10 weeks, Predoctoral Student Fellowship:$32,700 annually; research allowance up to $4,000 total, Postdoctoral Researcher Fellowship:$48,000 annually; research allowance up to $4,000 total, Senior Researcher Fellowship:$48,000 annually; research allowance up to $4,000 total, Fellows in earth/planetary sciences and conservatory sciences are eligible to receive up to $5,000.00 over the amounts above.</t>
  </si>
  <si>
    <t>Graduate Students, Predoctoral Students, Postdoctoral Researchers, &amp; Senior Researchers</t>
  </si>
  <si>
    <t>The Victorian Government</t>
  </si>
  <si>
    <t>Victorian Government International Education Awards in Australia</t>
  </si>
  <si>
    <t>University of Lausanne(UNIL)</t>
  </si>
  <si>
    <t>Foreign students</t>
  </si>
  <si>
    <t>Master Scholarships for Foreign Students at University of Lausanne in Switzerland, 2017</t>
  </si>
  <si>
    <t>1,600/ month</t>
  </si>
  <si>
    <t>University of Oregon</t>
  </si>
  <si>
    <t>Office of International Affairs</t>
  </si>
  <si>
    <t>ICSP Scholarships at University of Oregon USA</t>
  </si>
  <si>
    <t>7,500 – $30,000.</t>
  </si>
  <si>
    <t>OPEC Fund for International Development (OFID)</t>
  </si>
  <si>
    <t>Anywhere in the world</t>
  </si>
  <si>
    <t>OPEC/OFID Scholarships for Developing Countries</t>
  </si>
  <si>
    <t>Government of Japan</t>
  </si>
  <si>
    <t>Developing countries nationals</t>
  </si>
  <si>
    <t>World Bank, Host univiersities in USA, Japan and African countries</t>
  </si>
  <si>
    <t>Joint Japan/World Bank Scholarship</t>
  </si>
  <si>
    <t>Masters Degree</t>
  </si>
  <si>
    <t>Swiss Government</t>
  </si>
  <si>
    <t>One of the 10 Swiss cantonal universities, the two Swiss federal institutes of technology or public teaching and research institute</t>
  </si>
  <si>
    <t>Swiss Government Excellence Scholarships for Foreign Students</t>
  </si>
  <si>
    <t>Doctoral or Postdoctoral Studies or Research</t>
  </si>
  <si>
    <t>University of Bradford</t>
  </si>
  <si>
    <t>Crises/War-stricken countries</t>
  </si>
  <si>
    <t>University of Bradford Global Development Scholarships for Masters Students</t>
  </si>
  <si>
    <t xml:space="preserve"> The Erasmus Mundus Scholarships</t>
  </si>
  <si>
    <t>European Countries</t>
  </si>
  <si>
    <t>Everyone [EU and non-EU students</t>
  </si>
  <si>
    <t>European Union</t>
  </si>
  <si>
    <t>The Erasmus Mundus Scholarships</t>
  </si>
  <si>
    <t>Varies by university and study program</t>
  </si>
  <si>
    <t>Masters and Doctorate</t>
  </si>
  <si>
    <t>The African Canadian Continuing Education Society (ACCES)</t>
  </si>
  <si>
    <t>Kenyan students</t>
  </si>
  <si>
    <t>USD 400 per year</t>
  </si>
  <si>
    <t>African Climate Change Fellowship Program (ACCFP)</t>
  </si>
  <si>
    <t>Tanzania</t>
  </si>
  <si>
    <t>International Development Research Centre-Canada (IDRC); Institute of Resource Assessment at the University of Dar Es Salaam (IRA-UDSM); START (System for Analysis, Research and Training)</t>
  </si>
  <si>
    <t>Adaptation Science Fellowship</t>
  </si>
  <si>
    <t>USD 14,000</t>
  </si>
  <si>
    <t>Masters, Doctoral and Post-Doctoral</t>
  </si>
  <si>
    <t>18 (4 Masters, 7 Doctoral and 7 Post-Doctoral)</t>
  </si>
  <si>
    <t>Aklilu Lemma Foundation</t>
  </si>
  <si>
    <t>Ethiopians</t>
  </si>
  <si>
    <t>Addis Ababa University</t>
  </si>
  <si>
    <t>Aklilu Lemma Scholarship Awards</t>
  </si>
  <si>
    <t>Eth. Birr</t>
  </si>
  <si>
    <t>monthly stipend of Eth. Birr 300.00</t>
  </si>
  <si>
    <t>Conservation Action Research Network (CARN)</t>
  </si>
  <si>
    <t>Resident of one of the following countries:</t>
  </si>
  <si>
    <t>The Congo Basin Grant Program (CBGP)</t>
  </si>
  <si>
    <t>USD 5,000</t>
  </si>
  <si>
    <t>Graduate students and early career professionals</t>
  </si>
  <si>
    <t>American Council of Learned Societies (ACLS)</t>
  </si>
  <si>
    <t>African Humanities Program</t>
  </si>
  <si>
    <t>$12,000 for dissertations and $19,000 for postdoctoral work</t>
  </si>
  <si>
    <t>Postdoctoral</t>
  </si>
  <si>
    <t>The Organization for Women in Science for the Developing World (OWSD)</t>
  </si>
  <si>
    <t>PhD Fellowship</t>
  </si>
  <si>
    <t>See comment:</t>
  </si>
  <si>
    <t>The Leakey Foundation</t>
  </si>
  <si>
    <t>Franklin Mosher Baldwin Memorial Fellowships</t>
  </si>
  <si>
    <t>USD 15,000 per year for two years</t>
  </si>
  <si>
    <t>4 Higher education instutions in Singapore</t>
  </si>
  <si>
    <t>Singapore</t>
  </si>
  <si>
    <t>Agency of Science, Technology and Research (A*STAR), the Nanyang Technological University (NTU), the National University of Singapore (NUS), and the Singapore University of Technology and Design (SUTD)</t>
  </si>
  <si>
    <t>The Singapore International Graduate Award (SIGA)</t>
  </si>
  <si>
    <t>SGD [Singapore Dollar]</t>
  </si>
  <si>
    <t>Annual Stipend of 24,0000 or 30,000 after a certain exam + one time alocance of 1,000</t>
  </si>
  <si>
    <t>Visit www.a-star.edu.sg with the following forms:a copy of university transcripts, 2 letters of recommendations from academic referees, a personal statement (up to 500 words), and 2 passport-sized photographs. All the documents to be in English or fully translated to English</t>
  </si>
  <si>
    <t>Full tuition in either of the 3 partner universities is also provided. More infos here: https://www.a-star.edu.sg/Portals/101/SINGA%20Brochure2.pdf</t>
  </si>
  <si>
    <t>The University of Michigan</t>
  </si>
  <si>
    <t>African faculties</t>
  </si>
  <si>
    <t>The University of Michigan African Presidential Scholarships</t>
  </si>
  <si>
    <t>Varies per individual</t>
  </si>
  <si>
    <t>Research projects or academic degree for faculty</t>
  </si>
  <si>
    <t>Africa Initiative for Governance</t>
  </si>
  <si>
    <t>Non-SSA SSA</t>
  </si>
  <si>
    <t>Nigeria and Ghana</t>
  </si>
  <si>
    <t>The AIG Scholarship Program</t>
  </si>
  <si>
    <t>Up to £59,023</t>
  </si>
  <si>
    <t>http://aigscholarships.org/</t>
  </si>
  <si>
    <t>MOBILE 3+</t>
  </si>
  <si>
    <t>Portugal</t>
  </si>
  <si>
    <t>University of Porto and European Commission through Erasmus</t>
  </si>
  <si>
    <t>Erasmus+MOBILE+3 Scholarships</t>
  </si>
  <si>
    <t>€ 920 to € 2,060</t>
  </si>
  <si>
    <t>Undergraduate, graduate, doctorate , and academic &amp; administrative staff  mobility</t>
  </si>
  <si>
    <t>University of Ghana</t>
  </si>
  <si>
    <t>Fondazione Edu Scholarship</t>
  </si>
  <si>
    <t>Malaria Consortium</t>
  </si>
  <si>
    <t>See list of eligible countries:</t>
  </si>
  <si>
    <t>University of Nigeria; University of Pretoria</t>
  </si>
  <si>
    <t>Dr Sylvia Meek Scholarship</t>
  </si>
  <si>
    <t>R15 120 per annum (full tuition at University of Pretoria)</t>
  </si>
  <si>
    <t>Initiative Southern Africa (INISA)</t>
  </si>
  <si>
    <t>Students from the SADC region; see list of countries</t>
  </si>
  <si>
    <t>INISA Student Grant</t>
  </si>
  <si>
    <t>Euro</t>
  </si>
  <si>
    <t>maximum amount of Euro 3000</t>
  </si>
  <si>
    <t>The Max Weber Foundation</t>
  </si>
  <si>
    <t>Those who are based or recently graduated from an university in North America or Europe</t>
  </si>
  <si>
    <t>Schools and research instituitions in Germany</t>
  </si>
  <si>
    <t>Max Weber Foundation Fellows</t>
  </si>
  <si>
    <t>Monthly €2,000 (doctoral students) or 3,400 (Postdoctoral students)</t>
  </si>
  <si>
    <t>Doctoral and Postdoctoral</t>
  </si>
  <si>
    <t>In addition, fellowship recipients based in Europe will receive reimbursement for their round-trip airfare to the U.S.</t>
  </si>
  <si>
    <t>Columbia University</t>
  </si>
  <si>
    <t>the Andrew W. Mellon Foundation and the William R. Kenan Trust</t>
  </si>
  <si>
    <t>Columbia Society of Fellows in the Humanities</t>
  </si>
  <si>
    <t>$70000 + Medical benefits and subsidized housing</t>
  </si>
  <si>
    <t>Postdoctoral Research</t>
  </si>
  <si>
    <t>Applicants must have received the PhD between 1 January 2016 and 1 July 2018</t>
  </si>
  <si>
    <t>Fellowship is awarded in the field of humanities</t>
  </si>
  <si>
    <t>MIT</t>
  </si>
  <si>
    <t>Mr. A. Neil Pappalardo</t>
  </si>
  <si>
    <t>MIT Pappalardo Fellowships</t>
  </si>
  <si>
    <t xml:space="preserve"> between $30524 and $35324 </t>
  </si>
  <si>
    <t>Check the fellowship's website to learn more about visa policies for international students</t>
  </si>
  <si>
    <t>University of Sourthern California</t>
  </si>
  <si>
    <t>International Freshman Academic Scholarship</t>
  </si>
  <si>
    <t>Varies from $13070.75 to $26141.5</t>
  </si>
  <si>
    <t>University of Mary Washington</t>
  </si>
  <si>
    <t>Scholarships for International Students</t>
  </si>
  <si>
    <t>The MasterCard Foundation/RUFORUM Scholarships</t>
  </si>
  <si>
    <t>Egerton University; Gulu University; RUFORUM; The MasterCard Foundation</t>
  </si>
  <si>
    <t>The MasterCardfdn@RUFORUM Scholarships</t>
  </si>
  <si>
    <t>Kenya Wildlife Trust</t>
  </si>
  <si>
    <t>The Justice Ole Keiwua Wildlife Scholarship</t>
  </si>
  <si>
    <t>The Doug Banks Renewable Energy Vision Postgraduate Scholarships</t>
  </si>
  <si>
    <t>South African citizens and permanent residents</t>
  </si>
  <si>
    <t>Doug Banks Renewable Energy Vision Scholarship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</si>
</sst>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quot;€&quot;#,##0"/>
  </numFmts>
  <fonts count="51">
    <font>
      <sz val="10.0"/>
      <color rgb="FF000000"/>
      <name val="Arial"/>
    </font>
    <font/>
    <font>
      <b/>
      <sz val="11.0"/>
      <name val="Calibri"/>
    </font>
    <font>
      <u/>
      <color rgb="FF0000FF"/>
    </font>
    <font>
      <u/>
      <color rgb="FF0000FF"/>
    </font>
    <font>
      <u/>
      <sz val="10.0"/>
      <color rgb="FF000000"/>
      <name val="Arial"/>
    </font>
    <font>
      <sz val="11.0"/>
      <color rgb="FF000000"/>
      <name val="Calibri"/>
    </font>
    <font>
      <u/>
      <sz val="11.0"/>
      <color rgb="FF000000"/>
      <name val="Calibri"/>
    </font>
    <font>
      <u/>
      <sz val="11.0"/>
      <color rgb="FF000000"/>
      <name val="Calibri"/>
    </font>
    <font>
      <u/>
      <sz val="11.0"/>
      <color rgb="FF000000"/>
      <name val="Calibri"/>
    </font>
    <font>
      <u/>
      <color rgb="FF0000FF"/>
    </font>
    <font>
      <u/>
      <color rgb="FF0000FF"/>
    </font>
    <font>
      <color rgb="FF333333"/>
      <name val="Arial"/>
    </font>
    <font>
      <u/>
      <sz val="11.0"/>
      <color rgb="FF000000"/>
      <name val="Inconsolata"/>
    </font>
    <font>
      <sz val="9.0"/>
      <color rgb="FF343434"/>
      <name val="&quot;Trebuchet MS&quot;"/>
    </font>
    <font>
      <u/>
      <color rgb="FF0000FF"/>
    </font>
    <font>
      <sz val="11.0"/>
      <color rgb="FF666666"/>
      <name val="Arial"/>
    </font>
    <font>
      <u/>
      <sz val="10.0"/>
      <color rgb="FF000000"/>
      <name val="Arial"/>
    </font>
    <font>
      <color rgb="FF000000"/>
      <name val="&quot;Arial&quot;"/>
    </font>
    <font>
      <u/>
      <color rgb="FF000000"/>
      <name val="&quot;Arial&quot;"/>
    </font>
    <font>
      <u/>
      <color rgb="FF000000"/>
      <name val="&quot;Arial&quot;"/>
    </font>
    <font>
      <u/>
      <color rgb="FF000000"/>
      <name val="&quot;Arial&quot;"/>
    </font>
    <font>
      <sz val="11.0"/>
      <color rgb="FF333333"/>
      <name val="Georgia"/>
    </font>
    <font>
      <color rgb="FF000000"/>
      <name val="Arial"/>
    </font>
    <font>
      <u/>
      <sz val="10.0"/>
      <color rgb="FF000000"/>
      <name val="Arial"/>
    </font>
    <font>
      <u/>
      <sz val="10.0"/>
      <color rgb="FF000000"/>
      <name val="Arial"/>
    </font>
    <font>
      <name val="Arial"/>
    </font>
    <font>
      <u/>
      <color rgb="FF000000"/>
      <name val="Arial"/>
    </font>
    <font>
      <sz val="11.0"/>
      <name val="Calibri"/>
    </font>
    <font>
      <u/>
      <sz val="11.0"/>
      <color rgb="FF000000"/>
      <name val="Inconsolata"/>
    </font>
    <font>
      <u/>
      <color rgb="FF000000"/>
      <name val="&quot;Arial&quot;"/>
    </font>
    <font>
      <sz val="11.0"/>
      <color rgb="FF112C50"/>
      <name val="Airalmt"/>
    </font>
    <font>
      <u/>
      <color rgb="FF0000FF"/>
    </font>
    <font>
      <u/>
      <sz val="10.0"/>
      <color rgb="FF000000"/>
      <name val="Arial"/>
    </font>
    <font>
      <color rgb="FF333333"/>
      <name val="Tahoma"/>
    </font>
    <font>
      <sz val="11.0"/>
      <color rgb="FF44494B"/>
      <name val="&quot;Droid Serif&quot;"/>
    </font>
    <font>
      <b/>
      <sz val="10.0"/>
      <color rgb="FF000000"/>
      <name val="Arial"/>
    </font>
    <font>
      <color rgb="FF000000"/>
      <name val="&quot;Palatino Linotype&quot;"/>
    </font>
    <font>
      <sz val="14.0"/>
      <color rgb="FF333333"/>
      <name val="&quot;PT Serif&quot;"/>
    </font>
    <font>
      <sz val="12.0"/>
      <color rgb="FF444444"/>
      <name val="Lato"/>
    </font>
    <font>
      <color rgb="FF000000"/>
      <name val="Helvetica"/>
    </font>
    <font>
      <u/>
      <color rgb="FF0000FF"/>
    </font>
    <font>
      <color rgb="FF000000"/>
    </font>
    <font>
      <u/>
      <color rgb="FF000000"/>
      <name val="&quot;Arial&quot;"/>
    </font>
    <font>
      <u/>
      <color rgb="FF000000"/>
    </font>
    <font>
      <u/>
      <color rgb="FF0000FF"/>
    </font>
    <font>
      <sz val="10.0"/>
      <color rgb="FF44494B"/>
      <name val="Arial"/>
    </font>
    <font>
      <u/>
      <color rgb="FF000000"/>
    </font>
    <font>
      <u/>
      <sz val="10.0"/>
      <color rgb="FF000000"/>
      <name val="Arial"/>
    </font>
    <font>
      <sz val="10.0"/>
      <color rgb="FF444444"/>
      <name val="Arial"/>
    </font>
    <font>
      <sz val="11.0"/>
      <color rgb="FF555555"/>
      <name val="Arial"/>
    </font>
  </fonts>
  <fills count="4">
    <fill>
      <patternFill patternType="none"/>
    </fill>
    <fill>
      <patternFill patternType="lightGray"/>
    </fill>
    <fill>
      <patternFill patternType="solid">
        <fgColor rgb="FFFFFFFF"/>
        <bgColor rgb="FFFFFFFF"/>
      </patternFill>
    </fill>
    <fill>
      <patternFill patternType="solid">
        <fgColor rgb="FFFAFAFA"/>
        <bgColor rgb="FFFAFAFA"/>
      </patternFill>
    </fill>
  </fills>
  <borders count="8">
    <border>
      <left/>
      <right/>
      <top/>
      <bottom/>
    </border>
    <border>
      <left style="thin">
        <color rgb="FF000000"/>
      </left>
      <right style="thin">
        <color rgb="FFCCCCCC"/>
      </right>
      <top style="thin">
        <color rgb="FFCCCCCC"/>
      </top>
      <bottom style="thin">
        <color rgb="FF000000"/>
      </bottom>
    </border>
    <border>
      <left/>
      <right style="thin">
        <color rgb="FFCCCCCC"/>
      </right>
      <top style="thin">
        <color rgb="FFCCCCCC"/>
      </top>
      <bottom style="thin">
        <color rgb="FF000000"/>
      </bottom>
    </border>
    <border>
      <left/>
      <right style="thin">
        <color rgb="FF000000"/>
      </right>
      <top style="thin">
        <color rgb="FFCCCCCC"/>
      </top>
      <bottom style="thin">
        <color rgb="FF000000"/>
      </bottom>
    </border>
    <border>
      <left style="thin">
        <color rgb="FFCCCCCC"/>
      </left>
      <right/>
      <top/>
      <bottom/>
    </border>
    <border>
      <left style="thin">
        <color rgb="FF000000"/>
      </left>
      <right style="thin">
        <color rgb="FFCCCCCC"/>
      </right>
      <top style="thin">
        <color rgb="FF000000"/>
      </top>
      <bottom style="thin">
        <color rgb="FF000000"/>
      </bottom>
    </border>
    <border>
      <left/>
      <right style="thin">
        <color rgb="FFCCCCCC"/>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36">
    <xf borderId="0" fillId="0" fontId="0" numFmtId="0" xfId="0" applyAlignment="1" applyFont="1">
      <alignment/>
    </xf>
    <xf borderId="0" fillId="0" fontId="0" numFmtId="0" xfId="0" applyAlignment="1" applyFont="1">
      <alignment/>
    </xf>
    <xf borderId="0" fillId="0" fontId="0" numFmtId="0" xfId="0" applyAlignment="1" applyFont="1">
      <alignment/>
    </xf>
    <xf borderId="0" fillId="0" fontId="0" numFmtId="164" xfId="0" applyAlignment="1" applyFont="1" applyNumberFormat="1">
      <alignment/>
    </xf>
    <xf borderId="0" fillId="2" fontId="0" numFmtId="0" xfId="0" applyAlignment="1" applyFill="1" applyFont="1">
      <alignment/>
    </xf>
    <xf borderId="0" fillId="0" fontId="1" numFmtId="0" xfId="0" applyAlignment="1" applyFont="1">
      <alignment/>
    </xf>
    <xf borderId="0" fillId="0" fontId="2" numFmtId="0" xfId="0" applyAlignment="1" applyFont="1">
      <alignment/>
    </xf>
    <xf borderId="0" fillId="0" fontId="2" numFmtId="164" xfId="0" applyAlignment="1" applyFont="1" applyNumberFormat="1">
      <alignment/>
    </xf>
    <xf borderId="0" fillId="2" fontId="2" numFmtId="0" xfId="0" applyAlignment="1" applyFont="1">
      <alignment/>
    </xf>
    <xf borderId="0" fillId="0" fontId="0" numFmtId="0" xfId="0" applyAlignment="1" applyFont="1">
      <alignment/>
    </xf>
    <xf borderId="0" fillId="0" fontId="0" numFmtId="164" xfId="0" applyAlignment="1" applyFont="1" applyNumberFormat="1">
      <alignment/>
    </xf>
    <xf borderId="0" fillId="2" fontId="0" numFmtId="0" xfId="0" applyAlignment="1" applyFont="1">
      <alignment/>
    </xf>
    <xf borderId="0" fillId="0" fontId="3" numFmtId="0" xfId="0" applyAlignment="1" applyFont="1">
      <alignment/>
    </xf>
    <xf borderId="0" fillId="0" fontId="1" numFmtId="0" xfId="0" applyAlignment="1" applyFont="1">
      <alignment/>
    </xf>
    <xf borderId="0" fillId="2" fontId="0" numFmtId="165" xfId="0" applyAlignment="1" applyFont="1" applyNumberFormat="1">
      <alignment/>
    </xf>
    <xf borderId="0" fillId="2" fontId="0" numFmtId="166" xfId="0" applyAlignment="1" applyFont="1" applyNumberFormat="1">
      <alignment/>
    </xf>
    <xf borderId="0" fillId="2" fontId="0" numFmtId="0" xfId="0" applyAlignment="1" applyFont="1">
      <alignment/>
    </xf>
    <xf borderId="0" fillId="0" fontId="4" numFmtId="0" xfId="0" applyAlignment="1" applyFont="1">
      <alignment/>
    </xf>
    <xf borderId="0" fillId="0" fontId="5" numFmtId="0" xfId="0" applyAlignment="1" applyFont="1">
      <alignment/>
    </xf>
    <xf borderId="1" fillId="0" fontId="6" numFmtId="0" xfId="0" applyAlignment="1" applyBorder="1" applyFont="1">
      <alignment/>
    </xf>
    <xf borderId="2" fillId="0" fontId="6" numFmtId="0" xfId="0" applyAlignment="1" applyBorder="1" applyFont="1">
      <alignment/>
    </xf>
    <xf borderId="2" fillId="2" fontId="6" numFmtId="0" xfId="0" applyAlignment="1" applyBorder="1" applyFont="1">
      <alignment/>
    </xf>
    <xf borderId="2" fillId="2" fontId="6" numFmtId="0" xfId="0" applyAlignment="1" applyBorder="1" applyFont="1">
      <alignment/>
    </xf>
    <xf borderId="3" fillId="0" fontId="6" numFmtId="0" xfId="0" applyAlignment="1" applyBorder="1" applyFont="1">
      <alignment/>
    </xf>
    <xf borderId="4" fillId="0" fontId="6" numFmtId="0" xfId="0" applyAlignment="1" applyBorder="1" applyFont="1">
      <alignment/>
    </xf>
    <xf borderId="0" fillId="0" fontId="7" numFmtId="0" xfId="0" applyAlignment="1" applyFont="1">
      <alignment/>
    </xf>
    <xf borderId="0" fillId="0" fontId="6" numFmtId="0" xfId="0" applyAlignment="1" applyFont="1">
      <alignment/>
    </xf>
    <xf borderId="0" fillId="0" fontId="6" numFmtId="0" xfId="0" applyAlignment="1" applyFont="1">
      <alignment/>
    </xf>
    <xf borderId="0" fillId="0" fontId="6" numFmtId="0" xfId="0" applyAlignment="1" applyFont="1">
      <alignment/>
    </xf>
    <xf borderId="2" fillId="0" fontId="6" numFmtId="164" xfId="0" applyAlignment="1" applyBorder="1" applyFont="1" applyNumberFormat="1">
      <alignment/>
    </xf>
    <xf borderId="0" fillId="2" fontId="6" numFmtId="0" xfId="0" applyAlignment="1" applyFont="1">
      <alignment/>
    </xf>
    <xf borderId="0" fillId="2" fontId="6" numFmtId="0" xfId="0" applyAlignment="1" applyFont="1">
      <alignment/>
    </xf>
    <xf borderId="0" fillId="0" fontId="6" numFmtId="164" xfId="0" applyAlignment="1" applyFont="1" applyNumberFormat="1">
      <alignment/>
    </xf>
    <xf borderId="5" fillId="0" fontId="6" numFmtId="0" xfId="0" applyAlignment="1" applyBorder="1" applyFont="1">
      <alignment/>
    </xf>
    <xf borderId="6" fillId="0" fontId="6" numFmtId="0" xfId="0" applyAlignment="1" applyBorder="1" applyFont="1">
      <alignment/>
    </xf>
    <xf borderId="6" fillId="0" fontId="6" numFmtId="164" xfId="0" applyAlignment="1" applyBorder="1" applyFont="1" applyNumberFormat="1">
      <alignment/>
    </xf>
    <xf borderId="6" fillId="2" fontId="6" numFmtId="0" xfId="0" applyAlignment="1" applyBorder="1" applyFont="1">
      <alignment/>
    </xf>
    <xf borderId="6" fillId="2" fontId="6" numFmtId="3" xfId="0" applyAlignment="1" applyBorder="1" applyFont="1" applyNumberFormat="1">
      <alignment horizontal="right"/>
    </xf>
    <xf borderId="6" fillId="0" fontId="6" numFmtId="0" xfId="0" applyAlignment="1" applyBorder="1" applyFont="1">
      <alignment horizontal="right"/>
    </xf>
    <xf borderId="7" fillId="0" fontId="8" numFmtId="0" xfId="0" applyAlignment="1" applyBorder="1" applyFont="1">
      <alignment/>
    </xf>
    <xf borderId="0" fillId="0" fontId="6" numFmtId="0" xfId="0" applyAlignment="1" applyFont="1">
      <alignment/>
    </xf>
    <xf borderId="0" fillId="0" fontId="6" numFmtId="164" xfId="0" applyAlignment="1" applyFont="1" applyNumberFormat="1">
      <alignment/>
    </xf>
    <xf borderId="0" fillId="2" fontId="6" numFmtId="0" xfId="0" applyAlignment="1" applyFont="1">
      <alignment/>
    </xf>
    <xf borderId="0" fillId="0" fontId="9" numFmtId="0" xfId="0" applyAlignment="1" applyFont="1">
      <alignment/>
    </xf>
    <xf borderId="0" fillId="0" fontId="6" numFmtId="0" xfId="0" applyAlignment="1" applyFont="1">
      <alignment horizontal="right"/>
    </xf>
    <xf borderId="0" fillId="2" fontId="6" numFmtId="3" xfId="0" applyAlignment="1" applyFont="1" applyNumberFormat="1">
      <alignment horizontal="right"/>
    </xf>
    <xf borderId="0" fillId="0" fontId="6" numFmtId="3" xfId="0" applyAlignment="1" applyFont="1" applyNumberFormat="1">
      <alignment horizontal="right"/>
    </xf>
    <xf borderId="0" fillId="0" fontId="6" numFmtId="3" xfId="0" applyAlignment="1" applyFont="1" applyNumberFormat="1">
      <alignment/>
    </xf>
    <xf borderId="0" fillId="0" fontId="10" numFmtId="0" xfId="0" applyAlignment="1" applyFont="1">
      <alignment/>
    </xf>
    <xf borderId="0" fillId="0" fontId="0" numFmtId="0" xfId="0" applyAlignment="1" applyFont="1">
      <alignment/>
    </xf>
    <xf borderId="0" fillId="0" fontId="11"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14" numFmtId="0" xfId="0" applyAlignment="1" applyFont="1">
      <alignment horizontal="left"/>
    </xf>
    <xf borderId="0" fillId="0" fontId="15" numFmtId="0" xfId="0" applyAlignment="1" applyFont="1">
      <alignment/>
    </xf>
    <xf borderId="0" fillId="2" fontId="16" numFmtId="0" xfId="0" applyAlignment="1" applyFont="1">
      <alignment/>
    </xf>
    <xf borderId="0" fillId="2" fontId="17" numFmtId="0" xfId="0" applyAlignment="1" applyFont="1">
      <alignment/>
    </xf>
    <xf borderId="0" fillId="0" fontId="18" numFmtId="0" xfId="0" applyAlignment="1" applyFont="1">
      <alignment horizontal="left"/>
    </xf>
    <xf borderId="0" fillId="0" fontId="1" numFmtId="0" xfId="0" applyAlignment="1" applyFont="1">
      <alignment horizontal="left"/>
    </xf>
    <xf borderId="0" fillId="0" fontId="18" numFmtId="164" xfId="0" applyAlignment="1" applyFont="1" applyNumberFormat="1">
      <alignment horizontal="left"/>
    </xf>
    <xf borderId="0" fillId="2" fontId="18" numFmtId="0" xfId="0" applyAlignment="1" applyFont="1">
      <alignment horizontal="left"/>
    </xf>
    <xf borderId="0" fillId="2" fontId="18" numFmtId="0" xfId="0" applyAlignment="1" applyFont="1">
      <alignment horizontal="left"/>
    </xf>
    <xf borderId="0" fillId="0" fontId="19" numFmtId="0" xfId="0" applyAlignment="1" applyFont="1">
      <alignment horizontal="left"/>
    </xf>
    <xf borderId="0" fillId="2" fontId="1" numFmtId="0" xfId="0" applyAlignment="1" applyFont="1">
      <alignment horizontal="left"/>
    </xf>
    <xf borderId="0" fillId="0" fontId="1" numFmtId="164" xfId="0" applyAlignment="1" applyFont="1" applyNumberFormat="1">
      <alignment horizontal="left"/>
    </xf>
    <xf borderId="0" fillId="2" fontId="20" numFmtId="0" xfId="0" applyAlignment="1" applyFont="1">
      <alignment horizontal="left"/>
    </xf>
    <xf borderId="0" fillId="0" fontId="1" numFmtId="0" xfId="0" applyAlignment="1" applyFont="1">
      <alignment horizontal="left"/>
    </xf>
    <xf borderId="0" fillId="2" fontId="1" numFmtId="0" xfId="0" applyAlignment="1" applyFont="1">
      <alignment horizontal="left"/>
    </xf>
    <xf borderId="0" fillId="2" fontId="18" numFmtId="164" xfId="0" applyAlignment="1" applyFont="1" applyNumberFormat="1">
      <alignment horizontal="left"/>
    </xf>
    <xf borderId="0" fillId="0" fontId="18" numFmtId="0" xfId="0" applyAlignment="1" applyFont="1">
      <alignment horizontal="left"/>
    </xf>
    <xf borderId="0" fillId="0" fontId="18" numFmtId="164" xfId="0" applyAlignment="1" applyFont="1" applyNumberFormat="1">
      <alignment horizontal="left"/>
    </xf>
    <xf borderId="0" fillId="2" fontId="18" numFmtId="3" xfId="0" applyAlignment="1" applyFont="1" applyNumberFormat="1">
      <alignment horizontal="left"/>
    </xf>
    <xf borderId="0" fillId="0" fontId="21" numFmtId="0" xfId="0" applyAlignment="1" applyFont="1">
      <alignment horizontal="left"/>
    </xf>
    <xf borderId="0" fillId="2" fontId="22" numFmtId="0" xfId="0" applyAlignment="1" applyFont="1">
      <alignment/>
    </xf>
    <xf borderId="0" fillId="2" fontId="23" numFmtId="0" xfId="0" applyAlignment="1" applyFont="1">
      <alignment horizontal="left"/>
    </xf>
    <xf borderId="0" fillId="2" fontId="0" numFmtId="3" xfId="0" applyAlignment="1" applyFont="1" applyNumberFormat="1">
      <alignment horizontal="left"/>
    </xf>
    <xf borderId="0" fillId="0" fontId="24" numFmtId="0" xfId="0" applyAlignment="1" applyFont="1">
      <alignment/>
    </xf>
    <xf borderId="0" fillId="0" fontId="25" numFmtId="0" xfId="0" applyAlignment="1" applyFont="1">
      <alignment/>
    </xf>
    <xf borderId="0" fillId="0" fontId="26" numFmtId="0" xfId="0" applyAlignment="1" applyFont="1">
      <alignment/>
    </xf>
    <xf borderId="0" fillId="0" fontId="1" numFmtId="164" xfId="0" applyAlignment="1" applyFont="1" applyNumberFormat="1">
      <alignment/>
    </xf>
    <xf borderId="0" fillId="2" fontId="27" numFmtId="0" xfId="0" applyAlignment="1" applyFont="1">
      <alignment horizontal="left"/>
    </xf>
    <xf borderId="0" fillId="0" fontId="26" numFmtId="0" xfId="0" applyAlignment="1" applyFont="1">
      <alignment/>
    </xf>
    <xf borderId="0" fillId="2" fontId="1" numFmtId="0" xfId="0" applyAlignment="1" applyFont="1">
      <alignment/>
    </xf>
    <xf borderId="0" fillId="0" fontId="26" numFmtId="0" xfId="0" applyAlignment="1" applyFont="1">
      <alignment horizontal="right"/>
    </xf>
    <xf borderId="0" fillId="0" fontId="28" numFmtId="0" xfId="0" applyAlignment="1" applyFont="1">
      <alignment/>
    </xf>
    <xf borderId="0" fillId="0" fontId="6" numFmtId="0" xfId="0" applyAlignment="1" applyFont="1">
      <alignment/>
    </xf>
    <xf borderId="0" fillId="2" fontId="29" numFmtId="0" xfId="0" applyAlignment="1" applyFont="1">
      <alignment/>
    </xf>
    <xf borderId="0" fillId="2" fontId="18" numFmtId="0" xfId="0" applyAlignment="1" applyFont="1">
      <alignment horizontal="left"/>
    </xf>
    <xf borderId="0" fillId="0" fontId="30" numFmtId="0" xfId="0" applyAlignment="1" applyFont="1">
      <alignment horizontal="left"/>
    </xf>
    <xf borderId="0" fillId="0" fontId="1" numFmtId="0" xfId="0" applyAlignment="1" applyFont="1">
      <alignment horizontal="left"/>
    </xf>
    <xf borderId="0" fillId="2" fontId="1" numFmtId="0" xfId="0" applyAlignment="1" applyFont="1">
      <alignment horizontal="left"/>
    </xf>
    <xf borderId="0" fillId="0" fontId="1" numFmtId="164" xfId="0" applyAlignment="1" applyFont="1" applyNumberFormat="1">
      <alignment horizontal="left"/>
    </xf>
    <xf borderId="0" fillId="2" fontId="18" numFmtId="3" xfId="0" applyAlignment="1" applyFont="1" applyNumberFormat="1">
      <alignment horizontal="left"/>
    </xf>
    <xf borderId="0" fillId="2" fontId="0" numFmtId="0" xfId="0" applyAlignment="1" applyFont="1">
      <alignment horizontal="left"/>
    </xf>
    <xf borderId="0" fillId="2" fontId="31" numFmtId="0" xfId="0" applyAlignment="1" applyFont="1">
      <alignment/>
    </xf>
    <xf borderId="0" fillId="0" fontId="0" numFmtId="0" xfId="0" applyAlignment="1" applyFont="1">
      <alignment horizontal="left"/>
    </xf>
    <xf borderId="0" fillId="2" fontId="1" numFmtId="0" xfId="0" applyAlignment="1" applyFont="1">
      <alignment/>
    </xf>
    <xf borderId="0" fillId="0" fontId="32" numFmtId="0" xfId="0" applyFont="1"/>
    <xf borderId="0" fillId="0" fontId="33" numFmtId="0" xfId="0" applyAlignment="1" applyFont="1">
      <alignment/>
    </xf>
    <xf borderId="0" fillId="2" fontId="34" numFmtId="164" xfId="0" applyAlignment="1" applyFont="1" applyNumberFormat="1">
      <alignment/>
    </xf>
    <xf borderId="0" fillId="2" fontId="34" numFmtId="0" xfId="0" applyAlignment="1" applyFont="1">
      <alignment/>
    </xf>
    <xf borderId="0" fillId="2" fontId="35" numFmtId="0" xfId="0" applyAlignment="1" applyFont="1">
      <alignment/>
    </xf>
    <xf borderId="0" fillId="2" fontId="34" numFmtId="0" xfId="0" applyAlignment="1" applyFont="1">
      <alignment/>
    </xf>
    <xf borderId="0" fillId="0" fontId="36" numFmtId="0" xfId="0" applyAlignment="1" applyFont="1">
      <alignment/>
    </xf>
    <xf borderId="0" fillId="2" fontId="23" numFmtId="0" xfId="0" applyAlignment="1" applyFont="1">
      <alignment horizontal="left"/>
    </xf>
    <xf borderId="0" fillId="3" fontId="37" numFmtId="164" xfId="0" applyAlignment="1" applyFill="1" applyFont="1" applyNumberFormat="1">
      <alignment/>
    </xf>
    <xf borderId="0" fillId="2" fontId="37" numFmtId="0" xfId="0" applyAlignment="1" applyFont="1">
      <alignment horizontal="left"/>
    </xf>
    <xf borderId="0" fillId="3" fontId="37" numFmtId="0" xfId="0" applyAlignment="1" applyFont="1">
      <alignment/>
    </xf>
    <xf borderId="0" fillId="2" fontId="38" numFmtId="0" xfId="0" applyAlignment="1" applyFont="1">
      <alignment/>
    </xf>
    <xf borderId="0" fillId="0" fontId="1" numFmtId="164" xfId="0" applyAlignment="1" applyFont="1" applyNumberFormat="1">
      <alignment/>
    </xf>
    <xf borderId="0" fillId="2" fontId="39" numFmtId="0" xfId="0" applyAlignment="1" applyFont="1">
      <alignment/>
    </xf>
    <xf borderId="0" fillId="2" fontId="12" numFmtId="0" xfId="0" applyAlignment="1" applyFont="1">
      <alignment horizontal="left"/>
    </xf>
    <xf borderId="0" fillId="2" fontId="0" numFmtId="4" xfId="0" applyAlignment="1" applyFont="1" applyNumberFormat="1">
      <alignment/>
    </xf>
    <xf borderId="0" fillId="2" fontId="40" numFmtId="165" xfId="0" applyAlignment="1" applyFont="1" applyNumberFormat="1">
      <alignment/>
    </xf>
    <xf borderId="0" fillId="0" fontId="0" numFmtId="3" xfId="0" applyAlignment="1" applyFont="1" applyNumberFormat="1">
      <alignment/>
    </xf>
    <xf borderId="0" fillId="0" fontId="1" numFmtId="0" xfId="0" applyAlignment="1" applyFont="1">
      <alignment/>
    </xf>
    <xf borderId="0" fillId="2" fontId="0" numFmtId="3" xfId="0" applyAlignment="1" applyFont="1" applyNumberFormat="1">
      <alignment/>
    </xf>
    <xf borderId="0" fillId="0" fontId="41" numFmtId="0" xfId="0" applyAlignment="1" applyFont="1">
      <alignment/>
    </xf>
    <xf borderId="0" fillId="0" fontId="42" numFmtId="0" xfId="0" applyAlignment="1" applyFont="1">
      <alignment horizontal="left"/>
    </xf>
    <xf borderId="0" fillId="2" fontId="42" numFmtId="0" xfId="0" applyAlignment="1" applyFont="1">
      <alignment horizontal="left"/>
    </xf>
    <xf borderId="0" fillId="2" fontId="1" numFmtId="0" xfId="0" applyFont="1"/>
    <xf borderId="0" fillId="0" fontId="43" numFmtId="0" xfId="0" applyAlignment="1" applyFont="1">
      <alignment horizontal="left"/>
    </xf>
    <xf borderId="0" fillId="0" fontId="44" numFmtId="0" xfId="0" applyAlignment="1" applyFont="1">
      <alignment horizontal="left"/>
    </xf>
    <xf borderId="0" fillId="0" fontId="45" numFmtId="0" xfId="0" applyFont="1"/>
    <xf borderId="0" fillId="2" fontId="46" numFmtId="0" xfId="0" applyAlignment="1" applyFont="1">
      <alignment/>
    </xf>
    <xf borderId="0" fillId="2" fontId="1" numFmtId="165" xfId="0" applyAlignment="1" applyFont="1" applyNumberFormat="1">
      <alignment/>
    </xf>
    <xf borderId="0" fillId="0" fontId="47" numFmtId="0" xfId="0" applyAlignment="1" applyFont="1">
      <alignment/>
    </xf>
    <xf borderId="0" fillId="2" fontId="1" numFmtId="4" xfId="0" applyAlignment="1" applyFont="1" applyNumberFormat="1">
      <alignment/>
    </xf>
    <xf borderId="0" fillId="2" fontId="48" numFmtId="0" xfId="0" applyAlignment="1" applyFont="1">
      <alignment/>
    </xf>
    <xf borderId="0" fillId="2" fontId="12" numFmtId="0" xfId="0" applyAlignment="1" applyFont="1">
      <alignment/>
    </xf>
    <xf borderId="0" fillId="2" fontId="49" numFmtId="3" xfId="0" applyAlignment="1" applyFont="1" applyNumberFormat="1">
      <alignment/>
    </xf>
    <xf borderId="0" fillId="0" fontId="1" numFmtId="0" xfId="0" applyAlignment="1" applyFont="1">
      <alignment horizontal="left"/>
    </xf>
    <xf borderId="0" fillId="0" fontId="1" numFmtId="164" xfId="0" applyAlignment="1" applyFont="1" applyNumberFormat="1">
      <alignment horizontal="left"/>
    </xf>
    <xf borderId="0" fillId="2" fontId="50" numFmtId="164" xfId="0" applyAlignment="1" applyFont="1" applyNumberFormat="1">
      <alignment/>
    </xf>
    <xf borderId="0" fillId="2" fontId="50" numFmtId="0" xfId="0" applyAlignment="1" applyFont="1">
      <alignment/>
    </xf>
  </cellXfs>
  <cellStyles count="1">
    <cellStyle xfId="0" name="Normal" builtinId="0"/>
  </cellStyles>
  <dxfs count="1">
    <dxf>
      <font>
        <color rgb="FF000000"/>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beittrust.org.uk/Scholarships.htm" TargetMode="External"/><Relationship Id="rId42" Type="http://schemas.openxmlformats.org/officeDocument/2006/relationships/hyperlink" Target="http://educationafrica.org/project/walter-sisulu-scholarship-fund/" TargetMode="External"/><Relationship Id="rId41" Type="http://schemas.openxmlformats.org/officeDocument/2006/relationships/hyperlink" Target="http://www.kjbatheleadership.uct.ac.za/batheleadership/scholarships" TargetMode="External"/><Relationship Id="rId44" Type="http://schemas.openxmlformats.org/officeDocument/2006/relationships/hyperlink" Target="https://www.rsif-paset.org/" TargetMode="External"/><Relationship Id="rId43" Type="http://schemas.openxmlformats.org/officeDocument/2006/relationships/hyperlink" Target="https://www.milesmorlandfoundation.com/morland-writing-scholarships-1" TargetMode="External"/><Relationship Id="rId46" Type="http://schemas.openxmlformats.org/officeDocument/2006/relationships/hyperlink" Target="https://msfs.georgetown.edu/msfs-continues-Africa-scholarship" TargetMode="External"/><Relationship Id="rId45" Type="http://schemas.openxmlformats.org/officeDocument/2006/relationships/hyperlink" Target="http://www.minds-africa.org/ScholarshipProgram.html" TargetMode="External"/><Relationship Id="rId1" Type="http://schemas.openxmlformats.org/officeDocument/2006/relationships/comments" Target="../comments1.xml"/><Relationship Id="rId2" Type="http://schemas.openxmlformats.org/officeDocument/2006/relationships/hyperlink" Target="http://www.australiaawardsafrica.org/" TargetMode="External"/><Relationship Id="rId3" Type="http://schemas.openxmlformats.org/officeDocument/2006/relationships/hyperlink" Target="http://mastercardfdnscholars.org/" TargetMode="External"/><Relationship Id="rId4" Type="http://schemas.openxmlformats.org/officeDocument/2006/relationships/hyperlink" Target="https://foreign.fulbrightonline.org/about/applicants" TargetMode="External"/><Relationship Id="rId9" Type="http://schemas.openxmlformats.org/officeDocument/2006/relationships/hyperlink" Target="https://ghd.georgetown.edu/https%3A/ghd.georgetown.edu/admissions/scholarships/sub-saharanafrica" TargetMode="External"/><Relationship Id="rId48" Type="http://schemas.openxmlformats.org/officeDocument/2006/relationships/hyperlink" Target="http://www.gla.ac.uk/scholarships/universityprizesbursariesfellowshipsandscholarships/" TargetMode="External"/><Relationship Id="rId47" Type="http://schemas.openxmlformats.org/officeDocument/2006/relationships/hyperlink" Target="http://www.vliruos.be/en/scholarships/" TargetMode="External"/><Relationship Id="rId49" Type="http://schemas.openxmlformats.org/officeDocument/2006/relationships/hyperlink" Target="http://www.chevening.org/welcome-to-chevening" TargetMode="External"/><Relationship Id="rId5" Type="http://schemas.openxmlformats.org/officeDocument/2006/relationships/hyperlink" Target="http://www.spe.org/scholarships/imomoh.php" TargetMode="External"/><Relationship Id="rId6" Type="http://schemas.openxmlformats.org/officeDocument/2006/relationships/hyperlink" Target="https://www.iie.org/Programs/ExxonMobil-Middle-East-and-North-Africa-Scholars-Program" TargetMode="External"/><Relationship Id="rId7" Type="http://schemas.openxmlformats.org/officeDocument/2006/relationships/hyperlink" Target="http://www.law.georgetown.edu/academics/centers-institutes/wlppfp/lawa/LAWA-Application.cfm" TargetMode="External"/><Relationship Id="rId8" Type="http://schemas.openxmlformats.org/officeDocument/2006/relationships/hyperlink" Target="http://www.drd-sa.org/index.php/scholarships-in-development-studies.html" TargetMode="External"/><Relationship Id="rId31" Type="http://schemas.openxmlformats.org/officeDocument/2006/relationships/hyperlink" Target="http://www.scholars4dev.com/18569/ljmu-roscoe-international-scholarship/" TargetMode="External"/><Relationship Id="rId30" Type="http://schemas.openxmlformats.org/officeDocument/2006/relationships/hyperlink" Target="http://www.clarku.edu/scholarships-first-year-international-students" TargetMode="External"/><Relationship Id="rId33" Type="http://schemas.openxmlformats.org/officeDocument/2006/relationships/hyperlink" Target="https://sites.insead.edu/mba/schlmgmt/index.cfm" TargetMode="External"/><Relationship Id="rId32" Type="http://schemas.openxmlformats.org/officeDocument/2006/relationships/hyperlink" Target="http://prospectivestudents.leiden.edu/scholarships/scholarship/lexs.html" TargetMode="External"/><Relationship Id="rId35" Type="http://schemas.openxmlformats.org/officeDocument/2006/relationships/hyperlink" Target="http://www.bankerswithoutborders.com/content/grameen-foundation-fellowships" TargetMode="External"/><Relationship Id="rId34" Type="http://schemas.openxmlformats.org/officeDocument/2006/relationships/hyperlink" Target="https://www.gatescambridge.org/" TargetMode="External"/><Relationship Id="rId37" Type="http://schemas.openxmlformats.org/officeDocument/2006/relationships/hyperlink" Target="http://www.visiolafoundation.org/scholarships/" TargetMode="External"/><Relationship Id="rId36" Type="http://schemas.openxmlformats.org/officeDocument/2006/relationships/hyperlink" Target="http://waawfoundation.org/scholarships/" TargetMode="External"/><Relationship Id="rId39" Type="http://schemas.openxmlformats.org/officeDocument/2006/relationships/hyperlink" Target="http://www.beittrust.org.uk/Scholarships.htm" TargetMode="External"/><Relationship Id="rId38" Type="http://schemas.openxmlformats.org/officeDocument/2006/relationships/hyperlink" Target="http://www.testforafrica.com/" TargetMode="External"/><Relationship Id="rId62" Type="http://schemas.openxmlformats.org/officeDocument/2006/relationships/hyperlink" Target="http://www.sawise.uct.ac.za/sawise/scholarships" TargetMode="External"/><Relationship Id="rId61" Type="http://schemas.openxmlformats.org/officeDocument/2006/relationships/hyperlink" Target="http://www.k-rith.org/" TargetMode="External"/><Relationship Id="rId20" Type="http://schemas.openxmlformats.org/officeDocument/2006/relationships/hyperlink" Target="https://www.ucl.ac.uk/prospective-students/scholarships/undergraduate/denyshollandug" TargetMode="External"/><Relationship Id="rId64" Type="http://schemas.openxmlformats.org/officeDocument/2006/relationships/hyperlink" Target="http://aigscholarships.org/" TargetMode="External"/><Relationship Id="rId63" Type="http://schemas.openxmlformats.org/officeDocument/2006/relationships/hyperlink" Target="http://www.wennergren.org/programs/wadsworth-african-fellowships" TargetMode="External"/><Relationship Id="rId22" Type="http://schemas.openxmlformats.org/officeDocument/2006/relationships/hyperlink" Target="http://futurestudents.yorku.ca/funding" TargetMode="External"/><Relationship Id="rId66" Type="http://schemas.openxmlformats.org/officeDocument/2006/relationships/vmlDrawing" Target="../drawings/vmlDrawing1.vml"/><Relationship Id="rId21" Type="http://schemas.openxmlformats.org/officeDocument/2006/relationships/hyperlink" Target="http://futurestudents.yorku.ca/funding" TargetMode="External"/><Relationship Id="rId65" Type="http://schemas.openxmlformats.org/officeDocument/2006/relationships/drawing" Target="../drawings/drawing1.xml"/><Relationship Id="rId24" Type="http://schemas.openxmlformats.org/officeDocument/2006/relationships/hyperlink" Target="https://www.soas.ac.uk/registry/scholarships/ferguson-scholarships.html" TargetMode="External"/><Relationship Id="rId23" Type="http://schemas.openxmlformats.org/officeDocument/2006/relationships/hyperlink" Target="http://futurestudents.yorku.ca/funding" TargetMode="External"/><Relationship Id="rId60" Type="http://schemas.openxmlformats.org/officeDocument/2006/relationships/hyperlink" Target="http://www.pamaps.org/" TargetMode="External"/><Relationship Id="rId26" Type="http://schemas.openxmlformats.org/officeDocument/2006/relationships/hyperlink" Target="http://www.nottingham.ac.uk/studywithus/international-applicants/scholarships-fees-and-finance/scholarships/research-scholarships/research-overseas.aspx" TargetMode="External"/><Relationship Id="rId25" Type="http://schemas.openxmlformats.org/officeDocument/2006/relationships/hyperlink" Target="https://www.maastrichtuniversity.nl/support/your-studies-begin/coming-maastricht-university-abroad/scholarships/maastricht-university" TargetMode="External"/><Relationship Id="rId28" Type="http://schemas.openxmlformats.org/officeDocument/2006/relationships/hyperlink" Target="https://www.unibocconi.eu/wps/wcm/connect/bocconi/sitopubblico_en/navigation+tree/home/campus+and+services/services/student+assistance/bocconi+scholarship+for+international+students+graduate" TargetMode="External"/><Relationship Id="rId27" Type="http://schemas.openxmlformats.org/officeDocument/2006/relationships/hyperlink" Target="http://www.nottingham.ac.uk/studywithus/international-applicants/scholarships-fees-and-finance/scholarships/masters-scholarships/dev-sol-masters.aspx" TargetMode="External"/><Relationship Id="rId29" Type="http://schemas.openxmlformats.org/officeDocument/2006/relationships/hyperlink" Target="https://www.unibocconi.eu/wps/wcm/connect/Bocconi/SitoPubblico_EN/Navigation+Tree/Home/Campus+and+Services/Services/Student+Assistance/Bocconi+Scholarship_Bracco+2010+03+26+03+29" TargetMode="External"/><Relationship Id="rId51" Type="http://schemas.openxmlformats.org/officeDocument/2006/relationships/hyperlink" Target="https://pau-au.net/en/home" TargetMode="External"/><Relationship Id="rId50" Type="http://schemas.openxmlformats.org/officeDocument/2006/relationships/hyperlink" Target="http://www.aercafrica.org/" TargetMode="External"/><Relationship Id="rId53" Type="http://schemas.openxmlformats.org/officeDocument/2006/relationships/hyperlink" Target="http://www.sun.ac.za/english/faculty/economy/gem/gem-scholars/prospective" TargetMode="External"/><Relationship Id="rId52" Type="http://schemas.openxmlformats.org/officeDocument/2006/relationships/hyperlink" Target="http://www.chrflagship.uwc.ac.za/african-critical-inquiry-programme-2017/" TargetMode="External"/><Relationship Id="rId11" Type="http://schemas.openxmlformats.org/officeDocument/2006/relationships/hyperlink" Target="http://international.humber.ca/student-services/managing-your-finances/scholarships-awards.html" TargetMode="External"/><Relationship Id="rId55" Type="http://schemas.openxmlformats.org/officeDocument/2006/relationships/hyperlink" Target="http://www.gsb.uct.ac.za/bc-scholarships" TargetMode="External"/><Relationship Id="rId10" Type="http://schemas.openxmlformats.org/officeDocument/2006/relationships/hyperlink" Target="http://mcfscholars.isp.msu.edu/pros/applications/graduate-application/" TargetMode="External"/><Relationship Id="rId54" Type="http://schemas.openxmlformats.org/officeDocument/2006/relationships/hyperlink" Target="http://www.wellsmountainfoundation.org/" TargetMode="External"/><Relationship Id="rId13" Type="http://schemas.openxmlformats.org/officeDocument/2006/relationships/hyperlink" Target="https://www.shu.ac.uk/international/fees-scholarships-and-discounts/tuition-fees" TargetMode="External"/><Relationship Id="rId57" Type="http://schemas.openxmlformats.org/officeDocument/2006/relationships/hyperlink" Target="http://mandelarhodes.org/" TargetMode="External"/><Relationship Id="rId12" Type="http://schemas.openxmlformats.org/officeDocument/2006/relationships/hyperlink" Target="http://www2.warwick.ac.uk/services/academicoffice/gsp/scholarship/typesoffunding/chancellorsinternational/" TargetMode="External"/><Relationship Id="rId56" Type="http://schemas.openxmlformats.org/officeDocument/2006/relationships/hyperlink" Target="http://www.umu.ac.ug/acalise-scholarships/" TargetMode="External"/><Relationship Id="rId15" Type="http://schemas.openxmlformats.org/officeDocument/2006/relationships/hyperlink" Target="http://www1.uwe.ac.uk/students/feesandfunding/fundingandscholarships/internationalstudentfunding/uweinternationalscholarships/postgraduatescholarships.aspx" TargetMode="External"/><Relationship Id="rId59" Type="http://schemas.openxmlformats.org/officeDocument/2006/relationships/hyperlink" Target="http://cartafrica.org/call-for-applications-carta-phd-fellowships-20172018/" TargetMode="External"/><Relationship Id="rId14" Type="http://schemas.openxmlformats.org/officeDocument/2006/relationships/hyperlink" Target="http://www.bristol.ac.uk/fees-funding/awards/international/" TargetMode="External"/><Relationship Id="rId58" Type="http://schemas.openxmlformats.org/officeDocument/2006/relationships/hyperlink" Target="http://www.davidoyedepofoundation.org/dof-scholarships/" TargetMode="External"/><Relationship Id="rId17" Type="http://schemas.openxmlformats.org/officeDocument/2006/relationships/hyperlink" Target="http://www.arts.ac.uk/study-at-ual/student-fees--funding/scholarships-search/ual-vice-chancellors-postgraduate-international-scholarships/" TargetMode="External"/><Relationship Id="rId16" Type="http://schemas.openxmlformats.org/officeDocument/2006/relationships/hyperlink" Target="http://www1.uwe.ac.uk/students/feesandfunding/fundingandscholarships/internationalstudentfunding/uweinternationalscholarships/postgraduatescholarships.aspx" TargetMode="External"/><Relationship Id="rId19" Type="http://schemas.openxmlformats.org/officeDocument/2006/relationships/hyperlink" Target="http://www.ed.ac.uk/student-funding/postgraduate/e-learning/online-masters" TargetMode="External"/><Relationship Id="rId18" Type="http://schemas.openxmlformats.org/officeDocument/2006/relationships/hyperlink" Target="https://www.westminster.ac.uk/study/prospective-students/fees-and-funding/scholarships/international-postgraduate-scholarships/westminster-full-fee-scholarshi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7.0"/>
    <col customWidth="1" min="2" max="2" width="19.43"/>
    <col customWidth="1" min="3" max="3" width="28.0"/>
    <col customWidth="1" min="4" max="4" width="27.57"/>
    <col customWidth="1" min="5" max="5" width="62.29"/>
    <col customWidth="1" min="6" max="6" width="47.14"/>
    <col customWidth="1" min="7" max="7" width="22.29"/>
    <col customWidth="1" min="8" max="8" width="42.43"/>
    <col customWidth="1" min="9" max="9" width="51.86"/>
    <col customWidth="1" min="10" max="10" width="28.14"/>
    <col customWidth="1" min="11" max="11" width="31.29"/>
    <col customWidth="1" min="12" max="12" width="21.86"/>
    <col customWidth="1" min="13" max="13" width="24.86"/>
    <col customWidth="1" min="14" max="14" width="44.29"/>
    <col customWidth="1" min="15" max="27" width="14.29"/>
  </cols>
  <sheetData>
    <row r="1" ht="15.75" customHeight="1">
      <c r="A1" s="1" t="s">
        <v>0</v>
      </c>
      <c r="B1" s="2"/>
      <c r="C1" s="2"/>
      <c r="D1" s="2"/>
      <c r="E1" s="2"/>
      <c r="F1" s="3"/>
      <c r="G1" s="4"/>
      <c r="H1" s="4"/>
      <c r="I1" s="2"/>
      <c r="J1" s="2"/>
      <c r="K1" s="2"/>
      <c r="L1" s="2"/>
      <c r="M1" s="5"/>
      <c r="N1" s="5"/>
      <c r="O1" s="5"/>
      <c r="P1" s="5"/>
      <c r="Q1" s="5"/>
      <c r="R1" s="5"/>
      <c r="S1" s="5"/>
      <c r="T1" s="5"/>
      <c r="U1" s="5"/>
      <c r="V1" s="5"/>
      <c r="W1" s="5"/>
      <c r="X1" s="5"/>
      <c r="Y1" s="5"/>
      <c r="Z1" s="5"/>
      <c r="AA1" s="5"/>
    </row>
    <row r="2" ht="15.75" customHeight="1">
      <c r="A2" s="6" t="s">
        <v>1</v>
      </c>
      <c r="B2" s="6" t="s">
        <v>2</v>
      </c>
      <c r="C2" s="6" t="s">
        <v>3</v>
      </c>
      <c r="D2" s="6" t="s">
        <v>4</v>
      </c>
      <c r="E2" s="6" t="s">
        <v>5</v>
      </c>
      <c r="F2" s="7" t="s">
        <v>6</v>
      </c>
      <c r="G2" s="8" t="s">
        <v>7</v>
      </c>
      <c r="H2" s="8" t="s">
        <v>8</v>
      </c>
      <c r="I2" s="6" t="s">
        <v>9</v>
      </c>
      <c r="J2" s="6" t="s">
        <v>10</v>
      </c>
      <c r="K2" s="6" t="s">
        <v>11</v>
      </c>
      <c r="L2" s="6" t="s">
        <v>12</v>
      </c>
      <c r="M2" s="6" t="s">
        <v>13</v>
      </c>
      <c r="N2" s="6" t="s">
        <v>14</v>
      </c>
      <c r="O2" s="6" t="s">
        <v>15</v>
      </c>
      <c r="P2" s="9"/>
      <c r="Q2" s="9"/>
      <c r="R2" s="9"/>
      <c r="S2" s="9"/>
      <c r="T2" s="9"/>
      <c r="U2" s="9"/>
      <c r="V2" s="9"/>
      <c r="W2" s="9"/>
      <c r="X2" s="9"/>
      <c r="Y2" s="9"/>
      <c r="Z2" s="9"/>
      <c r="AA2" s="9"/>
    </row>
    <row r="3" ht="15.75" customHeight="1">
      <c r="A3" s="1" t="s">
        <v>16</v>
      </c>
      <c r="B3" s="1" t="s">
        <v>17</v>
      </c>
      <c r="C3" s="1" t="s">
        <v>18</v>
      </c>
      <c r="D3" s="1" t="s">
        <v>19</v>
      </c>
      <c r="E3" s="1" t="s">
        <v>20</v>
      </c>
      <c r="F3" s="10" t="s">
        <v>21</v>
      </c>
      <c r="G3" s="11" t="s">
        <v>22</v>
      </c>
      <c r="H3" s="11" t="s">
        <v>23</v>
      </c>
      <c r="I3" s="1" t="s">
        <v>24</v>
      </c>
      <c r="J3" s="1">
        <v>3.0</v>
      </c>
      <c r="K3" s="1" t="s">
        <v>25</v>
      </c>
      <c r="L3" s="1" t="s">
        <v>26</v>
      </c>
      <c r="M3" s="12" t="str">
        <f>HYPERLINK("http://www.niied.go.kr/eng/contents.do?contentsNo=78&amp;menuNo=349","link")</f>
        <v>link</v>
      </c>
      <c r="N3" s="13" t="s">
        <v>27</v>
      </c>
      <c r="O3" s="13" t="s">
        <v>28</v>
      </c>
      <c r="P3" s="5"/>
      <c r="Q3" s="5"/>
      <c r="R3" s="5"/>
      <c r="S3" s="5"/>
      <c r="T3" s="5"/>
      <c r="U3" s="5"/>
      <c r="V3" s="5"/>
      <c r="W3" s="5"/>
      <c r="X3" s="5"/>
      <c r="Y3" s="5"/>
      <c r="Z3" s="5"/>
      <c r="AA3" s="5"/>
    </row>
    <row r="4" ht="15.75" customHeight="1">
      <c r="A4" s="1" t="s">
        <v>29</v>
      </c>
      <c r="B4" s="1" t="s">
        <v>17</v>
      </c>
      <c r="C4" s="1" t="s">
        <v>30</v>
      </c>
      <c r="D4" s="1" t="s">
        <v>19</v>
      </c>
      <c r="E4" s="1" t="s">
        <v>31</v>
      </c>
      <c r="F4" s="10" t="s">
        <v>32</v>
      </c>
      <c r="G4" s="11" t="s">
        <v>33</v>
      </c>
      <c r="H4" s="14" t="s">
        <v>34</v>
      </c>
      <c r="I4" s="1" t="s">
        <v>35</v>
      </c>
      <c r="J4" s="2"/>
      <c r="K4" s="1" t="s">
        <v>36</v>
      </c>
      <c r="L4" s="13" t="s">
        <v>25</v>
      </c>
      <c r="M4" s="12" t="str">
        <f>HYPERLINK("http://www.opportunitiesforafricans.com/wp-content/uploads/2015/04/Mexico-Scholarship-general-terms-and-conditions.pdf","link")</f>
        <v>link</v>
      </c>
      <c r="N4" s="13" t="s">
        <v>37</v>
      </c>
      <c r="O4" s="13" t="s">
        <v>28</v>
      </c>
      <c r="P4" s="5"/>
      <c r="Q4" s="5"/>
      <c r="R4" s="5"/>
      <c r="S4" s="5"/>
      <c r="T4" s="5"/>
      <c r="U4" s="5"/>
      <c r="V4" s="5"/>
      <c r="W4" s="5"/>
      <c r="X4" s="5"/>
      <c r="Y4" s="5"/>
      <c r="Z4" s="5"/>
      <c r="AA4" s="5"/>
    </row>
    <row r="5" ht="15.75" customHeight="1">
      <c r="A5" s="1" t="s">
        <v>38</v>
      </c>
      <c r="B5" s="1" t="s">
        <v>17</v>
      </c>
      <c r="C5" s="1" t="s">
        <v>39</v>
      </c>
      <c r="D5" s="1" t="s">
        <v>40</v>
      </c>
      <c r="E5" s="1" t="s">
        <v>41</v>
      </c>
      <c r="F5" s="10" t="s">
        <v>42</v>
      </c>
      <c r="G5" s="15" t="s">
        <v>43</v>
      </c>
      <c r="H5" s="16" t="s">
        <v>44</v>
      </c>
      <c r="I5" s="1" t="s">
        <v>45</v>
      </c>
      <c r="J5" s="2"/>
      <c r="K5" s="13" t="s">
        <v>46</v>
      </c>
      <c r="L5" s="1" t="s">
        <v>25</v>
      </c>
      <c r="M5" s="17" t="str">
        <f>HYPERLINK("https://www.studyinholland.nl/scholarships/highlighted-scholarships/holland-scholarship"," link     ")</f>
        <v> link     </v>
      </c>
      <c r="N5" s="13" t="s">
        <v>47</v>
      </c>
      <c r="O5" s="13" t="s">
        <v>28</v>
      </c>
      <c r="P5" s="5"/>
      <c r="Q5" s="5"/>
      <c r="R5" s="5"/>
      <c r="S5" s="5"/>
      <c r="T5" s="5"/>
      <c r="U5" s="5"/>
      <c r="V5" s="5"/>
      <c r="W5" s="5"/>
      <c r="X5" s="5"/>
      <c r="Y5" s="5"/>
      <c r="Z5" s="5"/>
      <c r="AA5" s="5"/>
    </row>
    <row r="6" ht="15.75" customHeight="1">
      <c r="A6" s="1" t="s">
        <v>48</v>
      </c>
      <c r="B6" s="1" t="s">
        <v>17</v>
      </c>
      <c r="C6" s="1" t="s">
        <v>49</v>
      </c>
      <c r="D6" s="1" t="s">
        <v>50</v>
      </c>
      <c r="E6" s="1" t="s">
        <v>51</v>
      </c>
      <c r="F6" s="10" t="s">
        <v>48</v>
      </c>
      <c r="G6" s="11"/>
      <c r="H6" s="11"/>
      <c r="I6" s="1" t="s">
        <v>52</v>
      </c>
      <c r="J6" s="2"/>
      <c r="K6" s="1" t="s">
        <v>53</v>
      </c>
      <c r="L6" s="1" t="s">
        <v>54</v>
      </c>
      <c r="M6" s="18" t="s">
        <v>55</v>
      </c>
      <c r="N6" s="5"/>
      <c r="O6" s="13" t="s">
        <v>56</v>
      </c>
      <c r="P6" s="5"/>
      <c r="Q6" s="5"/>
      <c r="R6" s="5"/>
      <c r="S6" s="5"/>
      <c r="T6" s="5"/>
      <c r="U6" s="5"/>
      <c r="V6" s="5"/>
      <c r="W6" s="5"/>
      <c r="X6" s="5"/>
      <c r="Y6" s="5"/>
      <c r="Z6" s="5"/>
      <c r="AA6" s="5"/>
    </row>
    <row r="7" ht="15.75" customHeight="1">
      <c r="A7" s="19" t="s">
        <v>57</v>
      </c>
      <c r="B7" s="20" t="s">
        <v>58</v>
      </c>
      <c r="C7" s="20" t="s">
        <v>59</v>
      </c>
      <c r="D7" s="20" t="s">
        <v>50</v>
      </c>
      <c r="E7" s="20" t="s">
        <v>60</v>
      </c>
      <c r="F7" s="10" t="s">
        <v>61</v>
      </c>
      <c r="G7" s="21" t="s">
        <v>33</v>
      </c>
      <c r="H7" s="22"/>
      <c r="I7" s="20" t="s">
        <v>62</v>
      </c>
      <c r="J7" s="20" t="s">
        <v>63</v>
      </c>
      <c r="K7" s="23" t="s">
        <v>64</v>
      </c>
      <c r="L7" s="24" t="s">
        <v>65</v>
      </c>
      <c r="M7" s="25" t="s">
        <v>66</v>
      </c>
      <c r="N7" s="26"/>
      <c r="O7" s="13" t="s">
        <v>56</v>
      </c>
      <c r="P7" s="5"/>
      <c r="Q7" s="5"/>
      <c r="R7" s="5"/>
      <c r="S7" s="5"/>
      <c r="T7" s="5"/>
      <c r="U7" s="5"/>
      <c r="V7" s="5"/>
      <c r="W7" s="5"/>
      <c r="X7" s="5"/>
      <c r="Y7" s="5"/>
      <c r="Z7" s="5"/>
      <c r="AA7" s="5"/>
    </row>
    <row r="8" ht="15.75" customHeight="1">
      <c r="A8" s="27" t="s">
        <v>67</v>
      </c>
      <c r="B8" s="27" t="s">
        <v>58</v>
      </c>
      <c r="C8" s="28"/>
      <c r="D8" s="27" t="s">
        <v>68</v>
      </c>
      <c r="E8" s="27" t="s">
        <v>69</v>
      </c>
      <c r="F8" s="29" t="s">
        <v>70</v>
      </c>
      <c r="G8" s="30"/>
      <c r="H8" s="31" t="s">
        <v>71</v>
      </c>
      <c r="I8" s="27" t="s">
        <v>72</v>
      </c>
      <c r="J8" s="27" t="s">
        <v>73</v>
      </c>
      <c r="K8" s="27" t="s">
        <v>74</v>
      </c>
      <c r="L8" s="27" t="s">
        <v>65</v>
      </c>
      <c r="M8" s="25" t="s">
        <v>75</v>
      </c>
      <c r="N8" s="27" t="s">
        <v>76</v>
      </c>
      <c r="O8" s="13" t="s">
        <v>56</v>
      </c>
      <c r="P8" s="5"/>
      <c r="Q8" s="5"/>
      <c r="R8" s="5"/>
      <c r="S8" s="5"/>
      <c r="T8" s="5"/>
      <c r="U8" s="5"/>
      <c r="V8" s="5"/>
      <c r="W8" s="5"/>
      <c r="X8" s="5"/>
      <c r="Y8" s="5"/>
      <c r="Z8" s="5"/>
      <c r="AA8" s="5"/>
    </row>
    <row r="9" ht="15.75" customHeight="1">
      <c r="A9" s="27" t="s">
        <v>77</v>
      </c>
      <c r="B9" s="27" t="s">
        <v>50</v>
      </c>
      <c r="C9" s="28"/>
      <c r="D9" s="27" t="s">
        <v>50</v>
      </c>
      <c r="E9" s="27" t="s">
        <v>78</v>
      </c>
      <c r="F9" s="32" t="s">
        <v>79</v>
      </c>
      <c r="G9" s="31" t="s">
        <v>33</v>
      </c>
      <c r="H9" s="31" t="s">
        <v>80</v>
      </c>
      <c r="I9" s="27" t="s">
        <v>52</v>
      </c>
      <c r="J9" s="28"/>
      <c r="K9" s="27" t="s">
        <v>81</v>
      </c>
      <c r="L9" s="27" t="s">
        <v>82</v>
      </c>
      <c r="M9" s="25" t="s">
        <v>83</v>
      </c>
      <c r="O9" s="13" t="s">
        <v>56</v>
      </c>
      <c r="P9" s="5"/>
      <c r="Q9" s="5"/>
      <c r="R9" s="5"/>
      <c r="S9" s="5"/>
      <c r="T9" s="5"/>
      <c r="U9" s="5"/>
      <c r="V9" s="5"/>
      <c r="W9" s="5"/>
      <c r="X9" s="5"/>
      <c r="Y9" s="5"/>
      <c r="Z9" s="5"/>
      <c r="AA9" s="5"/>
    </row>
    <row r="10" ht="15.75" customHeight="1">
      <c r="A10" s="27" t="s">
        <v>84</v>
      </c>
      <c r="B10" s="27" t="s">
        <v>58</v>
      </c>
      <c r="C10" s="27" t="s">
        <v>59</v>
      </c>
      <c r="D10" s="27" t="s">
        <v>68</v>
      </c>
      <c r="E10" s="27" t="s">
        <v>85</v>
      </c>
      <c r="F10" s="32" t="s">
        <v>79</v>
      </c>
      <c r="G10" s="31" t="s">
        <v>86</v>
      </c>
      <c r="H10" s="31"/>
      <c r="I10" s="27" t="s">
        <v>52</v>
      </c>
      <c r="J10" s="27" t="s">
        <v>87</v>
      </c>
      <c r="K10" s="27" t="s">
        <v>53</v>
      </c>
      <c r="L10" s="27" t="s">
        <v>88</v>
      </c>
      <c r="M10" s="25" t="s">
        <v>89</v>
      </c>
      <c r="N10" s="27" t="s">
        <v>90</v>
      </c>
      <c r="O10" s="13" t="s">
        <v>56</v>
      </c>
      <c r="P10" s="5"/>
      <c r="Q10" s="5"/>
      <c r="R10" s="5"/>
      <c r="S10" s="5"/>
      <c r="T10" s="5"/>
      <c r="U10" s="5"/>
      <c r="V10" s="5"/>
      <c r="W10" s="5"/>
      <c r="X10" s="5"/>
      <c r="Y10" s="5"/>
      <c r="Z10" s="5"/>
      <c r="AA10" s="5"/>
    </row>
    <row r="11" ht="15.75" customHeight="1">
      <c r="A11" s="27" t="s">
        <v>91</v>
      </c>
      <c r="B11" s="27" t="s">
        <v>58</v>
      </c>
      <c r="C11" s="27" t="s">
        <v>59</v>
      </c>
      <c r="D11" s="27" t="s">
        <v>50</v>
      </c>
      <c r="E11" s="27" t="s">
        <v>92</v>
      </c>
      <c r="F11" s="32" t="s">
        <v>79</v>
      </c>
      <c r="G11" s="31" t="s">
        <v>86</v>
      </c>
      <c r="H11" s="31" t="s">
        <v>93</v>
      </c>
      <c r="I11" s="27" t="s">
        <v>94</v>
      </c>
      <c r="J11" s="28"/>
      <c r="K11" s="27" t="s">
        <v>95</v>
      </c>
      <c r="M11" s="25" t="s">
        <v>96</v>
      </c>
      <c r="O11" s="13" t="s">
        <v>56</v>
      </c>
      <c r="P11" s="5"/>
      <c r="Q11" s="5"/>
      <c r="R11" s="5"/>
      <c r="S11" s="5"/>
      <c r="T11" s="5"/>
      <c r="U11" s="5"/>
      <c r="V11" s="5"/>
      <c r="W11" s="5"/>
      <c r="X11" s="5"/>
      <c r="Y11" s="5"/>
      <c r="Z11" s="5"/>
      <c r="AA11" s="5"/>
    </row>
    <row r="12" ht="15.75" customHeight="1">
      <c r="A12" s="27" t="s">
        <v>97</v>
      </c>
      <c r="B12" s="27" t="s">
        <v>58</v>
      </c>
      <c r="C12" s="28"/>
      <c r="D12" s="27" t="s">
        <v>50</v>
      </c>
      <c r="E12" s="27" t="s">
        <v>98</v>
      </c>
      <c r="F12" s="32" t="s">
        <v>99</v>
      </c>
      <c r="G12" s="31" t="s">
        <v>43</v>
      </c>
      <c r="H12" s="31" t="s">
        <v>100</v>
      </c>
      <c r="I12" s="27" t="s">
        <v>101</v>
      </c>
      <c r="J12" s="27" t="s">
        <v>102</v>
      </c>
      <c r="K12" s="27" t="s">
        <v>103</v>
      </c>
      <c r="L12" s="27" t="s">
        <v>104</v>
      </c>
      <c r="M12" s="25" t="s">
        <v>105</v>
      </c>
      <c r="O12" s="13" t="s">
        <v>56</v>
      </c>
      <c r="P12" s="5"/>
      <c r="Q12" s="5"/>
      <c r="R12" s="5"/>
      <c r="S12" s="5"/>
      <c r="T12" s="5"/>
      <c r="U12" s="5"/>
      <c r="V12" s="5"/>
      <c r="W12" s="5"/>
      <c r="X12" s="5"/>
      <c r="Y12" s="5"/>
      <c r="Z12" s="5"/>
      <c r="AA12" s="5"/>
    </row>
    <row r="13" ht="15.75" customHeight="1">
      <c r="A13" s="33" t="s">
        <v>106</v>
      </c>
      <c r="B13" s="34" t="s">
        <v>17</v>
      </c>
      <c r="C13" s="34" t="s">
        <v>59</v>
      </c>
      <c r="D13" s="34" t="s">
        <v>50</v>
      </c>
      <c r="E13" s="34" t="s">
        <v>107</v>
      </c>
      <c r="F13" s="35" t="s">
        <v>79</v>
      </c>
      <c r="G13" s="36" t="s">
        <v>86</v>
      </c>
      <c r="H13" s="37">
        <v>76890.0</v>
      </c>
      <c r="I13" s="34" t="s">
        <v>52</v>
      </c>
      <c r="J13" s="38">
        <v>1.0</v>
      </c>
      <c r="K13" s="34" t="s">
        <v>108</v>
      </c>
      <c r="L13" s="34" t="s">
        <v>109</v>
      </c>
      <c r="M13" s="39" t="s">
        <v>110</v>
      </c>
      <c r="N13" s="28"/>
      <c r="O13" s="13" t="s">
        <v>56</v>
      </c>
      <c r="P13" s="5"/>
      <c r="Q13" s="5"/>
      <c r="R13" s="5"/>
      <c r="S13" s="5"/>
      <c r="T13" s="5"/>
      <c r="U13" s="5"/>
      <c r="V13" s="5"/>
      <c r="W13" s="5"/>
      <c r="X13" s="5"/>
      <c r="Y13" s="5"/>
      <c r="Z13" s="5"/>
      <c r="AA13" s="5"/>
    </row>
    <row r="14" ht="15.75" customHeight="1">
      <c r="A14" s="40" t="s">
        <v>111</v>
      </c>
      <c r="B14" s="40" t="s">
        <v>17</v>
      </c>
      <c r="C14" s="40" t="s">
        <v>59</v>
      </c>
      <c r="D14" s="40" t="s">
        <v>50</v>
      </c>
      <c r="E14" s="40" t="s">
        <v>112</v>
      </c>
      <c r="F14" s="41" t="s">
        <v>79</v>
      </c>
      <c r="G14" s="42" t="s">
        <v>86</v>
      </c>
      <c r="H14" s="42" t="s">
        <v>113</v>
      </c>
      <c r="I14" s="40" t="s">
        <v>52</v>
      </c>
      <c r="J14" s="40" t="s">
        <v>87</v>
      </c>
      <c r="K14" s="40" t="s">
        <v>114</v>
      </c>
      <c r="L14" s="40" t="s">
        <v>109</v>
      </c>
      <c r="M14" s="43" t="s">
        <v>115</v>
      </c>
      <c r="N14" s="40"/>
      <c r="O14" s="13" t="s">
        <v>56</v>
      </c>
      <c r="P14" s="5"/>
      <c r="Q14" s="5"/>
      <c r="R14" s="5"/>
      <c r="S14" s="5"/>
      <c r="T14" s="5"/>
      <c r="U14" s="5"/>
      <c r="V14" s="5"/>
      <c r="W14" s="5"/>
      <c r="X14" s="5"/>
      <c r="Y14" s="5"/>
      <c r="Z14" s="5"/>
      <c r="AA14" s="5"/>
    </row>
    <row r="15" ht="15.75" customHeight="1">
      <c r="A15" s="27" t="s">
        <v>116</v>
      </c>
      <c r="B15" s="27" t="s">
        <v>17</v>
      </c>
      <c r="C15" s="27" t="s">
        <v>117</v>
      </c>
      <c r="D15" s="27" t="s">
        <v>68</v>
      </c>
      <c r="E15" s="27" t="s">
        <v>118</v>
      </c>
      <c r="F15" s="32" t="s">
        <v>79</v>
      </c>
      <c r="G15" s="31" t="s">
        <v>86</v>
      </c>
      <c r="H15" s="31" t="s">
        <v>119</v>
      </c>
      <c r="I15" s="27" t="s">
        <v>94</v>
      </c>
      <c r="J15" s="27" t="s">
        <v>119</v>
      </c>
      <c r="K15" s="27" t="s">
        <v>120</v>
      </c>
      <c r="L15" s="27" t="s">
        <v>121</v>
      </c>
      <c r="M15" s="25" t="s">
        <v>122</v>
      </c>
      <c r="O15" s="13" t="s">
        <v>56</v>
      </c>
      <c r="P15" s="5"/>
      <c r="Q15" s="5"/>
      <c r="R15" s="5"/>
      <c r="S15" s="5"/>
      <c r="T15" s="5"/>
      <c r="U15" s="5"/>
      <c r="V15" s="5"/>
      <c r="W15" s="5"/>
      <c r="X15" s="5"/>
      <c r="Y15" s="5"/>
      <c r="Z15" s="5"/>
      <c r="AA15" s="5"/>
    </row>
    <row r="16" ht="15.75" customHeight="1">
      <c r="A16" s="27" t="s">
        <v>123</v>
      </c>
      <c r="B16" s="27" t="s">
        <v>17</v>
      </c>
      <c r="C16" s="27" t="s">
        <v>124</v>
      </c>
      <c r="D16" s="27" t="s">
        <v>68</v>
      </c>
      <c r="E16" s="27" t="s">
        <v>125</v>
      </c>
      <c r="F16" s="32" t="s">
        <v>79</v>
      </c>
      <c r="G16" s="31" t="s">
        <v>126</v>
      </c>
      <c r="H16" s="31" t="s">
        <v>127</v>
      </c>
      <c r="I16" s="27" t="s">
        <v>128</v>
      </c>
      <c r="J16" s="44">
        <v>25.0</v>
      </c>
      <c r="K16" s="27" t="s">
        <v>129</v>
      </c>
      <c r="L16" s="27" t="s">
        <v>130</v>
      </c>
      <c r="M16" s="25" t="s">
        <v>131</v>
      </c>
      <c r="O16" s="13" t="s">
        <v>56</v>
      </c>
      <c r="P16" s="5"/>
      <c r="Q16" s="5"/>
      <c r="R16" s="5"/>
      <c r="S16" s="5"/>
      <c r="T16" s="5"/>
      <c r="U16" s="5"/>
      <c r="V16" s="5"/>
      <c r="W16" s="5"/>
      <c r="X16" s="5"/>
      <c r="Y16" s="5"/>
      <c r="Z16" s="5"/>
      <c r="AA16" s="5"/>
    </row>
    <row r="17" ht="15.75" customHeight="1">
      <c r="A17" s="27" t="s">
        <v>132</v>
      </c>
      <c r="B17" s="27" t="s">
        <v>17</v>
      </c>
      <c r="C17" s="27" t="s">
        <v>124</v>
      </c>
      <c r="D17" s="27" t="s">
        <v>133</v>
      </c>
      <c r="E17" s="27" t="s">
        <v>134</v>
      </c>
      <c r="F17" s="32" t="s">
        <v>79</v>
      </c>
      <c r="G17" s="31" t="s">
        <v>126</v>
      </c>
      <c r="H17" s="31" t="s">
        <v>135</v>
      </c>
      <c r="I17" s="27" t="s">
        <v>136</v>
      </c>
      <c r="J17" s="28"/>
      <c r="K17" s="27" t="s">
        <v>137</v>
      </c>
      <c r="L17" s="27" t="s">
        <v>138</v>
      </c>
      <c r="M17" s="25" t="s">
        <v>139</v>
      </c>
      <c r="O17" s="13" t="s">
        <v>56</v>
      </c>
      <c r="P17" s="5"/>
      <c r="Q17" s="5"/>
      <c r="R17" s="5"/>
      <c r="S17" s="5"/>
      <c r="T17" s="5"/>
      <c r="U17" s="5"/>
      <c r="V17" s="5"/>
      <c r="W17" s="5"/>
      <c r="X17" s="5"/>
      <c r="Y17" s="5"/>
      <c r="Z17" s="5"/>
      <c r="AA17" s="5"/>
    </row>
    <row r="18" ht="15.75" customHeight="1">
      <c r="A18" s="27" t="s">
        <v>140</v>
      </c>
      <c r="B18" s="27" t="s">
        <v>17</v>
      </c>
      <c r="C18" s="27" t="s">
        <v>124</v>
      </c>
      <c r="D18" s="27" t="s">
        <v>68</v>
      </c>
      <c r="E18" s="27" t="s">
        <v>141</v>
      </c>
      <c r="F18" s="32" t="s">
        <v>79</v>
      </c>
      <c r="G18" s="31" t="s">
        <v>126</v>
      </c>
      <c r="H18" s="31" t="s">
        <v>142</v>
      </c>
      <c r="I18" s="27" t="s">
        <v>143</v>
      </c>
      <c r="J18" s="44">
        <v>6.0</v>
      </c>
      <c r="K18" s="27" t="s">
        <v>144</v>
      </c>
      <c r="L18" s="27" t="s">
        <v>138</v>
      </c>
      <c r="M18" s="25" t="s">
        <v>145</v>
      </c>
      <c r="N18" s="27" t="s">
        <v>146</v>
      </c>
      <c r="O18" s="13" t="s">
        <v>56</v>
      </c>
      <c r="P18" s="5"/>
      <c r="Q18" s="5"/>
      <c r="R18" s="5"/>
      <c r="S18" s="5"/>
      <c r="T18" s="5"/>
      <c r="U18" s="5"/>
      <c r="V18" s="5"/>
      <c r="W18" s="5"/>
      <c r="X18" s="5"/>
      <c r="Y18" s="5"/>
      <c r="Z18" s="5"/>
      <c r="AA18" s="5"/>
    </row>
    <row r="19" ht="15.75" customHeight="1">
      <c r="A19" s="27" t="s">
        <v>147</v>
      </c>
      <c r="B19" s="27" t="s">
        <v>17</v>
      </c>
      <c r="C19" s="27" t="s">
        <v>124</v>
      </c>
      <c r="D19" s="27" t="s">
        <v>68</v>
      </c>
      <c r="E19" s="27" t="s">
        <v>148</v>
      </c>
      <c r="F19" s="32" t="s">
        <v>79</v>
      </c>
      <c r="G19" s="31" t="s">
        <v>126</v>
      </c>
      <c r="H19" s="45">
        <v>2000.0</v>
      </c>
      <c r="I19" s="27" t="s">
        <v>149</v>
      </c>
      <c r="J19" s="27" t="s">
        <v>150</v>
      </c>
      <c r="K19" s="27" t="s">
        <v>151</v>
      </c>
      <c r="L19" s="27" t="s">
        <v>138</v>
      </c>
      <c r="M19" s="25" t="s">
        <v>152</v>
      </c>
      <c r="N19" s="27" t="s">
        <v>153</v>
      </c>
      <c r="O19" s="13" t="s">
        <v>56</v>
      </c>
      <c r="P19" s="5"/>
      <c r="Q19" s="5"/>
      <c r="R19" s="5"/>
      <c r="S19" s="5"/>
      <c r="T19" s="5"/>
      <c r="U19" s="5"/>
      <c r="V19" s="5"/>
      <c r="W19" s="5"/>
      <c r="X19" s="5"/>
      <c r="Y19" s="5"/>
      <c r="Z19" s="5"/>
      <c r="AA19" s="5"/>
    </row>
    <row r="20" ht="15.75" customHeight="1">
      <c r="A20" s="27" t="s">
        <v>154</v>
      </c>
      <c r="B20" s="27" t="s">
        <v>17</v>
      </c>
      <c r="C20" s="27" t="s">
        <v>124</v>
      </c>
      <c r="D20" s="27" t="s">
        <v>68</v>
      </c>
      <c r="E20" s="27" t="s">
        <v>148</v>
      </c>
      <c r="F20" s="32" t="s">
        <v>79</v>
      </c>
      <c r="G20" s="31" t="s">
        <v>126</v>
      </c>
      <c r="H20" s="45">
        <v>1500.0</v>
      </c>
      <c r="I20" s="27" t="s">
        <v>136</v>
      </c>
      <c r="J20" s="27" t="s">
        <v>150</v>
      </c>
      <c r="K20" s="27" t="s">
        <v>151</v>
      </c>
      <c r="L20" s="27" t="s">
        <v>138</v>
      </c>
      <c r="M20" s="25" t="s">
        <v>152</v>
      </c>
      <c r="N20" s="27" t="s">
        <v>155</v>
      </c>
      <c r="O20" s="13" t="s">
        <v>56</v>
      </c>
      <c r="P20" s="5"/>
      <c r="Q20" s="5"/>
      <c r="R20" s="5"/>
      <c r="S20" s="5"/>
      <c r="T20" s="5"/>
      <c r="U20" s="5"/>
      <c r="V20" s="5"/>
      <c r="W20" s="5"/>
      <c r="X20" s="5"/>
      <c r="Y20" s="5"/>
      <c r="Z20" s="5"/>
      <c r="AA20" s="5"/>
    </row>
    <row r="21" ht="15.75" customHeight="1">
      <c r="A21" s="27" t="s">
        <v>156</v>
      </c>
      <c r="B21" s="27" t="s">
        <v>17</v>
      </c>
      <c r="C21" s="27" t="s">
        <v>124</v>
      </c>
      <c r="D21" s="27" t="s">
        <v>68</v>
      </c>
      <c r="E21" s="27" t="s">
        <v>157</v>
      </c>
      <c r="F21" s="32" t="s">
        <v>79</v>
      </c>
      <c r="G21" s="31" t="s">
        <v>126</v>
      </c>
      <c r="H21" s="31" t="s">
        <v>158</v>
      </c>
      <c r="I21" s="27" t="s">
        <v>149</v>
      </c>
      <c r="J21" s="27" t="s">
        <v>159</v>
      </c>
      <c r="K21" s="27" t="s">
        <v>160</v>
      </c>
      <c r="L21" s="27" t="s">
        <v>161</v>
      </c>
      <c r="M21" s="25" t="s">
        <v>162</v>
      </c>
      <c r="O21" s="13" t="s">
        <v>56</v>
      </c>
      <c r="P21" s="5"/>
      <c r="Q21" s="5"/>
      <c r="R21" s="5"/>
      <c r="S21" s="5"/>
      <c r="T21" s="5"/>
      <c r="U21" s="5"/>
      <c r="V21" s="5"/>
      <c r="W21" s="5"/>
      <c r="X21" s="5"/>
      <c r="Y21" s="5"/>
      <c r="Z21" s="5"/>
      <c r="AA21" s="5"/>
    </row>
    <row r="22" ht="15.75" customHeight="1">
      <c r="A22" s="27" t="s">
        <v>163</v>
      </c>
      <c r="B22" s="27" t="s">
        <v>17</v>
      </c>
      <c r="C22" s="27" t="s">
        <v>124</v>
      </c>
      <c r="D22" s="27" t="s">
        <v>68</v>
      </c>
      <c r="E22" s="27" t="s">
        <v>164</v>
      </c>
      <c r="F22" s="32" t="s">
        <v>79</v>
      </c>
      <c r="G22" s="31" t="s">
        <v>126</v>
      </c>
      <c r="H22" s="45">
        <v>12500.0</v>
      </c>
      <c r="I22" s="27" t="s">
        <v>149</v>
      </c>
      <c r="J22" s="27" t="s">
        <v>165</v>
      </c>
      <c r="K22" s="27" t="s">
        <v>166</v>
      </c>
      <c r="L22" s="27" t="s">
        <v>167</v>
      </c>
      <c r="M22" s="25" t="s">
        <v>168</v>
      </c>
      <c r="O22" s="13" t="s">
        <v>56</v>
      </c>
      <c r="P22" s="5"/>
      <c r="Q22" s="5"/>
      <c r="R22" s="5"/>
      <c r="S22" s="5"/>
      <c r="T22" s="5"/>
      <c r="U22" s="5"/>
      <c r="V22" s="5"/>
      <c r="W22" s="5"/>
      <c r="X22" s="5"/>
      <c r="Y22" s="5"/>
      <c r="Z22" s="5"/>
      <c r="AA22" s="5"/>
    </row>
    <row r="23" ht="15.75" customHeight="1">
      <c r="A23" s="27" t="s">
        <v>169</v>
      </c>
      <c r="B23" s="27" t="s">
        <v>17</v>
      </c>
      <c r="C23" s="27" t="s">
        <v>124</v>
      </c>
      <c r="D23" s="27" t="s">
        <v>68</v>
      </c>
      <c r="E23" s="27" t="s">
        <v>170</v>
      </c>
      <c r="F23" s="32" t="s">
        <v>79</v>
      </c>
      <c r="G23" s="31" t="s">
        <v>126</v>
      </c>
      <c r="H23" s="31" t="s">
        <v>119</v>
      </c>
      <c r="I23" s="27" t="s">
        <v>149</v>
      </c>
      <c r="J23" s="44">
        <v>4.0</v>
      </c>
      <c r="K23" s="27" t="s">
        <v>108</v>
      </c>
      <c r="L23" s="27" t="s">
        <v>171</v>
      </c>
      <c r="M23" s="25" t="s">
        <v>172</v>
      </c>
      <c r="O23" s="13" t="s">
        <v>56</v>
      </c>
      <c r="P23" s="5"/>
      <c r="Q23" s="5"/>
      <c r="R23" s="5"/>
      <c r="S23" s="5"/>
      <c r="T23" s="5"/>
      <c r="U23" s="5"/>
      <c r="V23" s="5"/>
      <c r="W23" s="5"/>
      <c r="X23" s="5"/>
      <c r="Y23" s="5"/>
      <c r="Z23" s="5"/>
      <c r="AA23" s="5"/>
    </row>
    <row r="24" ht="15.75" customHeight="1">
      <c r="A24" s="27" t="s">
        <v>173</v>
      </c>
      <c r="B24" s="27" t="s">
        <v>17</v>
      </c>
      <c r="C24" s="27" t="s">
        <v>124</v>
      </c>
      <c r="D24" s="27" t="s">
        <v>68</v>
      </c>
      <c r="E24" s="27" t="s">
        <v>174</v>
      </c>
      <c r="F24" s="32" t="s">
        <v>79</v>
      </c>
      <c r="G24" s="31" t="s">
        <v>126</v>
      </c>
      <c r="H24" s="31" t="s">
        <v>175</v>
      </c>
      <c r="I24" s="27" t="s">
        <v>94</v>
      </c>
      <c r="J24" s="28"/>
      <c r="K24" s="27" t="s">
        <v>176</v>
      </c>
      <c r="L24" s="27" t="s">
        <v>177</v>
      </c>
      <c r="M24" s="25" t="s">
        <v>178</v>
      </c>
      <c r="O24" s="13" t="s">
        <v>56</v>
      </c>
      <c r="P24" s="5"/>
      <c r="Q24" s="5"/>
      <c r="R24" s="5"/>
      <c r="S24" s="5"/>
      <c r="T24" s="5"/>
      <c r="U24" s="5"/>
      <c r="V24" s="5"/>
      <c r="W24" s="5"/>
      <c r="X24" s="5"/>
      <c r="Y24" s="5"/>
      <c r="Z24" s="5"/>
      <c r="AA24" s="5"/>
    </row>
    <row r="25" ht="15.75" customHeight="1">
      <c r="A25" s="27" t="s">
        <v>179</v>
      </c>
      <c r="B25" s="27" t="s">
        <v>17</v>
      </c>
      <c r="C25" s="27" t="s">
        <v>117</v>
      </c>
      <c r="D25" s="27" t="s">
        <v>68</v>
      </c>
      <c r="E25" s="27" t="s">
        <v>180</v>
      </c>
      <c r="F25" s="32" t="s">
        <v>79</v>
      </c>
      <c r="G25" s="31" t="s">
        <v>86</v>
      </c>
      <c r="H25" s="45">
        <v>15000.0</v>
      </c>
      <c r="I25" s="27" t="s">
        <v>94</v>
      </c>
      <c r="J25" s="28"/>
      <c r="K25" s="27" t="s">
        <v>108</v>
      </c>
      <c r="L25" s="27" t="s">
        <v>181</v>
      </c>
      <c r="M25" s="25" t="s">
        <v>182</v>
      </c>
      <c r="N25" s="27" t="s">
        <v>183</v>
      </c>
      <c r="O25" s="13" t="s">
        <v>56</v>
      </c>
      <c r="P25" s="5"/>
      <c r="Q25" s="5"/>
      <c r="R25" s="5"/>
      <c r="S25" s="5"/>
      <c r="T25" s="5"/>
      <c r="U25" s="5"/>
      <c r="V25" s="5"/>
      <c r="W25" s="5"/>
      <c r="X25" s="5"/>
      <c r="Y25" s="5"/>
      <c r="Z25" s="5"/>
      <c r="AA25" s="5"/>
    </row>
    <row r="26" ht="15.75" customHeight="1">
      <c r="A26" s="27" t="s">
        <v>184</v>
      </c>
      <c r="B26" s="27" t="s">
        <v>17</v>
      </c>
      <c r="C26" s="27" t="s">
        <v>117</v>
      </c>
      <c r="D26" s="27" t="s">
        <v>68</v>
      </c>
      <c r="E26" s="27" t="s">
        <v>180</v>
      </c>
      <c r="F26" s="32" t="s">
        <v>79</v>
      </c>
      <c r="G26" s="31" t="s">
        <v>86</v>
      </c>
      <c r="H26" s="31" t="s">
        <v>185</v>
      </c>
      <c r="I26" s="27" t="s">
        <v>94</v>
      </c>
      <c r="J26" s="28"/>
      <c r="K26" s="27" t="s">
        <v>186</v>
      </c>
      <c r="L26" s="27" t="s">
        <v>138</v>
      </c>
      <c r="M26" s="25" t="s">
        <v>182</v>
      </c>
      <c r="N26" s="27" t="s">
        <v>187</v>
      </c>
      <c r="O26" s="13" t="s">
        <v>56</v>
      </c>
      <c r="P26" s="5"/>
      <c r="Q26" s="5"/>
      <c r="R26" s="5"/>
      <c r="S26" s="5"/>
      <c r="T26" s="5"/>
      <c r="U26" s="5"/>
      <c r="V26" s="5"/>
      <c r="W26" s="5"/>
      <c r="X26" s="5"/>
      <c r="Y26" s="5"/>
      <c r="Z26" s="5"/>
      <c r="AA26" s="5"/>
    </row>
    <row r="27" ht="15.75" customHeight="1">
      <c r="A27" s="27" t="s">
        <v>188</v>
      </c>
      <c r="B27" s="27" t="s">
        <v>17</v>
      </c>
      <c r="C27" s="27" t="s">
        <v>117</v>
      </c>
      <c r="D27" s="27" t="s">
        <v>68</v>
      </c>
      <c r="E27" s="27" t="s">
        <v>180</v>
      </c>
      <c r="F27" s="32" t="s">
        <v>79</v>
      </c>
      <c r="G27" s="31" t="s">
        <v>86</v>
      </c>
      <c r="H27" s="31" t="s">
        <v>189</v>
      </c>
      <c r="I27" s="27" t="s">
        <v>94</v>
      </c>
      <c r="J27" s="28"/>
      <c r="K27" s="27" t="s">
        <v>108</v>
      </c>
      <c r="L27" s="27" t="s">
        <v>181</v>
      </c>
      <c r="M27" s="25" t="s">
        <v>182</v>
      </c>
      <c r="N27" s="27" t="s">
        <v>187</v>
      </c>
      <c r="O27" s="13" t="s">
        <v>56</v>
      </c>
      <c r="P27" s="5"/>
      <c r="Q27" s="5"/>
      <c r="R27" s="5"/>
      <c r="S27" s="5"/>
      <c r="T27" s="5"/>
      <c r="U27" s="5"/>
      <c r="V27" s="5"/>
      <c r="W27" s="5"/>
      <c r="X27" s="5"/>
      <c r="Y27" s="5"/>
      <c r="Z27" s="5"/>
      <c r="AA27" s="5"/>
    </row>
    <row r="28" ht="15.75" customHeight="1">
      <c r="A28" s="27" t="s">
        <v>190</v>
      </c>
      <c r="B28" s="27" t="s">
        <v>17</v>
      </c>
      <c r="C28" s="27" t="s">
        <v>124</v>
      </c>
      <c r="D28" s="27" t="s">
        <v>50</v>
      </c>
      <c r="E28" s="27" t="s">
        <v>191</v>
      </c>
      <c r="F28" s="32" t="s">
        <v>79</v>
      </c>
      <c r="G28" s="31" t="s">
        <v>192</v>
      </c>
      <c r="H28" s="31" t="s">
        <v>193</v>
      </c>
      <c r="I28" s="27" t="s">
        <v>52</v>
      </c>
      <c r="J28" s="44">
        <v>3.0</v>
      </c>
      <c r="K28" s="27" t="s">
        <v>108</v>
      </c>
      <c r="L28" s="27" t="s">
        <v>109</v>
      </c>
      <c r="M28" s="25" t="s">
        <v>194</v>
      </c>
      <c r="N28" s="27" t="s">
        <v>195</v>
      </c>
      <c r="O28" s="13" t="s">
        <v>56</v>
      </c>
      <c r="P28" s="5"/>
      <c r="Q28" s="5"/>
      <c r="R28" s="5"/>
      <c r="S28" s="5"/>
      <c r="T28" s="5"/>
      <c r="U28" s="5"/>
      <c r="V28" s="5"/>
      <c r="W28" s="5"/>
      <c r="X28" s="5"/>
      <c r="Y28" s="5"/>
      <c r="Z28" s="5"/>
      <c r="AA28" s="5"/>
    </row>
    <row r="29" ht="15.75" customHeight="1">
      <c r="A29" s="27" t="s">
        <v>196</v>
      </c>
      <c r="B29" s="27" t="s">
        <v>17</v>
      </c>
      <c r="C29" s="27" t="s">
        <v>197</v>
      </c>
      <c r="D29" s="27" t="s">
        <v>50</v>
      </c>
      <c r="E29" s="27" t="s">
        <v>198</v>
      </c>
      <c r="F29" s="32" t="s">
        <v>79</v>
      </c>
      <c r="G29" s="31" t="s">
        <v>43</v>
      </c>
      <c r="H29" s="31" t="s">
        <v>119</v>
      </c>
      <c r="I29" s="27" t="s">
        <v>94</v>
      </c>
      <c r="J29" s="28"/>
      <c r="K29" s="27" t="s">
        <v>199</v>
      </c>
      <c r="L29" s="28"/>
      <c r="M29" s="25" t="s">
        <v>200</v>
      </c>
      <c r="O29" s="13" t="s">
        <v>56</v>
      </c>
      <c r="P29" s="5"/>
      <c r="Q29" s="5"/>
      <c r="R29" s="5"/>
      <c r="S29" s="5"/>
      <c r="T29" s="5"/>
      <c r="U29" s="5"/>
      <c r="V29" s="5"/>
      <c r="W29" s="5"/>
      <c r="X29" s="5"/>
      <c r="Y29" s="5"/>
      <c r="Z29" s="5"/>
      <c r="AA29" s="5"/>
    </row>
    <row r="30" ht="15.75" customHeight="1">
      <c r="A30" s="27" t="s">
        <v>201</v>
      </c>
      <c r="B30" s="27" t="s">
        <v>17</v>
      </c>
      <c r="C30" s="27" t="s">
        <v>124</v>
      </c>
      <c r="D30" s="27" t="s">
        <v>68</v>
      </c>
      <c r="E30" s="27" t="s">
        <v>202</v>
      </c>
      <c r="F30" s="32" t="s">
        <v>79</v>
      </c>
      <c r="G30" s="31" t="s">
        <v>126</v>
      </c>
      <c r="H30" s="31" t="s">
        <v>87</v>
      </c>
      <c r="I30" s="27" t="s">
        <v>149</v>
      </c>
      <c r="J30" s="44">
        <v>38.0</v>
      </c>
      <c r="K30" s="27" t="s">
        <v>108</v>
      </c>
      <c r="L30" s="27" t="s">
        <v>203</v>
      </c>
      <c r="M30" s="25" t="s">
        <v>204</v>
      </c>
      <c r="N30" s="27" t="s">
        <v>205</v>
      </c>
      <c r="O30" s="13" t="s">
        <v>56</v>
      </c>
      <c r="P30" s="5"/>
      <c r="Q30" s="5"/>
      <c r="R30" s="5"/>
      <c r="S30" s="5"/>
      <c r="T30" s="5"/>
      <c r="U30" s="5"/>
      <c r="V30" s="5"/>
      <c r="W30" s="5"/>
      <c r="X30" s="5"/>
      <c r="Y30" s="5"/>
      <c r="Z30" s="5"/>
      <c r="AA30" s="5"/>
    </row>
    <row r="31" ht="15.75" customHeight="1">
      <c r="A31" s="27" t="s">
        <v>206</v>
      </c>
      <c r="B31" s="27" t="s">
        <v>17</v>
      </c>
      <c r="C31" s="27" t="s">
        <v>124</v>
      </c>
      <c r="D31" s="27" t="s">
        <v>68</v>
      </c>
      <c r="E31" s="27" t="s">
        <v>202</v>
      </c>
      <c r="F31" s="27" t="s">
        <v>79</v>
      </c>
      <c r="G31" s="27" t="s">
        <v>126</v>
      </c>
      <c r="H31" s="27" t="s">
        <v>207</v>
      </c>
      <c r="I31" s="27" t="s">
        <v>52</v>
      </c>
      <c r="J31" s="27" t="s">
        <v>208</v>
      </c>
      <c r="K31" s="27" t="s">
        <v>108</v>
      </c>
      <c r="L31" s="27" t="s">
        <v>109</v>
      </c>
      <c r="M31" s="25" t="s">
        <v>209</v>
      </c>
      <c r="O31" s="13" t="s">
        <v>56</v>
      </c>
      <c r="P31" s="5"/>
      <c r="Q31" s="5"/>
      <c r="R31" s="5"/>
      <c r="S31" s="5"/>
      <c r="T31" s="5"/>
      <c r="U31" s="5"/>
      <c r="V31" s="5"/>
      <c r="W31" s="5"/>
      <c r="X31" s="5"/>
      <c r="Y31" s="5"/>
      <c r="Z31" s="5"/>
      <c r="AA31" s="5"/>
    </row>
    <row r="32" ht="15.75" customHeight="1">
      <c r="A32" s="27" t="s">
        <v>210</v>
      </c>
      <c r="B32" s="27" t="s">
        <v>17</v>
      </c>
      <c r="C32" s="27" t="s">
        <v>211</v>
      </c>
      <c r="D32" s="27" t="s">
        <v>68</v>
      </c>
      <c r="E32" s="27" t="s">
        <v>212</v>
      </c>
      <c r="F32" s="27" t="s">
        <v>79</v>
      </c>
      <c r="G32" s="27" t="s">
        <v>43</v>
      </c>
      <c r="H32" s="46">
        <v>12700.0</v>
      </c>
      <c r="I32" s="27" t="s">
        <v>52</v>
      </c>
      <c r="J32" s="44">
        <v>5.0</v>
      </c>
      <c r="K32" s="27" t="s">
        <v>108</v>
      </c>
      <c r="L32" s="27" t="s">
        <v>213</v>
      </c>
      <c r="M32" s="25" t="s">
        <v>214</v>
      </c>
      <c r="O32" s="13" t="s">
        <v>56</v>
      </c>
      <c r="P32" s="5"/>
      <c r="Q32" s="5"/>
      <c r="R32" s="5"/>
      <c r="S32" s="5"/>
      <c r="T32" s="5"/>
      <c r="U32" s="5"/>
      <c r="V32" s="5"/>
      <c r="W32" s="5"/>
      <c r="X32" s="5"/>
      <c r="Y32" s="5"/>
      <c r="Z32" s="5"/>
      <c r="AA32" s="5"/>
    </row>
    <row r="33" ht="15.75" customHeight="1">
      <c r="A33" s="27" t="s">
        <v>210</v>
      </c>
      <c r="B33" s="27" t="s">
        <v>17</v>
      </c>
      <c r="C33" s="27" t="s">
        <v>211</v>
      </c>
      <c r="D33" s="27" t="s">
        <v>68</v>
      </c>
      <c r="E33" s="27" t="s">
        <v>212</v>
      </c>
      <c r="F33" s="27" t="s">
        <v>79</v>
      </c>
      <c r="G33" s="27" t="s">
        <v>43</v>
      </c>
      <c r="H33" s="46">
        <v>11500.0</v>
      </c>
      <c r="I33" s="27" t="s">
        <v>94</v>
      </c>
      <c r="J33" s="27" t="s">
        <v>215</v>
      </c>
      <c r="K33" s="27" t="s">
        <v>108</v>
      </c>
      <c r="L33" s="27" t="s">
        <v>213</v>
      </c>
      <c r="M33" s="25" t="s">
        <v>216</v>
      </c>
      <c r="O33" s="13" t="s">
        <v>56</v>
      </c>
      <c r="P33" s="5"/>
      <c r="Q33" s="5"/>
      <c r="R33" s="5"/>
      <c r="S33" s="5"/>
      <c r="T33" s="5"/>
      <c r="U33" s="5"/>
      <c r="V33" s="5"/>
      <c r="W33" s="5"/>
      <c r="X33" s="5"/>
      <c r="Y33" s="5"/>
      <c r="Z33" s="5"/>
      <c r="AA33" s="5"/>
    </row>
    <row r="34" ht="15.75" customHeight="1">
      <c r="A34" s="27" t="s">
        <v>217</v>
      </c>
      <c r="B34" s="27" t="s">
        <v>17</v>
      </c>
      <c r="C34" s="27" t="s">
        <v>218</v>
      </c>
      <c r="D34" s="27" t="s">
        <v>68</v>
      </c>
      <c r="E34" s="27" t="s">
        <v>219</v>
      </c>
      <c r="F34" s="27" t="s">
        <v>79</v>
      </c>
      <c r="G34" s="27" t="s">
        <v>86</v>
      </c>
      <c r="H34" s="27" t="s">
        <v>220</v>
      </c>
      <c r="I34" s="27" t="s">
        <v>94</v>
      </c>
      <c r="J34" s="27" t="s">
        <v>215</v>
      </c>
      <c r="K34" s="27" t="s">
        <v>221</v>
      </c>
      <c r="L34" s="27" t="s">
        <v>222</v>
      </c>
      <c r="M34" s="25" t="s">
        <v>223</v>
      </c>
      <c r="O34" s="13" t="s">
        <v>56</v>
      </c>
      <c r="P34" s="5"/>
      <c r="Q34" s="5"/>
      <c r="R34" s="5"/>
      <c r="S34" s="5"/>
      <c r="T34" s="5"/>
      <c r="U34" s="5"/>
      <c r="V34" s="5"/>
      <c r="W34" s="5"/>
      <c r="X34" s="5"/>
      <c r="Y34" s="5"/>
      <c r="Z34" s="5"/>
      <c r="AA34" s="5"/>
    </row>
    <row r="35" ht="15.75" customHeight="1">
      <c r="A35" s="27" t="s">
        <v>224</v>
      </c>
      <c r="B35" s="27" t="s">
        <v>17</v>
      </c>
      <c r="C35" s="27" t="s">
        <v>124</v>
      </c>
      <c r="D35" s="27" t="s">
        <v>68</v>
      </c>
      <c r="E35" s="27" t="s">
        <v>225</v>
      </c>
      <c r="F35" s="27" t="s">
        <v>79</v>
      </c>
      <c r="G35" s="27" t="s">
        <v>126</v>
      </c>
      <c r="H35" s="46">
        <v>12360.0</v>
      </c>
      <c r="I35" s="27" t="s">
        <v>52</v>
      </c>
      <c r="J35" s="44">
        <v>1.0</v>
      </c>
      <c r="K35" s="27" t="s">
        <v>108</v>
      </c>
      <c r="L35" s="27" t="s">
        <v>226</v>
      </c>
      <c r="M35" s="25" t="s">
        <v>227</v>
      </c>
      <c r="O35" s="13" t="s">
        <v>56</v>
      </c>
      <c r="P35" s="5"/>
      <c r="Q35" s="5"/>
      <c r="R35" s="5"/>
      <c r="S35" s="5"/>
      <c r="T35" s="5"/>
      <c r="U35" s="5"/>
      <c r="V35" s="5"/>
      <c r="W35" s="5"/>
      <c r="X35" s="5"/>
      <c r="Y35" s="5"/>
      <c r="Z35" s="5"/>
      <c r="AA35" s="5"/>
    </row>
    <row r="36" ht="15.75" customHeight="1">
      <c r="A36" s="27" t="s">
        <v>228</v>
      </c>
      <c r="B36" s="27" t="s">
        <v>17</v>
      </c>
      <c r="C36" s="27" t="s">
        <v>124</v>
      </c>
      <c r="D36" s="27" t="s">
        <v>68</v>
      </c>
      <c r="E36" s="27" t="s">
        <v>229</v>
      </c>
      <c r="F36" s="27" t="s">
        <v>79</v>
      </c>
      <c r="G36" s="27" t="s">
        <v>126</v>
      </c>
      <c r="H36" s="47" t="s">
        <v>230</v>
      </c>
      <c r="I36" s="27" t="s">
        <v>52</v>
      </c>
      <c r="J36" s="44">
        <v>3.0</v>
      </c>
      <c r="K36" s="27" t="s">
        <v>108</v>
      </c>
      <c r="L36" s="27" t="s">
        <v>231</v>
      </c>
      <c r="M36" s="48" t="s">
        <v>232</v>
      </c>
      <c r="N36" s="28"/>
      <c r="O36" s="13" t="s">
        <v>56</v>
      </c>
      <c r="P36" s="5"/>
      <c r="Q36" s="5"/>
      <c r="R36" s="5"/>
      <c r="S36" s="5"/>
      <c r="T36" s="5"/>
      <c r="U36" s="5"/>
      <c r="V36" s="5"/>
      <c r="W36" s="5"/>
      <c r="X36" s="5"/>
      <c r="Y36" s="5"/>
      <c r="Z36" s="5"/>
      <c r="AA36" s="5"/>
    </row>
    <row r="37" ht="15.75" customHeight="1">
      <c r="A37" s="27" t="s">
        <v>233</v>
      </c>
      <c r="B37" s="27" t="s">
        <v>17</v>
      </c>
      <c r="C37" s="27" t="s">
        <v>234</v>
      </c>
      <c r="D37" s="27" t="s">
        <v>50</v>
      </c>
      <c r="E37" s="27" t="s">
        <v>235</v>
      </c>
      <c r="F37" s="27" t="s">
        <v>79</v>
      </c>
      <c r="G37" s="27" t="s">
        <v>43</v>
      </c>
      <c r="H37" s="47">
        <v>20000.0</v>
      </c>
      <c r="I37" s="27" t="s">
        <v>52</v>
      </c>
      <c r="J37" s="44" t="s">
        <v>236</v>
      </c>
      <c r="K37" s="27" t="s">
        <v>237</v>
      </c>
      <c r="L37" s="27" t="s">
        <v>238</v>
      </c>
      <c r="M37" s="48" t="s">
        <v>239</v>
      </c>
      <c r="N37" s="28"/>
      <c r="O37" s="13" t="s">
        <v>56</v>
      </c>
      <c r="P37" s="5"/>
      <c r="Q37" s="5"/>
      <c r="R37" s="5"/>
      <c r="S37" s="5"/>
      <c r="T37" s="5"/>
      <c r="U37" s="5"/>
      <c r="V37" s="5"/>
      <c r="W37" s="5"/>
      <c r="X37" s="5"/>
      <c r="Y37" s="5"/>
      <c r="Z37" s="5"/>
      <c r="AA37" s="5"/>
    </row>
    <row r="38" ht="15.75" customHeight="1">
      <c r="A38" s="1" t="s">
        <v>240</v>
      </c>
      <c r="B38" s="1" t="s">
        <v>17</v>
      </c>
      <c r="C38" s="1" t="s">
        <v>241</v>
      </c>
      <c r="D38" s="1" t="s">
        <v>242</v>
      </c>
      <c r="E38" s="1" t="s">
        <v>243</v>
      </c>
      <c r="F38" s="10" t="s">
        <v>244</v>
      </c>
      <c r="G38" s="11" t="s">
        <v>245</v>
      </c>
      <c r="H38" s="11" t="s">
        <v>25</v>
      </c>
      <c r="I38" s="1" t="s">
        <v>246</v>
      </c>
      <c r="J38" s="1">
        <v>95.0</v>
      </c>
      <c r="K38" s="49" t="s">
        <v>247</v>
      </c>
      <c r="L38" s="1" t="s">
        <v>247</v>
      </c>
      <c r="M38" s="50" t="s">
        <v>248</v>
      </c>
      <c r="N38" s="13" t="s">
        <v>249</v>
      </c>
      <c r="O38" s="13" t="s">
        <v>250</v>
      </c>
      <c r="P38" s="5"/>
      <c r="Q38" s="5"/>
      <c r="R38" s="5"/>
      <c r="S38" s="5"/>
      <c r="T38" s="5"/>
      <c r="U38" s="5"/>
      <c r="V38" s="5"/>
      <c r="W38" s="5"/>
      <c r="X38" s="5"/>
      <c r="Y38" s="5"/>
      <c r="Z38" s="5"/>
      <c r="AA38" s="5"/>
    </row>
    <row r="39" ht="15.75" customHeight="1">
      <c r="A39" s="51" t="s">
        <v>134</v>
      </c>
      <c r="B39" s="1" t="s">
        <v>17</v>
      </c>
      <c r="C39" s="1" t="s">
        <v>251</v>
      </c>
      <c r="D39" s="1" t="s">
        <v>252</v>
      </c>
      <c r="E39" s="52" t="s">
        <v>20</v>
      </c>
      <c r="F39" s="10" t="s">
        <v>253</v>
      </c>
      <c r="G39" s="11" t="s">
        <v>245</v>
      </c>
      <c r="H39" s="11" t="s">
        <v>254</v>
      </c>
      <c r="I39" s="1" t="s">
        <v>255</v>
      </c>
      <c r="J39" s="1" t="s">
        <v>256</v>
      </c>
      <c r="K39" s="1" t="s">
        <v>257</v>
      </c>
      <c r="L39" s="18" t="str">
        <f t="shared" ref="L39:M39" si="1">HYPERLINK("https://www.shu.ac.uk/international/fees-scholarships-and-discounts/scholarships-discounts-and-bursaries/transform-together-scholarships", "Link")</f>
        <v>Link</v>
      </c>
      <c r="M39" s="53" t="str">
        <f t="shared" si="1"/>
        <v>Link</v>
      </c>
      <c r="N39" s="5"/>
      <c r="O39" s="13" t="s">
        <v>250</v>
      </c>
      <c r="P39" s="5"/>
      <c r="Q39" s="5"/>
      <c r="R39" s="5"/>
      <c r="S39" s="5"/>
      <c r="T39" s="5"/>
      <c r="U39" s="5"/>
      <c r="V39" s="5"/>
      <c r="W39" s="5"/>
      <c r="X39" s="5"/>
      <c r="Y39" s="5"/>
      <c r="Z39" s="5"/>
      <c r="AA39" s="5"/>
    </row>
    <row r="40" ht="15.75" customHeight="1">
      <c r="A40" s="1" t="s">
        <v>258</v>
      </c>
      <c r="B40" s="1" t="s">
        <v>17</v>
      </c>
      <c r="C40" s="1" t="s">
        <v>241</v>
      </c>
      <c r="D40" s="1" t="s">
        <v>259</v>
      </c>
      <c r="E40" s="1" t="s">
        <v>20</v>
      </c>
      <c r="F40" s="10" t="s">
        <v>260</v>
      </c>
      <c r="G40" s="11" t="s">
        <v>33</v>
      </c>
      <c r="H40" s="11" t="s">
        <v>261</v>
      </c>
      <c r="I40" s="1" t="s">
        <v>94</v>
      </c>
      <c r="J40" s="54">
        <v>1.0</v>
      </c>
      <c r="K40" s="1" t="s">
        <v>262</v>
      </c>
      <c r="L40" s="1" t="s">
        <v>257</v>
      </c>
      <c r="M40" s="55" t="str">
        <f>HYPERLINK("http://www.american.edu/admissions/international/egls.cfm", "Link")</f>
        <v>Link</v>
      </c>
      <c r="N40" s="13" t="s">
        <v>263</v>
      </c>
      <c r="O40" s="13" t="s">
        <v>250</v>
      </c>
      <c r="P40" s="5"/>
      <c r="Q40" s="5"/>
      <c r="R40" s="5"/>
      <c r="S40" s="5"/>
      <c r="T40" s="5"/>
      <c r="U40" s="5"/>
      <c r="V40" s="5"/>
      <c r="W40" s="5"/>
      <c r="X40" s="5"/>
      <c r="Y40" s="5"/>
      <c r="Z40" s="5"/>
      <c r="AA40" s="5"/>
    </row>
    <row r="41" ht="15.75" customHeight="1">
      <c r="A41" s="56" t="s">
        <v>264</v>
      </c>
      <c r="B41" s="1" t="s">
        <v>17</v>
      </c>
      <c r="C41" s="1" t="s">
        <v>265</v>
      </c>
      <c r="D41" s="13" t="s">
        <v>266</v>
      </c>
      <c r="E41" s="1" t="s">
        <v>267</v>
      </c>
      <c r="F41" s="10" t="s">
        <v>268</v>
      </c>
      <c r="G41" s="11" t="s">
        <v>43</v>
      </c>
      <c r="H41" s="57" t="str">
        <f>HYPERLINK("http://www.coimbra-group.eu/uploads/2017/CALL-Africa%202017%20brochure.pdf","varies. click here")</f>
        <v>varies. click here</v>
      </c>
      <c r="I41" s="13" t="s">
        <v>269</v>
      </c>
      <c r="J41" s="1" t="s">
        <v>270</v>
      </c>
      <c r="K41" s="13" t="str">
        <f>HYPERLINK("Online application form: www.coimbra-group.eu/activities/scholarships", "Link")</f>
        <v>Link</v>
      </c>
      <c r="L41" s="1" t="s">
        <v>257</v>
      </c>
      <c r="M41" s="50" t="str">
        <f>HYPERLINK("http://www.coimbra-group.eu/activities/scholarships/sub-saharan-africa", "Link")</f>
        <v>Link</v>
      </c>
      <c r="N41" s="5"/>
      <c r="O41" s="13" t="s">
        <v>250</v>
      </c>
      <c r="P41" s="5"/>
      <c r="Q41" s="5"/>
      <c r="R41" s="5"/>
      <c r="S41" s="5"/>
      <c r="T41" s="5"/>
      <c r="U41" s="5"/>
      <c r="V41" s="5"/>
      <c r="W41" s="5"/>
      <c r="X41" s="5"/>
      <c r="Y41" s="5"/>
      <c r="Z41" s="5"/>
      <c r="AA41" s="5"/>
    </row>
    <row r="42" ht="15.75" customHeight="1">
      <c r="A42" s="58" t="s">
        <v>271</v>
      </c>
      <c r="B42" s="58" t="s">
        <v>50</v>
      </c>
      <c r="C42" s="58" t="s">
        <v>59</v>
      </c>
      <c r="D42" s="59"/>
      <c r="E42" s="58" t="s">
        <v>272</v>
      </c>
      <c r="F42" s="60" t="s">
        <v>273</v>
      </c>
      <c r="G42" s="61"/>
      <c r="H42" s="62" t="s">
        <v>274</v>
      </c>
      <c r="I42" s="58" t="s">
        <v>275</v>
      </c>
      <c r="J42" s="58" t="s">
        <v>87</v>
      </c>
      <c r="K42" s="58" t="s">
        <v>276</v>
      </c>
      <c r="L42" s="59"/>
      <c r="M42" s="63" t="s">
        <v>277</v>
      </c>
      <c r="N42" s="59"/>
      <c r="O42" s="58" t="s">
        <v>278</v>
      </c>
      <c r="P42" s="5"/>
      <c r="Q42" s="5"/>
      <c r="R42" s="5"/>
      <c r="S42" s="5"/>
      <c r="T42" s="5"/>
      <c r="U42" s="5"/>
      <c r="V42" s="5"/>
      <c r="W42" s="5"/>
      <c r="X42" s="5"/>
      <c r="Y42" s="5"/>
      <c r="Z42" s="5"/>
      <c r="AA42" s="5"/>
    </row>
    <row r="43" ht="15.75" customHeight="1">
      <c r="A43" s="58" t="s">
        <v>279</v>
      </c>
      <c r="B43" s="58" t="s">
        <v>50</v>
      </c>
      <c r="C43" s="58" t="s">
        <v>280</v>
      </c>
      <c r="D43" s="58" t="s">
        <v>281</v>
      </c>
      <c r="E43" s="59"/>
      <c r="F43" s="60" t="s">
        <v>282</v>
      </c>
      <c r="G43" s="64" t="s">
        <v>283</v>
      </c>
      <c r="H43" s="64">
        <v>500.0</v>
      </c>
      <c r="I43" s="58" t="s">
        <v>94</v>
      </c>
      <c r="J43" s="58" t="s">
        <v>284</v>
      </c>
      <c r="K43" s="58" t="s">
        <v>285</v>
      </c>
      <c r="L43" s="58" t="s">
        <v>286</v>
      </c>
      <c r="M43" s="63" t="s">
        <v>287</v>
      </c>
      <c r="N43" s="58" t="s">
        <v>288</v>
      </c>
      <c r="O43" s="58" t="s">
        <v>278</v>
      </c>
      <c r="P43" s="5"/>
      <c r="Q43" s="5"/>
      <c r="R43" s="5"/>
      <c r="S43" s="5"/>
      <c r="T43" s="5"/>
      <c r="U43" s="5"/>
      <c r="V43" s="5"/>
      <c r="W43" s="5"/>
      <c r="X43" s="5"/>
      <c r="Y43" s="5"/>
      <c r="Z43" s="5"/>
      <c r="AA43" s="5"/>
    </row>
    <row r="44" ht="15.75" customHeight="1">
      <c r="A44" s="58" t="s">
        <v>289</v>
      </c>
      <c r="B44" s="58" t="s">
        <v>50</v>
      </c>
      <c r="C44" s="58" t="s">
        <v>280</v>
      </c>
      <c r="D44" s="58" t="s">
        <v>281</v>
      </c>
      <c r="E44" s="58" t="s">
        <v>290</v>
      </c>
      <c r="F44" s="60" t="s">
        <v>291</v>
      </c>
      <c r="G44" s="64" t="s">
        <v>292</v>
      </c>
      <c r="H44" s="64" t="s">
        <v>293</v>
      </c>
      <c r="I44" s="58" t="s">
        <v>94</v>
      </c>
      <c r="J44" s="59"/>
      <c r="K44" s="58" t="s">
        <v>294</v>
      </c>
      <c r="L44" s="58" t="s">
        <v>286</v>
      </c>
      <c r="M44" s="63" t="s">
        <v>295</v>
      </c>
      <c r="N44" s="59"/>
      <c r="O44" s="58" t="s">
        <v>278</v>
      </c>
      <c r="P44" s="5"/>
      <c r="Q44" s="5"/>
      <c r="R44" s="5"/>
      <c r="S44" s="5"/>
      <c r="T44" s="5"/>
      <c r="U44" s="5"/>
      <c r="V44" s="5"/>
      <c r="W44" s="5"/>
      <c r="X44" s="5"/>
      <c r="Y44" s="5"/>
      <c r="Z44" s="5"/>
      <c r="AA44" s="5"/>
    </row>
    <row r="45" ht="15.75" customHeight="1">
      <c r="A45" s="58" t="s">
        <v>296</v>
      </c>
      <c r="B45" s="58" t="s">
        <v>50</v>
      </c>
      <c r="C45" s="58" t="s">
        <v>297</v>
      </c>
      <c r="D45" s="58" t="s">
        <v>298</v>
      </c>
      <c r="E45" s="58" t="s">
        <v>299</v>
      </c>
      <c r="F45" s="65"/>
      <c r="G45" s="61"/>
      <c r="H45" s="66" t="str">
        <f>HYPERLINK("http://www.testforghana.com/docs/TFGAR09.pdf","Full and partial scholarships")</f>
        <v>Full and partial scholarships</v>
      </c>
      <c r="I45" s="58" t="s">
        <v>94</v>
      </c>
      <c r="J45" s="59"/>
      <c r="K45" s="58" t="s">
        <v>294</v>
      </c>
      <c r="L45" s="59"/>
      <c r="M45" s="63" t="s">
        <v>300</v>
      </c>
      <c r="N45" s="59"/>
      <c r="O45" s="58" t="s">
        <v>278</v>
      </c>
      <c r="P45" s="5"/>
      <c r="Q45" s="5"/>
      <c r="R45" s="5"/>
      <c r="S45" s="5"/>
      <c r="T45" s="5"/>
      <c r="U45" s="5"/>
      <c r="V45" s="5"/>
      <c r="W45" s="5"/>
      <c r="X45" s="5"/>
      <c r="Y45" s="5"/>
      <c r="Z45" s="5"/>
      <c r="AA45" s="5"/>
    </row>
    <row r="46" ht="15.75" customHeight="1">
      <c r="A46" s="58" t="s">
        <v>301</v>
      </c>
      <c r="B46" s="67" t="s">
        <v>302</v>
      </c>
      <c r="C46" s="58" t="s">
        <v>124</v>
      </c>
      <c r="D46" s="58" t="s">
        <v>303</v>
      </c>
      <c r="E46" s="58" t="s">
        <v>304</v>
      </c>
      <c r="F46" s="60" t="s">
        <v>305</v>
      </c>
      <c r="G46" s="61"/>
      <c r="H46" s="61" t="s">
        <v>306</v>
      </c>
      <c r="I46" s="58" t="s">
        <v>149</v>
      </c>
      <c r="J46" s="58" t="s">
        <v>87</v>
      </c>
      <c r="K46" s="58" t="s">
        <v>307</v>
      </c>
      <c r="L46" s="58" t="s">
        <v>119</v>
      </c>
      <c r="M46" s="63" t="s">
        <v>308</v>
      </c>
      <c r="N46" s="59"/>
      <c r="O46" s="58" t="s">
        <v>278</v>
      </c>
      <c r="P46" s="5"/>
      <c r="Q46" s="5"/>
      <c r="R46" s="5"/>
      <c r="S46" s="5"/>
      <c r="T46" s="5"/>
      <c r="U46" s="5"/>
      <c r="V46" s="5"/>
      <c r="W46" s="5"/>
      <c r="X46" s="5"/>
      <c r="Y46" s="5"/>
      <c r="Z46" s="5"/>
      <c r="AA46" s="5"/>
    </row>
    <row r="47" ht="15.75" customHeight="1">
      <c r="A47" s="58" t="s">
        <v>301</v>
      </c>
      <c r="B47" s="58" t="s">
        <v>50</v>
      </c>
      <c r="C47" s="58" t="s">
        <v>124</v>
      </c>
      <c r="D47" s="58" t="s">
        <v>303</v>
      </c>
      <c r="E47" s="58" t="s">
        <v>309</v>
      </c>
      <c r="F47" s="60" t="s">
        <v>310</v>
      </c>
      <c r="G47" s="61"/>
      <c r="H47" s="66" t="str">
        <f>HYPERLINK("http://www.cosecsa.org/training-exams/examinations/fee-structure","Scholarship package:")</f>
        <v>Scholarship package:</v>
      </c>
      <c r="I47" s="58" t="s">
        <v>149</v>
      </c>
      <c r="J47" s="58" t="s">
        <v>311</v>
      </c>
      <c r="K47" s="58" t="s">
        <v>312</v>
      </c>
      <c r="L47" s="59"/>
      <c r="M47" s="63" t="s">
        <v>308</v>
      </c>
      <c r="N47" s="59"/>
      <c r="O47" s="58" t="s">
        <v>278</v>
      </c>
      <c r="P47" s="5"/>
      <c r="Q47" s="5"/>
      <c r="R47" s="5"/>
      <c r="S47" s="5"/>
      <c r="T47" s="5"/>
      <c r="U47" s="5"/>
      <c r="V47" s="5"/>
      <c r="W47" s="5"/>
      <c r="X47" s="5"/>
      <c r="Y47" s="5"/>
      <c r="Z47" s="5"/>
      <c r="AA47" s="5"/>
    </row>
    <row r="48" ht="15.75" customHeight="1">
      <c r="A48" s="58" t="s">
        <v>313</v>
      </c>
      <c r="B48" s="58" t="s">
        <v>50</v>
      </c>
      <c r="C48" s="58" t="s">
        <v>314</v>
      </c>
      <c r="D48" s="58" t="s">
        <v>50</v>
      </c>
      <c r="E48" s="59"/>
      <c r="F48" s="60" t="s">
        <v>315</v>
      </c>
      <c r="G48" s="61" t="s">
        <v>316</v>
      </c>
      <c r="H48" s="61" t="s">
        <v>317</v>
      </c>
      <c r="I48" s="58" t="s">
        <v>94</v>
      </c>
      <c r="J48" s="58" t="s">
        <v>87</v>
      </c>
      <c r="K48" s="58"/>
      <c r="L48" s="58" t="s">
        <v>318</v>
      </c>
      <c r="M48" s="63" t="s">
        <v>319</v>
      </c>
      <c r="N48" s="59"/>
      <c r="O48" s="58" t="s">
        <v>278</v>
      </c>
      <c r="P48" s="5"/>
      <c r="Q48" s="5"/>
      <c r="R48" s="5"/>
      <c r="S48" s="5"/>
      <c r="T48" s="5"/>
      <c r="U48" s="5"/>
      <c r="V48" s="5"/>
      <c r="W48" s="5"/>
      <c r="X48" s="5"/>
      <c r="Y48" s="5"/>
      <c r="Z48" s="5"/>
      <c r="AA48" s="5"/>
    </row>
    <row r="49" ht="15.75" customHeight="1">
      <c r="A49" s="58" t="s">
        <v>320</v>
      </c>
      <c r="B49" s="58" t="s">
        <v>50</v>
      </c>
      <c r="C49" s="58" t="s">
        <v>314</v>
      </c>
      <c r="D49" s="58" t="s">
        <v>321</v>
      </c>
      <c r="E49" s="58" t="s">
        <v>322</v>
      </c>
      <c r="F49" s="60" t="s">
        <v>323</v>
      </c>
      <c r="G49" s="68"/>
      <c r="H49" s="68"/>
      <c r="I49" s="58" t="s">
        <v>94</v>
      </c>
      <c r="J49" s="59"/>
      <c r="K49" s="58" t="s">
        <v>324</v>
      </c>
      <c r="M49" s="63" t="s">
        <v>325</v>
      </c>
      <c r="N49" s="59"/>
      <c r="O49" s="58" t="s">
        <v>278</v>
      </c>
      <c r="P49" s="5"/>
      <c r="Q49" s="5"/>
      <c r="R49" s="5"/>
      <c r="S49" s="5"/>
      <c r="T49" s="5"/>
      <c r="U49" s="5"/>
      <c r="V49" s="5"/>
      <c r="W49" s="5"/>
      <c r="X49" s="5"/>
      <c r="Y49" s="5"/>
      <c r="Z49" s="5"/>
      <c r="AA49" s="5"/>
    </row>
    <row r="50" ht="15.75" customHeight="1">
      <c r="A50" s="58" t="s">
        <v>326</v>
      </c>
      <c r="B50" s="58" t="s">
        <v>50</v>
      </c>
      <c r="C50" s="58" t="s">
        <v>124</v>
      </c>
      <c r="D50" s="58" t="s">
        <v>327</v>
      </c>
      <c r="E50" s="59"/>
      <c r="F50" s="60" t="s">
        <v>328</v>
      </c>
      <c r="G50" s="69" t="s">
        <v>329</v>
      </c>
      <c r="H50" s="61" t="s">
        <v>330</v>
      </c>
      <c r="I50" s="59"/>
      <c r="J50" s="58" t="s">
        <v>87</v>
      </c>
      <c r="K50" s="58" t="s">
        <v>119</v>
      </c>
      <c r="L50" s="58" t="s">
        <v>119</v>
      </c>
      <c r="M50" s="63" t="s">
        <v>331</v>
      </c>
      <c r="N50" s="59"/>
      <c r="O50" s="58" t="s">
        <v>278</v>
      </c>
      <c r="P50" s="5"/>
      <c r="Q50" s="5"/>
      <c r="R50" s="5"/>
      <c r="S50" s="5"/>
      <c r="T50" s="5"/>
      <c r="U50" s="5"/>
      <c r="V50" s="5"/>
      <c r="W50" s="5"/>
      <c r="X50" s="5"/>
      <c r="Y50" s="5"/>
      <c r="Z50" s="5"/>
      <c r="AA50" s="5"/>
    </row>
    <row r="51" ht="15.75" customHeight="1">
      <c r="A51" s="58" t="s">
        <v>332</v>
      </c>
      <c r="B51" s="58" t="s">
        <v>50</v>
      </c>
      <c r="C51" s="58" t="s">
        <v>124</v>
      </c>
      <c r="D51" s="70" t="s">
        <v>333</v>
      </c>
      <c r="E51" s="59"/>
      <c r="F51" s="71" t="s">
        <v>334</v>
      </c>
      <c r="G51" s="61" t="s">
        <v>316</v>
      </c>
      <c r="H51" s="72">
        <v>70000.0</v>
      </c>
      <c r="I51" s="58" t="s">
        <v>101</v>
      </c>
      <c r="J51" s="70" t="s">
        <v>335</v>
      </c>
      <c r="K51" s="73" t="str">
        <f t="shared" ref="K51:L51" si="2">HYPERLINK("http://www.canoncollins.org.uk/sites/canoncollins.org.uk/files/canon_collins_south_africa_scholarships_guidelines_2018.pdf","See link")</f>
        <v>See link</v>
      </c>
      <c r="L51" s="73" t="str">
        <f t="shared" si="2"/>
        <v>See link</v>
      </c>
      <c r="M51" s="73" t="str">
        <f>HYPERLINK("http://www.canoncollins.org.uk/apply/scholarship/canon-collins-scholarships-postgraduate-study-sa","Link")</f>
        <v>Link</v>
      </c>
      <c r="N51" s="59"/>
      <c r="O51" s="58" t="s">
        <v>278</v>
      </c>
      <c r="P51" s="5"/>
      <c r="Q51" s="5"/>
      <c r="R51" s="5"/>
      <c r="S51" s="5"/>
      <c r="T51" s="5"/>
      <c r="U51" s="5"/>
      <c r="V51" s="5"/>
      <c r="W51" s="5"/>
      <c r="X51" s="5"/>
      <c r="Y51" s="5"/>
      <c r="Z51" s="5"/>
      <c r="AA51" s="5"/>
    </row>
    <row r="52" ht="15.75" customHeight="1">
      <c r="A52" s="58" t="s">
        <v>336</v>
      </c>
      <c r="B52" s="58" t="s">
        <v>50</v>
      </c>
      <c r="C52" s="58" t="s">
        <v>297</v>
      </c>
      <c r="D52" s="58" t="s">
        <v>50</v>
      </c>
      <c r="E52" s="58" t="s">
        <v>337</v>
      </c>
      <c r="F52" s="60" t="s">
        <v>338</v>
      </c>
      <c r="G52" s="61" t="s">
        <v>283</v>
      </c>
      <c r="H52" s="61" t="s">
        <v>339</v>
      </c>
      <c r="I52" s="58" t="s">
        <v>128</v>
      </c>
      <c r="J52" s="58">
        <v>50.0</v>
      </c>
      <c r="K52" s="58" t="s">
        <v>340</v>
      </c>
      <c r="L52" s="58" t="s">
        <v>341</v>
      </c>
      <c r="M52" s="63" t="s">
        <v>342</v>
      </c>
      <c r="N52" s="59"/>
      <c r="O52" s="58" t="s">
        <v>278</v>
      </c>
      <c r="P52" s="5"/>
      <c r="Q52" s="5"/>
      <c r="R52" s="5"/>
      <c r="S52" s="5"/>
      <c r="T52" s="5"/>
      <c r="U52" s="5"/>
      <c r="V52" s="5"/>
      <c r="W52" s="5"/>
      <c r="X52" s="5"/>
      <c r="Y52" s="5"/>
      <c r="Z52" s="5"/>
      <c r="AA52" s="5"/>
    </row>
    <row r="53" ht="15.75" customHeight="1">
      <c r="A53" s="58" t="s">
        <v>343</v>
      </c>
      <c r="B53" s="58" t="s">
        <v>50</v>
      </c>
      <c r="C53" s="58" t="s">
        <v>314</v>
      </c>
      <c r="D53" s="58" t="s">
        <v>344</v>
      </c>
      <c r="E53" s="59"/>
      <c r="F53" s="60" t="s">
        <v>345</v>
      </c>
      <c r="G53" s="61" t="s">
        <v>283</v>
      </c>
      <c r="H53" s="72">
        <v>15000.0</v>
      </c>
      <c r="I53" s="58" t="s">
        <v>149</v>
      </c>
      <c r="J53" s="67">
        <v>15.0</v>
      </c>
      <c r="K53" s="58" t="s">
        <v>346</v>
      </c>
      <c r="L53" s="58" t="s">
        <v>119</v>
      </c>
      <c r="M53" s="63" t="s">
        <v>347</v>
      </c>
      <c r="N53" s="59"/>
      <c r="O53" s="58" t="s">
        <v>278</v>
      </c>
      <c r="P53" s="5"/>
      <c r="Q53" s="5"/>
      <c r="R53" s="5"/>
      <c r="S53" s="5"/>
      <c r="T53" s="5"/>
      <c r="U53" s="5"/>
      <c r="V53" s="5"/>
      <c r="W53" s="5"/>
      <c r="X53" s="5"/>
      <c r="Y53" s="5"/>
      <c r="Z53" s="5"/>
      <c r="AA53" s="5"/>
    </row>
    <row r="54" ht="15.75" customHeight="1">
      <c r="A54" s="58" t="s">
        <v>348</v>
      </c>
      <c r="B54" s="67" t="s">
        <v>50</v>
      </c>
      <c r="C54" s="58"/>
      <c r="D54" s="58" t="s">
        <v>50</v>
      </c>
      <c r="E54" s="67" t="s">
        <v>349</v>
      </c>
      <c r="F54" s="60" t="s">
        <v>350</v>
      </c>
      <c r="G54" s="61" t="s">
        <v>351</v>
      </c>
      <c r="H54" s="61" t="s">
        <v>352</v>
      </c>
      <c r="I54" s="58" t="s">
        <v>101</v>
      </c>
      <c r="J54" s="67">
        <v>43.0</v>
      </c>
      <c r="K54" s="58" t="s">
        <v>353</v>
      </c>
      <c r="L54" s="58" t="s">
        <v>354</v>
      </c>
      <c r="M54" s="73" t="str">
        <f>HYPERLINK("https://www.daad.de/medien/deutschland/stipendien/formulare/in-country_programme_uganda_call_for_scholarship_applications_makerere.pdf","Link")</f>
        <v>Link</v>
      </c>
      <c r="N54" s="59"/>
      <c r="O54" s="58" t="s">
        <v>278</v>
      </c>
      <c r="P54" s="5"/>
      <c r="Q54" s="5"/>
      <c r="R54" s="5"/>
      <c r="S54" s="5"/>
      <c r="T54" s="5"/>
      <c r="U54" s="5"/>
      <c r="V54" s="5"/>
      <c r="W54" s="5"/>
      <c r="X54" s="5"/>
      <c r="Y54" s="5"/>
      <c r="Z54" s="5"/>
      <c r="AA54" s="5"/>
    </row>
    <row r="55" ht="15.75" customHeight="1">
      <c r="A55" s="1" t="s">
        <v>355</v>
      </c>
      <c r="B55" s="1" t="s">
        <v>17</v>
      </c>
      <c r="C55" s="1" t="s">
        <v>241</v>
      </c>
      <c r="D55" s="1" t="s">
        <v>356</v>
      </c>
      <c r="E55" s="74" t="s">
        <v>357</v>
      </c>
      <c r="F55" s="10" t="s">
        <v>106</v>
      </c>
      <c r="G55" s="11" t="s">
        <v>33</v>
      </c>
      <c r="H55" s="75" t="s">
        <v>358</v>
      </c>
      <c r="I55" s="1" t="s">
        <v>52</v>
      </c>
      <c r="J55" s="1">
        <v>1.0</v>
      </c>
      <c r="K55" s="1" t="s">
        <v>119</v>
      </c>
      <c r="L55" s="1" t="s">
        <v>247</v>
      </c>
      <c r="M55" s="50" t="s">
        <v>359</v>
      </c>
      <c r="N55" s="13" t="s">
        <v>257</v>
      </c>
      <c r="O55" s="13" t="s">
        <v>250</v>
      </c>
      <c r="P55" s="5"/>
      <c r="Q55" s="5"/>
      <c r="R55" s="5"/>
      <c r="S55" s="5"/>
      <c r="T55" s="5"/>
      <c r="U55" s="5"/>
      <c r="V55" s="5"/>
      <c r="W55" s="5"/>
      <c r="X55" s="5"/>
      <c r="Y55" s="5"/>
      <c r="Z55" s="5"/>
      <c r="AA55" s="5"/>
    </row>
    <row r="56" ht="15.75" customHeight="1">
      <c r="A56" s="1" t="s">
        <v>360</v>
      </c>
      <c r="B56" s="1" t="s">
        <v>17</v>
      </c>
      <c r="C56" s="1" t="s">
        <v>251</v>
      </c>
      <c r="D56" s="1" t="s">
        <v>356</v>
      </c>
      <c r="E56" s="1" t="s">
        <v>361</v>
      </c>
      <c r="F56" s="10" t="s">
        <v>362</v>
      </c>
      <c r="G56" s="75" t="s">
        <v>245</v>
      </c>
      <c r="H56" s="75" t="s">
        <v>363</v>
      </c>
      <c r="I56" s="1" t="s">
        <v>52</v>
      </c>
      <c r="J56" s="1">
        <v>1.0</v>
      </c>
      <c r="K56" s="1" t="s">
        <v>364</v>
      </c>
      <c r="L56" s="1" t="s">
        <v>119</v>
      </c>
      <c r="M56" s="55" t="str">
        <f>HYPERLINK("http://www.stir.ac.uk/scholarships/management/dorothy-nicol-scholarship.html", "Link")</f>
        <v>Link</v>
      </c>
      <c r="N56" s="13" t="s">
        <v>365</v>
      </c>
      <c r="O56" s="13" t="s">
        <v>250</v>
      </c>
      <c r="P56" s="5"/>
      <c r="Q56" s="5"/>
      <c r="R56" s="5"/>
      <c r="S56" s="5"/>
      <c r="T56" s="5"/>
      <c r="U56" s="5"/>
      <c r="V56" s="5"/>
      <c r="W56" s="5"/>
      <c r="X56" s="5"/>
      <c r="Y56" s="5"/>
      <c r="Z56" s="5"/>
      <c r="AA56" s="5"/>
    </row>
    <row r="57" ht="15.75" customHeight="1">
      <c r="A57" s="13" t="s">
        <v>366</v>
      </c>
      <c r="B57" s="1" t="s">
        <v>17</v>
      </c>
      <c r="C57" s="1" t="s">
        <v>124</v>
      </c>
      <c r="D57" s="1" t="s">
        <v>367</v>
      </c>
      <c r="E57" s="1" t="s">
        <v>368</v>
      </c>
      <c r="F57" s="10" t="s">
        <v>369</v>
      </c>
      <c r="G57" s="11" t="s">
        <v>245</v>
      </c>
      <c r="H57" s="76">
        <v>18000.0</v>
      </c>
      <c r="I57" s="1" t="s">
        <v>52</v>
      </c>
      <c r="J57" s="2"/>
      <c r="K57" s="1" t="s">
        <v>25</v>
      </c>
      <c r="L57" s="1" t="s">
        <v>25</v>
      </c>
      <c r="M57" s="12" t="str">
        <f>HYPERLINK("http://cscuk.dfid.gov.uk/apply/distance-learning/info-candidates/","link")</f>
        <v>link</v>
      </c>
      <c r="N57" s="12" t="str">
        <f>HYPERLINK("http://cscuk.dfid.gov.uk/wp-content/uploads/2011/03/terms-conditions-distance-learning-scholarships-2017.pdf","Terms and conditions")</f>
        <v>Terms and conditions</v>
      </c>
      <c r="O57" s="13" t="s">
        <v>28</v>
      </c>
      <c r="P57" s="5"/>
      <c r="Q57" s="5"/>
      <c r="R57" s="5"/>
      <c r="S57" s="5"/>
      <c r="T57" s="5"/>
      <c r="U57" s="5"/>
      <c r="V57" s="5"/>
      <c r="W57" s="5"/>
      <c r="X57" s="5"/>
      <c r="Y57" s="5"/>
      <c r="Z57" s="5"/>
      <c r="AA57" s="5"/>
    </row>
    <row r="58" ht="15.75" customHeight="1">
      <c r="A58" s="1" t="s">
        <v>370</v>
      </c>
      <c r="B58" s="1" t="s">
        <v>17</v>
      </c>
      <c r="C58" s="1" t="s">
        <v>124</v>
      </c>
      <c r="D58" s="13" t="s">
        <v>371</v>
      </c>
      <c r="E58" s="2"/>
      <c r="F58" s="10" t="s">
        <v>372</v>
      </c>
      <c r="G58" s="75" t="s">
        <v>245</v>
      </c>
      <c r="H58" s="75" t="s">
        <v>373</v>
      </c>
      <c r="I58" s="1" t="s">
        <v>374</v>
      </c>
      <c r="J58" s="2"/>
      <c r="K58" s="77" t="str">
        <f>HYPERLINK("https://immanafellowships.submittable.com/submit","Apply here")</f>
        <v>Apply here</v>
      </c>
      <c r="L58" s="1" t="s">
        <v>25</v>
      </c>
      <c r="M58" s="12" t="str">
        <f>HYPERLINK("http://scholarship-positions.com/immana-postdoctoral-fellowships-international-applicants/2015/10/10/","link")</f>
        <v>link</v>
      </c>
      <c r="N58" s="13" t="s">
        <v>375</v>
      </c>
      <c r="O58" s="13" t="s">
        <v>28</v>
      </c>
      <c r="P58" s="5"/>
      <c r="Q58" s="5"/>
      <c r="R58" s="5"/>
      <c r="S58" s="5"/>
      <c r="T58" s="5"/>
      <c r="U58" s="5"/>
      <c r="V58" s="5"/>
      <c r="W58" s="5"/>
      <c r="X58" s="5"/>
      <c r="Y58" s="5"/>
      <c r="Z58" s="5"/>
      <c r="AA58" s="5"/>
    </row>
    <row r="59" ht="15.75" customHeight="1">
      <c r="A59" s="13" t="s">
        <v>376</v>
      </c>
      <c r="B59" s="1" t="s">
        <v>17</v>
      </c>
      <c r="C59" s="1" t="s">
        <v>377</v>
      </c>
      <c r="D59" s="1" t="s">
        <v>378</v>
      </c>
      <c r="E59" s="2"/>
      <c r="F59" s="10" t="s">
        <v>379</v>
      </c>
      <c r="G59" s="11" t="s">
        <v>351</v>
      </c>
      <c r="H59" s="11" t="s">
        <v>380</v>
      </c>
      <c r="I59" s="1" t="s">
        <v>381</v>
      </c>
      <c r="J59" s="1" t="s">
        <v>102</v>
      </c>
      <c r="K59" s="77" t="str">
        <f>HYPERLINK("http://www.tgcl.uni-bayreuth.de/resources/documents/Call_for_Applications_2016_17.pdf","See link")</f>
        <v>See link</v>
      </c>
      <c r="L59" s="1" t="s">
        <v>25</v>
      </c>
      <c r="M59" s="12" t="str">
        <f>HYPERLINK("http://scholarship-positions.com/tgcl-scholarship-postgraduate-students-law-2016/2015/10/29/","link")</f>
        <v>link</v>
      </c>
      <c r="N59" s="13" t="s">
        <v>382</v>
      </c>
      <c r="O59" s="13" t="s">
        <v>28</v>
      </c>
      <c r="P59" s="5"/>
      <c r="Q59" s="5"/>
      <c r="R59" s="5"/>
      <c r="S59" s="5"/>
      <c r="T59" s="5"/>
      <c r="U59" s="5"/>
      <c r="V59" s="5"/>
      <c r="W59" s="5"/>
      <c r="X59" s="5"/>
      <c r="Y59" s="5"/>
      <c r="Z59" s="5"/>
      <c r="AA59" s="5"/>
    </row>
    <row r="60" ht="15.75" customHeight="1">
      <c r="A60" s="1" t="s">
        <v>383</v>
      </c>
      <c r="B60" s="1" t="s">
        <v>17</v>
      </c>
      <c r="C60" s="1" t="s">
        <v>384</v>
      </c>
      <c r="D60" s="1" t="s">
        <v>385</v>
      </c>
      <c r="E60" s="1"/>
      <c r="F60" s="10" t="s">
        <v>386</v>
      </c>
      <c r="G60" s="11"/>
      <c r="H60" s="11"/>
      <c r="I60" s="1" t="s">
        <v>387</v>
      </c>
      <c r="J60" s="1">
        <v>8.0</v>
      </c>
      <c r="K60" s="77" t="str">
        <f>HYPERLINK("http://www.emu.edu/cjp/womens-leadership/applying-to-wplp/application/","Apply here")</f>
        <v>Apply here</v>
      </c>
      <c r="L60" s="1" t="s">
        <v>25</v>
      </c>
      <c r="M60" s="12" t="str">
        <f>HYPERLINK("http://scholarship-positions.com/womens-peacebuilding-leadership-program-wplp-kenyan-students/2015/10/29/","link")</f>
        <v>link</v>
      </c>
      <c r="N60" s="12" t="str">
        <f>HYPERLINK("http://www.emu.edu/cjp/womens-leadership/","Full details")</f>
        <v>Full details</v>
      </c>
      <c r="O60" s="13" t="s">
        <v>28</v>
      </c>
      <c r="P60" s="5"/>
      <c r="Q60" s="5"/>
      <c r="R60" s="5"/>
      <c r="S60" s="5"/>
      <c r="T60" s="5"/>
      <c r="U60" s="5"/>
      <c r="V60" s="5"/>
      <c r="W60" s="5"/>
      <c r="X60" s="5"/>
      <c r="Y60" s="5"/>
      <c r="Z60" s="5"/>
      <c r="AA60" s="5"/>
    </row>
    <row r="61" ht="15.75" customHeight="1">
      <c r="A61" s="1" t="s">
        <v>388</v>
      </c>
      <c r="B61" s="1" t="s">
        <v>17</v>
      </c>
      <c r="C61" s="1" t="s">
        <v>389</v>
      </c>
      <c r="D61" s="1" t="s">
        <v>390</v>
      </c>
      <c r="E61" s="1" t="s">
        <v>391</v>
      </c>
      <c r="F61" s="10" t="s">
        <v>392</v>
      </c>
      <c r="G61" s="11"/>
      <c r="H61" s="11"/>
      <c r="I61" s="1" t="s">
        <v>393</v>
      </c>
      <c r="J61" s="1">
        <v>75.0</v>
      </c>
      <c r="K61" s="2"/>
      <c r="L61" s="1" t="s">
        <v>25</v>
      </c>
      <c r="M61" s="12" t="str">
        <f>HYPERLINK("http://www.csc.edu.cn/laihua/scholarshipdetailen.aspx?cid=97&amp;id=2051","Link")</f>
        <v>Link</v>
      </c>
      <c r="N61" s="12" t="str">
        <f>HYPERLINK("http://www.unesco.org/new/fileadmin/MULTIMEDIA/HQ/ERI/PP/pdf/Announcement_Letter_2017_2018_03.pdf","Announcement letter")</f>
        <v>Announcement letter</v>
      </c>
      <c r="O61" s="13" t="s">
        <v>28</v>
      </c>
      <c r="P61" s="5"/>
      <c r="Q61" s="5"/>
      <c r="R61" s="5"/>
      <c r="S61" s="5"/>
      <c r="T61" s="5"/>
      <c r="U61" s="5"/>
      <c r="V61" s="5"/>
      <c r="W61" s="5"/>
      <c r="X61" s="5"/>
      <c r="Y61" s="5"/>
      <c r="Z61" s="5"/>
      <c r="AA61" s="5"/>
    </row>
    <row r="62" ht="15.75" customHeight="1">
      <c r="A62" s="1" t="s">
        <v>394</v>
      </c>
      <c r="B62" s="1" t="s">
        <v>17</v>
      </c>
      <c r="C62" s="1" t="s">
        <v>377</v>
      </c>
      <c r="D62" s="1" t="s">
        <v>390</v>
      </c>
      <c r="E62" s="1" t="s">
        <v>395</v>
      </c>
      <c r="F62" s="10" t="s">
        <v>396</v>
      </c>
      <c r="G62" s="11" t="s">
        <v>397</v>
      </c>
      <c r="H62" s="11" t="s">
        <v>398</v>
      </c>
      <c r="I62" s="1" t="s">
        <v>399</v>
      </c>
      <c r="J62" s="1" t="s">
        <v>215</v>
      </c>
      <c r="K62" s="55" t="str">
        <f>HYPERLINK("http://www.kaad-application.de/", "Click here to apply")</f>
        <v>Click here to apply</v>
      </c>
      <c r="L62" s="78" t="str">
        <f>HYPERLINK("http://wordpress.p272192.webspaceconfig.de/wp-content/uploads/2016/04/FAQs-Afrika-Referat-formatiert.pdf", "Application requirements")</f>
        <v>Application requirements</v>
      </c>
      <c r="M62" s="55" t="str">
        <f>HYPERLINK("http://www.kaad.de/en/stipendien/stipendienprogramm-s1/afrika/","LINK")</f>
        <v>LINK</v>
      </c>
      <c r="N62" s="13" t="s">
        <v>400</v>
      </c>
      <c r="O62" s="13" t="s">
        <v>250</v>
      </c>
      <c r="P62" s="5"/>
      <c r="Q62" s="5"/>
      <c r="R62" s="5"/>
      <c r="S62" s="5"/>
      <c r="T62" s="5"/>
      <c r="U62" s="5"/>
      <c r="V62" s="5"/>
      <c r="W62" s="5"/>
      <c r="X62" s="5"/>
      <c r="Y62" s="5"/>
      <c r="Z62" s="5"/>
      <c r="AA62" s="5"/>
    </row>
    <row r="63" ht="15.75" customHeight="1">
      <c r="A63" s="79" t="s">
        <v>401</v>
      </c>
      <c r="B63" s="79" t="s">
        <v>17</v>
      </c>
      <c r="C63" s="79" t="s">
        <v>39</v>
      </c>
      <c r="D63" s="79" t="s">
        <v>356</v>
      </c>
      <c r="E63" s="79" t="s">
        <v>256</v>
      </c>
      <c r="F63" s="80" t="s">
        <v>402</v>
      </c>
      <c r="G63" s="75"/>
      <c r="H63" s="81" t="str">
        <f>HYPERLINK("https://www.tudelft.nl/en/education/practical-matters/tuition-fee-finances/","Full fee and Living expenses for 2 years, access personal development, workshops seminars, etc")</f>
        <v>Full fee and Living expenses for 2 years, access personal development, workshops seminars, etc</v>
      </c>
      <c r="I63" s="79" t="s">
        <v>403</v>
      </c>
      <c r="J63" s="82" t="s">
        <v>404</v>
      </c>
      <c r="K63" s="79" t="s">
        <v>25</v>
      </c>
      <c r="L63" s="1" t="s">
        <v>25</v>
      </c>
      <c r="M63" s="53" t="str">
        <f>HYPERLINK("https://www.tudelft.nl/en/education/practical-matters/scholarships/sub-saharan-africa-excellence-scholarships/", "LINK")</f>
        <v>LINK</v>
      </c>
      <c r="N63" s="13" t="s">
        <v>25</v>
      </c>
      <c r="O63" s="13" t="s">
        <v>250</v>
      </c>
      <c r="P63" s="5"/>
      <c r="Q63" s="5"/>
      <c r="R63" s="5"/>
      <c r="S63" s="5"/>
      <c r="T63" s="5"/>
      <c r="U63" s="5"/>
      <c r="V63" s="5"/>
      <c r="W63" s="5"/>
      <c r="X63" s="5"/>
      <c r="Y63" s="5"/>
      <c r="Z63" s="5"/>
      <c r="AA63" s="5"/>
    </row>
    <row r="64" ht="15.75" customHeight="1">
      <c r="A64" s="79" t="s">
        <v>405</v>
      </c>
      <c r="B64" s="79" t="s">
        <v>17</v>
      </c>
      <c r="C64" s="79" t="s">
        <v>251</v>
      </c>
      <c r="D64" s="79" t="s">
        <v>356</v>
      </c>
      <c r="E64" s="79" t="s">
        <v>109</v>
      </c>
      <c r="F64" s="80" t="s">
        <v>406</v>
      </c>
      <c r="G64" s="83"/>
      <c r="H64" s="83" t="s">
        <v>407</v>
      </c>
      <c r="I64" s="79" t="s">
        <v>408</v>
      </c>
      <c r="J64" s="84" t="s">
        <v>409</v>
      </c>
      <c r="K64" s="79" t="s">
        <v>25</v>
      </c>
      <c r="L64" s="75" t="s">
        <v>410</v>
      </c>
      <c r="M64" s="53" t="str">
        <f>HYPERLINK("https://www.soas.ac.uk/registry/scholarships/felix-non--indian-scholarship.html", "The Scholarship website")</f>
        <v>The Scholarship website</v>
      </c>
      <c r="N64" s="5"/>
      <c r="O64" s="13" t="s">
        <v>250</v>
      </c>
      <c r="P64" s="5"/>
      <c r="Q64" s="5"/>
      <c r="R64" s="5"/>
      <c r="S64" s="5"/>
      <c r="T64" s="5"/>
      <c r="U64" s="5"/>
      <c r="V64" s="5"/>
      <c r="W64" s="5"/>
      <c r="X64" s="5"/>
      <c r="Y64" s="5"/>
      <c r="Z64" s="5"/>
      <c r="AA64" s="5"/>
    </row>
    <row r="65" ht="15.75" customHeight="1">
      <c r="A65" s="1" t="s">
        <v>411</v>
      </c>
      <c r="B65" s="1" t="s">
        <v>17</v>
      </c>
      <c r="C65" s="1" t="s">
        <v>241</v>
      </c>
      <c r="D65" s="1" t="s">
        <v>19</v>
      </c>
      <c r="E65" s="2"/>
      <c r="F65" s="10" t="s">
        <v>412</v>
      </c>
      <c r="G65" s="11"/>
      <c r="H65" s="11" t="s">
        <v>413</v>
      </c>
      <c r="I65" s="1" t="s">
        <v>94</v>
      </c>
      <c r="J65" s="1" t="s">
        <v>215</v>
      </c>
      <c r="K65" s="1" t="s">
        <v>25</v>
      </c>
      <c r="L65" s="1" t="s">
        <v>25</v>
      </c>
      <c r="M65" s="55" t="str">
        <f>HYPERLINK("http://admissions.miami.edu/undergraduate/application-process/index.html", "LINK")</f>
        <v>LINK</v>
      </c>
      <c r="N65" s="5"/>
      <c r="O65" s="13" t="s">
        <v>250</v>
      </c>
      <c r="P65" s="5"/>
      <c r="Q65" s="5"/>
      <c r="R65" s="5"/>
      <c r="S65" s="5"/>
      <c r="T65" s="5"/>
      <c r="U65" s="5"/>
      <c r="V65" s="5"/>
      <c r="W65" s="5"/>
      <c r="X65" s="5"/>
      <c r="Y65" s="5"/>
      <c r="Z65" s="5"/>
      <c r="AA65" s="5"/>
    </row>
    <row r="66" ht="15.75" customHeight="1">
      <c r="A66" s="40" t="s">
        <v>414</v>
      </c>
      <c r="B66" s="40" t="s">
        <v>17</v>
      </c>
      <c r="C66" s="40" t="s">
        <v>265</v>
      </c>
      <c r="D66" s="40" t="s">
        <v>415</v>
      </c>
      <c r="E66" s="40" t="s">
        <v>416</v>
      </c>
      <c r="F66" s="41" t="s">
        <v>417</v>
      </c>
      <c r="G66" s="42"/>
      <c r="H66" s="42" t="s">
        <v>418</v>
      </c>
      <c r="I66" s="40" t="s">
        <v>419</v>
      </c>
      <c r="J66" s="40" t="s">
        <v>215</v>
      </c>
      <c r="K66" s="85" t="s">
        <v>25</v>
      </c>
      <c r="L66" s="40" t="s">
        <v>420</v>
      </c>
      <c r="M66" s="43" t="s">
        <v>421</v>
      </c>
      <c r="N66" s="86"/>
      <c r="O66" s="13" t="s">
        <v>250</v>
      </c>
      <c r="P66" s="5"/>
      <c r="Q66" s="5"/>
      <c r="R66" s="5"/>
      <c r="S66" s="5"/>
      <c r="T66" s="5"/>
      <c r="U66" s="5"/>
      <c r="V66" s="5"/>
      <c r="W66" s="5"/>
      <c r="X66" s="5"/>
      <c r="Y66" s="5"/>
      <c r="Z66" s="5"/>
      <c r="AA66" s="5"/>
    </row>
    <row r="67" ht="15.75" customHeight="1">
      <c r="A67" s="13" t="s">
        <v>422</v>
      </c>
      <c r="B67" s="40" t="s">
        <v>17</v>
      </c>
      <c r="C67" s="40" t="s">
        <v>423</v>
      </c>
      <c r="D67" s="40" t="s">
        <v>424</v>
      </c>
      <c r="E67" s="40" t="s">
        <v>215</v>
      </c>
      <c r="F67" s="10" t="s">
        <v>425</v>
      </c>
      <c r="G67" s="42"/>
      <c r="H67" s="42" t="s">
        <v>426</v>
      </c>
      <c r="I67" s="40" t="s">
        <v>427</v>
      </c>
      <c r="J67" s="40" t="s">
        <v>428</v>
      </c>
      <c r="K67" s="43" t="str">
        <f>HYPERLINK("http://www.gla.ac.uk/media/media_107560_en.pdf","Check this pdf to see different scholarships, burseries, &amp; awards and how to apply")</f>
        <v>Check this pdf to see different scholarships, burseries, &amp; awards and how to apply</v>
      </c>
      <c r="L67" s="87" t="str">
        <f>HYPERLINK("http://www.gla.ac.uk/media/media_107560_en.pdf","Check here")</f>
        <v>Check here</v>
      </c>
      <c r="M67" s="43" t="s">
        <v>429</v>
      </c>
      <c r="N67" s="86"/>
      <c r="O67" s="13" t="s">
        <v>250</v>
      </c>
      <c r="P67" s="5"/>
      <c r="Q67" s="5"/>
      <c r="R67" s="5"/>
      <c r="S67" s="5"/>
      <c r="T67" s="5"/>
      <c r="U67" s="5"/>
      <c r="V67" s="5"/>
      <c r="W67" s="5"/>
      <c r="X67" s="5"/>
      <c r="Y67" s="5"/>
      <c r="Z67" s="5"/>
      <c r="AA67" s="5"/>
    </row>
    <row r="68" ht="15.75" customHeight="1">
      <c r="A68" s="1" t="s">
        <v>170</v>
      </c>
      <c r="B68" s="1" t="s">
        <v>17</v>
      </c>
      <c r="C68" s="1" t="s">
        <v>423</v>
      </c>
      <c r="D68" s="1" t="s">
        <v>344</v>
      </c>
      <c r="E68" s="1" t="s">
        <v>430</v>
      </c>
      <c r="F68" s="10" t="s">
        <v>431</v>
      </c>
      <c r="G68" s="11"/>
      <c r="H68" s="11" t="s">
        <v>256</v>
      </c>
      <c r="I68" s="1" t="s">
        <v>432</v>
      </c>
      <c r="J68" s="1" t="s">
        <v>433</v>
      </c>
      <c r="K68" s="78" t="str">
        <f>HYPERLINK("http://www.chevening.org/apply", "Fill online form here")</f>
        <v>Fill online form here</v>
      </c>
      <c r="L68" s="1" t="s">
        <v>25</v>
      </c>
      <c r="M68" s="50" t="s">
        <v>434</v>
      </c>
      <c r="N68" s="13" t="s">
        <v>435</v>
      </c>
      <c r="O68" s="13" t="s">
        <v>250</v>
      </c>
      <c r="P68" s="5"/>
      <c r="Q68" s="5"/>
      <c r="R68" s="5"/>
      <c r="S68" s="5"/>
      <c r="T68" s="5"/>
      <c r="U68" s="5"/>
      <c r="V68" s="5"/>
      <c r="W68" s="5"/>
      <c r="X68" s="5"/>
      <c r="Y68" s="5"/>
      <c r="Z68" s="5"/>
      <c r="AA68" s="5"/>
    </row>
    <row r="69" ht="15.75" customHeight="1">
      <c r="A69" s="1" t="s">
        <v>436</v>
      </c>
      <c r="B69" s="1" t="s">
        <v>17</v>
      </c>
      <c r="C69" s="1" t="s">
        <v>251</v>
      </c>
      <c r="D69" s="1" t="s">
        <v>437</v>
      </c>
      <c r="E69" s="1" t="s">
        <v>438</v>
      </c>
      <c r="F69" s="10" t="s">
        <v>439</v>
      </c>
      <c r="G69" s="75"/>
      <c r="H69" s="75" t="s">
        <v>440</v>
      </c>
      <c r="I69" s="1" t="s">
        <v>441</v>
      </c>
      <c r="J69" s="1" t="s">
        <v>215</v>
      </c>
      <c r="K69" s="1" t="s">
        <v>442</v>
      </c>
      <c r="L69" s="1" t="s">
        <v>25</v>
      </c>
      <c r="M69" s="55" t="str">
        <f>HYPERLINK("http://mo.ibrahim.foundation/fellowships/scholarships/", "LINK")</f>
        <v>LINK</v>
      </c>
      <c r="N69" s="13" t="s">
        <v>443</v>
      </c>
      <c r="O69" s="13" t="s">
        <v>250</v>
      </c>
      <c r="P69" s="5"/>
      <c r="Q69" s="5"/>
      <c r="R69" s="5"/>
      <c r="S69" s="5"/>
      <c r="T69" s="5"/>
      <c r="U69" s="5"/>
      <c r="V69" s="5"/>
      <c r="W69" s="5"/>
      <c r="X69" s="5"/>
      <c r="Y69" s="5"/>
      <c r="Z69" s="5"/>
      <c r="AA69" s="5"/>
    </row>
    <row r="70" ht="15.75" customHeight="1">
      <c r="A70" s="70" t="s">
        <v>444</v>
      </c>
      <c r="B70" s="70" t="s">
        <v>50</v>
      </c>
      <c r="C70" s="70" t="s">
        <v>384</v>
      </c>
      <c r="D70" s="70" t="s">
        <v>344</v>
      </c>
      <c r="E70" s="70" t="s">
        <v>445</v>
      </c>
      <c r="F70" s="71" t="s">
        <v>446</v>
      </c>
      <c r="G70" s="88"/>
      <c r="H70" s="88" t="s">
        <v>256</v>
      </c>
      <c r="I70" s="70" t="s">
        <v>447</v>
      </c>
      <c r="J70" s="70" t="s">
        <v>256</v>
      </c>
      <c r="K70" s="70" t="s">
        <v>448</v>
      </c>
      <c r="L70" s="70" t="s">
        <v>448</v>
      </c>
      <c r="M70" s="89" t="s">
        <v>449</v>
      </c>
      <c r="N70" s="90"/>
      <c r="O70" s="70" t="s">
        <v>278</v>
      </c>
      <c r="P70" s="5"/>
      <c r="Q70" s="5"/>
      <c r="R70" s="5"/>
      <c r="S70" s="5"/>
      <c r="T70" s="5"/>
      <c r="U70" s="5"/>
      <c r="V70" s="5"/>
      <c r="W70" s="5"/>
      <c r="X70" s="5"/>
      <c r="Y70" s="5"/>
      <c r="Z70" s="5"/>
      <c r="AA70" s="5"/>
    </row>
    <row r="71" ht="15.75" customHeight="1">
      <c r="A71" s="70" t="s">
        <v>450</v>
      </c>
      <c r="B71" s="70" t="s">
        <v>50</v>
      </c>
      <c r="C71" s="70" t="s">
        <v>451</v>
      </c>
      <c r="D71" s="70" t="s">
        <v>344</v>
      </c>
      <c r="E71" s="70" t="s">
        <v>304</v>
      </c>
      <c r="F71" s="71" t="s">
        <v>452</v>
      </c>
      <c r="G71" s="88" t="s">
        <v>283</v>
      </c>
      <c r="H71" s="88" t="s">
        <v>453</v>
      </c>
      <c r="I71" s="70" t="s">
        <v>447</v>
      </c>
      <c r="J71" s="70" t="s">
        <v>256</v>
      </c>
      <c r="K71" s="70" t="s">
        <v>448</v>
      </c>
      <c r="L71" s="70" t="s">
        <v>448</v>
      </c>
      <c r="M71" s="89" t="s">
        <v>454</v>
      </c>
      <c r="N71" s="90"/>
      <c r="O71" s="70" t="s">
        <v>278</v>
      </c>
      <c r="P71" s="5"/>
      <c r="Q71" s="5"/>
      <c r="R71" s="5"/>
      <c r="S71" s="5"/>
      <c r="T71" s="5"/>
      <c r="U71" s="5"/>
      <c r="V71" s="5"/>
      <c r="W71" s="5"/>
      <c r="X71" s="5"/>
      <c r="Y71" s="5"/>
      <c r="Z71" s="5"/>
      <c r="AA71" s="5"/>
    </row>
    <row r="72" ht="15.75" customHeight="1">
      <c r="A72" s="70" t="s">
        <v>455</v>
      </c>
      <c r="B72" s="70" t="s">
        <v>50</v>
      </c>
      <c r="C72" s="70" t="s">
        <v>314</v>
      </c>
      <c r="D72" s="70" t="s">
        <v>456</v>
      </c>
      <c r="E72" s="70" t="s">
        <v>457</v>
      </c>
      <c r="F72" s="71" t="s">
        <v>458</v>
      </c>
      <c r="G72" s="88" t="s">
        <v>316</v>
      </c>
      <c r="H72" s="88" t="s">
        <v>459</v>
      </c>
      <c r="I72" s="70" t="s">
        <v>128</v>
      </c>
      <c r="J72" s="70" t="s">
        <v>256</v>
      </c>
      <c r="K72" s="70" t="s">
        <v>119</v>
      </c>
      <c r="L72" s="70" t="s">
        <v>119</v>
      </c>
      <c r="M72" s="89" t="s">
        <v>460</v>
      </c>
      <c r="N72" s="90"/>
      <c r="O72" s="70" t="s">
        <v>278</v>
      </c>
      <c r="P72" s="5"/>
      <c r="Q72" s="5"/>
      <c r="R72" s="5"/>
      <c r="S72" s="5"/>
      <c r="T72" s="5"/>
      <c r="U72" s="5"/>
      <c r="V72" s="5"/>
      <c r="W72" s="5"/>
      <c r="X72" s="5"/>
      <c r="Y72" s="5"/>
      <c r="Z72" s="5"/>
      <c r="AA72" s="5"/>
    </row>
    <row r="73" ht="15.75" customHeight="1">
      <c r="A73" s="70" t="s">
        <v>461</v>
      </c>
      <c r="B73" s="70" t="s">
        <v>50</v>
      </c>
      <c r="C73" s="70" t="s">
        <v>314</v>
      </c>
      <c r="D73" s="70" t="s">
        <v>462</v>
      </c>
      <c r="F73" s="71" t="s">
        <v>463</v>
      </c>
      <c r="G73" s="88" t="s">
        <v>316</v>
      </c>
      <c r="H73" s="88" t="s">
        <v>464</v>
      </c>
      <c r="I73" s="70" t="s">
        <v>128</v>
      </c>
      <c r="J73" s="70" t="s">
        <v>256</v>
      </c>
      <c r="K73" s="70" t="s">
        <v>119</v>
      </c>
      <c r="L73" s="70" t="s">
        <v>119</v>
      </c>
      <c r="M73" s="89" t="s">
        <v>465</v>
      </c>
      <c r="N73" s="90"/>
      <c r="O73" s="70" t="s">
        <v>278</v>
      </c>
      <c r="P73" s="5"/>
      <c r="Q73" s="5"/>
      <c r="R73" s="5"/>
      <c r="S73" s="5"/>
      <c r="T73" s="5"/>
      <c r="U73" s="5"/>
      <c r="V73" s="5"/>
      <c r="W73" s="5"/>
      <c r="X73" s="5"/>
      <c r="Y73" s="5"/>
      <c r="Z73" s="5"/>
      <c r="AA73" s="5"/>
    </row>
    <row r="74" ht="15.75" customHeight="1">
      <c r="A74" s="70" t="s">
        <v>466</v>
      </c>
      <c r="B74" s="70" t="s">
        <v>302</v>
      </c>
      <c r="C74" s="70" t="s">
        <v>59</v>
      </c>
      <c r="D74" s="70" t="s">
        <v>467</v>
      </c>
      <c r="F74" s="71" t="s">
        <v>468</v>
      </c>
      <c r="G74" s="88" t="s">
        <v>283</v>
      </c>
      <c r="H74" s="88" t="s">
        <v>469</v>
      </c>
      <c r="I74" s="70" t="s">
        <v>94</v>
      </c>
      <c r="J74" s="70" t="s">
        <v>470</v>
      </c>
      <c r="K74" s="70" t="s">
        <v>471</v>
      </c>
      <c r="L74" s="70" t="s">
        <v>119</v>
      </c>
      <c r="M74" s="89" t="s">
        <v>472</v>
      </c>
      <c r="N74" s="90"/>
      <c r="O74" s="70" t="s">
        <v>278</v>
      </c>
      <c r="P74" s="5"/>
      <c r="Q74" s="5"/>
      <c r="R74" s="5"/>
      <c r="S74" s="5"/>
      <c r="T74" s="5"/>
      <c r="U74" s="5"/>
      <c r="V74" s="5"/>
      <c r="W74" s="5"/>
      <c r="X74" s="5"/>
      <c r="Y74" s="5"/>
      <c r="Z74" s="5"/>
      <c r="AA74" s="5"/>
    </row>
    <row r="75" ht="15.75" customHeight="1">
      <c r="A75" s="70" t="s">
        <v>473</v>
      </c>
      <c r="B75" s="70" t="s">
        <v>50</v>
      </c>
      <c r="C75" s="70" t="s">
        <v>314</v>
      </c>
      <c r="D75" s="70" t="s">
        <v>344</v>
      </c>
      <c r="E75" s="70" t="s">
        <v>474</v>
      </c>
      <c r="F75" s="71" t="s">
        <v>475</v>
      </c>
      <c r="G75" s="88" t="s">
        <v>316</v>
      </c>
      <c r="H75" s="88" t="s">
        <v>476</v>
      </c>
      <c r="I75" s="70" t="s">
        <v>447</v>
      </c>
      <c r="J75" s="70">
        <v>10.0</v>
      </c>
      <c r="K75" s="70" t="s">
        <v>119</v>
      </c>
      <c r="L75" s="70" t="s">
        <v>119</v>
      </c>
      <c r="M75" s="89" t="s">
        <v>477</v>
      </c>
      <c r="N75" s="90"/>
      <c r="O75" s="70" t="s">
        <v>278</v>
      </c>
      <c r="P75" s="5"/>
      <c r="Q75" s="5"/>
      <c r="R75" s="5"/>
      <c r="S75" s="5"/>
      <c r="T75" s="5"/>
      <c r="U75" s="5"/>
      <c r="V75" s="5"/>
      <c r="W75" s="5"/>
      <c r="X75" s="5"/>
      <c r="Y75" s="5"/>
      <c r="Z75" s="5"/>
      <c r="AA75" s="5"/>
    </row>
    <row r="76" ht="15.75" customHeight="1">
      <c r="A76" s="70" t="s">
        <v>478</v>
      </c>
      <c r="B76" s="70" t="s">
        <v>50</v>
      </c>
      <c r="C76" s="70" t="s">
        <v>479</v>
      </c>
      <c r="D76" s="70" t="s">
        <v>50</v>
      </c>
      <c r="E76" s="70" t="s">
        <v>480</v>
      </c>
      <c r="F76" s="71" t="s">
        <v>481</v>
      </c>
      <c r="G76" s="91"/>
      <c r="H76" s="91"/>
      <c r="I76" s="70" t="s">
        <v>447</v>
      </c>
      <c r="J76" s="70" t="s">
        <v>482</v>
      </c>
      <c r="K76" s="70" t="s">
        <v>119</v>
      </c>
      <c r="L76" s="70" t="s">
        <v>119</v>
      </c>
      <c r="M76" s="89" t="s">
        <v>483</v>
      </c>
      <c r="N76" s="90"/>
      <c r="O76" s="70" t="s">
        <v>278</v>
      </c>
      <c r="P76" s="5"/>
      <c r="Q76" s="5"/>
      <c r="R76" s="5"/>
      <c r="S76" s="5"/>
      <c r="T76" s="5"/>
      <c r="U76" s="5"/>
      <c r="V76" s="5"/>
      <c r="W76" s="5"/>
      <c r="X76" s="5"/>
      <c r="Y76" s="5"/>
      <c r="Z76" s="5"/>
      <c r="AA76" s="5"/>
    </row>
    <row r="77" ht="15.75" customHeight="1">
      <c r="A77" s="70" t="s">
        <v>484</v>
      </c>
      <c r="B77" s="70" t="s">
        <v>50</v>
      </c>
      <c r="C77" s="70" t="s">
        <v>314</v>
      </c>
      <c r="D77" s="70" t="s">
        <v>344</v>
      </c>
      <c r="E77" s="90"/>
      <c r="F77" s="92"/>
      <c r="G77" s="88"/>
      <c r="H77" s="88" t="s">
        <v>485</v>
      </c>
      <c r="I77" s="70" t="s">
        <v>149</v>
      </c>
      <c r="J77" s="70" t="s">
        <v>87</v>
      </c>
      <c r="K77" s="70" t="s">
        <v>486</v>
      </c>
      <c r="L77" s="70" t="s">
        <v>487</v>
      </c>
      <c r="M77" s="89" t="s">
        <v>488</v>
      </c>
      <c r="N77" s="90"/>
      <c r="O77" s="70" t="s">
        <v>278</v>
      </c>
      <c r="P77" s="5"/>
      <c r="Q77" s="5"/>
      <c r="R77" s="5"/>
      <c r="S77" s="5"/>
      <c r="T77" s="5"/>
      <c r="U77" s="5"/>
      <c r="V77" s="5"/>
      <c r="W77" s="5"/>
      <c r="X77" s="5"/>
      <c r="Y77" s="5"/>
      <c r="Z77" s="5"/>
      <c r="AA77" s="5"/>
    </row>
    <row r="78" ht="15.75" customHeight="1">
      <c r="A78" s="70" t="s">
        <v>489</v>
      </c>
      <c r="B78" s="70" t="s">
        <v>50</v>
      </c>
      <c r="C78" s="70" t="s">
        <v>280</v>
      </c>
      <c r="D78" s="70" t="s">
        <v>344</v>
      </c>
      <c r="E78" s="70" t="s">
        <v>490</v>
      </c>
      <c r="F78" s="71" t="s">
        <v>491</v>
      </c>
      <c r="I78" s="70" t="s">
        <v>492</v>
      </c>
      <c r="J78" s="70" t="s">
        <v>256</v>
      </c>
      <c r="K78" s="70" t="s">
        <v>493</v>
      </c>
      <c r="L78" s="70" t="s">
        <v>493</v>
      </c>
      <c r="M78" s="89" t="s">
        <v>494</v>
      </c>
      <c r="N78" s="90"/>
      <c r="O78" s="70" t="s">
        <v>278</v>
      </c>
      <c r="P78" s="5"/>
      <c r="Q78" s="5"/>
      <c r="R78" s="5"/>
      <c r="S78" s="5"/>
      <c r="T78" s="5"/>
      <c r="U78" s="5"/>
      <c r="V78" s="5"/>
      <c r="W78" s="5"/>
      <c r="X78" s="5"/>
      <c r="Y78" s="5"/>
      <c r="Z78" s="5"/>
      <c r="AA78" s="5"/>
    </row>
    <row r="79" ht="15.75" customHeight="1">
      <c r="A79" s="70" t="s">
        <v>495</v>
      </c>
      <c r="B79" s="70" t="s">
        <v>50</v>
      </c>
      <c r="C79" s="70" t="s">
        <v>384</v>
      </c>
      <c r="D79" s="70" t="s">
        <v>496</v>
      </c>
      <c r="E79" s="70" t="s">
        <v>497</v>
      </c>
      <c r="F79" s="71" t="s">
        <v>498</v>
      </c>
      <c r="G79" s="88"/>
      <c r="H79" s="88" t="s">
        <v>256</v>
      </c>
      <c r="I79" s="70" t="s">
        <v>128</v>
      </c>
      <c r="J79" s="70">
        <v>25.0</v>
      </c>
      <c r="K79" s="70" t="s">
        <v>499</v>
      </c>
      <c r="L79" s="70" t="s">
        <v>119</v>
      </c>
      <c r="M79" s="89" t="s">
        <v>500</v>
      </c>
      <c r="N79" s="90"/>
      <c r="O79" s="70" t="s">
        <v>278</v>
      </c>
      <c r="P79" s="5"/>
      <c r="Q79" s="5"/>
      <c r="R79" s="5"/>
      <c r="S79" s="5"/>
      <c r="T79" s="5"/>
      <c r="U79" s="5"/>
      <c r="V79" s="5"/>
      <c r="W79" s="5"/>
      <c r="X79" s="5"/>
      <c r="Y79" s="5"/>
      <c r="Z79" s="5"/>
      <c r="AA79" s="5"/>
    </row>
    <row r="80" ht="15.75" customHeight="1">
      <c r="A80" s="70" t="s">
        <v>501</v>
      </c>
      <c r="B80" s="70" t="s">
        <v>50</v>
      </c>
      <c r="C80" s="70" t="s">
        <v>280</v>
      </c>
      <c r="D80" s="70" t="s">
        <v>344</v>
      </c>
      <c r="E80" s="70" t="s">
        <v>304</v>
      </c>
      <c r="F80" s="71" t="s">
        <v>502</v>
      </c>
      <c r="G80" s="88"/>
      <c r="H80" s="88" t="s">
        <v>503</v>
      </c>
      <c r="I80" s="70" t="s">
        <v>447</v>
      </c>
      <c r="J80" s="70" t="s">
        <v>256</v>
      </c>
      <c r="K80" s="70" t="s">
        <v>504</v>
      </c>
      <c r="L80" s="70" t="s">
        <v>504</v>
      </c>
      <c r="M80" s="89" t="s">
        <v>505</v>
      </c>
      <c r="N80" s="90"/>
      <c r="O80" s="70" t="s">
        <v>278</v>
      </c>
      <c r="P80" s="5"/>
      <c r="Q80" s="5"/>
      <c r="R80" s="5"/>
      <c r="S80" s="5"/>
      <c r="T80" s="5"/>
      <c r="U80" s="5"/>
      <c r="V80" s="5"/>
      <c r="W80" s="5"/>
      <c r="X80" s="5"/>
      <c r="Y80" s="5"/>
      <c r="Z80" s="5"/>
      <c r="AA80" s="5"/>
    </row>
    <row r="81" ht="15.75" customHeight="1">
      <c r="A81" s="70" t="s">
        <v>506</v>
      </c>
      <c r="B81" s="70" t="s">
        <v>50</v>
      </c>
      <c r="C81" s="70" t="s">
        <v>314</v>
      </c>
      <c r="D81" s="70" t="s">
        <v>344</v>
      </c>
      <c r="E81" s="70" t="s">
        <v>497</v>
      </c>
      <c r="F81" s="71" t="s">
        <v>507</v>
      </c>
      <c r="G81" s="88" t="s">
        <v>283</v>
      </c>
      <c r="H81" s="93">
        <v>2000.0</v>
      </c>
      <c r="I81" s="70" t="s">
        <v>508</v>
      </c>
      <c r="J81" s="70">
        <v>18.0</v>
      </c>
      <c r="K81" s="70" t="s">
        <v>119</v>
      </c>
      <c r="L81" s="70" t="s">
        <v>119</v>
      </c>
      <c r="M81" s="89" t="s">
        <v>509</v>
      </c>
      <c r="N81" s="90"/>
      <c r="O81" s="70" t="s">
        <v>278</v>
      </c>
      <c r="P81" s="5"/>
      <c r="Q81" s="5"/>
      <c r="R81" s="5"/>
      <c r="S81" s="5"/>
      <c r="T81" s="5"/>
      <c r="U81" s="5"/>
      <c r="V81" s="5"/>
      <c r="W81" s="5"/>
      <c r="X81" s="5"/>
      <c r="Y81" s="5"/>
      <c r="Z81" s="5"/>
      <c r="AA81" s="5"/>
    </row>
    <row r="82" ht="15.75" customHeight="1">
      <c r="A82" s="70" t="s">
        <v>510</v>
      </c>
      <c r="B82" s="70" t="s">
        <v>50</v>
      </c>
      <c r="C82" s="70" t="s">
        <v>314</v>
      </c>
      <c r="D82" s="70" t="s">
        <v>511</v>
      </c>
      <c r="F82" s="71" t="s">
        <v>512</v>
      </c>
      <c r="G82" s="88" t="s">
        <v>316</v>
      </c>
      <c r="H82" s="88" t="s">
        <v>513</v>
      </c>
      <c r="I82" s="70" t="s">
        <v>514</v>
      </c>
      <c r="J82" s="70" t="s">
        <v>256</v>
      </c>
      <c r="K82" s="70" t="s">
        <v>515</v>
      </c>
      <c r="L82" s="70" t="s">
        <v>515</v>
      </c>
      <c r="M82" s="89" t="s">
        <v>516</v>
      </c>
      <c r="N82" s="90"/>
      <c r="O82" s="70" t="s">
        <v>278</v>
      </c>
      <c r="P82" s="5"/>
      <c r="Q82" s="5"/>
      <c r="R82" s="5"/>
      <c r="S82" s="5"/>
      <c r="T82" s="5"/>
      <c r="U82" s="5"/>
      <c r="V82" s="5"/>
      <c r="W82" s="5"/>
      <c r="X82" s="5"/>
      <c r="Y82" s="5"/>
      <c r="Z82" s="5"/>
      <c r="AA82" s="5"/>
    </row>
    <row r="83" ht="15.75" customHeight="1">
      <c r="A83" s="70" t="s">
        <v>517</v>
      </c>
      <c r="B83" s="70" t="s">
        <v>50</v>
      </c>
      <c r="C83" s="70" t="s">
        <v>59</v>
      </c>
      <c r="D83" s="70" t="s">
        <v>344</v>
      </c>
      <c r="E83" s="90"/>
      <c r="F83" s="71" t="s">
        <v>518</v>
      </c>
      <c r="G83" s="88" t="s">
        <v>283</v>
      </c>
      <c r="H83" s="93">
        <v>17500.0</v>
      </c>
      <c r="I83" s="70" t="s">
        <v>128</v>
      </c>
      <c r="J83" s="70" t="s">
        <v>256</v>
      </c>
      <c r="K83" s="70" t="s">
        <v>519</v>
      </c>
      <c r="L83" s="70" t="s">
        <v>520</v>
      </c>
      <c r="M83" s="89" t="s">
        <v>521</v>
      </c>
      <c r="N83" s="90"/>
      <c r="O83" s="70" t="s">
        <v>278</v>
      </c>
      <c r="P83" s="5"/>
      <c r="Q83" s="5"/>
      <c r="R83" s="5"/>
      <c r="S83" s="5"/>
      <c r="T83" s="5"/>
      <c r="U83" s="5"/>
      <c r="V83" s="5"/>
      <c r="W83" s="5"/>
      <c r="X83" s="5"/>
      <c r="Y83" s="5"/>
      <c r="Z83" s="5"/>
      <c r="AA83" s="5"/>
    </row>
    <row r="84" ht="15.75" customHeight="1">
      <c r="A84" s="1" t="s">
        <v>522</v>
      </c>
      <c r="B84" s="1" t="s">
        <v>17</v>
      </c>
      <c r="C84" s="1" t="s">
        <v>59</v>
      </c>
      <c r="D84" s="1" t="s">
        <v>19</v>
      </c>
      <c r="E84" s="1" t="s">
        <v>523</v>
      </c>
      <c r="F84" s="10" t="s">
        <v>524</v>
      </c>
      <c r="G84" s="11" t="s">
        <v>283</v>
      </c>
      <c r="H84" s="94" t="s">
        <v>525</v>
      </c>
      <c r="I84" s="1" t="s">
        <v>94</v>
      </c>
      <c r="J84" s="1" t="s">
        <v>526</v>
      </c>
      <c r="K84" s="77" t="str">
        <f>HYPERLINK("https://uiowa.academicworks.com/","Apply here")</f>
        <v>Apply here</v>
      </c>
      <c r="L84" s="1" t="s">
        <v>119</v>
      </c>
      <c r="M84" s="17" t="str">
        <f>HYPERLINK("http://www.scholarshipsbar.com/university-of-Iowa-presidential-scholarship.html","link")</f>
        <v>link</v>
      </c>
      <c r="N84" s="12" t="str">
        <f>HYPERLINK("https://admissions.uiowa.edu/scholarship/presidential-scholarship","Additional info")</f>
        <v>Additional info</v>
      </c>
      <c r="O84" s="13" t="s">
        <v>28</v>
      </c>
      <c r="P84" s="5"/>
      <c r="Q84" s="5"/>
      <c r="R84" s="5"/>
      <c r="S84" s="5"/>
      <c r="T84" s="5"/>
      <c r="U84" s="5"/>
      <c r="V84" s="5"/>
      <c r="W84" s="5"/>
      <c r="X84" s="5"/>
      <c r="Y84" s="5"/>
      <c r="Z84" s="5"/>
      <c r="AA84" s="5"/>
    </row>
    <row r="85" ht="15.75" customHeight="1">
      <c r="A85" s="1" t="s">
        <v>527</v>
      </c>
      <c r="B85" s="1" t="s">
        <v>17</v>
      </c>
      <c r="C85" s="1" t="s">
        <v>124</v>
      </c>
      <c r="D85" s="1" t="s">
        <v>528</v>
      </c>
      <c r="E85" s="2"/>
      <c r="F85" s="10" t="s">
        <v>529</v>
      </c>
      <c r="G85" s="11" t="s">
        <v>245</v>
      </c>
      <c r="H85" s="76">
        <v>750000.0</v>
      </c>
      <c r="I85" s="1" t="s">
        <v>530</v>
      </c>
      <c r="J85" s="1" t="s">
        <v>256</v>
      </c>
      <c r="K85" s="1" t="s">
        <v>119</v>
      </c>
      <c r="L85" s="1" t="s">
        <v>119</v>
      </c>
      <c r="M85" s="12" t="str">
        <f>HYPERLINK("http://www.scholarshipsbar.com/dfid-mrc-african-research-grant.html#.WX2PbIiGPtQ","link")</f>
        <v>link</v>
      </c>
      <c r="N85" s="12" t="str">
        <f>HYPERLINK("https://www.mrc.ac.uk/funding/browse/","more info")</f>
        <v>more info</v>
      </c>
      <c r="O85" s="13" t="s">
        <v>28</v>
      </c>
      <c r="P85" s="5"/>
      <c r="Q85" s="5"/>
      <c r="R85" s="5"/>
      <c r="S85" s="5"/>
      <c r="T85" s="5"/>
      <c r="U85" s="5"/>
      <c r="V85" s="5"/>
      <c r="W85" s="5"/>
      <c r="X85" s="5"/>
      <c r="Y85" s="5"/>
      <c r="Z85" s="5"/>
      <c r="AA85" s="5"/>
    </row>
    <row r="86" ht="15.75" customHeight="1">
      <c r="A86" s="95" t="s">
        <v>531</v>
      </c>
      <c r="B86" s="1" t="s">
        <v>17</v>
      </c>
      <c r="C86" s="1" t="s">
        <v>124</v>
      </c>
      <c r="D86" s="52" t="s">
        <v>532</v>
      </c>
      <c r="E86" s="1" t="s">
        <v>533</v>
      </c>
      <c r="F86" s="10" t="s">
        <v>534</v>
      </c>
      <c r="G86" s="11" t="s">
        <v>245</v>
      </c>
      <c r="H86" s="57" t="str">
        <f>HYPERLINK("https://royalsociety.org/grants-schemes-awards/grants/africa-capacity-building/","1,243,000 over a five year period")</f>
        <v>1,243,000 over a five year period</v>
      </c>
      <c r="I86" s="1" t="s">
        <v>535</v>
      </c>
      <c r="J86" s="96" t="s">
        <v>536</v>
      </c>
      <c r="K86" s="77" t="str">
        <f>HYPERLINK("https://royalsociety.org/grants-schemes-awards/grants/africa-capacity-building/","website")</f>
        <v>website</v>
      </c>
      <c r="L86" s="52" t="s">
        <v>119</v>
      </c>
      <c r="M86" s="12" t="str">
        <f>HYPERLINK("https://royalsociety.org/~/media/Royal_Society_Content/grants/schemes/Royal_Society-DFID_Africa_Capacity_Building_Initiative/2012-07-25-Eligible-countries.pdf","link")</f>
        <v>link</v>
      </c>
      <c r="N86" s="17" t="str">
        <f>HYPERLINK("https://royalsociety.org/~/media/Royal_Society_Content/grants/schemes/Royal_Society-DFID_Africa_Capacity_Building_Initiative/2012-07-25-Eligible-countries.pdf","eligible countries")</f>
        <v>eligible countries</v>
      </c>
      <c r="O86" s="13" t="s">
        <v>28</v>
      </c>
      <c r="P86" s="5"/>
      <c r="Q86" s="5"/>
      <c r="R86" s="5"/>
      <c r="S86" s="5"/>
      <c r="T86" s="5"/>
      <c r="U86" s="5"/>
      <c r="V86" s="5"/>
      <c r="W86" s="5"/>
      <c r="X86" s="5"/>
      <c r="Y86" s="5"/>
      <c r="Z86" s="5"/>
      <c r="AA86" s="5"/>
    </row>
    <row r="87" ht="15.75" customHeight="1">
      <c r="A87" s="1" t="s">
        <v>537</v>
      </c>
      <c r="B87" s="1" t="s">
        <v>17</v>
      </c>
      <c r="C87" s="1" t="s">
        <v>49</v>
      </c>
      <c r="D87" s="1" t="s">
        <v>19</v>
      </c>
      <c r="E87" s="2"/>
      <c r="F87" s="10" t="s">
        <v>538</v>
      </c>
      <c r="G87" s="11" t="s">
        <v>539</v>
      </c>
      <c r="H87" s="11" t="s">
        <v>540</v>
      </c>
      <c r="I87" s="1" t="s">
        <v>541</v>
      </c>
      <c r="J87" s="1" t="s">
        <v>256</v>
      </c>
      <c r="K87" s="1" t="s">
        <v>119</v>
      </c>
      <c r="L87" s="77" t="str">
        <f>HYPERLINK("http://dfat.gov.au/people-to-people/australia-awards/Pages/australia-awards-scholarships.aspx","link")</f>
        <v>link</v>
      </c>
      <c r="M87" s="12" t="str">
        <f>HYPERLINK("http://www.scholarshipsbar.com/ausaid-australia-awards-scholarship.html#.WX2mOYiGPtT","link")</f>
        <v>link</v>
      </c>
      <c r="N87" s="5"/>
      <c r="O87" s="13" t="s">
        <v>28</v>
      </c>
      <c r="P87" s="5"/>
      <c r="Q87" s="5"/>
      <c r="R87" s="5"/>
      <c r="S87" s="5"/>
      <c r="T87" s="5"/>
      <c r="U87" s="5"/>
      <c r="V87" s="5"/>
      <c r="W87" s="5"/>
      <c r="X87" s="5"/>
      <c r="Y87" s="5"/>
      <c r="Z87" s="5"/>
      <c r="AA87" s="5"/>
    </row>
    <row r="88" ht="15.75" customHeight="1">
      <c r="A88" s="1" t="s">
        <v>542</v>
      </c>
      <c r="B88" s="1" t="s">
        <v>17</v>
      </c>
      <c r="C88" s="1" t="s">
        <v>543</v>
      </c>
      <c r="D88" s="1" t="s">
        <v>344</v>
      </c>
      <c r="E88" s="1" t="s">
        <v>544</v>
      </c>
      <c r="F88" s="10" t="s">
        <v>545</v>
      </c>
      <c r="G88" s="11"/>
      <c r="H88" s="11"/>
      <c r="I88" s="1" t="s">
        <v>546</v>
      </c>
      <c r="J88" s="1" t="s">
        <v>256</v>
      </c>
      <c r="K88" s="1" t="s">
        <v>119</v>
      </c>
      <c r="L88" s="1" t="s">
        <v>547</v>
      </c>
      <c r="M88" s="12" t="str">
        <f>HYPERLINK("http://www.scholarshipsbar.com/2016-afd-psia-student-scholarship.html","link")</f>
        <v>link</v>
      </c>
      <c r="N88" s="12" t="str">
        <f>HYPERLINK("http://www.sciencespo.fr/psia/content/afd-psia-partnership","link")</f>
        <v>link</v>
      </c>
      <c r="O88" s="13" t="s">
        <v>28</v>
      </c>
      <c r="P88" s="5"/>
      <c r="Q88" s="5"/>
      <c r="R88" s="5"/>
      <c r="S88" s="5"/>
      <c r="T88" s="5"/>
      <c r="U88" s="5"/>
      <c r="V88" s="5"/>
      <c r="W88" s="5"/>
      <c r="X88" s="5"/>
      <c r="Y88" s="5"/>
      <c r="Z88" s="5"/>
      <c r="AA88" s="5"/>
    </row>
    <row r="89" ht="15.75" customHeight="1">
      <c r="A89" s="1" t="s">
        <v>391</v>
      </c>
      <c r="B89" s="1" t="s">
        <v>17</v>
      </c>
      <c r="C89" s="1" t="s">
        <v>389</v>
      </c>
      <c r="D89" s="1" t="s">
        <v>19</v>
      </c>
      <c r="E89" s="1" t="s">
        <v>548</v>
      </c>
      <c r="F89" s="10" t="s">
        <v>549</v>
      </c>
      <c r="G89" s="11" t="s">
        <v>550</v>
      </c>
      <c r="H89" s="11" t="s">
        <v>551</v>
      </c>
      <c r="I89" s="1" t="s">
        <v>552</v>
      </c>
      <c r="J89" s="1" t="s">
        <v>256</v>
      </c>
      <c r="K89" s="77" t="str">
        <f>HYPERLINK("http://en.ctbu.edu.cn/","website")</f>
        <v>website</v>
      </c>
      <c r="L89" s="1" t="s">
        <v>553</v>
      </c>
      <c r="M89" s="12" t="str">
        <f>HYPERLINK("http://www.scholarshipsbar.com/2016-presidents-scholarships.html","link")</f>
        <v>link</v>
      </c>
      <c r="N89" s="12" t="str">
        <f>HYPERLINK("http://www.csc.edu.cn/laihua/universityscholarshipdetailen.aspx?collegeId=235&amp;id=20","more info")</f>
        <v>more info</v>
      </c>
      <c r="O89" s="13" t="s">
        <v>28</v>
      </c>
      <c r="P89" s="5"/>
      <c r="Q89" s="5"/>
      <c r="R89" s="5"/>
      <c r="S89" s="5"/>
      <c r="T89" s="5"/>
      <c r="U89" s="5"/>
      <c r="V89" s="5"/>
      <c r="W89" s="5"/>
      <c r="X89" s="5"/>
      <c r="Y89" s="5"/>
      <c r="Z89" s="5"/>
      <c r="AA89" s="5"/>
    </row>
    <row r="90" ht="15.75" customHeight="1">
      <c r="A90" s="1" t="s">
        <v>554</v>
      </c>
      <c r="B90" s="1" t="s">
        <v>17</v>
      </c>
      <c r="C90" s="1" t="s">
        <v>543</v>
      </c>
      <c r="D90" s="1" t="s">
        <v>19</v>
      </c>
      <c r="F90" s="10" t="s">
        <v>555</v>
      </c>
      <c r="G90" s="11" t="s">
        <v>397</v>
      </c>
      <c r="H90" s="11" t="s">
        <v>556</v>
      </c>
      <c r="I90" s="1" t="s">
        <v>557</v>
      </c>
      <c r="J90" s="1" t="s">
        <v>256</v>
      </c>
      <c r="K90" s="1" t="s">
        <v>119</v>
      </c>
      <c r="L90" s="1" t="s">
        <v>119</v>
      </c>
      <c r="M90" s="17" t="str">
        <f>HYPERLINK("http://www.scholarshipsbar.com/2016-2017-eiffel-scholarships.html","link")</f>
        <v>link</v>
      </c>
      <c r="N90" s="12" t="str">
        <f>HYPERLINK("http://www.campusfrance.org/en/eiffel","link")</f>
        <v>link</v>
      </c>
      <c r="O90" s="13" t="s">
        <v>28</v>
      </c>
      <c r="P90" s="5"/>
      <c r="Q90" s="5"/>
      <c r="R90" s="5"/>
      <c r="S90" s="5"/>
      <c r="T90" s="5"/>
      <c r="U90" s="5"/>
      <c r="V90" s="5"/>
      <c r="W90" s="5"/>
      <c r="X90" s="5"/>
      <c r="Y90" s="5"/>
      <c r="Z90" s="5"/>
      <c r="AA90" s="5"/>
    </row>
    <row r="91" ht="15.75" customHeight="1">
      <c r="A91" s="1" t="s">
        <v>558</v>
      </c>
      <c r="B91" s="1" t="s">
        <v>17</v>
      </c>
      <c r="C91" s="2"/>
      <c r="D91" s="1" t="s">
        <v>559</v>
      </c>
      <c r="E91" s="1" t="s">
        <v>560</v>
      </c>
      <c r="F91" s="10" t="s">
        <v>561</v>
      </c>
      <c r="G91" s="11" t="s">
        <v>397</v>
      </c>
      <c r="H91" s="11" t="s">
        <v>562</v>
      </c>
      <c r="I91" s="1" t="s">
        <v>563</v>
      </c>
      <c r="J91" s="1" t="s">
        <v>564</v>
      </c>
      <c r="K91" s="1" t="s">
        <v>119</v>
      </c>
      <c r="L91" s="1" t="s">
        <v>119</v>
      </c>
      <c r="M91" s="12" t="str">
        <f>HYPERLINK("http://www.scholarshipsbar.com/p4hpt-phd-and-masters-scholarships.html","link")</f>
        <v>link</v>
      </c>
      <c r="N91" s="12" t="str">
        <f>HYPERLINK("http://www.ug.edu.gh/p4hpt/content/call-phd-and-masters-scholarship-applications-p4hpt-2017","link")</f>
        <v>link</v>
      </c>
      <c r="O91" s="13" t="s">
        <v>28</v>
      </c>
      <c r="P91" s="5"/>
      <c r="Q91" s="5"/>
      <c r="R91" s="5"/>
      <c r="S91" s="5"/>
      <c r="T91" s="5"/>
      <c r="U91" s="5"/>
      <c r="V91" s="5"/>
      <c r="W91" s="5"/>
      <c r="X91" s="5"/>
      <c r="Y91" s="5"/>
      <c r="Z91" s="5"/>
      <c r="AA91" s="5"/>
    </row>
    <row r="92" ht="15.75" customHeight="1">
      <c r="A92" s="1" t="s">
        <v>565</v>
      </c>
      <c r="B92" s="1" t="s">
        <v>17</v>
      </c>
      <c r="C92" s="1" t="s">
        <v>566</v>
      </c>
      <c r="D92" s="1" t="s">
        <v>390</v>
      </c>
      <c r="E92" s="1" t="s">
        <v>388</v>
      </c>
      <c r="F92" s="10" t="s">
        <v>567</v>
      </c>
      <c r="G92" s="11" t="s">
        <v>568</v>
      </c>
      <c r="H92" s="11" t="s">
        <v>569</v>
      </c>
      <c r="I92" s="1" t="s">
        <v>570</v>
      </c>
      <c r="J92" s="1" t="s">
        <v>256</v>
      </c>
      <c r="K92" s="77" t="str">
        <f>HYPERLINK("http://registr.dzs.cz/registr.nsf/home_main.xsp?unesco","link")</f>
        <v>link</v>
      </c>
      <c r="L92" s="1" t="s">
        <v>571</v>
      </c>
      <c r="M92" s="12" t="str">
        <f>HYPERLINK("http://www.msmt.cz/eu-and-international-affairs/government-scholarships-developing-countries?lang=2","link")</f>
        <v>link</v>
      </c>
      <c r="N92" s="12" t="str">
        <f>HYPERLINK("http://www.msmt.cz/file/42590/","link")</f>
        <v>link</v>
      </c>
      <c r="O92" s="13" t="s">
        <v>28</v>
      </c>
      <c r="P92" s="5"/>
      <c r="Q92" s="5"/>
      <c r="R92" s="5"/>
      <c r="S92" s="5"/>
      <c r="T92" s="5"/>
      <c r="U92" s="5"/>
      <c r="V92" s="5"/>
      <c r="W92" s="5"/>
      <c r="X92" s="5"/>
      <c r="Y92" s="5"/>
      <c r="Z92" s="5"/>
      <c r="AA92" s="5"/>
    </row>
    <row r="93" ht="15.75" customHeight="1">
      <c r="A93" s="1" t="s">
        <v>572</v>
      </c>
      <c r="B93" s="1" t="s">
        <v>17</v>
      </c>
      <c r="C93" s="1" t="s">
        <v>389</v>
      </c>
      <c r="D93" s="1" t="s">
        <v>19</v>
      </c>
      <c r="E93" s="1" t="s">
        <v>573</v>
      </c>
      <c r="F93" s="10" t="s">
        <v>574</v>
      </c>
      <c r="G93" s="11" t="s">
        <v>550</v>
      </c>
      <c r="H93" s="11" t="s">
        <v>575</v>
      </c>
      <c r="I93" s="1" t="s">
        <v>576</v>
      </c>
      <c r="J93" s="1" t="s">
        <v>256</v>
      </c>
      <c r="K93" s="1" t="s">
        <v>119</v>
      </c>
      <c r="L93" s="1" t="s">
        <v>571</v>
      </c>
      <c r="M93" s="12" t="str">
        <f>HYPERLINK("http://www.scholarshipsbar.com/2016-2017-heilongjiang-government-scholarship.html","link")</f>
        <v>link</v>
      </c>
      <c r="N93" s="12" t="str">
        <f>HYPERLINK("http://www.csc.edu.cn/laihua/scholarshipdetailen.aspx?cid=105&amp;id=2918","link")</f>
        <v>link</v>
      </c>
      <c r="O93" s="13" t="s">
        <v>28</v>
      </c>
      <c r="P93" s="5"/>
      <c r="Q93" s="5"/>
      <c r="R93" s="5"/>
      <c r="S93" s="5"/>
      <c r="T93" s="5"/>
      <c r="U93" s="5"/>
      <c r="V93" s="5"/>
      <c r="W93" s="5"/>
      <c r="X93" s="5"/>
      <c r="Y93" s="5"/>
      <c r="Z93" s="5"/>
      <c r="AA93" s="5"/>
    </row>
    <row r="94" ht="15.75" customHeight="1">
      <c r="A94" s="1" t="s">
        <v>577</v>
      </c>
      <c r="B94" s="1" t="s">
        <v>17</v>
      </c>
      <c r="C94" s="1" t="s">
        <v>578</v>
      </c>
      <c r="D94" s="1" t="s">
        <v>19</v>
      </c>
      <c r="E94" s="1" t="s">
        <v>579</v>
      </c>
      <c r="F94" s="10" t="s">
        <v>580</v>
      </c>
      <c r="G94" s="11" t="s">
        <v>581</v>
      </c>
      <c r="H94" s="11" t="s">
        <v>582</v>
      </c>
      <c r="I94" s="1" t="s">
        <v>101</v>
      </c>
      <c r="J94" s="1" t="s">
        <v>256</v>
      </c>
      <c r="K94" s="1" t="s">
        <v>583</v>
      </c>
      <c r="L94" s="1" t="s">
        <v>571</v>
      </c>
      <c r="M94" s="12" t="str">
        <f>HYPERLINK("http://www.scholarshipsbar.com/graduate-scholarship-international-students-turkey.html#.WX3CiIiGPtR","link")</f>
        <v>link</v>
      </c>
      <c r="N94" s="12" t="str">
        <f>HYPERLINK("http://www.tubitak.gov.tr/en/scholarship/undergraduatesgraduates/international-programmes/content-2215-graduate-scholarship-programme-for-international-students","link")</f>
        <v>link</v>
      </c>
      <c r="O94" s="13" t="s">
        <v>28</v>
      </c>
      <c r="P94" s="5"/>
      <c r="Q94" s="5"/>
      <c r="R94" s="5"/>
      <c r="S94" s="5"/>
      <c r="T94" s="5"/>
      <c r="U94" s="5"/>
      <c r="V94" s="5"/>
      <c r="W94" s="5"/>
      <c r="X94" s="5"/>
      <c r="Y94" s="5"/>
      <c r="Z94" s="5"/>
      <c r="AA94" s="5"/>
    </row>
    <row r="95" ht="15.75" customHeight="1">
      <c r="A95" s="1" t="s">
        <v>584</v>
      </c>
      <c r="B95" s="1" t="s">
        <v>17</v>
      </c>
      <c r="C95" s="1" t="s">
        <v>585</v>
      </c>
      <c r="D95" s="1" t="s">
        <v>344</v>
      </c>
      <c r="E95" s="1" t="s">
        <v>586</v>
      </c>
      <c r="F95" s="10" t="s">
        <v>587</v>
      </c>
      <c r="G95" s="11" t="s">
        <v>588</v>
      </c>
      <c r="H95" s="11" t="s">
        <v>589</v>
      </c>
      <c r="I95" s="1" t="s">
        <v>52</v>
      </c>
      <c r="J95" s="1" t="s">
        <v>590</v>
      </c>
      <c r="K95" s="77" t="str">
        <f>HYPERLINK("http://www.education-japan.org/africa/index.html","Apply here")</f>
        <v>Apply here</v>
      </c>
      <c r="L95" s="1" t="s">
        <v>119</v>
      </c>
      <c r="M95" s="12" t="str">
        <f>HYPERLINK("http://www.opportunitiesforafricans.com/african-business-education-initiative-for-youth-abe-initiative-2017-masters-degree-internship-program-for-africans-fully-funded-to-japan/","link")</f>
        <v>link</v>
      </c>
      <c r="N95" s="12" t="str">
        <f>HYPERLINK("https://www.jica.go.jp/south_sudan/english/office/topics/151008.html","more info")</f>
        <v>more info</v>
      </c>
      <c r="O95" s="13" t="s">
        <v>28</v>
      </c>
      <c r="P95" s="5"/>
      <c r="Q95" s="5"/>
      <c r="R95" s="5"/>
      <c r="S95" s="5"/>
      <c r="T95" s="5"/>
      <c r="U95" s="5"/>
      <c r="V95" s="5"/>
      <c r="W95" s="5"/>
      <c r="X95" s="5"/>
      <c r="Y95" s="5"/>
      <c r="Z95" s="5"/>
      <c r="AA95" s="5"/>
    </row>
    <row r="96" ht="15.75" customHeight="1">
      <c r="A96" s="1" t="s">
        <v>591</v>
      </c>
      <c r="B96" s="1" t="s">
        <v>17</v>
      </c>
      <c r="C96" s="1" t="s">
        <v>592</v>
      </c>
      <c r="D96" s="1" t="s">
        <v>508</v>
      </c>
      <c r="E96" s="52" t="s">
        <v>593</v>
      </c>
      <c r="F96" s="10" t="s">
        <v>594</v>
      </c>
      <c r="G96" s="97" t="s">
        <v>43</v>
      </c>
      <c r="H96" s="97" t="s">
        <v>595</v>
      </c>
      <c r="I96" s="1" t="s">
        <v>52</v>
      </c>
      <c r="J96" s="1">
        <v>35.0</v>
      </c>
      <c r="K96" s="98" t="str">
        <f>HYPERLINK("http://www.vub.ac.be/en/studying-at-the-vub/how-to-enroll","how to enroll")</f>
        <v>how to enroll</v>
      </c>
      <c r="L96" s="99" t="str">
        <f>HYPERLINK("https://www.vub.ac.be/en/","See link")</f>
        <v>See link</v>
      </c>
      <c r="M96" s="12" t="str">
        <f>HYPERLINK("http://www.studyinflanders.be/en/scholarship-programmes/master-mind-scholarships/","link")</f>
        <v>link</v>
      </c>
      <c r="N96" s="12" t="str">
        <f>HYPERLINK("http://www.cut.ac.za/wp-content/uploads/2014/06/Guidelines_Master-Mind-Scholarships_2016-2017-VUB2.pdf","more info")</f>
        <v>more info</v>
      </c>
      <c r="O96" s="13" t="s">
        <v>28</v>
      </c>
      <c r="P96" s="5"/>
      <c r="Q96" s="5"/>
      <c r="R96" s="5"/>
      <c r="S96" s="5"/>
      <c r="T96" s="5"/>
      <c r="U96" s="5"/>
      <c r="V96" s="5"/>
      <c r="W96" s="5"/>
      <c r="X96" s="5"/>
      <c r="Y96" s="5"/>
      <c r="Z96" s="5"/>
      <c r="AA96" s="5"/>
    </row>
    <row r="97" ht="15.75" customHeight="1">
      <c r="A97" s="1" t="s">
        <v>596</v>
      </c>
      <c r="B97" s="1" t="s">
        <v>17</v>
      </c>
      <c r="C97" s="1" t="s">
        <v>597</v>
      </c>
      <c r="D97" s="1" t="s">
        <v>598</v>
      </c>
      <c r="E97" s="1" t="s">
        <v>599</v>
      </c>
      <c r="F97" s="10" t="s">
        <v>600</v>
      </c>
      <c r="G97" s="11" t="s">
        <v>43</v>
      </c>
      <c r="H97" s="11" t="s">
        <v>601</v>
      </c>
      <c r="I97" s="1" t="s">
        <v>576</v>
      </c>
      <c r="J97" s="2"/>
      <c r="K97" s="99" t="str">
        <f>HYPERLINK("http://nairobi.msz.gov.pl/en/c/MOBILE/consular_information/scholarships/the_government_scholarship/","download link here")</f>
        <v>download link here</v>
      </c>
      <c r="L97" s="77" t="str">
        <f>HYPERLINK("http://www.go-poland.pl/higher-education-institutions","See universities' criteria")</f>
        <v>See universities' criteria</v>
      </c>
      <c r="M97" s="12" t="str">
        <f>HYPERLINK("http://nairobi.msz.gov.pl/en/c/MOBILE/consular_information/scholarships/the_government_scholarship/","link")</f>
        <v>link</v>
      </c>
      <c r="N97" s="13" t="s">
        <v>602</v>
      </c>
      <c r="O97" s="13" t="s">
        <v>28</v>
      </c>
      <c r="P97" s="5"/>
      <c r="Q97" s="5"/>
      <c r="R97" s="5"/>
      <c r="S97" s="5"/>
      <c r="T97" s="5"/>
      <c r="U97" s="5"/>
      <c r="V97" s="5"/>
      <c r="W97" s="5"/>
      <c r="X97" s="5"/>
      <c r="Y97" s="5"/>
      <c r="Z97" s="5"/>
      <c r="AA97" s="5"/>
    </row>
    <row r="98" ht="15.75" customHeight="1">
      <c r="A98" s="1" t="s">
        <v>603</v>
      </c>
      <c r="B98" s="1" t="s">
        <v>17</v>
      </c>
      <c r="C98" s="1" t="s">
        <v>49</v>
      </c>
      <c r="D98" s="1" t="s">
        <v>604</v>
      </c>
      <c r="E98" s="11" t="s">
        <v>605</v>
      </c>
      <c r="F98" s="100" t="s">
        <v>606</v>
      </c>
      <c r="G98" s="11" t="s">
        <v>33</v>
      </c>
      <c r="H98" s="11" t="s">
        <v>607</v>
      </c>
      <c r="I98" s="1" t="s">
        <v>128</v>
      </c>
      <c r="J98" s="1" t="s">
        <v>215</v>
      </c>
      <c r="K98" s="1" t="s">
        <v>119</v>
      </c>
      <c r="L98" s="78" t="str">
        <f>HYPERLINK("https://scholarships.uq.edu.au/scholarship/boeing-uq-research-alliance-phd-scholarship", "Here are elibility conditions")</f>
        <v>Here are elibility conditions</v>
      </c>
      <c r="M98" s="55" t="str">
        <f>HYPERLINK("https://scholarships.uq.edu.au/scholarship/boeing-uq-research-alliance-phd-scholarship", "Link")</f>
        <v>Link</v>
      </c>
      <c r="N98" s="5"/>
      <c r="O98" s="13" t="s">
        <v>250</v>
      </c>
      <c r="P98" s="5"/>
      <c r="Q98" s="5"/>
      <c r="R98" s="5"/>
      <c r="S98" s="5"/>
      <c r="T98" s="5"/>
      <c r="U98" s="5"/>
      <c r="V98" s="5"/>
      <c r="W98" s="5"/>
      <c r="X98" s="5"/>
      <c r="Y98" s="5"/>
      <c r="Z98" s="5"/>
      <c r="AA98" s="5"/>
    </row>
    <row r="99" ht="15.75" customHeight="1">
      <c r="A99" s="101" t="s">
        <v>608</v>
      </c>
      <c r="B99" s="1" t="s">
        <v>17</v>
      </c>
      <c r="C99" s="1" t="s">
        <v>59</v>
      </c>
      <c r="D99" s="1" t="s">
        <v>609</v>
      </c>
      <c r="E99" s="102" t="s">
        <v>610</v>
      </c>
      <c r="F99" s="10" t="s">
        <v>611</v>
      </c>
      <c r="G99" s="11" t="s">
        <v>33</v>
      </c>
      <c r="H99" s="101" t="s">
        <v>612</v>
      </c>
      <c r="I99" s="1" t="s">
        <v>94</v>
      </c>
      <c r="J99" s="1" t="s">
        <v>215</v>
      </c>
      <c r="K99" s="1" t="s">
        <v>119</v>
      </c>
      <c r="L99" s="1" t="s">
        <v>613</v>
      </c>
      <c r="M99" s="55" t="str">
        <f>HYPERLINK("http://www.simmons.edu/admission-and-financial-aid/student-financial-services/financial-aid/scholarships/kotzen-scholarship", "Link")</f>
        <v>Link</v>
      </c>
      <c r="N99" s="13" t="s">
        <v>614</v>
      </c>
      <c r="O99" s="13" t="s">
        <v>250</v>
      </c>
      <c r="P99" s="5"/>
      <c r="Q99" s="5"/>
      <c r="R99" s="5"/>
      <c r="S99" s="5"/>
      <c r="T99" s="5"/>
      <c r="U99" s="5"/>
      <c r="V99" s="5"/>
      <c r="W99" s="5"/>
      <c r="X99" s="5"/>
      <c r="Y99" s="5"/>
      <c r="Z99" s="5"/>
      <c r="AA99" s="5"/>
    </row>
    <row r="100" ht="15.75" customHeight="1">
      <c r="A100" s="1" t="s">
        <v>615</v>
      </c>
      <c r="B100" s="1" t="s">
        <v>17</v>
      </c>
      <c r="C100" s="1" t="s">
        <v>59</v>
      </c>
      <c r="D100" s="1" t="s">
        <v>609</v>
      </c>
      <c r="E100" s="1" t="s">
        <v>616</v>
      </c>
      <c r="F100" s="10" t="s">
        <v>617</v>
      </c>
      <c r="G100" s="11" t="s">
        <v>33</v>
      </c>
      <c r="H100" s="103" t="s">
        <v>618</v>
      </c>
      <c r="I100" s="1" t="s">
        <v>492</v>
      </c>
      <c r="J100" s="1" t="s">
        <v>256</v>
      </c>
      <c r="K100" s="104" t="s">
        <v>25</v>
      </c>
      <c r="L100" s="1" t="s">
        <v>25</v>
      </c>
      <c r="M100" s="55" t="str">
        <f>HYPERLINK("https://www.uhv.edu/international/apply/scholarships/international-student-merit-scholarship/", "Link")</f>
        <v>Link</v>
      </c>
      <c r="N100" s="13" t="s">
        <v>25</v>
      </c>
      <c r="O100" s="13" t="s">
        <v>250</v>
      </c>
      <c r="P100" s="5"/>
      <c r="Q100" s="5"/>
      <c r="R100" s="5"/>
      <c r="S100" s="5"/>
      <c r="T100" s="5"/>
      <c r="U100" s="5"/>
      <c r="V100" s="5"/>
      <c r="W100" s="5"/>
      <c r="X100" s="5"/>
      <c r="Y100" s="5"/>
      <c r="Z100" s="5"/>
      <c r="AA100" s="5"/>
    </row>
    <row r="101" ht="15.75" customHeight="1">
      <c r="A101" s="1" t="s">
        <v>619</v>
      </c>
      <c r="B101" s="1" t="s">
        <v>17</v>
      </c>
      <c r="C101" s="1" t="s">
        <v>620</v>
      </c>
      <c r="D101" s="1" t="s">
        <v>344</v>
      </c>
      <c r="E101" s="105" t="s">
        <v>621</v>
      </c>
      <c r="F101" s="106" t="s">
        <v>622</v>
      </c>
      <c r="G101" s="11" t="s">
        <v>33</v>
      </c>
      <c r="H101" s="107" t="s">
        <v>623</v>
      </c>
      <c r="I101" s="1" t="s">
        <v>624</v>
      </c>
      <c r="J101" s="1">
        <v>4.0</v>
      </c>
      <c r="K101" s="78" t="str">
        <f>HYPERLINK("http://www.alnscholarshipfund.org/scholarships", "CHECK THIS LINK")</f>
        <v>CHECK THIS LINK</v>
      </c>
      <c r="L101" s="78" t="str">
        <f>HYPERLINK("http://www.alnscholarshipfund.org/scholarships/eligibility-criteria", "Eligibility criteria")</f>
        <v>Eligibility criteria</v>
      </c>
      <c r="M101" s="55" t="str">
        <f>HYPERLINK("http://www.alnscholarshipfund.org/scholarships/application-process", "LINK")</f>
        <v>LINK</v>
      </c>
      <c r="N101" s="108" t="s">
        <v>625</v>
      </c>
      <c r="O101" s="13" t="s">
        <v>250</v>
      </c>
      <c r="P101" s="5"/>
      <c r="Q101" s="5"/>
      <c r="R101" s="5"/>
      <c r="S101" s="5"/>
      <c r="T101" s="5"/>
      <c r="U101" s="5"/>
      <c r="V101" s="5"/>
      <c r="W101" s="5"/>
      <c r="X101" s="5"/>
      <c r="Y101" s="5"/>
      <c r="Z101" s="5"/>
      <c r="AA101" s="5"/>
    </row>
    <row r="102" ht="15.75" customHeight="1">
      <c r="A102" s="52" t="s">
        <v>626</v>
      </c>
      <c r="B102" s="1" t="s">
        <v>17</v>
      </c>
      <c r="C102" s="1" t="s">
        <v>124</v>
      </c>
      <c r="D102" s="1" t="s">
        <v>609</v>
      </c>
      <c r="E102" s="109" t="s">
        <v>627</v>
      </c>
      <c r="F102" s="10" t="s">
        <v>628</v>
      </c>
      <c r="G102" s="11" t="s">
        <v>126</v>
      </c>
      <c r="H102" s="11" t="s">
        <v>629</v>
      </c>
      <c r="I102" s="1" t="s">
        <v>630</v>
      </c>
      <c r="J102" s="1" t="s">
        <v>631</v>
      </c>
      <c r="K102" s="1" t="s">
        <v>632</v>
      </c>
      <c r="L102" s="1" t="s">
        <v>25</v>
      </c>
      <c r="M102" s="55" t="str">
        <f>HYPERLINK("http://www.ox.ac.uk/clarendon/about", "LINK")</f>
        <v>LINK</v>
      </c>
      <c r="N102" s="13" t="s">
        <v>633</v>
      </c>
      <c r="O102" s="13" t="s">
        <v>250</v>
      </c>
      <c r="P102" s="5"/>
      <c r="Q102" s="5"/>
      <c r="R102" s="5"/>
      <c r="S102" s="5"/>
      <c r="T102" s="5"/>
      <c r="U102" s="5"/>
      <c r="V102" s="5"/>
      <c r="W102" s="5"/>
      <c r="X102" s="5"/>
      <c r="Y102" s="5"/>
      <c r="Z102" s="5"/>
      <c r="AA102" s="5"/>
    </row>
    <row r="103" ht="15.75" customHeight="1">
      <c r="A103" s="1" t="s">
        <v>634</v>
      </c>
      <c r="B103" s="1" t="s">
        <v>17</v>
      </c>
      <c r="C103" s="1" t="s">
        <v>635</v>
      </c>
      <c r="D103" s="1" t="s">
        <v>636</v>
      </c>
      <c r="E103" s="1" t="s">
        <v>637</v>
      </c>
      <c r="F103" s="10" t="s">
        <v>638</v>
      </c>
      <c r="G103" s="11" t="s">
        <v>397</v>
      </c>
      <c r="H103" s="11" t="s">
        <v>25</v>
      </c>
      <c r="I103" s="1" t="s">
        <v>639</v>
      </c>
      <c r="J103" s="1" t="s">
        <v>640</v>
      </c>
      <c r="K103" s="1" t="s">
        <v>637</v>
      </c>
      <c r="L103" s="1" t="s">
        <v>25</v>
      </c>
      <c r="M103" s="55" t="str">
        <f>HYPERLINK("http://www.postdocpooli.fi/?lang=3", "LINK")</f>
        <v>LINK</v>
      </c>
      <c r="N103" s="5"/>
      <c r="O103" s="13" t="s">
        <v>250</v>
      </c>
      <c r="P103" s="5"/>
      <c r="Q103" s="5"/>
      <c r="R103" s="5"/>
      <c r="S103" s="5"/>
      <c r="T103" s="5"/>
      <c r="U103" s="5"/>
      <c r="V103" s="5"/>
      <c r="W103" s="5"/>
      <c r="X103" s="5"/>
      <c r="Y103" s="5"/>
      <c r="Z103" s="5"/>
      <c r="AA103" s="5"/>
    </row>
    <row r="104" ht="15.75" customHeight="1">
      <c r="A104" s="1" t="s">
        <v>641</v>
      </c>
      <c r="B104" s="1" t="s">
        <v>17</v>
      </c>
      <c r="C104" s="1" t="s">
        <v>642</v>
      </c>
      <c r="D104" s="1" t="s">
        <v>643</v>
      </c>
      <c r="E104" s="1" t="s">
        <v>644</v>
      </c>
      <c r="F104" s="110" t="s">
        <v>645</v>
      </c>
      <c r="G104" s="11" t="s">
        <v>33</v>
      </c>
      <c r="H104" s="11" t="s">
        <v>25</v>
      </c>
      <c r="I104" s="1" t="s">
        <v>646</v>
      </c>
      <c r="J104" s="1">
        <v>60.0</v>
      </c>
      <c r="K104" s="1" t="s">
        <v>647</v>
      </c>
      <c r="L104" s="1" t="s">
        <v>637</v>
      </c>
      <c r="M104" s="55" t="str">
        <f>HYPERLINK("http://sydney.edu.au/medicine/study/scholarships/summer-research/", "LINK")</f>
        <v>LINK</v>
      </c>
      <c r="N104" s="5"/>
      <c r="O104" s="13" t="s">
        <v>250</v>
      </c>
      <c r="P104" s="5"/>
      <c r="Q104" s="5"/>
      <c r="R104" s="5"/>
      <c r="S104" s="5"/>
      <c r="T104" s="5"/>
      <c r="U104" s="5"/>
      <c r="V104" s="5"/>
      <c r="W104" s="5"/>
      <c r="X104" s="5"/>
      <c r="Y104" s="5"/>
      <c r="Z104" s="5"/>
      <c r="AA104" s="5"/>
    </row>
    <row r="105" ht="15.75" customHeight="1">
      <c r="A105" s="111" t="s">
        <v>648</v>
      </c>
      <c r="B105" s="1" t="s">
        <v>17</v>
      </c>
      <c r="C105" s="1" t="s">
        <v>649</v>
      </c>
      <c r="D105" s="1" t="s">
        <v>344</v>
      </c>
      <c r="E105" s="1" t="s">
        <v>650</v>
      </c>
      <c r="F105" s="10" t="s">
        <v>651</v>
      </c>
      <c r="G105" s="11" t="s">
        <v>397</v>
      </c>
      <c r="H105" s="11" t="s">
        <v>652</v>
      </c>
      <c r="I105" s="1" t="s">
        <v>52</v>
      </c>
      <c r="J105" s="1">
        <v>1.0</v>
      </c>
      <c r="K105" s="1" t="s">
        <v>25</v>
      </c>
      <c r="L105" s="1" t="s">
        <v>25</v>
      </c>
      <c r="M105" s="55" t="str">
        <f>HYPERLINK("https://sites.insead.edu/mba/schlmgmt/dsp_schl_info.cfm?schlcode=NEW", "LINK")</f>
        <v>LINK</v>
      </c>
      <c r="N105" s="5"/>
      <c r="O105" s="13" t="s">
        <v>250</v>
      </c>
      <c r="P105" s="5"/>
      <c r="Q105" s="5"/>
      <c r="R105" s="5"/>
      <c r="S105" s="5"/>
      <c r="T105" s="5"/>
      <c r="U105" s="5"/>
      <c r="V105" s="5"/>
      <c r="W105" s="5"/>
      <c r="X105" s="5"/>
      <c r="Y105" s="5"/>
      <c r="Z105" s="5"/>
      <c r="AA105" s="5"/>
    </row>
    <row r="106" ht="15.75" customHeight="1">
      <c r="A106" s="1" t="s">
        <v>170</v>
      </c>
      <c r="B106" s="1" t="s">
        <v>17</v>
      </c>
      <c r="C106" s="1" t="s">
        <v>124</v>
      </c>
      <c r="D106" s="1" t="s">
        <v>25</v>
      </c>
      <c r="E106" s="1" t="s">
        <v>653</v>
      </c>
      <c r="F106" s="10" t="s">
        <v>654</v>
      </c>
      <c r="G106" s="11" t="s">
        <v>245</v>
      </c>
      <c r="H106" s="11" t="s">
        <v>25</v>
      </c>
      <c r="I106" s="1" t="s">
        <v>101</v>
      </c>
      <c r="J106" s="1">
        <v>2.0</v>
      </c>
      <c r="K106" s="1" t="s">
        <v>25</v>
      </c>
      <c r="L106" s="1" t="s">
        <v>25</v>
      </c>
      <c r="M106" s="55" t="str">
        <f>HYPERLINK("http://www.ed.ac.uk/student-funding/postgraduate/international/region/africa/beit-trust", "LINK")</f>
        <v>LINK</v>
      </c>
      <c r="N106" s="5"/>
      <c r="O106" s="13" t="s">
        <v>250</v>
      </c>
      <c r="P106" s="5"/>
      <c r="Q106" s="5"/>
      <c r="R106" s="5"/>
      <c r="S106" s="5"/>
      <c r="T106" s="5"/>
      <c r="U106" s="5"/>
      <c r="V106" s="5"/>
      <c r="W106" s="5"/>
      <c r="X106" s="5"/>
      <c r="Y106" s="5"/>
      <c r="Z106" s="5"/>
      <c r="AA106" s="5"/>
    </row>
    <row r="107" ht="15.75" customHeight="1">
      <c r="A107" s="112" t="s">
        <v>655</v>
      </c>
      <c r="B107" s="1" t="s">
        <v>17</v>
      </c>
      <c r="C107" s="1" t="s">
        <v>124</v>
      </c>
      <c r="D107" s="1" t="s">
        <v>656</v>
      </c>
      <c r="E107" s="1" t="s">
        <v>657</v>
      </c>
      <c r="F107" s="10" t="s">
        <v>658</v>
      </c>
      <c r="G107" s="11" t="s">
        <v>245</v>
      </c>
      <c r="H107" s="113">
        <v>55000.0</v>
      </c>
      <c r="I107" s="1" t="s">
        <v>659</v>
      </c>
      <c r="J107" s="1">
        <v>5.0</v>
      </c>
      <c r="K107" s="77" t="str">
        <f>HYPERLINK("https://www.sbs.ox.ac.uk/programmes/degrees/1plus1/how-to-apply","how  to apply")</f>
        <v>how  to apply</v>
      </c>
      <c r="L107" s="1" t="s">
        <v>660</v>
      </c>
      <c r="M107" s="12" t="str">
        <f>HYPERLINK("http://www.scholars4dev.com/13195/oxford-perishing-square-graduate-scholarships/","link")</f>
        <v>link</v>
      </c>
      <c r="N107" s="5"/>
      <c r="O107" s="13" t="s">
        <v>28</v>
      </c>
      <c r="P107" s="5"/>
      <c r="Q107" s="5"/>
      <c r="R107" s="5"/>
      <c r="S107" s="5"/>
      <c r="T107" s="5"/>
      <c r="U107" s="5"/>
      <c r="V107" s="5"/>
      <c r="W107" s="5"/>
      <c r="X107" s="5"/>
      <c r="Y107" s="5"/>
      <c r="Z107" s="5"/>
      <c r="AA107" s="5"/>
    </row>
    <row r="108" ht="15.75" customHeight="1">
      <c r="A108" s="1" t="s">
        <v>661</v>
      </c>
      <c r="B108" s="1" t="s">
        <v>662</v>
      </c>
      <c r="C108" s="1" t="s">
        <v>585</v>
      </c>
      <c r="D108" s="1" t="s">
        <v>663</v>
      </c>
      <c r="E108" s="1" t="s">
        <v>664</v>
      </c>
      <c r="F108" s="10" t="s">
        <v>665</v>
      </c>
      <c r="G108" s="11" t="s">
        <v>666</v>
      </c>
      <c r="H108" s="11" t="s">
        <v>667</v>
      </c>
      <c r="I108" s="1" t="s">
        <v>668</v>
      </c>
      <c r="J108" s="2"/>
      <c r="K108" s="1" t="s">
        <v>25</v>
      </c>
      <c r="L108" s="1" t="s">
        <v>669</v>
      </c>
      <c r="M108" s="12" t="str">
        <f>HYPERLINK("http://www.mext.go.jp/component/a_menu/education/detail/__icsFiles/afieldfile/2017/04/21/1384516_02.pdf","link")</f>
        <v>link</v>
      </c>
      <c r="N108" s="13" t="s">
        <v>670</v>
      </c>
      <c r="O108" s="13" t="s">
        <v>28</v>
      </c>
      <c r="P108" s="5"/>
      <c r="Q108" s="5"/>
      <c r="R108" s="5"/>
      <c r="S108" s="5"/>
      <c r="T108" s="5"/>
      <c r="U108" s="5"/>
      <c r="V108" s="5"/>
      <c r="W108" s="5"/>
      <c r="X108" s="5"/>
      <c r="Y108" s="5"/>
      <c r="Z108" s="5"/>
      <c r="AA108" s="5"/>
    </row>
    <row r="109" ht="15.75" customHeight="1">
      <c r="A109" s="52" t="s">
        <v>537</v>
      </c>
      <c r="B109" s="1" t="s">
        <v>662</v>
      </c>
      <c r="C109" s="1" t="s">
        <v>49</v>
      </c>
      <c r="D109" s="1" t="s">
        <v>671</v>
      </c>
      <c r="E109" s="1" t="s">
        <v>672</v>
      </c>
      <c r="F109" s="10" t="s">
        <v>673</v>
      </c>
      <c r="G109" s="11" t="s">
        <v>33</v>
      </c>
      <c r="H109" s="114" t="s">
        <v>674</v>
      </c>
      <c r="I109" s="1" t="s">
        <v>675</v>
      </c>
      <c r="J109" s="1">
        <v>10.0</v>
      </c>
      <c r="K109" s="77" t="str">
        <f>HYPERLINK("http://www.flinders.edu.au/scholarships-system/index.cfm/scholarships/display/a731e2","Link")</f>
        <v>Link</v>
      </c>
      <c r="L109" s="99" t="str">
        <f>HYPERLINK("http://www.imd.org/mba/admissions/one-year-mba-program-financial-aid/","here")</f>
        <v>here</v>
      </c>
      <c r="M109" s="12" t="str">
        <f>HYPERLINK("http://www.scholars4dev.com/6832/flinders-university-scholarships-for-international-students/","link")</f>
        <v>link</v>
      </c>
      <c r="N109" s="12" t="str">
        <f>HYPERLINK("https://www.flinders.edu.au/international/apply/apply-research-degree","website")</f>
        <v>website</v>
      </c>
      <c r="O109" s="13" t="s">
        <v>28</v>
      </c>
      <c r="P109" s="5"/>
      <c r="Q109" s="5"/>
      <c r="R109" s="5"/>
      <c r="S109" s="5"/>
      <c r="T109" s="5"/>
      <c r="U109" s="5"/>
      <c r="V109" s="5"/>
      <c r="W109" s="5"/>
      <c r="X109" s="5"/>
      <c r="Y109" s="5"/>
      <c r="Z109" s="5"/>
      <c r="AA109" s="5"/>
    </row>
    <row r="110" ht="15.75" customHeight="1">
      <c r="A110" s="112" t="s">
        <v>676</v>
      </c>
      <c r="B110" s="1" t="s">
        <v>662</v>
      </c>
      <c r="C110" s="1" t="s">
        <v>59</v>
      </c>
      <c r="D110" s="1" t="s">
        <v>19</v>
      </c>
      <c r="E110" s="1" t="s">
        <v>677</v>
      </c>
      <c r="F110" s="110" t="s">
        <v>678</v>
      </c>
      <c r="G110" s="11"/>
      <c r="H110" s="11"/>
      <c r="I110" s="1" t="s">
        <v>679</v>
      </c>
      <c r="J110" s="115">
        <v>4000.0</v>
      </c>
      <c r="K110" s="49" t="s">
        <v>109</v>
      </c>
      <c r="L110" s="99" t="str">
        <f>HYPERLINK("https://foreign.fulbrightonline.org/about/applicants","country specific data")</f>
        <v>country specific data</v>
      </c>
      <c r="M110" s="12" t="str">
        <f>HYPERLINK("http://www.scholars4dev.com/2876/usa-fulbright-scholarships-for-international-students/","link")</f>
        <v>link</v>
      </c>
      <c r="N110" s="12" t="str">
        <f>HYPERLINK("https://foreign.fulbrightonline.org/about/applicants","country specific data")</f>
        <v>country specific data</v>
      </c>
      <c r="O110" s="13" t="s">
        <v>28</v>
      </c>
      <c r="P110" s="5"/>
      <c r="Q110" s="5"/>
      <c r="R110" s="5"/>
      <c r="S110" s="5"/>
      <c r="T110" s="5"/>
      <c r="U110" s="5"/>
      <c r="V110" s="5"/>
      <c r="W110" s="5"/>
      <c r="X110" s="5"/>
      <c r="Y110" s="5"/>
      <c r="Z110" s="5"/>
      <c r="AA110" s="5"/>
    </row>
    <row r="111" ht="15.75" customHeight="1">
      <c r="A111" s="112" t="s">
        <v>680</v>
      </c>
      <c r="B111" s="1" t="s">
        <v>17</v>
      </c>
      <c r="C111" s="1" t="s">
        <v>681</v>
      </c>
      <c r="D111" s="1" t="s">
        <v>682</v>
      </c>
      <c r="E111" s="2"/>
      <c r="F111" s="110" t="s">
        <v>683</v>
      </c>
      <c r="G111" s="11" t="s">
        <v>684</v>
      </c>
      <c r="H111" s="11" t="s">
        <v>685</v>
      </c>
      <c r="I111" s="1" t="s">
        <v>686</v>
      </c>
      <c r="J111" s="1">
        <v>3.0</v>
      </c>
      <c r="K111" s="99" t="str">
        <f>HYPERLINK("http://www.imd.org/mba/admissions/one-year-mba-program-financial-aid/","link")</f>
        <v>link</v>
      </c>
      <c r="L111" s="49" t="s">
        <v>109</v>
      </c>
      <c r="M111" s="12" t="str">
        <f>HYPERLINK("http://www.scholars4dev.com/3681/imd-future-leaders-mba-scholarships/","link")</f>
        <v>link</v>
      </c>
      <c r="N111" s="116"/>
      <c r="O111" s="13" t="s">
        <v>28</v>
      </c>
      <c r="P111" s="5"/>
      <c r="Q111" s="5"/>
      <c r="R111" s="5"/>
      <c r="S111" s="5"/>
      <c r="T111" s="5"/>
      <c r="U111" s="5"/>
      <c r="V111" s="5"/>
      <c r="W111" s="5"/>
      <c r="X111" s="5"/>
      <c r="Y111" s="5"/>
      <c r="Z111" s="5"/>
      <c r="AA111" s="5"/>
    </row>
    <row r="112" ht="15.75" customHeight="1">
      <c r="A112" s="112" t="s">
        <v>687</v>
      </c>
      <c r="B112" s="1" t="s">
        <v>662</v>
      </c>
      <c r="C112" s="1" t="s">
        <v>681</v>
      </c>
      <c r="D112" s="1" t="s">
        <v>688</v>
      </c>
      <c r="E112" s="2"/>
      <c r="F112" s="110" t="s">
        <v>689</v>
      </c>
      <c r="G112" s="11" t="s">
        <v>684</v>
      </c>
      <c r="H112" s="11" t="s">
        <v>690</v>
      </c>
      <c r="I112" s="1" t="s">
        <v>691</v>
      </c>
      <c r="J112" s="1">
        <v>1.0</v>
      </c>
      <c r="K112" s="1" t="s">
        <v>25</v>
      </c>
      <c r="L112" s="49" t="s">
        <v>109</v>
      </c>
      <c r="M112" s="12" t="str">
        <f>HYPERLINK("http://www.scholars4dev.com/3450/nestle-mba-scholarships-for-women-from-developing-countries/","link")</f>
        <v>link</v>
      </c>
      <c r="N112" s="116"/>
      <c r="O112" s="13" t="s">
        <v>28</v>
      </c>
      <c r="P112" s="5"/>
      <c r="Q112" s="5"/>
      <c r="R112" s="5"/>
      <c r="S112" s="5"/>
      <c r="T112" s="5"/>
      <c r="U112" s="5"/>
      <c r="V112" s="5"/>
      <c r="W112" s="5"/>
      <c r="X112" s="5"/>
      <c r="Y112" s="5"/>
      <c r="Z112" s="5"/>
      <c r="AA112" s="5"/>
    </row>
    <row r="113" ht="15.75" customHeight="1">
      <c r="A113" s="1" t="s">
        <v>692</v>
      </c>
      <c r="B113" s="1" t="s">
        <v>662</v>
      </c>
      <c r="C113" s="1" t="s">
        <v>49</v>
      </c>
      <c r="D113" s="1" t="s">
        <v>693</v>
      </c>
      <c r="E113" s="2"/>
      <c r="F113" s="110" t="s">
        <v>694</v>
      </c>
      <c r="G113" s="11" t="s">
        <v>33</v>
      </c>
      <c r="H113" s="11" t="s">
        <v>695</v>
      </c>
      <c r="I113" s="1" t="s">
        <v>675</v>
      </c>
      <c r="J113" s="1" t="s">
        <v>102</v>
      </c>
      <c r="K113" s="1" t="s">
        <v>25</v>
      </c>
      <c r="L113" s="77" t="str">
        <f>HYPERLINK("http://www.adelaide.edu.au/graduatecentre/scholarships/research-international/opportunities/adelaide-scholarship-international/","Here")</f>
        <v>Here</v>
      </c>
      <c r="M113" s="12" t="str">
        <f>HYPERLINK("http://www.scholars4dev.com/6711/university-of-adelaide-scholarships-for-international-students/","LINK")</f>
        <v>LINK</v>
      </c>
      <c r="N113" s="12" t="str">
        <f>HYPERLINK("http://www.adelaide.edu.au/graduatecentre/scholarships/research-international/opportunities/adelaide-scholarship-international/","Website")</f>
        <v>Website</v>
      </c>
      <c r="O113" s="13" t="s">
        <v>28</v>
      </c>
      <c r="P113" s="5"/>
      <c r="Q113" s="5"/>
      <c r="R113" s="5"/>
      <c r="S113" s="5"/>
      <c r="T113" s="5"/>
      <c r="U113" s="5"/>
      <c r="V113" s="5"/>
      <c r="W113" s="5"/>
      <c r="X113" s="5"/>
      <c r="Y113" s="5"/>
      <c r="Z113" s="5"/>
      <c r="AA113" s="5"/>
    </row>
    <row r="114" ht="15.75" customHeight="1">
      <c r="A114" s="112" t="s">
        <v>696</v>
      </c>
      <c r="B114" s="1" t="s">
        <v>662</v>
      </c>
      <c r="C114" s="1" t="s">
        <v>124</v>
      </c>
      <c r="D114" s="1" t="s">
        <v>697</v>
      </c>
      <c r="E114" s="1" t="s">
        <v>698</v>
      </c>
      <c r="F114" s="10" t="s">
        <v>699</v>
      </c>
      <c r="G114" s="11" t="s">
        <v>245</v>
      </c>
      <c r="H114" s="117">
        <v>63000.0</v>
      </c>
      <c r="I114" s="1" t="s">
        <v>659</v>
      </c>
      <c r="J114" s="1">
        <v>5.0</v>
      </c>
      <c r="K114" s="99" t="str">
        <f>HYPERLINK("http://skollscholarship.org/how-to-apply/","How to apply")</f>
        <v>How to apply</v>
      </c>
      <c r="L114" s="77" t="str">
        <f>HYPERLINK("http://www.scholars4dev.com/3265/skoll-international-mba-scholarships-on-social-entrepreneurship/","Eligibility here")</f>
        <v>Eligibility here</v>
      </c>
      <c r="M114" s="12" t="str">
        <f>HYPERLINK("http://www.scholars4dev.com/3265/skoll-international-mba-scholarships-on-social-entrepreneurship/","link")</f>
        <v>link</v>
      </c>
      <c r="N114" s="5"/>
      <c r="O114" s="13" t="s">
        <v>28</v>
      </c>
      <c r="P114" s="5"/>
      <c r="Q114" s="5"/>
      <c r="R114" s="5"/>
      <c r="S114" s="5"/>
      <c r="T114" s="5"/>
      <c r="U114" s="5"/>
      <c r="V114" s="5"/>
      <c r="W114" s="5"/>
      <c r="X114" s="5"/>
      <c r="Y114" s="5"/>
      <c r="Z114" s="5"/>
      <c r="AA114" s="5"/>
    </row>
    <row r="115" ht="15.75" customHeight="1">
      <c r="A115" s="70" t="s">
        <v>700</v>
      </c>
      <c r="B115" s="70" t="s">
        <v>50</v>
      </c>
      <c r="C115" s="70" t="s">
        <v>314</v>
      </c>
      <c r="D115" s="70" t="s">
        <v>344</v>
      </c>
      <c r="E115" s="70" t="s">
        <v>701</v>
      </c>
      <c r="F115" s="71" t="s">
        <v>702</v>
      </c>
      <c r="G115" s="97" t="s">
        <v>703</v>
      </c>
      <c r="H115" s="88" t="s">
        <v>704</v>
      </c>
      <c r="I115" s="70" t="s">
        <v>624</v>
      </c>
      <c r="J115" s="70" t="s">
        <v>256</v>
      </c>
      <c r="K115" s="70" t="s">
        <v>119</v>
      </c>
      <c r="L115" s="70" t="s">
        <v>119</v>
      </c>
      <c r="M115" s="118" t="str">
        <f>HYPERLINK("http://www.gsb.uct.ac.za/solution-space-scholarships","Link")</f>
        <v>Link</v>
      </c>
      <c r="N115" s="119"/>
      <c r="O115" s="13" t="s">
        <v>278</v>
      </c>
      <c r="P115" s="70"/>
      <c r="Q115" s="5"/>
      <c r="R115" s="5"/>
      <c r="S115" s="5"/>
      <c r="T115" s="5"/>
      <c r="U115" s="5"/>
      <c r="V115" s="5"/>
      <c r="W115" s="5"/>
      <c r="X115" s="5"/>
      <c r="Y115" s="5"/>
      <c r="Z115" s="5"/>
      <c r="AA115" s="5"/>
    </row>
    <row r="116" ht="15.75" customHeight="1">
      <c r="A116" s="70" t="s">
        <v>705</v>
      </c>
      <c r="B116" s="70" t="s">
        <v>50</v>
      </c>
      <c r="C116" s="70" t="s">
        <v>314</v>
      </c>
      <c r="D116" s="70" t="s">
        <v>706</v>
      </c>
      <c r="E116" s="70" t="s">
        <v>304</v>
      </c>
      <c r="F116" s="71" t="s">
        <v>707</v>
      </c>
      <c r="G116" s="120"/>
      <c r="H116" s="121"/>
      <c r="I116" s="70" t="s">
        <v>94</v>
      </c>
      <c r="J116" s="70">
        <v>100.0</v>
      </c>
      <c r="K116" s="122" t="str">
        <f>HYPERLINK("http://www.allangrayorbis.org/fellowship-programme/how-to-apply/","Go to website for specific details: ")</f>
        <v>Go to website for specific details: </v>
      </c>
      <c r="L116" s="122" t="str">
        <f>HYPERLINK("http://www.allangrayorbis.org/fellowship-programme/how-to-apply/","Go to website for specific details:")</f>
        <v>Go to website for specific details:</v>
      </c>
      <c r="M116" s="118" t="str">
        <f>HYPERLINK("http://www.allangrayorbis.org/fellowship-programme/","Link")</f>
        <v>Link</v>
      </c>
      <c r="N116" s="119"/>
      <c r="O116" s="13" t="s">
        <v>278</v>
      </c>
      <c r="P116" s="70"/>
      <c r="Q116" s="5"/>
      <c r="R116" s="5"/>
      <c r="S116" s="5"/>
      <c r="T116" s="5"/>
      <c r="U116" s="5"/>
      <c r="V116" s="5"/>
      <c r="W116" s="5"/>
      <c r="X116" s="5"/>
      <c r="Y116" s="5"/>
      <c r="Z116" s="5"/>
      <c r="AA116" s="5"/>
    </row>
    <row r="117" ht="15.75" customHeight="1">
      <c r="A117" s="70" t="s">
        <v>708</v>
      </c>
      <c r="B117" s="70" t="s">
        <v>50</v>
      </c>
      <c r="C117" s="70" t="s">
        <v>314</v>
      </c>
      <c r="D117" s="70" t="s">
        <v>321</v>
      </c>
      <c r="E117" s="70" t="s">
        <v>709</v>
      </c>
      <c r="F117" s="71" t="s">
        <v>710</v>
      </c>
      <c r="G117" s="97" t="s">
        <v>703</v>
      </c>
      <c r="H117" s="88" t="s">
        <v>711</v>
      </c>
      <c r="I117" s="70" t="s">
        <v>94</v>
      </c>
      <c r="J117" s="70">
        <v>100.0</v>
      </c>
      <c r="K117" s="70" t="s">
        <v>119</v>
      </c>
      <c r="L117" s="70" t="s">
        <v>119</v>
      </c>
      <c r="M117" s="118" t="str">
        <f>HYPERLINK("https://www.dellyoungleaders.org/#/students","Link")</f>
        <v>Link</v>
      </c>
      <c r="N117" s="119"/>
      <c r="O117" s="13" t="s">
        <v>278</v>
      </c>
      <c r="P117" s="70"/>
      <c r="Q117" s="5"/>
      <c r="R117" s="5"/>
      <c r="S117" s="5"/>
      <c r="T117" s="5"/>
      <c r="U117" s="5"/>
      <c r="V117" s="5"/>
      <c r="W117" s="5"/>
      <c r="X117" s="5"/>
      <c r="Y117" s="5"/>
      <c r="Z117" s="5"/>
      <c r="AA117" s="5"/>
    </row>
    <row r="118" ht="15.75" customHeight="1">
      <c r="A118" s="70" t="s">
        <v>712</v>
      </c>
      <c r="B118" s="70" t="s">
        <v>50</v>
      </c>
      <c r="C118" s="70" t="s">
        <v>314</v>
      </c>
      <c r="D118" s="70" t="s">
        <v>321</v>
      </c>
      <c r="E118" s="70" t="s">
        <v>713</v>
      </c>
      <c r="F118" s="71" t="s">
        <v>714</v>
      </c>
      <c r="G118" s="97" t="s">
        <v>703</v>
      </c>
      <c r="H118" s="88" t="s">
        <v>715</v>
      </c>
      <c r="I118" s="70" t="s">
        <v>94</v>
      </c>
      <c r="J118" s="70" t="s">
        <v>716</v>
      </c>
      <c r="K118" s="122" t="str">
        <f>HYPERLINK("http://www.canoncollins.org.uk/sites/canoncollins.org.uk/files/canon_collins_leigh_day_scholarship_at_uwc_2017_application_guidelines.pdf","Go to website for specific details:")</f>
        <v>Go to website for specific details:</v>
      </c>
      <c r="L118" s="70" t="s">
        <v>119</v>
      </c>
      <c r="M118" s="123" t="str">
        <f>HYPERLINK("http://www.canoncollins.org.uk/apply","Link")</f>
        <v>Link</v>
      </c>
      <c r="N118" s="119"/>
      <c r="O118" s="13" t="s">
        <v>278</v>
      </c>
      <c r="P118" s="5"/>
      <c r="Q118" s="5"/>
      <c r="R118" s="5"/>
      <c r="S118" s="5"/>
      <c r="T118" s="5"/>
      <c r="U118" s="5"/>
      <c r="V118" s="5"/>
      <c r="W118" s="5"/>
      <c r="X118" s="5"/>
      <c r="Y118" s="5"/>
      <c r="Z118" s="5"/>
      <c r="AA118" s="5"/>
    </row>
    <row r="119" ht="15.75" customHeight="1">
      <c r="A119" s="70" t="s">
        <v>717</v>
      </c>
      <c r="B119" s="70" t="s">
        <v>50</v>
      </c>
      <c r="C119" s="70" t="s">
        <v>314</v>
      </c>
      <c r="D119" s="70" t="s">
        <v>718</v>
      </c>
      <c r="E119" s="70" t="s">
        <v>304</v>
      </c>
      <c r="F119" s="71" t="s">
        <v>719</v>
      </c>
      <c r="G119" s="97" t="s">
        <v>703</v>
      </c>
      <c r="H119" s="88" t="s">
        <v>720</v>
      </c>
      <c r="I119" s="70" t="s">
        <v>136</v>
      </c>
      <c r="J119" s="70">
        <v>4.0</v>
      </c>
      <c r="K119" s="122" t="str">
        <f t="shared" ref="K119:L119" si="3">HYPERLINK("http://www.canoncollins.org.uk/sites/canoncollins.org.uk/files/canon_collins_thekgo_bursaries_guidelines_for_applicants_2017_0.pdf","Go to website for specific details:")</f>
        <v>Go to website for specific details:</v>
      </c>
      <c r="L119" s="122" t="str">
        <f t="shared" si="3"/>
        <v>Go to website for specific details:</v>
      </c>
      <c r="M119" s="118" t="str">
        <f>HYPERLINK("http://www.canoncollins.org.uk/sites/canoncollins.org.uk/files/canon_collins_thekgo_bursaries_guidelines_for_applicants_2017_0.pdf	","Link")</f>
        <v>Link</v>
      </c>
      <c r="O119" s="13" t="s">
        <v>278</v>
      </c>
      <c r="P119" s="70"/>
      <c r="R119" s="5"/>
      <c r="S119" s="5"/>
      <c r="T119" s="5"/>
      <c r="U119" s="5"/>
      <c r="V119" s="5"/>
      <c r="W119" s="5"/>
      <c r="X119" s="5"/>
      <c r="Y119" s="5"/>
      <c r="Z119" s="5"/>
      <c r="AA119" s="5"/>
    </row>
    <row r="120">
      <c r="A120" s="52" t="s">
        <v>721</v>
      </c>
      <c r="B120" s="52" t="s">
        <v>17</v>
      </c>
      <c r="C120" s="52" t="s">
        <v>59</v>
      </c>
      <c r="D120" s="52" t="s">
        <v>656</v>
      </c>
      <c r="E120" s="52" t="s">
        <v>20</v>
      </c>
      <c r="F120" s="110" t="s">
        <v>722</v>
      </c>
      <c r="G120" s="97" t="s">
        <v>33</v>
      </c>
      <c r="H120" s="83" t="s">
        <v>723</v>
      </c>
      <c r="I120" s="13" t="s">
        <v>724</v>
      </c>
      <c r="J120" s="52" t="s">
        <v>616</v>
      </c>
      <c r="K120" s="52" t="s">
        <v>25</v>
      </c>
      <c r="L120" s="52" t="s">
        <v>25</v>
      </c>
      <c r="M120" s="124" t="str">
        <f>HYPERLINK("https://www.smithsonianofi.com/fellowship-opportunities/smithsonian-institution-fellowship-program/", "Link")</f>
        <v>Link</v>
      </c>
      <c r="O120" s="52" t="s">
        <v>250</v>
      </c>
    </row>
    <row r="121">
      <c r="A121" s="125" t="s">
        <v>725</v>
      </c>
      <c r="B121" s="52" t="s">
        <v>662</v>
      </c>
      <c r="C121" s="52" t="s">
        <v>49</v>
      </c>
      <c r="D121" s="52" t="s">
        <v>19</v>
      </c>
      <c r="F121" s="110" t="s">
        <v>726</v>
      </c>
      <c r="G121" s="97" t="s">
        <v>33</v>
      </c>
      <c r="H121" s="126">
        <v>10000.0</v>
      </c>
      <c r="I121" s="52" t="s">
        <v>576</v>
      </c>
      <c r="K121" s="118" t="str">
        <f>HYPERLINK("https://viea.awardsplatform.com/","Apply here")</f>
        <v>Apply here</v>
      </c>
      <c r="L121" s="98" t="str">
        <f>HYPERLINK("http://scholarship-positions.com/victorian-government-international-education-awards-australia/2017/08/11/","eligibility")</f>
        <v>eligibility</v>
      </c>
      <c r="M121" s="98" t="str">
        <f>HYPERLINK("http://scholarship-positions.com/victorian-government-international-education-awards-australia/2017/08/11/","link")</f>
        <v>link</v>
      </c>
      <c r="N121" s="98" t="str">
        <f>HYPERLINK("http://economicdevelopment.vic.gov.au/about-us/news/applications-are-now-open-for-the-victorian-international-education-awards-2017","link")</f>
        <v>link</v>
      </c>
      <c r="O121" s="52" t="s">
        <v>28</v>
      </c>
    </row>
    <row r="122">
      <c r="A122" s="52" t="s">
        <v>727</v>
      </c>
      <c r="B122" s="52" t="s">
        <v>662</v>
      </c>
      <c r="C122" s="52" t="s">
        <v>681</v>
      </c>
      <c r="D122" s="52" t="s">
        <v>728</v>
      </c>
      <c r="F122" s="110" t="s">
        <v>729</v>
      </c>
      <c r="G122" s="97" t="s">
        <v>684</v>
      </c>
      <c r="H122" s="97" t="s">
        <v>730</v>
      </c>
      <c r="I122" s="52" t="s">
        <v>52</v>
      </c>
      <c r="J122" s="52">
        <v>10.0</v>
      </c>
      <c r="K122" s="98" t="str">
        <f>HYPERLINK("https://www.unil.ch/international/files/live/sites/international/files/Bourse%20Master/Formulaire_candidature_boursesmaster.pdf","Application letter")</f>
        <v>Application letter</v>
      </c>
      <c r="L122" s="52" t="s">
        <v>660</v>
      </c>
      <c r="M122" s="118" t="str">
        <f>HYPERLINK("http://scholarship-positions.com/master-scholarships-for-foreign-students-university-of-lausanne-switzerland/2017/08/10/","link")</f>
        <v>link</v>
      </c>
      <c r="N122" s="98" t="str">
        <f>HYPERLINK("https://www.unil.ch/international/fr/home/menuguid/futures-etudiantes/bourses-master-de-lunil.html","website")</f>
        <v>website</v>
      </c>
      <c r="O122" s="52" t="s">
        <v>28</v>
      </c>
    </row>
    <row r="123">
      <c r="A123" s="97" t="s">
        <v>731</v>
      </c>
      <c r="B123" s="52" t="s">
        <v>662</v>
      </c>
      <c r="C123" s="52" t="s">
        <v>59</v>
      </c>
      <c r="D123" s="52" t="s">
        <v>19</v>
      </c>
      <c r="E123" s="52" t="s">
        <v>732</v>
      </c>
      <c r="F123" s="110" t="s">
        <v>733</v>
      </c>
      <c r="G123" s="97" t="s">
        <v>33</v>
      </c>
      <c r="H123" s="97" t="s">
        <v>734</v>
      </c>
      <c r="I123" s="52" t="s">
        <v>668</v>
      </c>
      <c r="K123" s="98" t="str">
        <f>HYPERLINK("https://isss.uoregon.edu/icsp","Apply here")</f>
        <v>Apply here</v>
      </c>
      <c r="L123" s="52" t="s">
        <v>660</v>
      </c>
      <c r="M123" s="98" t="str">
        <f>HYPERLINK("http://www.scholars4dev.com/13921/icsp-tuition-scholarships-at-university-of-oregon-usa/","link")</f>
        <v>link</v>
      </c>
      <c r="N123" s="98" t="str">
        <f>HYPERLINK("http://international.oregonstate.edu/ois/international-cultural-service-program","more")</f>
        <v>more</v>
      </c>
      <c r="O123" s="52" t="s">
        <v>28</v>
      </c>
    </row>
    <row r="124">
      <c r="A124" s="52" t="s">
        <v>735</v>
      </c>
      <c r="B124" s="52" t="s">
        <v>662</v>
      </c>
      <c r="C124" s="52" t="s">
        <v>736</v>
      </c>
      <c r="D124" s="127" t="str">
        <f>HYPERLINK("http://www.ofid.org/COUNTRIES","Eligible African countries")</f>
        <v>Eligible African countries</v>
      </c>
      <c r="F124" s="110" t="s">
        <v>737</v>
      </c>
      <c r="G124" s="97" t="s">
        <v>33</v>
      </c>
      <c r="H124" s="128">
        <v>50000.0</v>
      </c>
      <c r="I124" s="52" t="s">
        <v>52</v>
      </c>
      <c r="J124" s="52">
        <v>4.0</v>
      </c>
      <c r="K124" s="98" t="str">
        <f>HYPERLINK("http://www.ofid.org/Login?returnurl=%2fBeyond-the-scope-N1%2fScholarship-Award-N1%2fApplication-Guidlines","Online application")</f>
        <v>Online application</v>
      </c>
      <c r="L124" s="52" t="s">
        <v>660</v>
      </c>
      <c r="M124" s="98" t="str">
        <f>HYPERLINK("http://worldscholarshipforum.com/ongoing-50000-opecofid-scholarships-for-developing-countries-20172018-apply/","link")</f>
        <v>link</v>
      </c>
      <c r="N124" s="98" t="str">
        <f>HYPERLINK("http://www.wendyluhabe.org/2017/03/29/full-list-of-scholarships-for-african-undergraduate-and-postgraduate-students-20172018/","Secondary source")</f>
        <v>Secondary source</v>
      </c>
      <c r="O124" s="52" t="s">
        <v>28</v>
      </c>
    </row>
    <row r="125" ht="15.75" customHeight="1">
      <c r="A125" s="1" t="s">
        <v>738</v>
      </c>
      <c r="B125" s="1" t="s">
        <v>662</v>
      </c>
      <c r="C125" s="1" t="s">
        <v>585</v>
      </c>
      <c r="D125" s="1" t="s">
        <v>739</v>
      </c>
      <c r="E125" s="1" t="s">
        <v>740</v>
      </c>
      <c r="F125" s="10" t="s">
        <v>741</v>
      </c>
      <c r="G125" s="4"/>
      <c r="H125" s="4"/>
      <c r="I125" s="1" t="s">
        <v>742</v>
      </c>
      <c r="J125" s="1"/>
      <c r="K125" s="77" t="str">
        <f>HYPERLINK("http://pubdocs.worldbank.org/en/409271485445193686/Developing-Country-Nationals-Application-Guidelines-2017.pdf","Application process")</f>
        <v>Application process</v>
      </c>
      <c r="L125" s="1" t="s">
        <v>660</v>
      </c>
      <c r="M125" s="12" t="str">
        <f>HYPERLINK("http://worldscholarshipforum.com/joint-japanworld-bank-scholarship-2017-2018-application-ongoing/","LINK")</f>
        <v>LINK</v>
      </c>
      <c r="N125" s="12" t="str">
        <f>HYPERLINK("http://www.worldbank.org/en/programs/scholarships","more")</f>
        <v>more</v>
      </c>
      <c r="O125" s="13" t="s">
        <v>28</v>
      </c>
      <c r="P125" s="5"/>
      <c r="Q125" s="5"/>
      <c r="R125" s="5"/>
      <c r="S125" s="5"/>
      <c r="T125" s="5"/>
      <c r="U125" s="5"/>
      <c r="V125" s="5"/>
      <c r="W125" s="5"/>
      <c r="X125" s="5"/>
      <c r="Y125" s="5"/>
      <c r="Z125" s="5"/>
      <c r="AA125" s="5"/>
    </row>
    <row r="126" ht="15.75" customHeight="1">
      <c r="A126" s="1" t="s">
        <v>743</v>
      </c>
      <c r="B126" s="1" t="s">
        <v>662</v>
      </c>
      <c r="C126" s="1" t="s">
        <v>681</v>
      </c>
      <c r="D126" s="1" t="s">
        <v>19</v>
      </c>
      <c r="E126" s="1" t="s">
        <v>744</v>
      </c>
      <c r="F126" s="10" t="s">
        <v>745</v>
      </c>
      <c r="G126" s="4"/>
      <c r="H126" s="129" t="str">
        <f>HYPERLINK("https://www.sbfi.admin.ch/sbfi/en/home/bildung/scholarships-and-grants/swiss-government-excellence-scholarships-for-foreign-scholars-an/countrys-a---l.html","country specific")</f>
        <v>country specific</v>
      </c>
      <c r="I126" s="130" t="s">
        <v>746</v>
      </c>
      <c r="J126" s="2"/>
      <c r="K126" s="77" t="str">
        <f>HYPERLINK("https://www.sbfi.admin.ch/sbfi/en/home/bildung/scholarships-and-grants/swiss-government-excellence-scholarships-for-foreign-scholars-an.html#557188199","application procedure")</f>
        <v>application procedure</v>
      </c>
      <c r="L126" s="77" t="str">
        <f>HYPERLINK("https://www.sbfi.admin.ch/sbfi/en/home/bildung/scholarships-and-grants/swiss-government-excellence-scholarships-for-foreign-scholars-an/countrys-m---z.html","country specific")</f>
        <v>country specific</v>
      </c>
      <c r="M126" s="12" t="str">
        <f>HYPERLINK("http://www.scholars4dev.com/3543/swiss-government-scholarships-for-foreign-students/","Link")</f>
        <v>Link</v>
      </c>
      <c r="N126" s="12" t="str">
        <f>HYPERLINK("https://www.sbfi.admin.ch/sbfi/en/home/bildung/scholarships-and-grants/swiss-government-excellence-scholarships-for-foreign-scholars-an.html#1582163571","link")</f>
        <v>link</v>
      </c>
      <c r="O126" s="13" t="s">
        <v>28</v>
      </c>
      <c r="P126" s="5"/>
      <c r="Q126" s="5"/>
      <c r="R126" s="5"/>
      <c r="S126" s="5"/>
      <c r="T126" s="5"/>
      <c r="U126" s="5"/>
      <c r="V126" s="5"/>
      <c r="W126" s="5"/>
      <c r="X126" s="5"/>
      <c r="Y126" s="5"/>
      <c r="Z126" s="5"/>
      <c r="AA126" s="5"/>
    </row>
    <row r="127" ht="15.75" customHeight="1">
      <c r="A127" s="1" t="s">
        <v>747</v>
      </c>
      <c r="B127" s="1" t="s">
        <v>662</v>
      </c>
      <c r="C127" s="1" t="s">
        <v>124</v>
      </c>
      <c r="D127" s="1" t="s">
        <v>748</v>
      </c>
      <c r="E127" s="2"/>
      <c r="F127" s="10" t="s">
        <v>749</v>
      </c>
      <c r="G127" s="11" t="s">
        <v>245</v>
      </c>
      <c r="H127" s="131">
        <v>25000.0</v>
      </c>
      <c r="I127" s="1" t="s">
        <v>52</v>
      </c>
      <c r="J127" s="1">
        <v>2.0</v>
      </c>
      <c r="K127" s="77" t="str">
        <f>HYPERLINK("http://www.bradford.ac.uk/fees-and-financial-support/university-scholarships-and-support/info/global-development-scholarship-2017-18","online application")</f>
        <v>online application</v>
      </c>
      <c r="L127" s="1" t="s">
        <v>660</v>
      </c>
      <c r="M127" s="12" t="str">
        <f>HYPERLINK("http://worldscholarshipforum.com/university-bradford-global-development-scholarships-masters-students-20172018/","LINK")</f>
        <v>LINK</v>
      </c>
      <c r="N127" s="12" t="str">
        <f>HYPERLINK("http://www.bradford.ac.uk/fees-and-financial-support/university-scholarships-and-support/info/global-development-scholarship-2017-18","Website")</f>
        <v>Website</v>
      </c>
      <c r="O127" s="13" t="s">
        <v>28</v>
      </c>
      <c r="P127" s="5"/>
      <c r="Q127" s="5"/>
      <c r="R127" s="5"/>
      <c r="S127" s="5"/>
      <c r="T127" s="5"/>
      <c r="U127" s="5"/>
      <c r="V127" s="5"/>
      <c r="W127" s="5"/>
      <c r="X127" s="5"/>
      <c r="Y127" s="5"/>
      <c r="Z127" s="5"/>
      <c r="AA127" s="5"/>
    </row>
    <row r="128" ht="15.75" customHeight="1">
      <c r="A128" s="1" t="s">
        <v>750</v>
      </c>
      <c r="B128" s="1" t="s">
        <v>17</v>
      </c>
      <c r="C128" s="1" t="s">
        <v>751</v>
      </c>
      <c r="D128" s="1" t="s">
        <v>752</v>
      </c>
      <c r="E128" s="1" t="s">
        <v>753</v>
      </c>
      <c r="F128" s="10" t="s">
        <v>754</v>
      </c>
      <c r="G128" s="11" t="s">
        <v>397</v>
      </c>
      <c r="H128" s="11" t="s">
        <v>755</v>
      </c>
      <c r="I128" s="1" t="s">
        <v>756</v>
      </c>
      <c r="J128" s="1" t="s">
        <v>215</v>
      </c>
      <c r="K128" s="78" t="str">
        <f>HYPERLINK("http://eacea.ec.europa.eu/erasmus_mundus/programme/documents/2014/em_programmeguide_nov2013_en.pdf", "Application process guide (pg. 17-20)")</f>
        <v>Application process guide (pg. 17-20)</v>
      </c>
      <c r="L128" s="78" t="str">
        <f>HYPERLINK("http://eacea.ec.europa.eu/erasmus_mundus/programme/documents/2014/em_programmeguide_nov2013_en.pdf", "Eligibility Criteria (See Page 25)")</f>
        <v>Eligibility Criteria (See Page 25)</v>
      </c>
      <c r="M128" s="55" t="str">
        <f>HYPERLINK("campusnet.jacobs-university.de", "LINK")</f>
        <v>LINK</v>
      </c>
      <c r="N128" s="5"/>
      <c r="O128" s="13" t="s">
        <v>250</v>
      </c>
      <c r="P128" s="5"/>
      <c r="Q128" s="5"/>
      <c r="R128" s="5"/>
      <c r="S128" s="5"/>
      <c r="T128" s="5"/>
      <c r="U128" s="5"/>
      <c r="V128" s="5"/>
      <c r="W128" s="5"/>
      <c r="X128" s="5"/>
      <c r="Y128" s="5"/>
      <c r="Z128" s="5"/>
      <c r="AA128" s="5"/>
    </row>
    <row r="129" ht="15.75" customHeight="1">
      <c r="A129" s="70" t="s">
        <v>757</v>
      </c>
      <c r="B129" s="70" t="s">
        <v>50</v>
      </c>
      <c r="C129" s="70" t="s">
        <v>384</v>
      </c>
      <c r="D129" s="70" t="s">
        <v>758</v>
      </c>
      <c r="E129" s="2"/>
      <c r="F129" s="92"/>
      <c r="G129" s="11" t="s">
        <v>33</v>
      </c>
      <c r="H129" s="70" t="s">
        <v>759</v>
      </c>
      <c r="I129" s="70" t="s">
        <v>94</v>
      </c>
      <c r="J129" s="70" t="s">
        <v>256</v>
      </c>
      <c r="K129" s="70" t="s">
        <v>119</v>
      </c>
      <c r="L129" s="122" t="str">
        <f>HYPERLINK("https://acceskenya.org/wp-content/uploads/2017/02/2017-POST-SECONDARY-SCHOLARSHIP-ADVERT.pdf","Go to website for specific details:")</f>
        <v>Go to website for specific details:</v>
      </c>
      <c r="M129" s="17" t="str">
        <f>HYPERLINK("http://www.acceskenya.org/","Link")</f>
        <v>Link</v>
      </c>
      <c r="N129" s="5"/>
      <c r="O129" s="13" t="s">
        <v>278</v>
      </c>
      <c r="P129" s="5"/>
      <c r="Q129" s="5"/>
      <c r="R129" s="5"/>
      <c r="S129" s="5"/>
      <c r="T129" s="5"/>
      <c r="U129" s="5"/>
      <c r="V129" s="5"/>
      <c r="W129" s="5"/>
      <c r="X129" s="5"/>
      <c r="Y129" s="5"/>
      <c r="Z129" s="5"/>
      <c r="AA129" s="5"/>
    </row>
    <row r="130" ht="15.75" customHeight="1">
      <c r="A130" s="70" t="s">
        <v>760</v>
      </c>
      <c r="B130" s="70" t="s">
        <v>50</v>
      </c>
      <c r="C130" s="70" t="s">
        <v>761</v>
      </c>
      <c r="D130" s="70" t="s">
        <v>344</v>
      </c>
      <c r="E130" s="70" t="s">
        <v>762</v>
      </c>
      <c r="F130" s="71" t="s">
        <v>763</v>
      </c>
      <c r="G130" s="11" t="s">
        <v>33</v>
      </c>
      <c r="H130" s="70" t="s">
        <v>764</v>
      </c>
      <c r="I130" s="70" t="s">
        <v>765</v>
      </c>
      <c r="J130" s="70" t="s">
        <v>766</v>
      </c>
      <c r="K130" s="2"/>
      <c r="L130" s="90"/>
      <c r="M130" s="17" t="str">
        <f>HYPERLINK("http://www.accfp.org/","Link")</f>
        <v>Link</v>
      </c>
      <c r="N130" s="5"/>
      <c r="O130" s="13" t="s">
        <v>278</v>
      </c>
      <c r="P130" s="5"/>
      <c r="Q130" s="5"/>
      <c r="R130" s="5"/>
      <c r="S130" s="5"/>
      <c r="T130" s="5"/>
      <c r="U130" s="5"/>
      <c r="V130" s="5"/>
      <c r="W130" s="5"/>
      <c r="X130" s="5"/>
      <c r="Y130" s="5"/>
      <c r="Z130" s="5"/>
      <c r="AA130" s="5"/>
    </row>
    <row r="131" ht="15.75" customHeight="1">
      <c r="A131" s="70" t="s">
        <v>767</v>
      </c>
      <c r="B131" s="70" t="s">
        <v>50</v>
      </c>
      <c r="C131" s="70" t="s">
        <v>451</v>
      </c>
      <c r="D131" s="70" t="s">
        <v>768</v>
      </c>
      <c r="E131" s="70" t="s">
        <v>769</v>
      </c>
      <c r="F131" s="71" t="s">
        <v>770</v>
      </c>
      <c r="G131" s="11" t="s">
        <v>771</v>
      </c>
      <c r="H131" s="70" t="s">
        <v>772</v>
      </c>
      <c r="I131" s="70" t="s">
        <v>94</v>
      </c>
      <c r="J131" s="70">
        <v>25.0</v>
      </c>
      <c r="K131" s="2"/>
      <c r="L131" s="70" t="s">
        <v>119</v>
      </c>
      <c r="M131" s="17" t="str">
        <f>HYPERLINK("https://www.google.de/url?sa=t&amp;rct=j&amp;q=&amp;esrc=s&amp;source=web&amp;cd=4&amp;cad=rja&amp;uact=8&amp;ved=0ahUKEwjZh5rqk9nVAhVNsBQKHUlzAFUQFgg6MAM&amp;url=http%3A%2F%2Fwww.aau.edu.et%2F%3Fwpdmact%3Dprocess%26did%3DMTYyLmhvdGxpbms%3D&amp;usg=AFQjCNHZrQJA1Kwdq9bhwkIf6IsWSskVuw","Link")</f>
        <v>Link</v>
      </c>
      <c r="N131" s="5"/>
      <c r="O131" s="13" t="s">
        <v>278</v>
      </c>
      <c r="P131" s="5"/>
      <c r="Q131" s="5"/>
      <c r="R131" s="5"/>
      <c r="S131" s="5"/>
      <c r="T131" s="5"/>
      <c r="U131" s="5"/>
      <c r="V131" s="5"/>
      <c r="W131" s="5"/>
      <c r="X131" s="5"/>
      <c r="Y131" s="5"/>
      <c r="Z131" s="5"/>
      <c r="AA131" s="5"/>
    </row>
    <row r="132" ht="15.75" customHeight="1">
      <c r="A132" s="70" t="s">
        <v>773</v>
      </c>
      <c r="B132" s="70" t="s">
        <v>50</v>
      </c>
      <c r="C132" s="70" t="s">
        <v>59</v>
      </c>
      <c r="D132" s="70" t="s">
        <v>774</v>
      </c>
      <c r="E132" s="2"/>
      <c r="F132" s="71" t="s">
        <v>775</v>
      </c>
      <c r="G132" s="11" t="s">
        <v>33</v>
      </c>
      <c r="H132" s="70" t="s">
        <v>776</v>
      </c>
      <c r="I132" s="70" t="s">
        <v>777</v>
      </c>
      <c r="J132" s="70" t="s">
        <v>256</v>
      </c>
      <c r="K132" s="99" t="str">
        <f>HYPERLINK("https://www.conservationactionresearch.net/apply.php","Link")</f>
        <v>Link</v>
      </c>
      <c r="L132" s="70" t="s">
        <v>119</v>
      </c>
      <c r="M132" s="17" t="str">
        <f>HYPERLINK("https://www.conservationactionresearch.net/congo-basin-grant-program.php","Link")</f>
        <v>Link</v>
      </c>
      <c r="N132" s="5"/>
      <c r="O132" s="13" t="s">
        <v>278</v>
      </c>
      <c r="P132" s="5"/>
      <c r="Q132" s="5"/>
      <c r="R132" s="5"/>
      <c r="S132" s="5"/>
      <c r="T132" s="5"/>
      <c r="U132" s="5"/>
      <c r="V132" s="5"/>
      <c r="W132" s="5"/>
      <c r="X132" s="5"/>
      <c r="Y132" s="5"/>
      <c r="Z132" s="5"/>
      <c r="AA132" s="5"/>
    </row>
    <row r="133" ht="15.75" customHeight="1">
      <c r="A133" s="70" t="s">
        <v>778</v>
      </c>
      <c r="B133" s="70" t="s">
        <v>50</v>
      </c>
      <c r="C133" s="70" t="s">
        <v>59</v>
      </c>
      <c r="D133" s="70" t="s">
        <v>50</v>
      </c>
      <c r="E133" s="2"/>
      <c r="F133" s="71" t="s">
        <v>779</v>
      </c>
      <c r="G133" s="11" t="s">
        <v>33</v>
      </c>
      <c r="H133" s="70" t="s">
        <v>780</v>
      </c>
      <c r="I133" s="70" t="s">
        <v>781</v>
      </c>
      <c r="J133" s="70" t="s">
        <v>256</v>
      </c>
      <c r="K133" s="122" t="str">
        <f t="shared" ref="K133:L133" si="4">HYPERLINK("http://www.acls.org/uploadedFiles/Fellowships_and_Grants/Competitions_and_Deadlines/2017/AHP%20Application%20Info%20Instructs%202017-18.pdf","Go to website for specific details:")</f>
        <v>Go to website for specific details:</v>
      </c>
      <c r="L133" s="122" t="str">
        <f t="shared" si="4"/>
        <v>Go to website for specific details:</v>
      </c>
      <c r="M133" s="17" t="str">
        <f>HYPERLINK("http://www.acls.org/grants/Default.aspx?id=3210","Link")</f>
        <v>Link</v>
      </c>
      <c r="N133" s="5"/>
      <c r="O133" s="13" t="s">
        <v>278</v>
      </c>
      <c r="P133" s="5"/>
      <c r="Q133" s="5"/>
      <c r="R133" s="5"/>
      <c r="S133" s="5"/>
      <c r="T133" s="5"/>
      <c r="U133" s="5"/>
      <c r="V133" s="5"/>
      <c r="W133" s="5"/>
      <c r="X133" s="5"/>
      <c r="Y133" s="5"/>
      <c r="Z133" s="5"/>
      <c r="AA133" s="5"/>
    </row>
    <row r="134" ht="15.75" customHeight="1">
      <c r="A134" s="70" t="s">
        <v>782</v>
      </c>
      <c r="B134" s="70" t="s">
        <v>302</v>
      </c>
      <c r="C134" s="70" t="s">
        <v>211</v>
      </c>
      <c r="D134" s="122" t="str">
        <f>HYPERLINK("https://owsd.net/sites/default/files/OWSD%20Eligible%20Countries%202017_2.pdf","See list of eligible countries:")</f>
        <v>See list of eligible countries:</v>
      </c>
      <c r="E134" s="2"/>
      <c r="F134" s="71" t="s">
        <v>783</v>
      </c>
      <c r="G134" s="4"/>
      <c r="H134" s="70" t="s">
        <v>784</v>
      </c>
      <c r="I134" s="70" t="s">
        <v>128</v>
      </c>
      <c r="J134" s="70" t="s">
        <v>256</v>
      </c>
      <c r="K134" s="122" t="str">
        <f>HYPERLINK("https://owsd.net/career-development/phd-fellowship","Go to website for full description:")</f>
        <v>Go to website for full description:</v>
      </c>
      <c r="L134" s="122" t="str">
        <f>HYPERLINK("https://owsd.net/career-development/phd-fellowship","Go to website for specific details:")</f>
        <v>Go to website for specific details:</v>
      </c>
      <c r="M134" s="17" t="str">
        <f>HYPERLINK("https://owsd.net/career-development/phd-fellowship","Link")</f>
        <v>Link</v>
      </c>
      <c r="N134" s="5"/>
      <c r="O134" s="13" t="s">
        <v>278</v>
      </c>
      <c r="P134" s="5"/>
      <c r="Q134" s="5"/>
      <c r="R134" s="5"/>
      <c r="S134" s="5"/>
      <c r="T134" s="5"/>
      <c r="U134" s="5"/>
      <c r="V134" s="5"/>
      <c r="W134" s="5"/>
      <c r="X134" s="5"/>
      <c r="Y134" s="5"/>
      <c r="Z134" s="5"/>
      <c r="AA134" s="5"/>
    </row>
    <row r="135" ht="15.75" customHeight="1">
      <c r="A135" s="70" t="s">
        <v>785</v>
      </c>
      <c r="B135" s="70" t="s">
        <v>302</v>
      </c>
      <c r="C135" s="70" t="s">
        <v>59</v>
      </c>
      <c r="D135" s="70" t="s">
        <v>467</v>
      </c>
      <c r="E135" s="2"/>
      <c r="F135" s="71" t="s">
        <v>786</v>
      </c>
      <c r="G135" s="11" t="s">
        <v>33</v>
      </c>
      <c r="H135" s="70" t="s">
        <v>787</v>
      </c>
      <c r="I135" s="70" t="s">
        <v>101</v>
      </c>
      <c r="J135" s="70" t="s">
        <v>256</v>
      </c>
      <c r="K135" s="122" t="str">
        <f>HYPERLINK("https://leakeyfoundation.org/grants/baldwins/apply-for-baldwin-fellowship/","Go to website for full description:")</f>
        <v>Go to website for full description:</v>
      </c>
      <c r="L135" s="70" t="s">
        <v>119</v>
      </c>
      <c r="M135" s="17" t="str">
        <f>HYPERLINK("https://leakeyfoundation.org/grants/baldwins/","Link")</f>
        <v>Link</v>
      </c>
      <c r="N135" s="5"/>
      <c r="O135" s="13" t="s">
        <v>278</v>
      </c>
      <c r="P135" s="5"/>
      <c r="Q135" s="5"/>
      <c r="R135" s="5"/>
      <c r="S135" s="5"/>
      <c r="T135" s="5"/>
      <c r="U135" s="5"/>
      <c r="V135" s="5"/>
      <c r="W135" s="5"/>
      <c r="X135" s="5"/>
      <c r="Y135" s="5"/>
      <c r="Z135" s="5"/>
      <c r="AA135" s="5"/>
    </row>
    <row r="136" ht="15.75" customHeight="1">
      <c r="A136" s="1" t="s">
        <v>788</v>
      </c>
      <c r="B136" s="1" t="s">
        <v>17</v>
      </c>
      <c r="C136" s="1" t="s">
        <v>789</v>
      </c>
      <c r="D136" s="1" t="s">
        <v>19</v>
      </c>
      <c r="E136" s="1" t="s">
        <v>790</v>
      </c>
      <c r="F136" s="10" t="s">
        <v>791</v>
      </c>
      <c r="G136" s="11" t="s">
        <v>792</v>
      </c>
      <c r="H136" s="11" t="s">
        <v>793</v>
      </c>
      <c r="I136" s="1" t="s">
        <v>128</v>
      </c>
      <c r="J136" s="1" t="s">
        <v>215</v>
      </c>
      <c r="K136" s="1" t="s">
        <v>794</v>
      </c>
      <c r="L136" s="1" t="s">
        <v>25</v>
      </c>
      <c r="M136" s="55" t="str">
        <f>HYPERLINK("https://www.a-star.edu.sg/singa-award/", "LINK")</f>
        <v>LINK</v>
      </c>
      <c r="N136" s="105" t="s">
        <v>795</v>
      </c>
      <c r="O136" s="13" t="s">
        <v>250</v>
      </c>
      <c r="P136" s="5"/>
      <c r="Q136" s="5"/>
      <c r="R136" s="5"/>
      <c r="S136" s="5"/>
      <c r="T136" s="5"/>
      <c r="U136" s="5"/>
      <c r="V136" s="5"/>
      <c r="W136" s="5"/>
      <c r="X136" s="5"/>
      <c r="Y136" s="5"/>
      <c r="Z136" s="5"/>
      <c r="AA136" s="5"/>
    </row>
    <row r="137" ht="15.75" customHeight="1">
      <c r="A137" s="1" t="s">
        <v>796</v>
      </c>
      <c r="B137" s="1" t="s">
        <v>17</v>
      </c>
      <c r="C137" s="1" t="s">
        <v>59</v>
      </c>
      <c r="D137" s="1" t="s">
        <v>797</v>
      </c>
      <c r="E137" s="1" t="s">
        <v>20</v>
      </c>
      <c r="F137" s="10" t="s">
        <v>798</v>
      </c>
      <c r="G137" s="11" t="s">
        <v>33</v>
      </c>
      <c r="H137" s="11" t="s">
        <v>799</v>
      </c>
      <c r="I137" s="1" t="s">
        <v>800</v>
      </c>
      <c r="J137" s="1" t="s">
        <v>215</v>
      </c>
      <c r="K137" s="78" t="str">
        <f>HYPERLINK("http://www.ii.umich.edu/asc/initiatives/umaps/application.html", "check here")</f>
        <v>check here</v>
      </c>
      <c r="L137" s="78" t="str">
        <f>HYPERLINK("http://www.ii.umich.edu/asc/initiatives/umaps/award-details.html", "check here")</f>
        <v>check here</v>
      </c>
      <c r="M137" s="55" t="str">
        <f>HYPERLINK("http://www.ii.umich.edu/asc/initiatives/umaps/application.html", "LINK")</f>
        <v>LINK</v>
      </c>
      <c r="N137" s="13" t="s">
        <v>25</v>
      </c>
      <c r="O137" s="13" t="s">
        <v>250</v>
      </c>
      <c r="P137" s="5"/>
      <c r="Q137" s="5"/>
      <c r="R137" s="5"/>
      <c r="S137" s="5"/>
      <c r="T137" s="5"/>
      <c r="U137" s="5"/>
      <c r="V137" s="5"/>
      <c r="W137" s="5"/>
      <c r="X137" s="5"/>
      <c r="Y137" s="5"/>
      <c r="Z137" s="5"/>
      <c r="AA137" s="5"/>
    </row>
    <row r="138" ht="15.75" customHeight="1">
      <c r="A138" s="1" t="s">
        <v>801</v>
      </c>
      <c r="B138" s="1" t="s">
        <v>802</v>
      </c>
      <c r="C138" s="1" t="s">
        <v>124</v>
      </c>
      <c r="D138" s="1" t="s">
        <v>803</v>
      </c>
      <c r="E138" s="2"/>
      <c r="F138" s="10" t="s">
        <v>804</v>
      </c>
      <c r="G138" s="11" t="s">
        <v>245</v>
      </c>
      <c r="H138" s="11" t="s">
        <v>805</v>
      </c>
      <c r="I138" s="1" t="s">
        <v>52</v>
      </c>
      <c r="J138" s="1" t="s">
        <v>215</v>
      </c>
      <c r="K138" s="78" t="str">
        <f>HYPERLINK("http://aigscholarships.org/", "Apply here")</f>
        <v>Apply here</v>
      </c>
      <c r="L138" s="1" t="s">
        <v>25</v>
      </c>
      <c r="M138" s="50" t="s">
        <v>806</v>
      </c>
      <c r="N138" s="13"/>
      <c r="O138" s="13" t="s">
        <v>250</v>
      </c>
      <c r="P138" s="5"/>
      <c r="Q138" s="5"/>
      <c r="R138" s="5"/>
      <c r="S138" s="5"/>
      <c r="T138" s="5"/>
      <c r="U138" s="5"/>
      <c r="V138" s="5"/>
      <c r="W138" s="5"/>
      <c r="X138" s="5"/>
      <c r="Y138" s="5"/>
      <c r="Z138" s="5"/>
      <c r="AA138" s="5"/>
    </row>
    <row r="139" ht="15.75" customHeight="1">
      <c r="A139" s="70" t="s">
        <v>807</v>
      </c>
      <c r="B139" s="70" t="s">
        <v>17</v>
      </c>
      <c r="C139" s="70" t="s">
        <v>808</v>
      </c>
      <c r="D139" s="70" t="s">
        <v>19</v>
      </c>
      <c r="E139" s="132" t="s">
        <v>809</v>
      </c>
      <c r="F139" s="133" t="s">
        <v>810</v>
      </c>
      <c r="G139" s="11" t="s">
        <v>397</v>
      </c>
      <c r="H139" s="70" t="s">
        <v>811</v>
      </c>
      <c r="I139" s="70" t="s">
        <v>812</v>
      </c>
      <c r="J139" s="70">
        <v>144.0</v>
      </c>
      <c r="K139" s="122" t="str">
        <f>HYPERLINK("http://soap.ssrc.org/","Apply online: ")</f>
        <v>Apply online: </v>
      </c>
      <c r="L139" s="70" t="s">
        <v>25</v>
      </c>
      <c r="M139" s="17" t="str">
        <f>HYPERLINK("https://www.ssrc.org/fellowships/view/next-generation-social-sciences-in-africa-doctoral-dissertation-completion-fellowship/","Link")</f>
        <v>Link</v>
      </c>
      <c r="N139" s="5"/>
      <c r="O139" s="13" t="s">
        <v>250</v>
      </c>
      <c r="P139" s="5"/>
      <c r="Q139" s="5"/>
      <c r="R139" s="5"/>
      <c r="S139" s="5"/>
      <c r="T139" s="5"/>
      <c r="U139" s="5"/>
      <c r="V139" s="5"/>
      <c r="W139" s="5"/>
      <c r="X139" s="5"/>
      <c r="Y139" s="5"/>
      <c r="Z139" s="5"/>
      <c r="AA139" s="5"/>
    </row>
    <row r="140" ht="15.75" customHeight="1">
      <c r="A140" s="70" t="s">
        <v>813</v>
      </c>
      <c r="B140" s="70" t="s">
        <v>50</v>
      </c>
      <c r="C140" s="70" t="s">
        <v>297</v>
      </c>
      <c r="D140" s="70" t="s">
        <v>344</v>
      </c>
      <c r="E140" s="90"/>
      <c r="F140" s="71" t="s">
        <v>814</v>
      </c>
      <c r="G140" s="4"/>
      <c r="H140" s="90"/>
      <c r="I140" s="70" t="s">
        <v>94</v>
      </c>
      <c r="J140" s="70" t="s">
        <v>256</v>
      </c>
      <c r="K140" s="70" t="s">
        <v>119</v>
      </c>
      <c r="L140" s="70" t="s">
        <v>119</v>
      </c>
      <c r="M140" s="17" t="str">
        <f>HYPERLINK("http://www.ug.edu.gh/aid/fondedu","Link")</f>
        <v>Link</v>
      </c>
      <c r="N140" s="5"/>
      <c r="O140" s="13" t="s">
        <v>278</v>
      </c>
      <c r="P140" s="5"/>
      <c r="Q140" s="5"/>
      <c r="R140" s="5"/>
      <c r="S140" s="5"/>
      <c r="T140" s="5"/>
      <c r="U140" s="5"/>
      <c r="V140" s="5"/>
      <c r="W140" s="5"/>
      <c r="X140" s="5"/>
      <c r="Y140" s="5"/>
      <c r="Z140" s="5"/>
      <c r="AA140" s="5"/>
    </row>
    <row r="141" ht="15.75" customHeight="1">
      <c r="A141" s="70" t="s">
        <v>815</v>
      </c>
      <c r="B141" s="70" t="s">
        <v>50</v>
      </c>
      <c r="C141" s="70" t="s">
        <v>124</v>
      </c>
      <c r="D141" s="70" t="s">
        <v>816</v>
      </c>
      <c r="E141" s="70" t="s">
        <v>817</v>
      </c>
      <c r="F141" s="71" t="s">
        <v>818</v>
      </c>
      <c r="G141" s="11" t="s">
        <v>316</v>
      </c>
      <c r="H141" s="70" t="s">
        <v>819</v>
      </c>
      <c r="I141" s="70" t="s">
        <v>52</v>
      </c>
      <c r="J141" s="70">
        <v>3.0</v>
      </c>
      <c r="K141" s="70" t="s">
        <v>119</v>
      </c>
      <c r="L141" s="70" t="s">
        <v>119</v>
      </c>
      <c r="M141" s="17" t="str">
        <f>HYPERLINK("http://www.malariaconsortium.org/who_we_are/dr-sylvia-meek-faculty-of-tropical-medicine-scholarship-for-entomology.htm#southafrica","Link")</f>
        <v>Link</v>
      </c>
      <c r="N141" s="5"/>
      <c r="O141" s="13" t="s">
        <v>278</v>
      </c>
      <c r="P141" s="5"/>
      <c r="Q141" s="5"/>
      <c r="R141" s="5"/>
      <c r="S141" s="5"/>
      <c r="T141" s="5"/>
      <c r="U141" s="5"/>
      <c r="V141" s="5"/>
      <c r="W141" s="5"/>
      <c r="X141" s="5"/>
      <c r="Y141" s="5"/>
      <c r="Z141" s="5"/>
      <c r="AA141" s="5"/>
    </row>
    <row r="142" ht="15.75" customHeight="1">
      <c r="A142" s="70" t="s">
        <v>820</v>
      </c>
      <c r="B142" s="70" t="s">
        <v>50</v>
      </c>
      <c r="C142" s="70" t="s">
        <v>377</v>
      </c>
      <c r="D142" s="70" t="s">
        <v>821</v>
      </c>
      <c r="F142" s="71" t="s">
        <v>822</v>
      </c>
      <c r="G142" s="11" t="s">
        <v>823</v>
      </c>
      <c r="H142" s="70" t="s">
        <v>824</v>
      </c>
      <c r="I142" s="70" t="s">
        <v>94</v>
      </c>
      <c r="J142" s="70" t="s">
        <v>256</v>
      </c>
      <c r="K142" s="70" t="s">
        <v>119</v>
      </c>
      <c r="L142" s="70" t="s">
        <v>119</v>
      </c>
      <c r="M142" s="122" t="str">
        <f>HYPERLINK("https://www.inisa.de//apply-for-inisa-student-grant-2017","Link")</f>
        <v>Link</v>
      </c>
      <c r="N142" s="5"/>
      <c r="O142" s="13" t="s">
        <v>278</v>
      </c>
      <c r="P142" s="5"/>
      <c r="Q142" s="5"/>
      <c r="R142" s="5"/>
      <c r="S142" s="5"/>
      <c r="T142" s="5"/>
      <c r="U142" s="5"/>
      <c r="V142" s="5"/>
      <c r="W142" s="5"/>
      <c r="X142" s="5"/>
      <c r="Y142" s="5"/>
      <c r="Z142" s="5"/>
      <c r="AA142" s="5"/>
    </row>
    <row r="143" ht="15.75" customHeight="1">
      <c r="A143" s="1" t="s">
        <v>825</v>
      </c>
      <c r="B143" s="1" t="s">
        <v>17</v>
      </c>
      <c r="C143" s="1" t="s">
        <v>59</v>
      </c>
      <c r="D143" s="1" t="s">
        <v>826</v>
      </c>
      <c r="E143" s="1" t="s">
        <v>827</v>
      </c>
      <c r="F143" s="134" t="s">
        <v>828</v>
      </c>
      <c r="G143" s="11" t="s">
        <v>397</v>
      </c>
      <c r="H143" s="135" t="s">
        <v>829</v>
      </c>
      <c r="I143" s="1" t="s">
        <v>830</v>
      </c>
      <c r="J143" s="1" t="s">
        <v>256</v>
      </c>
      <c r="K143" s="1" t="s">
        <v>25</v>
      </c>
      <c r="L143" s="1" t="s">
        <v>119</v>
      </c>
      <c r="M143" s="55" t="str">
        <f>HYPERLINK("http://www.maxweberstiftung.de/aktuelles/ausschreibungen/einzelansicht-stellenangebote/datum/2017/08/24/doctoral-and-postdoctoral-fellowships-dhi-washington-2.html", "Link")</f>
        <v>Link</v>
      </c>
      <c r="N143" s="135" t="s">
        <v>831</v>
      </c>
      <c r="O143" s="13" t="s">
        <v>250</v>
      </c>
      <c r="P143" s="5"/>
      <c r="Q143" s="5"/>
      <c r="R143" s="5"/>
      <c r="S143" s="5"/>
      <c r="T143" s="5"/>
      <c r="U143" s="5"/>
      <c r="V143" s="5"/>
      <c r="W143" s="5"/>
      <c r="X143" s="5"/>
      <c r="Y143" s="5"/>
      <c r="Z143" s="5"/>
      <c r="AA143" s="5"/>
    </row>
    <row r="144" ht="15.75" customHeight="1">
      <c r="A144" s="52" t="s">
        <v>832</v>
      </c>
      <c r="B144" s="1" t="s">
        <v>17</v>
      </c>
      <c r="C144" s="1" t="s">
        <v>59</v>
      </c>
      <c r="D144" s="1" t="s">
        <v>19</v>
      </c>
      <c r="E144" s="1" t="s">
        <v>833</v>
      </c>
      <c r="F144" s="1" t="s">
        <v>834</v>
      </c>
      <c r="G144" s="11" t="s">
        <v>33</v>
      </c>
      <c r="H144" s="14" t="s">
        <v>835</v>
      </c>
      <c r="I144" s="1" t="s">
        <v>836</v>
      </c>
      <c r="J144" s="1" t="s">
        <v>256</v>
      </c>
      <c r="K144" s="18" t="str">
        <f>HYPERLINK("http://societyoffellows.columbia.edu/fellowship/instructions/", "Applcation Instructions")</f>
        <v>Applcation Instructions</v>
      </c>
      <c r="L144" s="1" t="s">
        <v>837</v>
      </c>
      <c r="M144" s="55" t="str">
        <f>HYPERLINK("http://societyoffellows.columbia.edu/fellowship/instructions/", "Link")</f>
        <v>Link</v>
      </c>
      <c r="N144" s="13" t="s">
        <v>838</v>
      </c>
      <c r="O144" s="13" t="s">
        <v>250</v>
      </c>
      <c r="P144" s="5"/>
      <c r="Q144" s="5"/>
      <c r="R144" s="5"/>
      <c r="S144" s="5"/>
      <c r="T144" s="5"/>
      <c r="U144" s="5"/>
      <c r="V144" s="5"/>
      <c r="W144" s="5"/>
      <c r="X144" s="5"/>
      <c r="Y144" s="5"/>
      <c r="Z144" s="5"/>
      <c r="AA144" s="5"/>
    </row>
    <row r="145" ht="15.75" customHeight="1">
      <c r="A145" s="1" t="s">
        <v>839</v>
      </c>
      <c r="B145" s="1" t="s">
        <v>17</v>
      </c>
      <c r="C145" s="1" t="s">
        <v>59</v>
      </c>
      <c r="D145" s="1" t="s">
        <v>19</v>
      </c>
      <c r="E145" s="1" t="s">
        <v>840</v>
      </c>
      <c r="F145" s="10" t="s">
        <v>841</v>
      </c>
      <c r="G145" s="11" t="s">
        <v>33</v>
      </c>
      <c r="H145" s="11" t="s">
        <v>842</v>
      </c>
      <c r="I145" s="1" t="s">
        <v>781</v>
      </c>
      <c r="J145" s="1" t="s">
        <v>215</v>
      </c>
      <c r="K145" s="1" t="s">
        <v>25</v>
      </c>
      <c r="L145" s="1" t="s">
        <v>660</v>
      </c>
      <c r="M145" s="55" t="str">
        <f>HYPERLINK("http://web.mit.edu/physics/research/pappalardo/competition.html#nominations", "Link")</f>
        <v>Link</v>
      </c>
      <c r="N145" s="13" t="s">
        <v>843</v>
      </c>
      <c r="O145" s="13" t="s">
        <v>250</v>
      </c>
      <c r="P145" s="5"/>
      <c r="Q145" s="5"/>
      <c r="R145" s="5"/>
      <c r="S145" s="5"/>
      <c r="T145" s="5"/>
      <c r="U145" s="5"/>
      <c r="V145" s="5"/>
      <c r="W145" s="5"/>
      <c r="X145" s="5"/>
      <c r="Y145" s="5"/>
      <c r="Z145" s="5"/>
      <c r="AA145" s="5"/>
    </row>
    <row r="146" ht="15.75" customHeight="1">
      <c r="A146" s="1" t="s">
        <v>844</v>
      </c>
      <c r="B146" s="1" t="s">
        <v>17</v>
      </c>
      <c r="C146" s="1" t="s">
        <v>59</v>
      </c>
      <c r="D146" s="1" t="s">
        <v>19</v>
      </c>
      <c r="E146" s="2"/>
      <c r="F146" s="10" t="s">
        <v>845</v>
      </c>
      <c r="G146" s="11" t="s">
        <v>33</v>
      </c>
      <c r="H146" s="11" t="s">
        <v>846</v>
      </c>
      <c r="I146" s="1" t="s">
        <v>94</v>
      </c>
      <c r="J146" s="1" t="s">
        <v>87</v>
      </c>
      <c r="K146" s="1" t="s">
        <v>25</v>
      </c>
      <c r="L146" s="1" t="s">
        <v>109</v>
      </c>
      <c r="M146" s="55" t="str">
        <f>HYPERLINK("https://admission.usc.edu/docs/Scholarships.pdf", "Link")</f>
        <v>Link</v>
      </c>
      <c r="N146" s="5"/>
      <c r="O146" s="13" t="s">
        <v>250</v>
      </c>
      <c r="P146" s="5"/>
      <c r="Q146" s="5"/>
      <c r="R146" s="5"/>
      <c r="S146" s="5"/>
      <c r="T146" s="5"/>
      <c r="U146" s="5"/>
      <c r="V146" s="5"/>
      <c r="W146" s="5"/>
      <c r="X146" s="5"/>
      <c r="Y146" s="5"/>
      <c r="Z146" s="5"/>
      <c r="AA146" s="5"/>
    </row>
    <row r="147" ht="15.75" customHeight="1">
      <c r="A147" s="1" t="s">
        <v>847</v>
      </c>
      <c r="B147" s="1" t="s">
        <v>17</v>
      </c>
      <c r="C147" s="1" t="s">
        <v>59</v>
      </c>
      <c r="D147" s="1" t="s">
        <v>19</v>
      </c>
      <c r="E147" s="2"/>
      <c r="F147" s="10" t="s">
        <v>848</v>
      </c>
      <c r="G147" s="11" t="s">
        <v>33</v>
      </c>
      <c r="H147" s="14">
        <v>5000.0</v>
      </c>
      <c r="I147" s="1" t="s">
        <v>94</v>
      </c>
      <c r="J147" s="1" t="s">
        <v>215</v>
      </c>
      <c r="K147" s="1" t="s">
        <v>25</v>
      </c>
      <c r="L147" s="1" t="s">
        <v>25</v>
      </c>
      <c r="M147" s="55" t="str">
        <f>HYPERLINK("http://www.umw.edu/admissions/international/international-scholarships/", "Link")</f>
        <v>Link</v>
      </c>
      <c r="N147" s="5"/>
      <c r="O147" s="13" t="s">
        <v>250</v>
      </c>
      <c r="P147" s="5"/>
      <c r="Q147" s="5"/>
      <c r="R147" s="5"/>
      <c r="S147" s="5"/>
      <c r="T147" s="5"/>
      <c r="U147" s="5"/>
      <c r="V147" s="5"/>
      <c r="W147" s="5"/>
      <c r="X147" s="5"/>
      <c r="Y147" s="5"/>
      <c r="Z147" s="5"/>
      <c r="AA147" s="5"/>
    </row>
    <row r="148" ht="15.75" customHeight="1">
      <c r="A148" s="70" t="s">
        <v>849</v>
      </c>
      <c r="B148" s="70" t="s">
        <v>50</v>
      </c>
      <c r="C148" s="90"/>
      <c r="D148" s="70" t="s">
        <v>109</v>
      </c>
      <c r="E148" s="70" t="s">
        <v>850</v>
      </c>
      <c r="F148" s="71" t="s">
        <v>851</v>
      </c>
      <c r="G148" s="4"/>
      <c r="H148" s="11" t="s">
        <v>109</v>
      </c>
      <c r="I148" s="70" t="s">
        <v>143</v>
      </c>
      <c r="J148" s="90"/>
      <c r="K148" s="132" t="s">
        <v>354</v>
      </c>
      <c r="L148" s="70" t="s">
        <v>119</v>
      </c>
      <c r="M148" s="17" t="str">
        <f>HYPERLINK("http://www.ruforum.org/MCF/node/59","Link")</f>
        <v>Link</v>
      </c>
      <c r="N148" s="5"/>
      <c r="O148" s="13" t="s">
        <v>278</v>
      </c>
      <c r="P148" s="5"/>
      <c r="Q148" s="5"/>
      <c r="R148" s="5"/>
      <c r="S148" s="5"/>
      <c r="T148" s="5"/>
      <c r="U148" s="5"/>
      <c r="V148" s="5"/>
      <c r="W148" s="5"/>
      <c r="X148" s="5"/>
      <c r="Y148" s="5"/>
      <c r="Z148" s="5"/>
      <c r="AA148" s="5"/>
    </row>
    <row r="149" ht="15.75" customHeight="1">
      <c r="A149" s="70" t="s">
        <v>852</v>
      </c>
      <c r="B149" s="70" t="s">
        <v>50</v>
      </c>
      <c r="C149" s="70" t="s">
        <v>384</v>
      </c>
      <c r="D149" s="70" t="s">
        <v>758</v>
      </c>
      <c r="E149" s="90"/>
      <c r="F149" s="71" t="s">
        <v>853</v>
      </c>
      <c r="G149" s="11" t="s">
        <v>33</v>
      </c>
      <c r="H149" s="14">
        <v>5000.0</v>
      </c>
      <c r="I149" s="70" t="s">
        <v>508</v>
      </c>
      <c r="J149" s="70" t="s">
        <v>256</v>
      </c>
      <c r="K149" s="70" t="s">
        <v>119</v>
      </c>
      <c r="L149" s="70" t="s">
        <v>119</v>
      </c>
      <c r="M149" s="17" t="str">
        <f>HYPERLINK("http://kenyawildlifetrust.org/item/call-for-scholarship-applications","Link")</f>
        <v>Link</v>
      </c>
      <c r="N149" s="5"/>
      <c r="O149" s="13" t="s">
        <v>278</v>
      </c>
      <c r="P149" s="5"/>
      <c r="Q149" s="5"/>
      <c r="R149" s="5"/>
      <c r="S149" s="5"/>
      <c r="T149" s="5"/>
      <c r="U149" s="5"/>
      <c r="V149" s="5"/>
      <c r="W149" s="5"/>
      <c r="X149" s="5"/>
      <c r="Y149" s="5"/>
      <c r="Z149" s="5"/>
      <c r="AA149" s="5"/>
    </row>
    <row r="150" ht="15.75" customHeight="1">
      <c r="A150" s="70" t="s">
        <v>854</v>
      </c>
      <c r="B150" s="70" t="s">
        <v>50</v>
      </c>
      <c r="C150" s="70" t="s">
        <v>314</v>
      </c>
      <c r="D150" s="70" t="s">
        <v>855</v>
      </c>
      <c r="F150" s="71" t="s">
        <v>856</v>
      </c>
      <c r="G150" s="4"/>
      <c r="H150" s="4"/>
      <c r="I150" s="70" t="s">
        <v>52</v>
      </c>
      <c r="J150" s="70" t="s">
        <v>256</v>
      </c>
      <c r="K150" s="122" t="str">
        <f>HYPERLINK("https://form.myjotform.com/72272188793568","Apply here")</f>
        <v>Apply here</v>
      </c>
      <c r="L150" s="70" t="s">
        <v>119</v>
      </c>
      <c r="M150" s="17" t="str">
        <f>HYPERLINK("http://dougbanks.co.za/","Link")</f>
        <v>Link</v>
      </c>
      <c r="N150" s="5"/>
      <c r="O150" s="13" t="s">
        <v>278</v>
      </c>
      <c r="P150" s="5"/>
      <c r="Q150" s="5"/>
      <c r="R150" s="5"/>
      <c r="S150" s="5"/>
      <c r="T150" s="5"/>
      <c r="U150" s="5"/>
      <c r="V150" s="5"/>
      <c r="W150" s="5"/>
      <c r="X150" s="5"/>
      <c r="Y150" s="5"/>
      <c r="Z150" s="5"/>
      <c r="AA150" s="5"/>
    </row>
    <row r="151" ht="15.75" customHeight="1">
      <c r="A151" s="2"/>
      <c r="B151" s="2"/>
      <c r="C151" s="2"/>
      <c r="D151" s="2"/>
      <c r="E151" s="2"/>
      <c r="F151" s="3"/>
      <c r="G151" s="4"/>
      <c r="H151" s="4"/>
      <c r="I151" s="2"/>
      <c r="J151" s="2"/>
      <c r="K151" s="2"/>
      <c r="L151" s="2"/>
      <c r="M151" s="5"/>
      <c r="N151" s="5"/>
      <c r="O151" s="5"/>
      <c r="P151" s="5"/>
      <c r="Q151" s="5"/>
      <c r="R151" s="5"/>
      <c r="S151" s="5"/>
      <c r="T151" s="5"/>
      <c r="U151" s="5"/>
      <c r="V151" s="5"/>
      <c r="W151" s="5"/>
      <c r="X151" s="5"/>
      <c r="Y151" s="5"/>
      <c r="Z151" s="5"/>
      <c r="AA151" s="5"/>
    </row>
    <row r="152" ht="15.75" customHeight="1">
      <c r="A152" s="2"/>
      <c r="B152" s="2"/>
      <c r="C152" s="2"/>
      <c r="D152" s="2"/>
      <c r="E152" s="2"/>
      <c r="F152" s="3"/>
      <c r="G152" s="4"/>
      <c r="H152" s="4"/>
      <c r="I152" s="2"/>
      <c r="J152" s="2"/>
      <c r="K152" s="2"/>
      <c r="L152" s="2"/>
      <c r="M152" s="5"/>
      <c r="N152" s="5"/>
      <c r="O152" s="5"/>
      <c r="P152" s="5"/>
      <c r="Q152" s="5"/>
      <c r="R152" s="5"/>
      <c r="S152" s="5"/>
      <c r="T152" s="5"/>
      <c r="U152" s="5"/>
      <c r="V152" s="5"/>
      <c r="W152" s="5"/>
      <c r="X152" s="5"/>
      <c r="Y152" s="5"/>
      <c r="Z152" s="5"/>
      <c r="AA152" s="5"/>
    </row>
    <row r="153" ht="15.75" customHeight="1">
      <c r="A153" s="2"/>
      <c r="B153" s="2"/>
      <c r="C153" s="2"/>
      <c r="D153" s="2"/>
      <c r="E153" s="2"/>
      <c r="F153" s="3"/>
      <c r="G153" s="4"/>
      <c r="H153" s="4"/>
      <c r="I153" s="2"/>
      <c r="J153" s="2"/>
      <c r="K153" s="2"/>
      <c r="L153" s="2"/>
      <c r="M153" s="5"/>
      <c r="N153" s="5"/>
      <c r="O153" s="5"/>
      <c r="P153" s="5"/>
      <c r="Q153" s="5"/>
      <c r="R153" s="5"/>
      <c r="S153" s="5"/>
      <c r="T153" s="5"/>
      <c r="U153" s="5"/>
      <c r="V153" s="5"/>
      <c r="W153" s="5"/>
      <c r="X153" s="5"/>
      <c r="Y153" s="5"/>
      <c r="Z153" s="5"/>
      <c r="AA153" s="5"/>
    </row>
    <row r="154" ht="15.75" customHeight="1">
      <c r="A154" s="2"/>
      <c r="B154" s="2"/>
      <c r="C154" s="2"/>
      <c r="D154" s="2"/>
      <c r="E154" s="2"/>
      <c r="F154" s="3"/>
      <c r="G154" s="4"/>
      <c r="H154" s="4"/>
      <c r="I154" s="2"/>
      <c r="J154" s="2"/>
      <c r="K154" s="2"/>
      <c r="L154" s="2"/>
      <c r="M154" s="5"/>
      <c r="N154" s="5"/>
      <c r="O154" s="5"/>
      <c r="P154" s="5"/>
      <c r="Q154" s="5"/>
      <c r="R154" s="5"/>
      <c r="S154" s="5"/>
      <c r="T154" s="5"/>
      <c r="U154" s="5"/>
      <c r="V154" s="5"/>
      <c r="W154" s="5"/>
      <c r="X154" s="5"/>
      <c r="Y154" s="5"/>
      <c r="Z154" s="5"/>
      <c r="AA154" s="5"/>
    </row>
    <row r="155" ht="15.75" customHeight="1">
      <c r="A155" s="2"/>
      <c r="B155" s="2"/>
      <c r="C155" s="2"/>
      <c r="D155" s="2"/>
      <c r="E155" s="2"/>
      <c r="F155" s="3"/>
      <c r="G155" s="4"/>
      <c r="H155" s="4"/>
      <c r="I155" s="2"/>
      <c r="J155" s="2"/>
      <c r="K155" s="2"/>
      <c r="L155" s="2"/>
      <c r="M155" s="5"/>
      <c r="N155" s="5"/>
      <c r="O155" s="5"/>
      <c r="P155" s="5"/>
      <c r="Q155" s="5"/>
      <c r="R155" s="5"/>
      <c r="S155" s="5"/>
      <c r="T155" s="5"/>
      <c r="U155" s="5"/>
      <c r="V155" s="5"/>
      <c r="W155" s="5"/>
      <c r="X155" s="5"/>
      <c r="Y155" s="5"/>
      <c r="Z155" s="5"/>
      <c r="AA155" s="5"/>
    </row>
    <row r="156" ht="15.75" customHeight="1">
      <c r="A156" s="2"/>
      <c r="B156" s="2"/>
      <c r="C156" s="2"/>
      <c r="D156" s="2"/>
      <c r="E156" s="2"/>
      <c r="F156" s="3"/>
      <c r="G156" s="4"/>
      <c r="H156" s="4"/>
      <c r="I156" s="2"/>
      <c r="J156" s="2"/>
      <c r="K156" s="2"/>
      <c r="L156" s="2"/>
      <c r="M156" s="5"/>
      <c r="N156" s="5"/>
      <c r="O156" s="5"/>
      <c r="P156" s="5"/>
      <c r="Q156" s="5"/>
      <c r="R156" s="5"/>
      <c r="S156" s="5"/>
      <c r="T156" s="5"/>
      <c r="U156" s="5"/>
      <c r="V156" s="5"/>
      <c r="W156" s="5"/>
      <c r="X156" s="5"/>
      <c r="Y156" s="5"/>
      <c r="Z156" s="5"/>
      <c r="AA156" s="5"/>
    </row>
    <row r="157" ht="15.75" customHeight="1">
      <c r="A157" s="2"/>
      <c r="B157" s="2"/>
      <c r="C157" s="2"/>
      <c r="D157" s="2"/>
      <c r="E157" s="2"/>
      <c r="F157" s="3"/>
      <c r="G157" s="4"/>
      <c r="H157" s="4"/>
      <c r="I157" s="2"/>
      <c r="J157" s="2"/>
      <c r="K157" s="2"/>
      <c r="L157" s="2"/>
      <c r="M157" s="5"/>
      <c r="N157" s="5"/>
      <c r="O157" s="5"/>
      <c r="P157" s="5"/>
      <c r="Q157" s="5"/>
      <c r="R157" s="5"/>
      <c r="S157" s="5"/>
      <c r="T157" s="5"/>
      <c r="U157" s="5"/>
      <c r="V157" s="5"/>
      <c r="W157" s="5"/>
      <c r="X157" s="5"/>
      <c r="Y157" s="5"/>
      <c r="Z157" s="5"/>
      <c r="AA157" s="5"/>
    </row>
    <row r="158" ht="15.75" customHeight="1">
      <c r="A158" s="2"/>
      <c r="B158" s="2"/>
      <c r="C158" s="2"/>
      <c r="D158" s="2"/>
      <c r="E158" s="2"/>
      <c r="F158" s="3"/>
      <c r="G158" s="4"/>
      <c r="H158" s="4"/>
      <c r="I158" s="2"/>
      <c r="J158" s="2"/>
      <c r="K158" s="2"/>
      <c r="L158" s="2"/>
      <c r="M158" s="5"/>
      <c r="N158" s="5"/>
      <c r="O158" s="5"/>
      <c r="P158" s="5"/>
      <c r="Q158" s="5"/>
      <c r="R158" s="5"/>
      <c r="S158" s="5"/>
      <c r="T158" s="5"/>
      <c r="U158" s="5"/>
      <c r="V158" s="5"/>
      <c r="W158" s="5"/>
      <c r="X158" s="5"/>
      <c r="Y158" s="5"/>
      <c r="Z158" s="5"/>
      <c r="AA158" s="5"/>
    </row>
    <row r="159" ht="15.75" customHeight="1">
      <c r="A159" s="2"/>
      <c r="B159" s="2"/>
      <c r="C159" s="2"/>
      <c r="D159" s="2"/>
      <c r="E159" s="2"/>
      <c r="F159" s="3"/>
      <c r="G159" s="4"/>
      <c r="H159" s="4"/>
      <c r="I159" s="2"/>
      <c r="J159" s="2"/>
      <c r="K159" s="2"/>
      <c r="L159" s="2"/>
      <c r="M159" s="5"/>
      <c r="N159" s="5"/>
      <c r="O159" s="5"/>
      <c r="P159" s="5"/>
      <c r="Q159" s="5"/>
      <c r="R159" s="5"/>
      <c r="S159" s="5"/>
      <c r="T159" s="5"/>
      <c r="U159" s="5"/>
      <c r="V159" s="5"/>
      <c r="W159" s="5"/>
      <c r="X159" s="5"/>
      <c r="Y159" s="5"/>
      <c r="Z159" s="5"/>
      <c r="AA159" s="5"/>
    </row>
    <row r="160" ht="15.75" customHeight="1">
      <c r="A160" s="2"/>
      <c r="B160" s="2"/>
      <c r="C160" s="2"/>
      <c r="D160" s="2"/>
      <c r="E160" s="2"/>
      <c r="F160" s="3"/>
      <c r="G160" s="4"/>
      <c r="H160" s="4"/>
      <c r="I160" s="2"/>
      <c r="J160" s="2"/>
      <c r="K160" s="2"/>
      <c r="L160" s="2"/>
      <c r="M160" s="5"/>
      <c r="N160" s="5"/>
      <c r="O160" s="5"/>
      <c r="P160" s="5"/>
      <c r="Q160" s="5"/>
      <c r="R160" s="5"/>
      <c r="S160" s="5"/>
      <c r="T160" s="5"/>
      <c r="U160" s="5"/>
      <c r="V160" s="5"/>
      <c r="W160" s="5"/>
      <c r="X160" s="5"/>
      <c r="Y160" s="5"/>
      <c r="Z160" s="5"/>
      <c r="AA160" s="5"/>
    </row>
    <row r="161" ht="15.75" customHeight="1">
      <c r="A161" s="2"/>
      <c r="B161" s="2"/>
      <c r="C161" s="2"/>
      <c r="D161" s="2"/>
      <c r="E161" s="2"/>
      <c r="F161" s="3"/>
      <c r="G161" s="4"/>
      <c r="H161" s="4"/>
      <c r="I161" s="2"/>
      <c r="J161" s="2"/>
      <c r="K161" s="2"/>
      <c r="L161" s="2"/>
      <c r="M161" s="5"/>
      <c r="N161" s="5"/>
      <c r="O161" s="5"/>
      <c r="P161" s="5"/>
      <c r="Q161" s="5"/>
      <c r="R161" s="5"/>
      <c r="S161" s="5"/>
      <c r="T161" s="5"/>
      <c r="U161" s="5"/>
      <c r="V161" s="5"/>
      <c r="W161" s="5"/>
      <c r="X161" s="5"/>
      <c r="Y161" s="5"/>
      <c r="Z161" s="5"/>
      <c r="AA161" s="5"/>
    </row>
    <row r="162" ht="15.75" customHeight="1">
      <c r="A162" s="2"/>
      <c r="B162" s="2"/>
      <c r="C162" s="2"/>
      <c r="D162" s="2"/>
      <c r="E162" s="2"/>
      <c r="F162" s="3"/>
      <c r="G162" s="4"/>
      <c r="H162" s="4"/>
      <c r="I162" s="2"/>
      <c r="J162" s="2"/>
      <c r="K162" s="2"/>
      <c r="L162" s="2"/>
      <c r="M162" s="5"/>
      <c r="N162" s="5"/>
      <c r="O162" s="5"/>
      <c r="P162" s="5"/>
      <c r="Q162" s="5"/>
      <c r="R162" s="5"/>
      <c r="S162" s="5"/>
      <c r="T162" s="5"/>
      <c r="U162" s="5"/>
      <c r="V162" s="5"/>
      <c r="W162" s="5"/>
      <c r="X162" s="5"/>
      <c r="Y162" s="5"/>
      <c r="Z162" s="5"/>
      <c r="AA162" s="5"/>
    </row>
    <row r="163" ht="15.75" customHeight="1">
      <c r="A163" s="2"/>
      <c r="B163" s="2"/>
      <c r="C163" s="2"/>
      <c r="D163" s="2"/>
      <c r="E163" s="2"/>
      <c r="F163" s="3"/>
      <c r="G163" s="4"/>
      <c r="H163" s="4"/>
      <c r="I163" s="2"/>
      <c r="J163" s="2"/>
      <c r="K163" s="2"/>
      <c r="L163" s="2"/>
      <c r="M163" s="5"/>
      <c r="N163" s="5"/>
      <c r="O163" s="5"/>
      <c r="P163" s="5"/>
      <c r="Q163" s="5"/>
      <c r="R163" s="5"/>
      <c r="S163" s="5"/>
      <c r="T163" s="5"/>
      <c r="U163" s="5"/>
      <c r="V163" s="5"/>
      <c r="W163" s="5"/>
      <c r="X163" s="5"/>
      <c r="Y163" s="5"/>
      <c r="Z163" s="5"/>
      <c r="AA163" s="5"/>
    </row>
    <row r="164" ht="15.75" customHeight="1">
      <c r="A164" s="2"/>
      <c r="B164" s="2"/>
      <c r="C164" s="2"/>
      <c r="D164" s="2"/>
      <c r="E164" s="2"/>
      <c r="F164" s="3"/>
      <c r="G164" s="4"/>
      <c r="H164" s="4"/>
      <c r="I164" s="2"/>
      <c r="J164" s="2"/>
      <c r="K164" s="2"/>
      <c r="L164" s="2"/>
      <c r="M164" s="5"/>
      <c r="N164" s="5"/>
      <c r="O164" s="5"/>
      <c r="P164" s="5"/>
      <c r="Q164" s="5"/>
      <c r="R164" s="5"/>
      <c r="S164" s="5"/>
      <c r="T164" s="5"/>
      <c r="U164" s="5"/>
      <c r="V164" s="5"/>
      <c r="W164" s="5"/>
      <c r="X164" s="5"/>
      <c r="Y164" s="5"/>
      <c r="Z164" s="5"/>
      <c r="AA164" s="5"/>
    </row>
    <row r="165" ht="15.75" customHeight="1">
      <c r="A165" s="2"/>
      <c r="B165" s="2"/>
      <c r="C165" s="2"/>
      <c r="D165" s="2"/>
      <c r="E165" s="2"/>
      <c r="F165" s="3"/>
      <c r="G165" s="4"/>
      <c r="H165" s="4"/>
      <c r="I165" s="2"/>
      <c r="J165" s="2"/>
      <c r="K165" s="2"/>
      <c r="L165" s="2"/>
      <c r="M165" s="5"/>
      <c r="N165" s="5"/>
      <c r="O165" s="5"/>
      <c r="P165" s="5"/>
      <c r="Q165" s="5"/>
      <c r="R165" s="5"/>
      <c r="S165" s="5"/>
      <c r="T165" s="5"/>
      <c r="U165" s="5"/>
      <c r="V165" s="5"/>
      <c r="W165" s="5"/>
      <c r="X165" s="5"/>
      <c r="Y165" s="5"/>
      <c r="Z165" s="5"/>
      <c r="AA165" s="5"/>
    </row>
    <row r="166" ht="15.75" customHeight="1">
      <c r="A166" s="2"/>
      <c r="B166" s="2"/>
      <c r="C166" s="2"/>
      <c r="D166" s="2"/>
      <c r="E166" s="2"/>
      <c r="F166" s="3"/>
      <c r="G166" s="4"/>
      <c r="H166" s="4"/>
      <c r="I166" s="2"/>
      <c r="J166" s="2"/>
      <c r="K166" s="2"/>
      <c r="L166" s="2"/>
      <c r="M166" s="5"/>
      <c r="N166" s="5"/>
      <c r="O166" s="5"/>
      <c r="P166" s="5"/>
      <c r="Q166" s="5"/>
      <c r="R166" s="5"/>
      <c r="S166" s="5"/>
      <c r="T166" s="5"/>
      <c r="U166" s="5"/>
      <c r="V166" s="5"/>
      <c r="W166" s="5"/>
      <c r="X166" s="5"/>
      <c r="Y166" s="5"/>
      <c r="Z166" s="5"/>
      <c r="AA166" s="5"/>
    </row>
    <row r="167" ht="15.75" customHeight="1">
      <c r="A167" s="2"/>
      <c r="B167" s="2"/>
      <c r="C167" s="2"/>
      <c r="D167" s="2"/>
      <c r="E167" s="2"/>
      <c r="F167" s="3"/>
      <c r="G167" s="4"/>
      <c r="H167" s="4"/>
      <c r="I167" s="2"/>
      <c r="J167" s="2"/>
      <c r="K167" s="2"/>
      <c r="L167" s="2"/>
      <c r="M167" s="5"/>
      <c r="N167" s="5"/>
      <c r="O167" s="5"/>
      <c r="P167" s="5"/>
      <c r="Q167" s="5"/>
      <c r="R167" s="5"/>
      <c r="S167" s="5"/>
      <c r="T167" s="5"/>
      <c r="U167" s="5"/>
      <c r="V167" s="5"/>
      <c r="W167" s="5"/>
      <c r="X167" s="5"/>
      <c r="Y167" s="5"/>
      <c r="Z167" s="5"/>
      <c r="AA167" s="5"/>
    </row>
    <row r="168" ht="15.75" customHeight="1">
      <c r="A168" s="2"/>
      <c r="B168" s="2"/>
      <c r="C168" s="2"/>
      <c r="D168" s="2"/>
      <c r="E168" s="2"/>
      <c r="F168" s="3"/>
      <c r="G168" s="4"/>
      <c r="H168" s="4"/>
      <c r="I168" s="2"/>
      <c r="J168" s="2"/>
      <c r="K168" s="2"/>
      <c r="L168" s="2"/>
      <c r="M168" s="5"/>
      <c r="N168" s="5"/>
      <c r="O168" s="5"/>
      <c r="P168" s="5"/>
      <c r="Q168" s="5"/>
      <c r="R168" s="5"/>
      <c r="S168" s="5"/>
      <c r="T168" s="5"/>
      <c r="U168" s="5"/>
      <c r="V168" s="5"/>
      <c r="W168" s="5"/>
      <c r="X168" s="5"/>
      <c r="Y168" s="5"/>
      <c r="Z168" s="5"/>
      <c r="AA168" s="5"/>
    </row>
    <row r="169" ht="15.75" customHeight="1">
      <c r="A169" s="2"/>
      <c r="B169" s="2"/>
      <c r="C169" s="2"/>
      <c r="D169" s="2"/>
      <c r="E169" s="2"/>
      <c r="F169" s="3"/>
      <c r="G169" s="4"/>
      <c r="H169" s="4"/>
      <c r="I169" s="2"/>
      <c r="J169" s="2"/>
      <c r="K169" s="2"/>
      <c r="L169" s="2"/>
      <c r="M169" s="5"/>
      <c r="N169" s="5"/>
      <c r="O169" s="5"/>
      <c r="P169" s="5"/>
      <c r="Q169" s="5"/>
      <c r="R169" s="5"/>
      <c r="S169" s="5"/>
      <c r="T169" s="5"/>
      <c r="U169" s="5"/>
      <c r="V169" s="5"/>
      <c r="W169" s="5"/>
      <c r="X169" s="5"/>
      <c r="Y169" s="5"/>
      <c r="Z169" s="5"/>
      <c r="AA169" s="5"/>
    </row>
    <row r="170" ht="15.75" customHeight="1">
      <c r="A170" s="2"/>
      <c r="B170" s="2"/>
      <c r="C170" s="2"/>
      <c r="D170" s="2"/>
      <c r="E170" s="2"/>
      <c r="F170" s="3"/>
      <c r="G170" s="4"/>
      <c r="H170" s="4"/>
      <c r="I170" s="2"/>
      <c r="J170" s="2"/>
      <c r="K170" s="2"/>
      <c r="L170" s="2"/>
      <c r="M170" s="5"/>
      <c r="N170" s="5"/>
      <c r="O170" s="5"/>
      <c r="P170" s="5"/>
      <c r="Q170" s="5"/>
      <c r="R170" s="5"/>
      <c r="S170" s="5"/>
      <c r="T170" s="5"/>
      <c r="U170" s="5"/>
      <c r="V170" s="5"/>
      <c r="W170" s="5"/>
      <c r="X170" s="5"/>
      <c r="Y170" s="5"/>
      <c r="Z170" s="5"/>
      <c r="AA170" s="5"/>
    </row>
    <row r="171" ht="15.75" customHeight="1">
      <c r="A171" s="2"/>
      <c r="B171" s="2"/>
      <c r="C171" s="2"/>
      <c r="D171" s="2"/>
      <c r="E171" s="2"/>
      <c r="F171" s="3"/>
      <c r="G171" s="4"/>
      <c r="H171" s="4"/>
      <c r="I171" s="2"/>
      <c r="J171" s="2"/>
      <c r="K171" s="2"/>
      <c r="L171" s="2"/>
      <c r="M171" s="5"/>
      <c r="N171" s="5"/>
      <c r="O171" s="5"/>
      <c r="P171" s="5"/>
      <c r="Q171" s="5"/>
      <c r="R171" s="5"/>
      <c r="S171" s="5"/>
      <c r="T171" s="5"/>
      <c r="U171" s="5"/>
      <c r="V171" s="5"/>
      <c r="W171" s="5"/>
      <c r="X171" s="5"/>
      <c r="Y171" s="5"/>
      <c r="Z171" s="5"/>
      <c r="AA171" s="5"/>
    </row>
    <row r="172" ht="15.75" customHeight="1">
      <c r="A172" s="2"/>
      <c r="B172" s="2"/>
      <c r="C172" s="2"/>
      <c r="D172" s="2"/>
      <c r="E172" s="2"/>
      <c r="F172" s="3"/>
      <c r="G172" s="4"/>
      <c r="H172" s="4"/>
      <c r="I172" s="2"/>
      <c r="J172" s="2"/>
      <c r="K172" s="2"/>
      <c r="L172" s="2"/>
      <c r="M172" s="5"/>
      <c r="N172" s="5"/>
      <c r="O172" s="5"/>
      <c r="P172" s="5"/>
      <c r="Q172" s="5"/>
      <c r="R172" s="5"/>
      <c r="S172" s="5"/>
      <c r="T172" s="5"/>
      <c r="U172" s="5"/>
      <c r="V172" s="5"/>
      <c r="W172" s="5"/>
      <c r="X172" s="5"/>
      <c r="Y172" s="5"/>
      <c r="Z172" s="5"/>
      <c r="AA172" s="5"/>
    </row>
    <row r="173" ht="15.75" customHeight="1">
      <c r="A173" s="2"/>
      <c r="B173" s="2"/>
      <c r="C173" s="2"/>
      <c r="D173" s="2"/>
      <c r="E173" s="2"/>
      <c r="F173" s="3"/>
      <c r="G173" s="4"/>
      <c r="H173" s="4"/>
      <c r="I173" s="2"/>
      <c r="J173" s="2"/>
      <c r="K173" s="2"/>
      <c r="L173" s="2"/>
      <c r="M173" s="5"/>
      <c r="N173" s="5"/>
      <c r="O173" s="5"/>
      <c r="P173" s="5"/>
      <c r="Q173" s="5"/>
      <c r="R173" s="5"/>
      <c r="S173" s="5"/>
      <c r="T173" s="5"/>
      <c r="U173" s="5"/>
      <c r="V173" s="5"/>
      <c r="W173" s="5"/>
      <c r="X173" s="5"/>
      <c r="Y173" s="5"/>
      <c r="Z173" s="5"/>
      <c r="AA173" s="5"/>
    </row>
    <row r="174" ht="15.75" customHeight="1">
      <c r="A174" s="2"/>
      <c r="B174" s="2"/>
      <c r="C174" s="2"/>
      <c r="D174" s="2"/>
      <c r="E174" s="2"/>
      <c r="F174" s="3"/>
      <c r="G174" s="4"/>
      <c r="H174" s="4"/>
      <c r="I174" s="2"/>
      <c r="J174" s="2"/>
      <c r="K174" s="2"/>
      <c r="L174" s="2"/>
      <c r="M174" s="5"/>
      <c r="N174" s="5"/>
      <c r="O174" s="5"/>
      <c r="P174" s="5"/>
      <c r="Q174" s="5"/>
      <c r="R174" s="5"/>
      <c r="S174" s="5"/>
      <c r="T174" s="5"/>
      <c r="U174" s="5"/>
      <c r="V174" s="5"/>
      <c r="W174" s="5"/>
      <c r="X174" s="5"/>
      <c r="Y174" s="5"/>
      <c r="Z174" s="5"/>
      <c r="AA174" s="5"/>
    </row>
    <row r="175" ht="15.75" customHeight="1">
      <c r="A175" s="2"/>
      <c r="B175" s="2"/>
      <c r="C175" s="2"/>
      <c r="D175" s="2"/>
      <c r="E175" s="2"/>
      <c r="F175" s="3"/>
      <c r="G175" s="4"/>
      <c r="H175" s="4"/>
      <c r="I175" s="2"/>
      <c r="J175" s="2"/>
      <c r="K175" s="2"/>
      <c r="L175" s="2"/>
      <c r="M175" s="5"/>
      <c r="N175" s="5"/>
      <c r="O175" s="5"/>
      <c r="P175" s="5"/>
      <c r="Q175" s="5"/>
      <c r="R175" s="5"/>
      <c r="S175" s="5"/>
      <c r="T175" s="5"/>
      <c r="U175" s="5"/>
      <c r="V175" s="5"/>
      <c r="W175" s="5"/>
      <c r="X175" s="5"/>
      <c r="Y175" s="5"/>
      <c r="Z175" s="5"/>
      <c r="AA175" s="5"/>
    </row>
    <row r="176" ht="15.75" customHeight="1">
      <c r="A176" s="2"/>
      <c r="B176" s="2"/>
      <c r="C176" s="2"/>
      <c r="D176" s="2"/>
      <c r="E176" s="2"/>
      <c r="F176" s="3"/>
      <c r="G176" s="4"/>
      <c r="H176" s="4"/>
      <c r="I176" s="2"/>
      <c r="J176" s="2"/>
      <c r="K176" s="2"/>
      <c r="L176" s="2"/>
      <c r="M176" s="5"/>
      <c r="N176" s="5"/>
      <c r="O176" s="5"/>
      <c r="P176" s="5"/>
      <c r="Q176" s="5"/>
      <c r="R176" s="5"/>
      <c r="S176" s="5"/>
      <c r="T176" s="5"/>
      <c r="U176" s="5"/>
      <c r="V176" s="5"/>
      <c r="W176" s="5"/>
      <c r="X176" s="5"/>
      <c r="Y176" s="5"/>
      <c r="Z176" s="5"/>
      <c r="AA176" s="5"/>
    </row>
    <row r="177" ht="15.75" customHeight="1">
      <c r="A177" s="2"/>
      <c r="B177" s="2"/>
      <c r="C177" s="2"/>
      <c r="D177" s="2"/>
      <c r="E177" s="2"/>
      <c r="F177" s="3"/>
      <c r="G177" s="4"/>
      <c r="H177" s="4"/>
      <c r="I177" s="2"/>
      <c r="J177" s="2"/>
      <c r="K177" s="2"/>
      <c r="L177" s="2"/>
      <c r="M177" s="5"/>
      <c r="N177" s="5"/>
      <c r="O177" s="5"/>
      <c r="P177" s="5"/>
      <c r="Q177" s="5"/>
      <c r="R177" s="5"/>
      <c r="S177" s="5"/>
      <c r="T177" s="5"/>
      <c r="U177" s="5"/>
      <c r="V177" s="5"/>
      <c r="W177" s="5"/>
      <c r="X177" s="5"/>
      <c r="Y177" s="5"/>
      <c r="Z177" s="5"/>
      <c r="AA177" s="5"/>
    </row>
    <row r="178" ht="15.75" customHeight="1">
      <c r="A178" s="2"/>
      <c r="B178" s="2"/>
      <c r="C178" s="2"/>
      <c r="D178" s="2"/>
      <c r="E178" s="2"/>
      <c r="F178" s="3"/>
      <c r="G178" s="4"/>
      <c r="H178" s="4"/>
      <c r="I178" s="2"/>
      <c r="J178" s="2"/>
      <c r="K178" s="2"/>
      <c r="L178" s="2"/>
      <c r="M178" s="5"/>
      <c r="N178" s="5"/>
      <c r="O178" s="5"/>
      <c r="P178" s="5"/>
      <c r="Q178" s="5"/>
      <c r="R178" s="5"/>
      <c r="S178" s="5"/>
      <c r="T178" s="5"/>
      <c r="U178" s="5"/>
      <c r="V178" s="5"/>
      <c r="W178" s="5"/>
      <c r="X178" s="5"/>
      <c r="Y178" s="5"/>
      <c r="Z178" s="5"/>
      <c r="AA178" s="5"/>
    </row>
    <row r="179" ht="15.75" customHeight="1">
      <c r="A179" s="2"/>
      <c r="B179" s="2"/>
      <c r="C179" s="2"/>
      <c r="D179" s="2"/>
      <c r="E179" s="2"/>
      <c r="F179" s="3"/>
      <c r="G179" s="4"/>
      <c r="H179" s="4"/>
      <c r="I179" s="2"/>
      <c r="J179" s="2"/>
      <c r="K179" s="2"/>
      <c r="L179" s="2"/>
      <c r="M179" s="5"/>
      <c r="N179" s="5"/>
      <c r="O179" s="5"/>
      <c r="P179" s="5"/>
      <c r="Q179" s="5"/>
      <c r="R179" s="5"/>
      <c r="S179" s="5"/>
      <c r="T179" s="5"/>
      <c r="U179" s="5"/>
      <c r="V179" s="5"/>
      <c r="W179" s="5"/>
      <c r="X179" s="5"/>
      <c r="Y179" s="5"/>
      <c r="Z179" s="5"/>
      <c r="AA179" s="5"/>
    </row>
    <row r="180" ht="15.75" customHeight="1">
      <c r="A180" s="2"/>
      <c r="B180" s="2"/>
      <c r="C180" s="2"/>
      <c r="D180" s="2"/>
      <c r="E180" s="2"/>
      <c r="F180" s="3"/>
      <c r="G180" s="4"/>
      <c r="H180" s="4"/>
      <c r="I180" s="2"/>
      <c r="J180" s="2"/>
      <c r="K180" s="2"/>
      <c r="L180" s="2"/>
      <c r="M180" s="5"/>
      <c r="N180" s="5"/>
      <c r="O180" s="5"/>
      <c r="P180" s="5"/>
      <c r="Q180" s="5"/>
      <c r="R180" s="5"/>
      <c r="S180" s="5"/>
      <c r="T180" s="5"/>
      <c r="U180" s="5"/>
      <c r="V180" s="5"/>
      <c r="W180" s="5"/>
      <c r="X180" s="5"/>
      <c r="Y180" s="5"/>
      <c r="Z180" s="5"/>
      <c r="AA180" s="5"/>
    </row>
    <row r="181" ht="15.75" customHeight="1">
      <c r="A181" s="2"/>
      <c r="B181" s="2"/>
      <c r="C181" s="2"/>
      <c r="D181" s="2"/>
      <c r="E181" s="2"/>
      <c r="F181" s="3"/>
      <c r="G181" s="4"/>
      <c r="H181" s="4"/>
      <c r="I181" s="2"/>
      <c r="J181" s="2"/>
      <c r="K181" s="2"/>
      <c r="L181" s="2"/>
      <c r="M181" s="5"/>
      <c r="N181" s="5"/>
      <c r="O181" s="5"/>
      <c r="P181" s="5"/>
      <c r="Q181" s="5"/>
      <c r="R181" s="5"/>
      <c r="S181" s="5"/>
      <c r="T181" s="5"/>
      <c r="U181" s="5"/>
      <c r="V181" s="5"/>
      <c r="W181" s="5"/>
      <c r="X181" s="5"/>
      <c r="Y181" s="5"/>
      <c r="Z181" s="5"/>
      <c r="AA181" s="5"/>
    </row>
    <row r="182" ht="15.75" customHeight="1">
      <c r="A182" s="2"/>
      <c r="B182" s="2"/>
      <c r="C182" s="2"/>
      <c r="D182" s="2"/>
      <c r="E182" s="2"/>
      <c r="F182" s="3"/>
      <c r="G182" s="4"/>
      <c r="H182" s="4"/>
      <c r="I182" s="2"/>
      <c r="J182" s="2"/>
      <c r="K182" s="2"/>
      <c r="L182" s="2"/>
      <c r="M182" s="5"/>
      <c r="N182" s="5"/>
      <c r="O182" s="5"/>
      <c r="P182" s="5"/>
      <c r="Q182" s="5"/>
      <c r="R182" s="5"/>
      <c r="S182" s="5"/>
      <c r="T182" s="5"/>
      <c r="U182" s="5"/>
      <c r="V182" s="5"/>
      <c r="W182" s="5"/>
      <c r="X182" s="5"/>
      <c r="Y182" s="5"/>
      <c r="Z182" s="5"/>
      <c r="AA182" s="5"/>
    </row>
    <row r="183" ht="15.75" customHeight="1">
      <c r="A183" s="2"/>
      <c r="B183" s="2"/>
      <c r="C183" s="2"/>
      <c r="D183" s="2"/>
      <c r="E183" s="2"/>
      <c r="F183" s="3"/>
      <c r="G183" s="4"/>
      <c r="H183" s="4"/>
      <c r="I183" s="2"/>
      <c r="J183" s="2"/>
      <c r="K183" s="2"/>
      <c r="L183" s="2"/>
      <c r="M183" s="5"/>
      <c r="N183" s="5"/>
      <c r="O183" s="5"/>
      <c r="P183" s="5"/>
      <c r="Q183" s="5"/>
      <c r="R183" s="5"/>
      <c r="S183" s="5"/>
      <c r="T183" s="5"/>
      <c r="U183" s="5"/>
      <c r="V183" s="5"/>
      <c r="W183" s="5"/>
      <c r="X183" s="5"/>
      <c r="Y183" s="5"/>
      <c r="Z183" s="5"/>
      <c r="AA183" s="5"/>
    </row>
    <row r="184" ht="15.75" customHeight="1">
      <c r="A184" s="2"/>
      <c r="B184" s="2"/>
      <c r="C184" s="2"/>
      <c r="D184" s="2"/>
      <c r="E184" s="2"/>
      <c r="F184" s="3"/>
      <c r="G184" s="4"/>
      <c r="H184" s="4"/>
      <c r="I184" s="2"/>
      <c r="J184" s="2"/>
      <c r="K184" s="2"/>
      <c r="L184" s="2"/>
      <c r="M184" s="5"/>
      <c r="N184" s="5"/>
      <c r="O184" s="5"/>
      <c r="P184" s="5"/>
      <c r="Q184" s="5"/>
      <c r="R184" s="5"/>
      <c r="S184" s="5"/>
      <c r="T184" s="5"/>
      <c r="U184" s="5"/>
      <c r="V184" s="5"/>
      <c r="W184" s="5"/>
      <c r="X184" s="5"/>
      <c r="Y184" s="5"/>
      <c r="Z184" s="5"/>
      <c r="AA184" s="5"/>
    </row>
    <row r="185" ht="15.75" customHeight="1">
      <c r="A185" s="2"/>
      <c r="B185" s="2"/>
      <c r="C185" s="2"/>
      <c r="D185" s="2"/>
      <c r="E185" s="2"/>
      <c r="F185" s="3"/>
      <c r="G185" s="4"/>
      <c r="H185" s="4"/>
      <c r="I185" s="2"/>
      <c r="J185" s="2"/>
      <c r="K185" s="2"/>
      <c r="L185" s="2"/>
      <c r="M185" s="5"/>
      <c r="N185" s="5"/>
      <c r="O185" s="5"/>
      <c r="P185" s="5"/>
      <c r="Q185" s="5"/>
      <c r="R185" s="5"/>
      <c r="S185" s="5"/>
      <c r="T185" s="5"/>
      <c r="U185" s="5"/>
      <c r="V185" s="5"/>
      <c r="W185" s="5"/>
      <c r="X185" s="5"/>
      <c r="Y185" s="5"/>
      <c r="Z185" s="5"/>
      <c r="AA185" s="5"/>
    </row>
    <row r="186" ht="15.75" customHeight="1">
      <c r="A186" s="2"/>
      <c r="B186" s="2"/>
      <c r="C186" s="2"/>
      <c r="D186" s="2"/>
      <c r="E186" s="2"/>
      <c r="F186" s="3"/>
      <c r="G186" s="4"/>
      <c r="H186" s="4"/>
      <c r="I186" s="2"/>
      <c r="J186" s="2"/>
      <c r="K186" s="2"/>
      <c r="L186" s="2"/>
      <c r="M186" s="5"/>
      <c r="N186" s="5"/>
      <c r="O186" s="5"/>
      <c r="P186" s="5"/>
      <c r="Q186" s="5"/>
      <c r="R186" s="5"/>
      <c r="S186" s="5"/>
      <c r="T186" s="5"/>
      <c r="U186" s="5"/>
      <c r="V186" s="5"/>
      <c r="W186" s="5"/>
      <c r="X186" s="5"/>
      <c r="Y186" s="5"/>
      <c r="Z186" s="5"/>
      <c r="AA186" s="5"/>
    </row>
    <row r="187" ht="15.75" customHeight="1">
      <c r="A187" s="2"/>
      <c r="B187" s="2"/>
      <c r="C187" s="2"/>
      <c r="D187" s="2"/>
      <c r="E187" s="2"/>
      <c r="F187" s="3"/>
      <c r="G187" s="4"/>
      <c r="H187" s="4"/>
      <c r="I187" s="2"/>
      <c r="J187" s="2"/>
      <c r="K187" s="2"/>
      <c r="L187" s="2"/>
      <c r="M187" s="5"/>
      <c r="N187" s="5"/>
      <c r="O187" s="5"/>
      <c r="P187" s="5"/>
      <c r="Q187" s="5"/>
      <c r="R187" s="5"/>
      <c r="S187" s="5"/>
      <c r="T187" s="5"/>
      <c r="U187" s="5"/>
      <c r="V187" s="5"/>
      <c r="W187" s="5"/>
      <c r="X187" s="5"/>
      <c r="Y187" s="5"/>
      <c r="Z187" s="5"/>
      <c r="AA187" s="5"/>
    </row>
    <row r="188" ht="15.75" customHeight="1">
      <c r="A188" s="2"/>
      <c r="B188" s="2"/>
      <c r="C188" s="2"/>
      <c r="D188" s="2"/>
      <c r="E188" s="2"/>
      <c r="F188" s="3"/>
      <c r="G188" s="4"/>
      <c r="H188" s="4"/>
      <c r="I188" s="2"/>
      <c r="J188" s="2"/>
      <c r="K188" s="2"/>
      <c r="L188" s="2"/>
      <c r="M188" s="5"/>
      <c r="N188" s="5"/>
      <c r="O188" s="5"/>
      <c r="P188" s="5"/>
      <c r="Q188" s="5"/>
      <c r="R188" s="5"/>
      <c r="S188" s="5"/>
      <c r="T188" s="5"/>
      <c r="U188" s="5"/>
      <c r="V188" s="5"/>
      <c r="W188" s="5"/>
      <c r="X188" s="5"/>
      <c r="Y188" s="5"/>
      <c r="Z188" s="5"/>
      <c r="AA188" s="5"/>
    </row>
    <row r="189" ht="15.75" customHeight="1">
      <c r="A189" s="2"/>
      <c r="B189" s="2"/>
      <c r="C189" s="2"/>
      <c r="D189" s="2"/>
      <c r="E189" s="2"/>
      <c r="F189" s="3"/>
      <c r="G189" s="4"/>
      <c r="H189" s="4"/>
      <c r="I189" s="2"/>
      <c r="J189" s="2"/>
      <c r="K189" s="2"/>
      <c r="L189" s="2"/>
      <c r="M189" s="5"/>
      <c r="N189" s="5"/>
      <c r="O189" s="5"/>
      <c r="P189" s="5"/>
      <c r="Q189" s="5"/>
      <c r="R189" s="5"/>
      <c r="S189" s="5"/>
      <c r="T189" s="5"/>
      <c r="U189" s="5"/>
      <c r="V189" s="5"/>
      <c r="W189" s="5"/>
      <c r="X189" s="5"/>
      <c r="Y189" s="5"/>
      <c r="Z189" s="5"/>
      <c r="AA189" s="5"/>
    </row>
    <row r="190" ht="15.75" customHeight="1">
      <c r="A190" s="2"/>
      <c r="B190" s="2"/>
      <c r="C190" s="2"/>
      <c r="D190" s="2"/>
      <c r="E190" s="2"/>
      <c r="F190" s="3"/>
      <c r="G190" s="4"/>
      <c r="H190" s="4"/>
      <c r="I190" s="2"/>
      <c r="J190" s="2"/>
      <c r="K190" s="2"/>
      <c r="L190" s="2"/>
      <c r="M190" s="5"/>
      <c r="N190" s="5"/>
      <c r="O190" s="5"/>
      <c r="P190" s="5"/>
      <c r="Q190" s="5"/>
      <c r="R190" s="5"/>
      <c r="S190" s="5"/>
      <c r="T190" s="5"/>
      <c r="U190" s="5"/>
      <c r="V190" s="5"/>
      <c r="W190" s="5"/>
      <c r="X190" s="5"/>
      <c r="Y190" s="5"/>
      <c r="Z190" s="5"/>
      <c r="AA190" s="5"/>
    </row>
    <row r="191" ht="15.75" customHeight="1">
      <c r="A191" s="2"/>
      <c r="B191" s="2"/>
      <c r="C191" s="2"/>
      <c r="D191" s="2"/>
      <c r="E191" s="2"/>
      <c r="F191" s="3"/>
      <c r="G191" s="4"/>
      <c r="H191" s="4"/>
      <c r="I191" s="2"/>
      <c r="J191" s="2"/>
      <c r="K191" s="2"/>
      <c r="L191" s="2"/>
      <c r="M191" s="5"/>
      <c r="N191" s="5"/>
      <c r="O191" s="5"/>
      <c r="P191" s="5"/>
      <c r="Q191" s="5"/>
      <c r="R191" s="5"/>
      <c r="S191" s="5"/>
      <c r="T191" s="5"/>
      <c r="U191" s="5"/>
      <c r="V191" s="5"/>
      <c r="W191" s="5"/>
      <c r="X191" s="5"/>
      <c r="Y191" s="5"/>
      <c r="Z191" s="5"/>
      <c r="AA191" s="5"/>
    </row>
    <row r="192" ht="15.75" customHeight="1">
      <c r="A192" s="2"/>
      <c r="B192" s="2"/>
      <c r="C192" s="2"/>
      <c r="D192" s="2"/>
      <c r="E192" s="2"/>
      <c r="F192" s="3"/>
      <c r="G192" s="4"/>
      <c r="H192" s="4"/>
      <c r="I192" s="2"/>
      <c r="J192" s="2"/>
      <c r="K192" s="2"/>
      <c r="L192" s="2"/>
      <c r="M192" s="5"/>
      <c r="N192" s="5"/>
      <c r="O192" s="5"/>
      <c r="P192" s="5"/>
      <c r="Q192" s="5"/>
      <c r="R192" s="5"/>
      <c r="S192" s="5"/>
      <c r="T192" s="5"/>
      <c r="U192" s="5"/>
      <c r="V192" s="5"/>
      <c r="W192" s="5"/>
      <c r="X192" s="5"/>
      <c r="Y192" s="5"/>
      <c r="Z192" s="5"/>
      <c r="AA192" s="5"/>
    </row>
    <row r="193" ht="15.75" customHeight="1">
      <c r="A193" s="2"/>
      <c r="B193" s="2"/>
      <c r="C193" s="2"/>
      <c r="D193" s="2"/>
      <c r="E193" s="2"/>
      <c r="F193" s="3"/>
      <c r="G193" s="4"/>
      <c r="H193" s="4"/>
      <c r="I193" s="2"/>
      <c r="J193" s="2"/>
      <c r="K193" s="2"/>
      <c r="L193" s="2"/>
      <c r="M193" s="5"/>
      <c r="N193" s="5"/>
      <c r="O193" s="5"/>
      <c r="P193" s="5"/>
      <c r="Q193" s="5"/>
      <c r="R193" s="5"/>
      <c r="S193" s="5"/>
      <c r="T193" s="5"/>
      <c r="U193" s="5"/>
      <c r="V193" s="5"/>
      <c r="W193" s="5"/>
      <c r="X193" s="5"/>
      <c r="Y193" s="5"/>
      <c r="Z193" s="5"/>
      <c r="AA193" s="5"/>
    </row>
    <row r="194" ht="15.75" customHeight="1">
      <c r="A194" s="2"/>
      <c r="B194" s="2"/>
      <c r="C194" s="2"/>
      <c r="D194" s="2"/>
      <c r="E194" s="2"/>
      <c r="F194" s="3"/>
      <c r="G194" s="4"/>
      <c r="H194" s="4"/>
      <c r="I194" s="2"/>
      <c r="J194" s="2"/>
      <c r="K194" s="2"/>
      <c r="L194" s="2"/>
      <c r="M194" s="5"/>
      <c r="N194" s="5"/>
      <c r="O194" s="5"/>
      <c r="P194" s="5"/>
      <c r="Q194" s="5"/>
      <c r="R194" s="5"/>
      <c r="S194" s="5"/>
      <c r="T194" s="5"/>
      <c r="U194" s="5"/>
      <c r="V194" s="5"/>
      <c r="W194" s="5"/>
      <c r="X194" s="5"/>
      <c r="Y194" s="5"/>
      <c r="Z194" s="5"/>
      <c r="AA194" s="5"/>
    </row>
    <row r="195" ht="15.75" customHeight="1">
      <c r="A195" s="2"/>
      <c r="B195" s="2"/>
      <c r="C195" s="2"/>
      <c r="D195" s="2"/>
      <c r="E195" s="2"/>
      <c r="F195" s="3"/>
      <c r="G195" s="4"/>
      <c r="H195" s="4"/>
      <c r="I195" s="2"/>
      <c r="J195" s="2"/>
      <c r="K195" s="2"/>
      <c r="L195" s="2"/>
      <c r="M195" s="5"/>
      <c r="N195" s="5"/>
      <c r="O195" s="5"/>
      <c r="P195" s="5"/>
      <c r="Q195" s="5"/>
      <c r="R195" s="5"/>
      <c r="S195" s="5"/>
      <c r="T195" s="5"/>
      <c r="U195" s="5"/>
      <c r="V195" s="5"/>
      <c r="W195" s="5"/>
      <c r="X195" s="5"/>
      <c r="Y195" s="5"/>
      <c r="Z195" s="5"/>
      <c r="AA195" s="5"/>
    </row>
    <row r="196" ht="15.75" customHeight="1">
      <c r="A196" s="2"/>
      <c r="B196" s="2"/>
      <c r="C196" s="2"/>
      <c r="D196" s="2"/>
      <c r="E196" s="2"/>
      <c r="F196" s="3"/>
      <c r="G196" s="4"/>
      <c r="H196" s="4"/>
      <c r="I196" s="2"/>
      <c r="J196" s="2"/>
      <c r="K196" s="2"/>
      <c r="L196" s="2"/>
      <c r="M196" s="5"/>
      <c r="N196" s="5"/>
      <c r="O196" s="5"/>
      <c r="P196" s="5"/>
      <c r="Q196" s="5"/>
      <c r="R196" s="5"/>
      <c r="S196" s="5"/>
      <c r="T196" s="5"/>
      <c r="U196" s="5"/>
      <c r="V196" s="5"/>
      <c r="W196" s="5"/>
      <c r="X196" s="5"/>
      <c r="Y196" s="5"/>
      <c r="Z196" s="5"/>
      <c r="AA196" s="5"/>
    </row>
    <row r="197" ht="15.75" customHeight="1">
      <c r="A197" s="2"/>
      <c r="B197" s="2"/>
      <c r="C197" s="2"/>
      <c r="D197" s="2"/>
      <c r="E197" s="2"/>
      <c r="F197" s="3"/>
      <c r="G197" s="4"/>
      <c r="H197" s="4"/>
      <c r="I197" s="2"/>
      <c r="J197" s="2"/>
      <c r="K197" s="2"/>
      <c r="L197" s="2"/>
      <c r="M197" s="5"/>
      <c r="N197" s="5"/>
      <c r="O197" s="5"/>
      <c r="P197" s="5"/>
      <c r="Q197" s="5"/>
      <c r="R197" s="5"/>
      <c r="S197" s="5"/>
      <c r="T197" s="5"/>
      <c r="U197" s="5"/>
      <c r="V197" s="5"/>
      <c r="W197" s="5"/>
      <c r="X197" s="5"/>
      <c r="Y197" s="5"/>
      <c r="Z197" s="5"/>
      <c r="AA197" s="5"/>
    </row>
    <row r="198" ht="15.75" customHeight="1">
      <c r="A198" s="2"/>
      <c r="B198" s="2"/>
      <c r="C198" s="2"/>
      <c r="D198" s="2"/>
      <c r="E198" s="2"/>
      <c r="F198" s="3"/>
      <c r="G198" s="4"/>
      <c r="H198" s="4"/>
      <c r="I198" s="2"/>
      <c r="J198" s="2"/>
      <c r="K198" s="2"/>
      <c r="L198" s="2"/>
      <c r="M198" s="5"/>
      <c r="N198" s="5"/>
      <c r="O198" s="5"/>
      <c r="P198" s="5"/>
      <c r="Q198" s="5"/>
      <c r="R198" s="5"/>
      <c r="S198" s="5"/>
      <c r="T198" s="5"/>
      <c r="U198" s="5"/>
      <c r="V198" s="5"/>
      <c r="W198" s="5"/>
      <c r="X198" s="5"/>
      <c r="Y198" s="5"/>
      <c r="Z198" s="5"/>
      <c r="AA198" s="5"/>
    </row>
    <row r="199" ht="15.75" customHeight="1">
      <c r="A199" s="2"/>
      <c r="B199" s="2"/>
      <c r="C199" s="2"/>
      <c r="D199" s="2"/>
      <c r="E199" s="2"/>
      <c r="F199" s="3"/>
      <c r="G199" s="4"/>
      <c r="H199" s="4"/>
      <c r="I199" s="2"/>
      <c r="J199" s="2"/>
      <c r="K199" s="2"/>
      <c r="L199" s="2"/>
      <c r="M199" s="5"/>
      <c r="N199" s="5"/>
      <c r="O199" s="5"/>
      <c r="P199" s="5"/>
      <c r="Q199" s="5"/>
      <c r="R199" s="5"/>
      <c r="S199" s="5"/>
      <c r="T199" s="5"/>
      <c r="U199" s="5"/>
      <c r="V199" s="5"/>
      <c r="W199" s="5"/>
      <c r="X199" s="5"/>
      <c r="Y199" s="5"/>
      <c r="Z199" s="5"/>
      <c r="AA199" s="5"/>
    </row>
    <row r="200" ht="15.75" customHeight="1">
      <c r="A200" s="2"/>
      <c r="B200" s="2"/>
      <c r="C200" s="2"/>
      <c r="D200" s="2"/>
      <c r="E200" s="2"/>
      <c r="F200" s="3"/>
      <c r="G200" s="4"/>
      <c r="H200" s="4"/>
      <c r="I200" s="2"/>
      <c r="J200" s="2"/>
      <c r="K200" s="2"/>
      <c r="L200" s="2"/>
      <c r="M200" s="5"/>
      <c r="N200" s="5"/>
      <c r="O200" s="5"/>
      <c r="P200" s="5"/>
      <c r="Q200" s="5"/>
      <c r="R200" s="5"/>
      <c r="S200" s="5"/>
      <c r="T200" s="5"/>
      <c r="U200" s="5"/>
      <c r="V200" s="5"/>
      <c r="W200" s="5"/>
      <c r="X200" s="5"/>
      <c r="Y200" s="5"/>
      <c r="Z200" s="5"/>
      <c r="AA200" s="5"/>
    </row>
    <row r="201" ht="15.75" customHeight="1">
      <c r="A201" s="2"/>
      <c r="B201" s="2"/>
      <c r="C201" s="2"/>
      <c r="D201" s="2"/>
      <c r="E201" s="2"/>
      <c r="F201" s="3"/>
      <c r="G201" s="4"/>
      <c r="H201" s="4"/>
      <c r="I201" s="2"/>
      <c r="J201" s="2"/>
      <c r="K201" s="2"/>
      <c r="L201" s="2"/>
      <c r="M201" s="5"/>
      <c r="N201" s="5"/>
      <c r="O201" s="5"/>
      <c r="P201" s="5"/>
      <c r="Q201" s="5"/>
      <c r="R201" s="5"/>
      <c r="S201" s="5"/>
      <c r="T201" s="5"/>
      <c r="U201" s="5"/>
      <c r="V201" s="5"/>
      <c r="W201" s="5"/>
      <c r="X201" s="5"/>
      <c r="Y201" s="5"/>
      <c r="Z201" s="5"/>
      <c r="AA201" s="5"/>
    </row>
    <row r="202" ht="15.75" customHeight="1">
      <c r="A202" s="2"/>
      <c r="B202" s="2"/>
      <c r="C202" s="2"/>
      <c r="D202" s="2"/>
      <c r="E202" s="2"/>
      <c r="F202" s="3"/>
      <c r="G202" s="4"/>
      <c r="H202" s="4"/>
      <c r="I202" s="2"/>
      <c r="J202" s="2"/>
      <c r="K202" s="2"/>
      <c r="L202" s="2"/>
      <c r="M202" s="5"/>
      <c r="N202" s="5"/>
      <c r="O202" s="5"/>
      <c r="P202" s="5"/>
      <c r="Q202" s="5"/>
      <c r="R202" s="5"/>
      <c r="S202" s="5"/>
      <c r="T202" s="5"/>
      <c r="U202" s="5"/>
      <c r="V202" s="5"/>
      <c r="W202" s="5"/>
      <c r="X202" s="5"/>
      <c r="Y202" s="5"/>
      <c r="Z202" s="5"/>
      <c r="AA202" s="5"/>
    </row>
    <row r="203" ht="15.75" customHeight="1">
      <c r="A203" s="2"/>
      <c r="B203" s="2"/>
      <c r="C203" s="2"/>
      <c r="D203" s="2"/>
      <c r="E203" s="2"/>
      <c r="F203" s="3"/>
      <c r="G203" s="4"/>
      <c r="H203" s="4"/>
      <c r="I203" s="2"/>
      <c r="J203" s="2"/>
      <c r="K203" s="2"/>
      <c r="L203" s="2"/>
      <c r="M203" s="5"/>
      <c r="N203" s="5"/>
      <c r="O203" s="5"/>
      <c r="P203" s="5"/>
      <c r="Q203" s="5"/>
      <c r="R203" s="5"/>
      <c r="S203" s="5"/>
      <c r="T203" s="5"/>
      <c r="U203" s="5"/>
      <c r="V203" s="5"/>
      <c r="W203" s="5"/>
      <c r="X203" s="5"/>
      <c r="Y203" s="5"/>
      <c r="Z203" s="5"/>
      <c r="AA203" s="5"/>
    </row>
    <row r="204" ht="15.75" customHeight="1">
      <c r="A204" s="2"/>
      <c r="B204" s="2"/>
      <c r="C204" s="2"/>
      <c r="D204" s="2"/>
      <c r="E204" s="2"/>
      <c r="F204" s="3"/>
      <c r="G204" s="4"/>
      <c r="H204" s="4"/>
      <c r="I204" s="2"/>
      <c r="J204" s="2"/>
      <c r="K204" s="2"/>
      <c r="L204" s="2"/>
      <c r="M204" s="5"/>
      <c r="N204" s="5"/>
      <c r="O204" s="5"/>
      <c r="P204" s="5"/>
      <c r="Q204" s="5"/>
      <c r="R204" s="5"/>
      <c r="S204" s="5"/>
      <c r="T204" s="5"/>
      <c r="U204" s="5"/>
      <c r="V204" s="5"/>
      <c r="W204" s="5"/>
      <c r="X204" s="5"/>
      <c r="Y204" s="5"/>
      <c r="Z204" s="5"/>
      <c r="AA204" s="5"/>
    </row>
    <row r="205" ht="15.75" customHeight="1">
      <c r="A205" s="2"/>
      <c r="B205" s="2"/>
      <c r="C205" s="2"/>
      <c r="D205" s="2"/>
      <c r="E205" s="2"/>
      <c r="F205" s="3"/>
      <c r="G205" s="4"/>
      <c r="H205" s="4"/>
      <c r="I205" s="2"/>
      <c r="J205" s="2"/>
      <c r="K205" s="2"/>
      <c r="L205" s="2"/>
      <c r="M205" s="5"/>
      <c r="N205" s="5"/>
      <c r="O205" s="5"/>
      <c r="P205" s="5"/>
      <c r="Q205" s="5"/>
      <c r="R205" s="5"/>
      <c r="S205" s="5"/>
      <c r="T205" s="5"/>
      <c r="U205" s="5"/>
      <c r="V205" s="5"/>
      <c r="W205" s="5"/>
      <c r="X205" s="5"/>
      <c r="Y205" s="5"/>
      <c r="Z205" s="5"/>
      <c r="AA205" s="5"/>
    </row>
    <row r="206" ht="15.75" customHeight="1">
      <c r="A206" s="2"/>
      <c r="B206" s="2"/>
      <c r="C206" s="2"/>
      <c r="D206" s="2"/>
      <c r="E206" s="2"/>
      <c r="F206" s="3"/>
      <c r="G206" s="4"/>
      <c r="H206" s="4"/>
      <c r="I206" s="2"/>
      <c r="J206" s="2"/>
      <c r="K206" s="2"/>
      <c r="L206" s="2"/>
      <c r="M206" s="5"/>
      <c r="N206" s="5"/>
      <c r="O206" s="5"/>
      <c r="P206" s="5"/>
      <c r="Q206" s="5"/>
      <c r="R206" s="5"/>
      <c r="S206" s="5"/>
      <c r="T206" s="5"/>
      <c r="U206" s="5"/>
      <c r="V206" s="5"/>
      <c r="W206" s="5"/>
      <c r="X206" s="5"/>
      <c r="Y206" s="5"/>
      <c r="Z206" s="5"/>
      <c r="AA206" s="5"/>
    </row>
    <row r="207" ht="15.75" customHeight="1">
      <c r="A207" s="2"/>
      <c r="B207" s="2"/>
      <c r="C207" s="2"/>
      <c r="D207" s="2"/>
      <c r="E207" s="2"/>
      <c r="F207" s="3"/>
      <c r="G207" s="4"/>
      <c r="H207" s="4"/>
      <c r="I207" s="2"/>
      <c r="J207" s="2"/>
      <c r="K207" s="2"/>
      <c r="L207" s="2"/>
      <c r="M207" s="5"/>
      <c r="N207" s="5"/>
      <c r="O207" s="5"/>
      <c r="P207" s="5"/>
      <c r="Q207" s="5"/>
      <c r="R207" s="5"/>
      <c r="S207" s="5"/>
      <c r="T207" s="5"/>
      <c r="U207" s="5"/>
      <c r="V207" s="5"/>
      <c r="W207" s="5"/>
      <c r="X207" s="5"/>
      <c r="Y207" s="5"/>
      <c r="Z207" s="5"/>
      <c r="AA207" s="5"/>
    </row>
    <row r="208" ht="15.75" customHeight="1">
      <c r="A208" s="2"/>
      <c r="B208" s="2"/>
      <c r="C208" s="2"/>
      <c r="D208" s="2"/>
      <c r="E208" s="2"/>
      <c r="F208" s="3"/>
      <c r="G208" s="4"/>
      <c r="H208" s="4"/>
      <c r="I208" s="2"/>
      <c r="J208" s="2"/>
      <c r="K208" s="2"/>
      <c r="L208" s="2"/>
      <c r="M208" s="5"/>
      <c r="N208" s="5"/>
      <c r="O208" s="5"/>
      <c r="P208" s="5"/>
      <c r="Q208" s="5"/>
      <c r="R208" s="5"/>
      <c r="S208" s="5"/>
      <c r="T208" s="5"/>
      <c r="U208" s="5"/>
      <c r="V208" s="5"/>
      <c r="W208" s="5"/>
      <c r="X208" s="5"/>
      <c r="Y208" s="5"/>
      <c r="Z208" s="5"/>
      <c r="AA208" s="5"/>
    </row>
    <row r="209" ht="15.75" customHeight="1">
      <c r="A209" s="2"/>
      <c r="B209" s="2"/>
      <c r="C209" s="2"/>
      <c r="D209" s="2"/>
      <c r="E209" s="2"/>
      <c r="F209" s="3"/>
      <c r="G209" s="4"/>
      <c r="H209" s="4"/>
      <c r="I209" s="2"/>
      <c r="J209" s="2"/>
      <c r="K209" s="2"/>
      <c r="L209" s="2"/>
      <c r="M209" s="5"/>
      <c r="N209" s="5"/>
      <c r="O209" s="5"/>
      <c r="P209" s="5"/>
      <c r="Q209" s="5"/>
      <c r="R209" s="5"/>
      <c r="S209" s="5"/>
      <c r="T209" s="5"/>
      <c r="U209" s="5"/>
      <c r="V209" s="5"/>
      <c r="W209" s="5"/>
      <c r="X209" s="5"/>
      <c r="Y209" s="5"/>
      <c r="Z209" s="5"/>
      <c r="AA209" s="5"/>
    </row>
    <row r="210" ht="15.75" customHeight="1">
      <c r="A210" s="2"/>
      <c r="B210" s="2"/>
      <c r="C210" s="2"/>
      <c r="D210" s="2"/>
      <c r="E210" s="2"/>
      <c r="F210" s="3"/>
      <c r="G210" s="4"/>
      <c r="H210" s="4"/>
      <c r="I210" s="2"/>
      <c r="J210" s="2"/>
      <c r="K210" s="2"/>
      <c r="L210" s="2"/>
      <c r="M210" s="5"/>
      <c r="N210" s="5"/>
      <c r="O210" s="5"/>
      <c r="P210" s="5"/>
      <c r="Q210" s="5"/>
      <c r="R210" s="5"/>
      <c r="S210" s="5"/>
      <c r="T210" s="5"/>
      <c r="U210" s="5"/>
      <c r="V210" s="5"/>
      <c r="W210" s="5"/>
      <c r="X210" s="5"/>
      <c r="Y210" s="5"/>
      <c r="Z210" s="5"/>
      <c r="AA210" s="5"/>
    </row>
    <row r="211" ht="15.75" customHeight="1">
      <c r="A211" s="2"/>
      <c r="B211" s="2"/>
      <c r="C211" s="2"/>
      <c r="D211" s="2"/>
      <c r="E211" s="2"/>
      <c r="F211" s="3"/>
      <c r="G211" s="4"/>
      <c r="H211" s="4"/>
      <c r="I211" s="2"/>
      <c r="J211" s="2"/>
      <c r="K211" s="2"/>
      <c r="L211" s="2"/>
      <c r="M211" s="5"/>
      <c r="N211" s="5"/>
      <c r="O211" s="5"/>
      <c r="P211" s="5"/>
      <c r="Q211" s="5"/>
      <c r="R211" s="5"/>
      <c r="S211" s="5"/>
      <c r="T211" s="5"/>
      <c r="U211" s="5"/>
      <c r="V211" s="5"/>
      <c r="W211" s="5"/>
      <c r="X211" s="5"/>
      <c r="Y211" s="5"/>
      <c r="Z211" s="5"/>
      <c r="AA211" s="5"/>
    </row>
    <row r="212" ht="15.75" customHeight="1">
      <c r="A212" s="2"/>
      <c r="B212" s="2"/>
      <c r="C212" s="2"/>
      <c r="D212" s="2"/>
      <c r="E212" s="2"/>
      <c r="F212" s="3"/>
      <c r="G212" s="4"/>
      <c r="H212" s="4"/>
      <c r="I212" s="2"/>
      <c r="J212" s="2"/>
      <c r="K212" s="2"/>
      <c r="L212" s="2"/>
      <c r="M212" s="5"/>
      <c r="N212" s="5"/>
      <c r="O212" s="5"/>
      <c r="P212" s="5"/>
      <c r="Q212" s="5"/>
      <c r="R212" s="5"/>
      <c r="S212" s="5"/>
      <c r="T212" s="5"/>
      <c r="U212" s="5"/>
      <c r="V212" s="5"/>
      <c r="W212" s="5"/>
      <c r="X212" s="5"/>
      <c r="Y212" s="5"/>
      <c r="Z212" s="5"/>
      <c r="AA212" s="5"/>
    </row>
    <row r="213" ht="15.75" customHeight="1">
      <c r="A213" s="2"/>
      <c r="B213" s="2"/>
      <c r="C213" s="2"/>
      <c r="D213" s="2"/>
      <c r="E213" s="2"/>
      <c r="F213" s="3"/>
      <c r="G213" s="4"/>
      <c r="H213" s="4"/>
      <c r="I213" s="2"/>
      <c r="J213" s="2"/>
      <c r="K213" s="2"/>
      <c r="L213" s="2"/>
      <c r="M213" s="5"/>
      <c r="N213" s="5"/>
      <c r="O213" s="5"/>
      <c r="P213" s="5"/>
      <c r="Q213" s="5"/>
      <c r="R213" s="5"/>
      <c r="S213" s="5"/>
      <c r="T213" s="5"/>
      <c r="U213" s="5"/>
      <c r="V213" s="5"/>
      <c r="W213" s="5"/>
      <c r="X213" s="5"/>
      <c r="Y213" s="5"/>
      <c r="Z213" s="5"/>
      <c r="AA213" s="5"/>
    </row>
    <row r="214" ht="15.75" customHeight="1">
      <c r="A214" s="2"/>
      <c r="B214" s="2"/>
      <c r="C214" s="2"/>
      <c r="D214" s="2"/>
      <c r="E214" s="2"/>
      <c r="F214" s="3"/>
      <c r="G214" s="4"/>
      <c r="H214" s="4"/>
      <c r="I214" s="2"/>
      <c r="J214" s="2"/>
      <c r="K214" s="2"/>
      <c r="L214" s="2"/>
      <c r="M214" s="5"/>
      <c r="N214" s="5"/>
      <c r="O214" s="5"/>
      <c r="P214" s="5"/>
      <c r="Q214" s="5"/>
      <c r="R214" s="5"/>
      <c r="S214" s="5"/>
      <c r="T214" s="5"/>
      <c r="U214" s="5"/>
      <c r="V214" s="5"/>
      <c r="W214" s="5"/>
      <c r="X214" s="5"/>
      <c r="Y214" s="5"/>
      <c r="Z214" s="5"/>
      <c r="AA214" s="5"/>
    </row>
    <row r="215" ht="15.75" customHeight="1">
      <c r="A215" s="2"/>
      <c r="B215" s="2"/>
      <c r="C215" s="2"/>
      <c r="D215" s="2"/>
      <c r="E215" s="2"/>
      <c r="F215" s="3"/>
      <c r="G215" s="4"/>
      <c r="H215" s="4"/>
      <c r="I215" s="2"/>
      <c r="J215" s="2"/>
      <c r="K215" s="2"/>
      <c r="L215" s="2"/>
      <c r="M215" s="5"/>
      <c r="N215" s="5"/>
      <c r="O215" s="5"/>
      <c r="P215" s="5"/>
      <c r="Q215" s="5"/>
      <c r="R215" s="5"/>
      <c r="S215" s="5"/>
      <c r="T215" s="5"/>
      <c r="U215" s="5"/>
      <c r="V215" s="5"/>
      <c r="W215" s="5"/>
      <c r="X215" s="5"/>
      <c r="Y215" s="5"/>
      <c r="Z215" s="5"/>
      <c r="AA215" s="5"/>
    </row>
    <row r="216" ht="15.75" customHeight="1">
      <c r="A216" s="2"/>
      <c r="B216" s="2"/>
      <c r="C216" s="2"/>
      <c r="D216" s="2"/>
      <c r="E216" s="2"/>
      <c r="F216" s="3"/>
      <c r="G216" s="4"/>
      <c r="H216" s="4"/>
      <c r="I216" s="2"/>
      <c r="J216" s="2"/>
      <c r="K216" s="2"/>
      <c r="L216" s="2"/>
      <c r="M216" s="5"/>
      <c r="N216" s="5"/>
      <c r="O216" s="5"/>
      <c r="P216" s="5"/>
      <c r="Q216" s="5"/>
      <c r="R216" s="5"/>
      <c r="S216" s="5"/>
      <c r="T216" s="5"/>
      <c r="U216" s="5"/>
      <c r="V216" s="5"/>
      <c r="W216" s="5"/>
      <c r="X216" s="5"/>
      <c r="Y216" s="5"/>
      <c r="Z216" s="5"/>
      <c r="AA216" s="5"/>
    </row>
    <row r="217" ht="15.75" customHeight="1">
      <c r="A217" s="2"/>
      <c r="B217" s="2"/>
      <c r="C217" s="2"/>
      <c r="D217" s="2"/>
      <c r="E217" s="2"/>
      <c r="F217" s="3"/>
      <c r="G217" s="4"/>
      <c r="H217" s="4"/>
      <c r="I217" s="2"/>
      <c r="J217" s="2"/>
      <c r="K217" s="2"/>
      <c r="L217" s="2"/>
      <c r="M217" s="5"/>
      <c r="N217" s="5"/>
      <c r="O217" s="5"/>
      <c r="P217" s="5"/>
      <c r="Q217" s="5"/>
      <c r="R217" s="5"/>
      <c r="S217" s="5"/>
      <c r="T217" s="5"/>
      <c r="U217" s="5"/>
      <c r="V217" s="5"/>
      <c r="W217" s="5"/>
      <c r="X217" s="5"/>
      <c r="Y217" s="5"/>
      <c r="Z217" s="5"/>
      <c r="AA217" s="5"/>
    </row>
    <row r="218" ht="15.75" customHeight="1">
      <c r="A218" s="2"/>
      <c r="B218" s="2"/>
      <c r="C218" s="2"/>
      <c r="D218" s="2"/>
      <c r="E218" s="2"/>
      <c r="F218" s="3"/>
      <c r="G218" s="4"/>
      <c r="H218" s="4"/>
      <c r="I218" s="2"/>
      <c r="J218" s="2"/>
      <c r="K218" s="2"/>
      <c r="L218" s="2"/>
      <c r="M218" s="5"/>
      <c r="N218" s="5"/>
      <c r="O218" s="5"/>
      <c r="P218" s="5"/>
      <c r="Q218" s="5"/>
      <c r="R218" s="5"/>
      <c r="S218" s="5"/>
      <c r="T218" s="5"/>
      <c r="U218" s="5"/>
      <c r="V218" s="5"/>
      <c r="W218" s="5"/>
      <c r="X218" s="5"/>
      <c r="Y218" s="5"/>
      <c r="Z218" s="5"/>
      <c r="AA218" s="5"/>
    </row>
    <row r="219" ht="15.75" customHeight="1">
      <c r="A219" s="2"/>
      <c r="B219" s="2"/>
      <c r="C219" s="2"/>
      <c r="D219" s="2"/>
      <c r="E219" s="2"/>
      <c r="F219" s="3"/>
      <c r="G219" s="4"/>
      <c r="H219" s="4"/>
      <c r="I219" s="2"/>
      <c r="J219" s="2"/>
      <c r="K219" s="2"/>
      <c r="L219" s="2"/>
      <c r="M219" s="5"/>
      <c r="N219" s="5"/>
      <c r="O219" s="5"/>
      <c r="P219" s="5"/>
      <c r="Q219" s="5"/>
      <c r="R219" s="5"/>
      <c r="S219" s="5"/>
      <c r="T219" s="5"/>
      <c r="U219" s="5"/>
      <c r="V219" s="5"/>
      <c r="W219" s="5"/>
      <c r="X219" s="5"/>
      <c r="Y219" s="5"/>
      <c r="Z219" s="5"/>
      <c r="AA219" s="5"/>
    </row>
    <row r="220" ht="15.75" customHeight="1">
      <c r="A220" s="2"/>
      <c r="B220" s="2"/>
      <c r="C220" s="2"/>
      <c r="D220" s="2"/>
      <c r="E220" s="2"/>
      <c r="F220" s="3"/>
      <c r="G220" s="4"/>
      <c r="H220" s="4"/>
      <c r="I220" s="2"/>
      <c r="J220" s="2"/>
      <c r="K220" s="2"/>
      <c r="L220" s="2"/>
      <c r="M220" s="5"/>
      <c r="N220" s="5"/>
      <c r="O220" s="5"/>
      <c r="P220" s="5"/>
      <c r="Q220" s="5"/>
      <c r="R220" s="5"/>
      <c r="S220" s="5"/>
      <c r="T220" s="5"/>
      <c r="U220" s="5"/>
      <c r="V220" s="5"/>
      <c r="W220" s="5"/>
      <c r="X220" s="5"/>
      <c r="Y220" s="5"/>
      <c r="Z220" s="5"/>
      <c r="AA220" s="5"/>
    </row>
    <row r="221" ht="15.75" customHeight="1">
      <c r="A221" s="2"/>
      <c r="B221" s="2"/>
      <c r="C221" s="2"/>
      <c r="D221" s="2"/>
      <c r="E221" s="2"/>
      <c r="F221" s="3"/>
      <c r="G221" s="4"/>
      <c r="H221" s="4"/>
      <c r="I221" s="2"/>
      <c r="J221" s="2"/>
      <c r="K221" s="2"/>
      <c r="L221" s="2"/>
      <c r="M221" s="5"/>
      <c r="N221" s="5"/>
      <c r="O221" s="5"/>
      <c r="P221" s="5"/>
      <c r="Q221" s="5"/>
      <c r="R221" s="5"/>
      <c r="S221" s="5"/>
      <c r="T221" s="5"/>
      <c r="U221" s="5"/>
      <c r="V221" s="5"/>
      <c r="W221" s="5"/>
      <c r="X221" s="5"/>
      <c r="Y221" s="5"/>
      <c r="Z221" s="5"/>
      <c r="AA221" s="5"/>
    </row>
    <row r="222" ht="15.75" customHeight="1">
      <c r="A222" s="2"/>
      <c r="B222" s="2"/>
      <c r="C222" s="2"/>
      <c r="D222" s="2"/>
      <c r="E222" s="2"/>
      <c r="F222" s="3"/>
      <c r="G222" s="4"/>
      <c r="H222" s="4"/>
      <c r="I222" s="2"/>
      <c r="J222" s="2"/>
      <c r="K222" s="2"/>
      <c r="L222" s="2"/>
      <c r="M222" s="5"/>
      <c r="N222" s="5"/>
      <c r="O222" s="5"/>
      <c r="P222" s="5"/>
      <c r="Q222" s="5"/>
      <c r="R222" s="5"/>
      <c r="S222" s="5"/>
      <c r="T222" s="5"/>
      <c r="U222" s="5"/>
      <c r="V222" s="5"/>
      <c r="W222" s="5"/>
      <c r="X222" s="5"/>
      <c r="Y222" s="5"/>
      <c r="Z222" s="5"/>
      <c r="AA222" s="5"/>
    </row>
    <row r="223" ht="15.75" customHeight="1">
      <c r="A223" s="2"/>
      <c r="B223" s="2"/>
      <c r="C223" s="2"/>
      <c r="D223" s="2"/>
      <c r="E223" s="2"/>
      <c r="F223" s="3"/>
      <c r="G223" s="4"/>
      <c r="H223" s="4"/>
      <c r="I223" s="2"/>
      <c r="J223" s="2"/>
      <c r="K223" s="2"/>
      <c r="L223" s="2"/>
      <c r="M223" s="5"/>
      <c r="N223" s="5"/>
      <c r="O223" s="5"/>
      <c r="P223" s="5"/>
      <c r="Q223" s="5"/>
      <c r="R223" s="5"/>
      <c r="S223" s="5"/>
      <c r="T223" s="5"/>
      <c r="U223" s="5"/>
      <c r="V223" s="5"/>
      <c r="W223" s="5"/>
      <c r="X223" s="5"/>
      <c r="Y223" s="5"/>
      <c r="Z223" s="5"/>
      <c r="AA223" s="5"/>
    </row>
    <row r="224" ht="15.75" customHeight="1">
      <c r="A224" s="2"/>
      <c r="B224" s="2"/>
      <c r="C224" s="2"/>
      <c r="D224" s="2"/>
      <c r="E224" s="2"/>
      <c r="F224" s="3"/>
      <c r="G224" s="4"/>
      <c r="H224" s="4"/>
      <c r="I224" s="2"/>
      <c r="J224" s="2"/>
      <c r="K224" s="2"/>
      <c r="L224" s="2"/>
      <c r="M224" s="5"/>
      <c r="N224" s="5"/>
      <c r="O224" s="5"/>
      <c r="P224" s="5"/>
      <c r="Q224" s="5"/>
      <c r="R224" s="5"/>
      <c r="S224" s="5"/>
      <c r="T224" s="5"/>
      <c r="U224" s="5"/>
      <c r="V224" s="5"/>
      <c r="W224" s="5"/>
      <c r="X224" s="5"/>
      <c r="Y224" s="5"/>
      <c r="Z224" s="5"/>
      <c r="AA224" s="5"/>
    </row>
    <row r="225" ht="15.75" customHeight="1">
      <c r="A225" s="2"/>
      <c r="B225" s="2"/>
      <c r="C225" s="2"/>
      <c r="D225" s="2"/>
      <c r="E225" s="2"/>
      <c r="F225" s="3"/>
      <c r="G225" s="4"/>
      <c r="H225" s="4"/>
      <c r="I225" s="2"/>
      <c r="J225" s="2"/>
      <c r="K225" s="2"/>
      <c r="L225" s="2"/>
      <c r="M225" s="5"/>
      <c r="N225" s="5"/>
      <c r="O225" s="5"/>
      <c r="P225" s="5"/>
      <c r="Q225" s="5"/>
      <c r="R225" s="5"/>
      <c r="S225" s="5"/>
      <c r="T225" s="5"/>
      <c r="U225" s="5"/>
      <c r="V225" s="5"/>
      <c r="W225" s="5"/>
      <c r="X225" s="5"/>
      <c r="Y225" s="5"/>
      <c r="Z225" s="5"/>
      <c r="AA225" s="5"/>
    </row>
    <row r="226" ht="15.75" customHeight="1">
      <c r="A226" s="2"/>
      <c r="B226" s="2"/>
      <c r="C226" s="2"/>
      <c r="D226" s="2"/>
      <c r="E226" s="2"/>
      <c r="F226" s="3"/>
      <c r="G226" s="4"/>
      <c r="H226" s="4"/>
      <c r="I226" s="2"/>
      <c r="J226" s="2"/>
      <c r="K226" s="2"/>
      <c r="L226" s="2"/>
      <c r="M226" s="5"/>
      <c r="N226" s="5"/>
      <c r="O226" s="5"/>
      <c r="P226" s="5"/>
      <c r="Q226" s="5"/>
      <c r="R226" s="5"/>
      <c r="S226" s="5"/>
      <c r="T226" s="5"/>
      <c r="U226" s="5"/>
      <c r="V226" s="5"/>
      <c r="W226" s="5"/>
      <c r="X226" s="5"/>
      <c r="Y226" s="5"/>
      <c r="Z226" s="5"/>
      <c r="AA226" s="5"/>
    </row>
    <row r="227" ht="15.75" customHeight="1">
      <c r="A227" s="2"/>
      <c r="B227" s="2"/>
      <c r="C227" s="2"/>
      <c r="D227" s="2"/>
      <c r="E227" s="2"/>
      <c r="F227" s="3"/>
      <c r="G227" s="4"/>
      <c r="H227" s="4"/>
      <c r="I227" s="2"/>
      <c r="J227" s="2"/>
      <c r="K227" s="2"/>
      <c r="L227" s="2"/>
      <c r="M227" s="5"/>
      <c r="N227" s="5"/>
      <c r="O227" s="5"/>
      <c r="P227" s="5"/>
      <c r="Q227" s="5"/>
      <c r="R227" s="5"/>
      <c r="S227" s="5"/>
      <c r="T227" s="5"/>
      <c r="U227" s="5"/>
      <c r="V227" s="5"/>
      <c r="W227" s="5"/>
      <c r="X227" s="5"/>
      <c r="Y227" s="5"/>
      <c r="Z227" s="5"/>
      <c r="AA227" s="5"/>
    </row>
    <row r="228" ht="15.75" customHeight="1">
      <c r="A228" s="2"/>
      <c r="B228" s="2"/>
      <c r="C228" s="2"/>
      <c r="D228" s="2"/>
      <c r="E228" s="2"/>
      <c r="F228" s="3"/>
      <c r="G228" s="4"/>
      <c r="H228" s="4"/>
      <c r="I228" s="2"/>
      <c r="J228" s="2"/>
      <c r="K228" s="2"/>
      <c r="L228" s="2"/>
      <c r="M228" s="5"/>
      <c r="N228" s="5"/>
      <c r="O228" s="5"/>
      <c r="P228" s="5"/>
      <c r="Q228" s="5"/>
      <c r="R228" s="5"/>
      <c r="S228" s="5"/>
      <c r="T228" s="5"/>
      <c r="U228" s="5"/>
      <c r="V228" s="5"/>
      <c r="W228" s="5"/>
      <c r="X228" s="5"/>
      <c r="Y228" s="5"/>
      <c r="Z228" s="5"/>
      <c r="AA228" s="5"/>
    </row>
    <row r="229" ht="15.75" customHeight="1">
      <c r="A229" s="2"/>
      <c r="B229" s="2"/>
      <c r="C229" s="2"/>
      <c r="D229" s="2"/>
      <c r="E229" s="2"/>
      <c r="F229" s="3"/>
      <c r="G229" s="4"/>
      <c r="H229" s="4"/>
      <c r="I229" s="2"/>
      <c r="J229" s="2"/>
      <c r="K229" s="2"/>
      <c r="L229" s="2"/>
      <c r="M229" s="5"/>
      <c r="N229" s="5"/>
      <c r="O229" s="5"/>
      <c r="P229" s="5"/>
      <c r="Q229" s="5"/>
      <c r="R229" s="5"/>
      <c r="S229" s="5"/>
      <c r="T229" s="5"/>
      <c r="U229" s="5"/>
      <c r="V229" s="5"/>
      <c r="W229" s="5"/>
      <c r="X229" s="5"/>
      <c r="Y229" s="5"/>
      <c r="Z229" s="5"/>
      <c r="AA229" s="5"/>
    </row>
    <row r="230" ht="15.75" customHeight="1">
      <c r="A230" s="2"/>
      <c r="B230" s="2"/>
      <c r="C230" s="2"/>
      <c r="D230" s="2"/>
      <c r="E230" s="2"/>
      <c r="F230" s="3"/>
      <c r="G230" s="4"/>
      <c r="H230" s="4"/>
      <c r="I230" s="2"/>
      <c r="J230" s="2"/>
      <c r="K230" s="2"/>
      <c r="L230" s="2"/>
      <c r="M230" s="5"/>
      <c r="N230" s="5"/>
      <c r="O230" s="5"/>
      <c r="P230" s="5"/>
      <c r="Q230" s="5"/>
      <c r="R230" s="5"/>
      <c r="S230" s="5"/>
      <c r="T230" s="5"/>
      <c r="U230" s="5"/>
      <c r="V230" s="5"/>
      <c r="W230" s="5"/>
      <c r="X230" s="5"/>
      <c r="Y230" s="5"/>
      <c r="Z230" s="5"/>
      <c r="AA230" s="5"/>
    </row>
    <row r="231" ht="15.75" customHeight="1">
      <c r="A231" s="2"/>
      <c r="B231" s="2"/>
      <c r="C231" s="2"/>
      <c r="D231" s="2"/>
      <c r="E231" s="2"/>
      <c r="F231" s="3"/>
      <c r="G231" s="4"/>
      <c r="H231" s="4"/>
      <c r="I231" s="2"/>
      <c r="J231" s="2"/>
      <c r="K231" s="2"/>
      <c r="L231" s="2"/>
      <c r="M231" s="5"/>
      <c r="N231" s="5"/>
      <c r="O231" s="5"/>
      <c r="P231" s="5"/>
      <c r="Q231" s="5"/>
      <c r="R231" s="5"/>
      <c r="S231" s="5"/>
      <c r="T231" s="5"/>
      <c r="U231" s="5"/>
      <c r="V231" s="5"/>
      <c r="W231" s="5"/>
      <c r="X231" s="5"/>
      <c r="Y231" s="5"/>
      <c r="Z231" s="5"/>
      <c r="AA231" s="5"/>
    </row>
    <row r="232" ht="15.75" customHeight="1">
      <c r="A232" s="2"/>
      <c r="B232" s="2"/>
      <c r="C232" s="2"/>
      <c r="D232" s="2"/>
      <c r="E232" s="2"/>
      <c r="F232" s="3"/>
      <c r="G232" s="4"/>
      <c r="H232" s="4"/>
      <c r="I232" s="2"/>
      <c r="J232" s="2"/>
      <c r="K232" s="2"/>
      <c r="L232" s="2"/>
      <c r="M232" s="5"/>
      <c r="N232" s="5"/>
      <c r="O232" s="5"/>
      <c r="P232" s="5"/>
      <c r="Q232" s="5"/>
      <c r="R232" s="5"/>
      <c r="S232" s="5"/>
      <c r="T232" s="5"/>
      <c r="U232" s="5"/>
      <c r="V232" s="5"/>
      <c r="W232" s="5"/>
      <c r="X232" s="5"/>
      <c r="Y232" s="5"/>
      <c r="Z232" s="5"/>
      <c r="AA232" s="5"/>
    </row>
    <row r="233" ht="15.75" customHeight="1">
      <c r="A233" s="2"/>
      <c r="B233" s="2"/>
      <c r="C233" s="2"/>
      <c r="D233" s="2"/>
      <c r="E233" s="2"/>
      <c r="F233" s="3"/>
      <c r="G233" s="4"/>
      <c r="H233" s="4"/>
      <c r="I233" s="2"/>
      <c r="J233" s="2"/>
      <c r="K233" s="2"/>
      <c r="L233" s="2"/>
      <c r="M233" s="5"/>
      <c r="N233" s="5"/>
      <c r="O233" s="5"/>
      <c r="P233" s="5"/>
      <c r="Q233" s="5"/>
      <c r="R233" s="5"/>
      <c r="S233" s="5"/>
      <c r="T233" s="5"/>
      <c r="U233" s="5"/>
      <c r="V233" s="5"/>
      <c r="W233" s="5"/>
      <c r="X233" s="5"/>
      <c r="Y233" s="5"/>
      <c r="Z233" s="5"/>
      <c r="AA233" s="5"/>
    </row>
    <row r="234" ht="15.75" customHeight="1">
      <c r="A234" s="2"/>
      <c r="B234" s="2"/>
      <c r="C234" s="2"/>
      <c r="D234" s="2"/>
      <c r="E234" s="2"/>
      <c r="F234" s="3"/>
      <c r="G234" s="4"/>
      <c r="H234" s="4"/>
      <c r="I234" s="2"/>
      <c r="J234" s="2"/>
      <c r="K234" s="2"/>
      <c r="L234" s="2"/>
      <c r="M234" s="5"/>
      <c r="N234" s="5"/>
      <c r="O234" s="5"/>
      <c r="P234" s="5"/>
      <c r="Q234" s="5"/>
      <c r="R234" s="5"/>
      <c r="S234" s="5"/>
      <c r="T234" s="5"/>
      <c r="U234" s="5"/>
      <c r="V234" s="5"/>
      <c r="W234" s="5"/>
      <c r="X234" s="5"/>
      <c r="Y234" s="5"/>
      <c r="Z234" s="5"/>
      <c r="AA234" s="5"/>
    </row>
    <row r="235" ht="15.75" customHeight="1">
      <c r="A235" s="2"/>
      <c r="B235" s="2"/>
      <c r="C235" s="2"/>
      <c r="D235" s="2"/>
      <c r="E235" s="2"/>
      <c r="F235" s="3"/>
      <c r="G235" s="4"/>
      <c r="H235" s="4"/>
      <c r="I235" s="2"/>
      <c r="J235" s="2"/>
      <c r="K235" s="2"/>
      <c r="L235" s="2"/>
      <c r="M235" s="5"/>
      <c r="N235" s="5"/>
      <c r="O235" s="5"/>
      <c r="P235" s="5"/>
      <c r="Q235" s="5"/>
      <c r="R235" s="5"/>
      <c r="S235" s="5"/>
      <c r="T235" s="5"/>
      <c r="U235" s="5"/>
      <c r="V235" s="5"/>
      <c r="W235" s="5"/>
      <c r="X235" s="5"/>
      <c r="Y235" s="5"/>
      <c r="Z235" s="5"/>
      <c r="AA235" s="5"/>
    </row>
    <row r="236" ht="15.75" customHeight="1">
      <c r="A236" s="2"/>
      <c r="B236" s="2"/>
      <c r="C236" s="2"/>
      <c r="D236" s="2"/>
      <c r="E236" s="2"/>
      <c r="F236" s="3"/>
      <c r="G236" s="4"/>
      <c r="H236" s="4"/>
      <c r="I236" s="2"/>
      <c r="J236" s="2"/>
      <c r="K236" s="2"/>
      <c r="L236" s="2"/>
      <c r="M236" s="5"/>
      <c r="N236" s="5"/>
      <c r="O236" s="5"/>
      <c r="P236" s="5"/>
      <c r="Q236" s="5"/>
      <c r="R236" s="5"/>
      <c r="S236" s="5"/>
      <c r="T236" s="5"/>
      <c r="U236" s="5"/>
      <c r="V236" s="5"/>
      <c r="W236" s="5"/>
      <c r="X236" s="5"/>
      <c r="Y236" s="5"/>
      <c r="Z236" s="5"/>
      <c r="AA236" s="5"/>
    </row>
    <row r="237" ht="15.75" customHeight="1">
      <c r="A237" s="2"/>
      <c r="B237" s="2"/>
      <c r="C237" s="2"/>
      <c r="D237" s="2"/>
      <c r="E237" s="2"/>
      <c r="F237" s="3"/>
      <c r="G237" s="4"/>
      <c r="H237" s="4"/>
      <c r="I237" s="2"/>
      <c r="J237" s="2"/>
      <c r="K237" s="2"/>
      <c r="L237" s="2"/>
      <c r="M237" s="5"/>
      <c r="N237" s="5"/>
      <c r="O237" s="5"/>
      <c r="P237" s="5"/>
      <c r="Q237" s="5"/>
      <c r="R237" s="5"/>
      <c r="S237" s="5"/>
      <c r="T237" s="5"/>
      <c r="U237" s="5"/>
      <c r="V237" s="5"/>
      <c r="W237" s="5"/>
      <c r="X237" s="5"/>
      <c r="Y237" s="5"/>
      <c r="Z237" s="5"/>
      <c r="AA237" s="5"/>
    </row>
    <row r="238" ht="15.75" customHeight="1">
      <c r="A238" s="2"/>
      <c r="B238" s="2"/>
      <c r="C238" s="2"/>
      <c r="D238" s="2"/>
      <c r="E238" s="2"/>
      <c r="F238" s="3"/>
      <c r="G238" s="4"/>
      <c r="H238" s="4"/>
      <c r="I238" s="2"/>
      <c r="J238" s="2"/>
      <c r="K238" s="2"/>
      <c r="L238" s="2"/>
      <c r="M238" s="5"/>
      <c r="N238" s="5"/>
      <c r="O238" s="5"/>
      <c r="P238" s="5"/>
      <c r="Q238" s="5"/>
      <c r="R238" s="5"/>
      <c r="S238" s="5"/>
      <c r="T238" s="5"/>
      <c r="U238" s="5"/>
      <c r="V238" s="5"/>
      <c r="W238" s="5"/>
      <c r="X238" s="5"/>
      <c r="Y238" s="5"/>
      <c r="Z238" s="5"/>
      <c r="AA238" s="5"/>
    </row>
    <row r="239" ht="15.75" customHeight="1">
      <c r="A239" s="2"/>
      <c r="B239" s="2"/>
      <c r="C239" s="2"/>
      <c r="D239" s="2"/>
      <c r="E239" s="2"/>
      <c r="F239" s="3"/>
      <c r="G239" s="4"/>
      <c r="H239" s="4"/>
      <c r="I239" s="2"/>
      <c r="J239" s="2"/>
      <c r="K239" s="2"/>
      <c r="L239" s="2"/>
      <c r="M239" s="5"/>
      <c r="N239" s="5"/>
      <c r="O239" s="5"/>
      <c r="P239" s="5"/>
      <c r="Q239" s="5"/>
      <c r="R239" s="5"/>
      <c r="S239" s="5"/>
      <c r="T239" s="5"/>
      <c r="U239" s="5"/>
      <c r="V239" s="5"/>
      <c r="W239" s="5"/>
      <c r="X239" s="5"/>
      <c r="Y239" s="5"/>
      <c r="Z239" s="5"/>
      <c r="AA239" s="5"/>
    </row>
    <row r="240" ht="15.75" customHeight="1">
      <c r="A240" s="2"/>
      <c r="B240" s="2"/>
      <c r="C240" s="2"/>
      <c r="D240" s="2"/>
      <c r="E240" s="2"/>
      <c r="F240" s="3"/>
      <c r="G240" s="4"/>
      <c r="H240" s="4"/>
      <c r="I240" s="2"/>
      <c r="J240" s="2"/>
      <c r="K240" s="2"/>
      <c r="L240" s="2"/>
      <c r="M240" s="5"/>
      <c r="N240" s="5"/>
      <c r="O240" s="5"/>
      <c r="P240" s="5"/>
      <c r="Q240" s="5"/>
      <c r="R240" s="5"/>
      <c r="S240" s="5"/>
      <c r="T240" s="5"/>
      <c r="U240" s="5"/>
      <c r="V240" s="5"/>
      <c r="W240" s="5"/>
      <c r="X240" s="5"/>
      <c r="Y240" s="5"/>
      <c r="Z240" s="5"/>
      <c r="AA240" s="5"/>
    </row>
    <row r="241" ht="15.75" customHeight="1">
      <c r="A241" s="2"/>
      <c r="B241" s="2"/>
      <c r="C241" s="2"/>
      <c r="D241" s="2"/>
      <c r="E241" s="2"/>
      <c r="F241" s="3"/>
      <c r="G241" s="4"/>
      <c r="H241" s="4"/>
      <c r="I241" s="2"/>
      <c r="J241" s="2"/>
      <c r="K241" s="2"/>
      <c r="L241" s="2"/>
      <c r="M241" s="5"/>
      <c r="N241" s="5"/>
      <c r="O241" s="5"/>
      <c r="P241" s="5"/>
      <c r="Q241" s="5"/>
      <c r="R241" s="5"/>
      <c r="S241" s="5"/>
      <c r="T241" s="5"/>
      <c r="U241" s="5"/>
      <c r="V241" s="5"/>
      <c r="W241" s="5"/>
      <c r="X241" s="5"/>
      <c r="Y241" s="5"/>
      <c r="Z241" s="5"/>
      <c r="AA241" s="5"/>
    </row>
    <row r="242" ht="15.75" customHeight="1">
      <c r="A242" s="2"/>
      <c r="B242" s="2"/>
      <c r="C242" s="2"/>
      <c r="D242" s="2"/>
      <c r="E242" s="2"/>
      <c r="F242" s="3"/>
      <c r="G242" s="4"/>
      <c r="H242" s="4"/>
      <c r="I242" s="2"/>
      <c r="J242" s="2"/>
      <c r="K242" s="2"/>
      <c r="L242" s="2"/>
      <c r="M242" s="5"/>
      <c r="N242" s="5"/>
      <c r="O242" s="5"/>
      <c r="P242" s="5"/>
      <c r="Q242" s="5"/>
      <c r="R242" s="5"/>
      <c r="S242" s="5"/>
      <c r="T242" s="5"/>
      <c r="U242" s="5"/>
      <c r="V242" s="5"/>
      <c r="W242" s="5"/>
      <c r="X242" s="5"/>
      <c r="Y242" s="5"/>
      <c r="Z242" s="5"/>
      <c r="AA242" s="5"/>
    </row>
    <row r="243" ht="15.75" customHeight="1">
      <c r="A243" s="2"/>
      <c r="B243" s="2"/>
      <c r="C243" s="2"/>
      <c r="D243" s="2"/>
      <c r="E243" s="2"/>
      <c r="F243" s="3"/>
      <c r="G243" s="4"/>
      <c r="H243" s="4"/>
      <c r="I243" s="2"/>
      <c r="J243" s="2"/>
      <c r="K243" s="2"/>
      <c r="L243" s="2"/>
      <c r="M243" s="5"/>
      <c r="N243" s="5"/>
      <c r="O243" s="5"/>
      <c r="P243" s="5"/>
      <c r="Q243" s="5"/>
      <c r="R243" s="5"/>
      <c r="S243" s="5"/>
      <c r="T243" s="5"/>
      <c r="U243" s="5"/>
      <c r="V243" s="5"/>
      <c r="W243" s="5"/>
      <c r="X243" s="5"/>
      <c r="Y243" s="5"/>
      <c r="Z243" s="5"/>
      <c r="AA243" s="5"/>
    </row>
    <row r="244" ht="15.75" customHeight="1">
      <c r="A244" s="2"/>
      <c r="B244" s="2"/>
      <c r="C244" s="2"/>
      <c r="D244" s="2"/>
      <c r="E244" s="2"/>
      <c r="F244" s="3"/>
      <c r="G244" s="4"/>
      <c r="H244" s="4"/>
      <c r="I244" s="2"/>
      <c r="J244" s="2"/>
      <c r="K244" s="2"/>
      <c r="L244" s="2"/>
      <c r="M244" s="5"/>
      <c r="N244" s="5"/>
      <c r="O244" s="5"/>
      <c r="P244" s="5"/>
      <c r="Q244" s="5"/>
      <c r="R244" s="5"/>
      <c r="S244" s="5"/>
      <c r="T244" s="5"/>
      <c r="U244" s="5"/>
      <c r="V244" s="5"/>
      <c r="W244" s="5"/>
      <c r="X244" s="5"/>
      <c r="Y244" s="5"/>
      <c r="Z244" s="5"/>
      <c r="AA244" s="5"/>
    </row>
    <row r="245" ht="15.75" customHeight="1">
      <c r="A245" s="2"/>
      <c r="B245" s="2"/>
      <c r="C245" s="2"/>
      <c r="D245" s="2"/>
      <c r="E245" s="2"/>
      <c r="F245" s="3"/>
      <c r="G245" s="4"/>
      <c r="H245" s="4"/>
      <c r="I245" s="2"/>
      <c r="J245" s="2"/>
      <c r="K245" s="2"/>
      <c r="L245" s="2"/>
      <c r="M245" s="5"/>
      <c r="N245" s="5"/>
      <c r="O245" s="5"/>
      <c r="P245" s="5"/>
      <c r="Q245" s="5"/>
      <c r="R245" s="5"/>
      <c r="S245" s="5"/>
      <c r="T245" s="5"/>
      <c r="U245" s="5"/>
      <c r="V245" s="5"/>
      <c r="W245" s="5"/>
      <c r="X245" s="5"/>
      <c r="Y245" s="5"/>
      <c r="Z245" s="5"/>
      <c r="AA245" s="5"/>
    </row>
    <row r="246" ht="15.75" customHeight="1">
      <c r="A246" s="2"/>
      <c r="B246" s="2"/>
      <c r="C246" s="2"/>
      <c r="D246" s="2"/>
      <c r="E246" s="2"/>
      <c r="F246" s="3"/>
      <c r="G246" s="4"/>
      <c r="H246" s="4"/>
      <c r="I246" s="2"/>
      <c r="J246" s="2"/>
      <c r="K246" s="2"/>
      <c r="L246" s="2"/>
      <c r="M246" s="5"/>
      <c r="N246" s="5"/>
      <c r="O246" s="5"/>
      <c r="P246" s="5"/>
      <c r="Q246" s="5"/>
      <c r="R246" s="5"/>
      <c r="S246" s="5"/>
      <c r="T246" s="5"/>
      <c r="U246" s="5"/>
      <c r="V246" s="5"/>
      <c r="W246" s="5"/>
      <c r="X246" s="5"/>
      <c r="Y246" s="5"/>
      <c r="Z246" s="5"/>
      <c r="AA246" s="5"/>
    </row>
    <row r="247" ht="15.75" customHeight="1">
      <c r="A247" s="2"/>
      <c r="B247" s="2"/>
      <c r="C247" s="2"/>
      <c r="D247" s="2"/>
      <c r="E247" s="2"/>
      <c r="F247" s="3"/>
      <c r="G247" s="4"/>
      <c r="H247" s="4"/>
      <c r="I247" s="2"/>
      <c r="J247" s="2"/>
      <c r="K247" s="2"/>
      <c r="L247" s="2"/>
      <c r="M247" s="5"/>
      <c r="N247" s="5"/>
      <c r="O247" s="5"/>
      <c r="P247" s="5"/>
      <c r="Q247" s="5"/>
      <c r="R247" s="5"/>
      <c r="S247" s="5"/>
      <c r="T247" s="5"/>
      <c r="U247" s="5"/>
      <c r="V247" s="5"/>
      <c r="W247" s="5"/>
      <c r="X247" s="5"/>
      <c r="Y247" s="5"/>
      <c r="Z247" s="5"/>
      <c r="AA247" s="5"/>
    </row>
    <row r="248" ht="15.75" customHeight="1">
      <c r="A248" s="2"/>
      <c r="B248" s="2"/>
      <c r="C248" s="2"/>
      <c r="D248" s="2"/>
      <c r="E248" s="2"/>
      <c r="F248" s="3"/>
      <c r="G248" s="4"/>
      <c r="H248" s="4"/>
      <c r="I248" s="2"/>
      <c r="J248" s="2"/>
      <c r="K248" s="2"/>
      <c r="L248" s="2"/>
      <c r="M248" s="5"/>
      <c r="N248" s="5"/>
      <c r="O248" s="5"/>
      <c r="P248" s="5"/>
      <c r="Q248" s="5"/>
      <c r="R248" s="5"/>
      <c r="S248" s="5"/>
      <c r="T248" s="5"/>
      <c r="U248" s="5"/>
      <c r="V248" s="5"/>
      <c r="W248" s="5"/>
      <c r="X248" s="5"/>
      <c r="Y248" s="5"/>
      <c r="Z248" s="5"/>
      <c r="AA248" s="5"/>
    </row>
    <row r="249" ht="15.75" customHeight="1">
      <c r="A249" s="2"/>
      <c r="B249" s="2"/>
      <c r="C249" s="2"/>
      <c r="D249" s="2"/>
      <c r="E249" s="2"/>
      <c r="F249" s="3"/>
      <c r="G249" s="4"/>
      <c r="H249" s="4"/>
      <c r="I249" s="2"/>
      <c r="J249" s="2"/>
      <c r="K249" s="2"/>
      <c r="L249" s="2"/>
      <c r="M249" s="5"/>
      <c r="N249" s="5"/>
      <c r="O249" s="5"/>
      <c r="P249" s="5"/>
      <c r="Q249" s="5"/>
      <c r="R249" s="5"/>
      <c r="S249" s="5"/>
      <c r="T249" s="5"/>
      <c r="U249" s="5"/>
      <c r="V249" s="5"/>
      <c r="W249" s="5"/>
      <c r="X249" s="5"/>
      <c r="Y249" s="5"/>
      <c r="Z249" s="5"/>
      <c r="AA249" s="5"/>
    </row>
    <row r="250" ht="15.75" customHeight="1">
      <c r="A250" s="2"/>
      <c r="B250" s="2"/>
      <c r="C250" s="2"/>
      <c r="D250" s="2"/>
      <c r="E250" s="2"/>
      <c r="F250" s="3"/>
      <c r="G250" s="4"/>
      <c r="H250" s="4"/>
      <c r="I250" s="2"/>
      <c r="J250" s="2"/>
      <c r="K250" s="2"/>
      <c r="L250" s="2"/>
      <c r="M250" s="5"/>
      <c r="N250" s="5"/>
      <c r="O250" s="5"/>
      <c r="P250" s="5"/>
      <c r="Q250" s="5"/>
      <c r="R250" s="5"/>
      <c r="S250" s="5"/>
      <c r="T250" s="5"/>
      <c r="U250" s="5"/>
      <c r="V250" s="5"/>
      <c r="W250" s="5"/>
      <c r="X250" s="5"/>
      <c r="Y250" s="5"/>
      <c r="Z250" s="5"/>
      <c r="AA250" s="5"/>
    </row>
    <row r="251" ht="15.75" customHeight="1">
      <c r="A251" s="2"/>
      <c r="B251" s="2"/>
      <c r="C251" s="2"/>
      <c r="D251" s="2"/>
      <c r="E251" s="2"/>
      <c r="F251" s="3"/>
      <c r="G251" s="4"/>
      <c r="H251" s="4"/>
      <c r="I251" s="2"/>
      <c r="J251" s="2"/>
      <c r="K251" s="2"/>
      <c r="L251" s="2"/>
      <c r="M251" s="5"/>
      <c r="N251" s="5"/>
      <c r="O251" s="5"/>
      <c r="P251" s="5"/>
      <c r="Q251" s="5"/>
      <c r="R251" s="5"/>
      <c r="S251" s="5"/>
      <c r="T251" s="5"/>
      <c r="U251" s="5"/>
      <c r="V251" s="5"/>
      <c r="W251" s="5"/>
      <c r="X251" s="5"/>
      <c r="Y251" s="5"/>
      <c r="Z251" s="5"/>
      <c r="AA251" s="5"/>
    </row>
    <row r="252" ht="15.75" customHeight="1">
      <c r="A252" s="2"/>
      <c r="B252" s="2"/>
      <c r="C252" s="2"/>
      <c r="D252" s="2"/>
      <c r="E252" s="2"/>
      <c r="F252" s="3"/>
      <c r="G252" s="4"/>
      <c r="H252" s="4"/>
      <c r="I252" s="2"/>
      <c r="J252" s="2"/>
      <c r="K252" s="2"/>
      <c r="L252" s="2"/>
      <c r="M252" s="5"/>
      <c r="N252" s="5"/>
      <c r="O252" s="5"/>
      <c r="P252" s="5"/>
      <c r="Q252" s="5"/>
      <c r="R252" s="5"/>
      <c r="S252" s="5"/>
      <c r="T252" s="5"/>
      <c r="U252" s="5"/>
      <c r="V252" s="5"/>
      <c r="W252" s="5"/>
      <c r="X252" s="5"/>
      <c r="Y252" s="5"/>
      <c r="Z252" s="5"/>
      <c r="AA252" s="5"/>
    </row>
    <row r="253" ht="15.75" customHeight="1">
      <c r="A253" s="2"/>
      <c r="B253" s="2"/>
      <c r="C253" s="2"/>
      <c r="D253" s="2"/>
      <c r="E253" s="2"/>
      <c r="F253" s="3"/>
      <c r="G253" s="4"/>
      <c r="H253" s="4"/>
      <c r="I253" s="2"/>
      <c r="J253" s="2"/>
      <c r="K253" s="2"/>
      <c r="L253" s="2"/>
      <c r="M253" s="5"/>
      <c r="N253" s="5"/>
      <c r="O253" s="5"/>
      <c r="P253" s="5"/>
      <c r="Q253" s="5"/>
      <c r="R253" s="5"/>
      <c r="S253" s="5"/>
      <c r="T253" s="5"/>
      <c r="U253" s="5"/>
      <c r="V253" s="5"/>
      <c r="W253" s="5"/>
      <c r="X253" s="5"/>
      <c r="Y253" s="5"/>
      <c r="Z253" s="5"/>
      <c r="AA253" s="5"/>
    </row>
    <row r="254" ht="15.75" customHeight="1">
      <c r="A254" s="2"/>
      <c r="B254" s="2"/>
      <c r="C254" s="2"/>
      <c r="D254" s="2"/>
      <c r="E254" s="2"/>
      <c r="F254" s="3"/>
      <c r="G254" s="4"/>
      <c r="H254" s="4"/>
      <c r="I254" s="2"/>
      <c r="J254" s="2"/>
      <c r="K254" s="2"/>
      <c r="L254" s="2"/>
      <c r="M254" s="5"/>
      <c r="N254" s="5"/>
      <c r="O254" s="5"/>
      <c r="P254" s="5"/>
      <c r="Q254" s="5"/>
      <c r="R254" s="5"/>
      <c r="S254" s="5"/>
      <c r="T254" s="5"/>
      <c r="U254" s="5"/>
      <c r="V254" s="5"/>
      <c r="W254" s="5"/>
      <c r="X254" s="5"/>
      <c r="Y254" s="5"/>
      <c r="Z254" s="5"/>
      <c r="AA254" s="5"/>
    </row>
    <row r="255" ht="15.75" customHeight="1">
      <c r="A255" s="2"/>
      <c r="B255" s="2"/>
      <c r="C255" s="2"/>
      <c r="D255" s="2"/>
      <c r="E255" s="2"/>
      <c r="F255" s="3"/>
      <c r="G255" s="4"/>
      <c r="H255" s="4"/>
      <c r="I255" s="2"/>
      <c r="J255" s="2"/>
      <c r="K255" s="2"/>
      <c r="L255" s="2"/>
      <c r="M255" s="5"/>
      <c r="N255" s="5"/>
      <c r="O255" s="5"/>
      <c r="P255" s="5"/>
      <c r="Q255" s="5"/>
      <c r="R255" s="5"/>
      <c r="S255" s="5"/>
      <c r="T255" s="5"/>
      <c r="U255" s="5"/>
      <c r="V255" s="5"/>
      <c r="W255" s="5"/>
      <c r="X255" s="5"/>
      <c r="Y255" s="5"/>
      <c r="Z255" s="5"/>
      <c r="AA255" s="5"/>
    </row>
    <row r="256" ht="15.75" customHeight="1">
      <c r="A256" s="2"/>
      <c r="B256" s="2"/>
      <c r="C256" s="2"/>
      <c r="D256" s="2"/>
      <c r="E256" s="2"/>
      <c r="F256" s="3"/>
      <c r="G256" s="4"/>
      <c r="H256" s="4"/>
      <c r="I256" s="2"/>
      <c r="J256" s="2"/>
      <c r="K256" s="2"/>
      <c r="L256" s="2"/>
      <c r="M256" s="5"/>
      <c r="N256" s="5"/>
      <c r="O256" s="5"/>
      <c r="P256" s="5"/>
      <c r="Q256" s="5"/>
      <c r="R256" s="5"/>
      <c r="S256" s="5"/>
      <c r="T256" s="5"/>
      <c r="U256" s="5"/>
      <c r="V256" s="5"/>
      <c r="W256" s="5"/>
      <c r="X256" s="5"/>
      <c r="Y256" s="5"/>
      <c r="Z256" s="5"/>
      <c r="AA256" s="5"/>
    </row>
    <row r="257" ht="15.75" customHeight="1">
      <c r="A257" s="2"/>
      <c r="B257" s="2"/>
      <c r="C257" s="2"/>
      <c r="D257" s="2"/>
      <c r="E257" s="2"/>
      <c r="F257" s="3"/>
      <c r="G257" s="4"/>
      <c r="H257" s="4"/>
      <c r="I257" s="2"/>
      <c r="J257" s="2"/>
      <c r="K257" s="2"/>
      <c r="L257" s="2"/>
      <c r="M257" s="5"/>
      <c r="N257" s="5"/>
      <c r="O257" s="5"/>
      <c r="P257" s="5"/>
      <c r="Q257" s="5"/>
      <c r="R257" s="5"/>
      <c r="S257" s="5"/>
      <c r="T257" s="5"/>
      <c r="U257" s="5"/>
      <c r="V257" s="5"/>
      <c r="W257" s="5"/>
      <c r="X257" s="5"/>
      <c r="Y257" s="5"/>
      <c r="Z257" s="5"/>
      <c r="AA257" s="5"/>
    </row>
    <row r="258" ht="15.75" customHeight="1">
      <c r="A258" s="2"/>
      <c r="B258" s="2"/>
      <c r="C258" s="2"/>
      <c r="D258" s="2"/>
      <c r="E258" s="2"/>
      <c r="F258" s="3"/>
      <c r="G258" s="4"/>
      <c r="H258" s="4"/>
      <c r="I258" s="2"/>
      <c r="J258" s="2"/>
      <c r="K258" s="2"/>
      <c r="L258" s="2"/>
      <c r="M258" s="5"/>
      <c r="N258" s="5"/>
      <c r="O258" s="5"/>
      <c r="P258" s="5"/>
      <c r="Q258" s="5"/>
      <c r="R258" s="5"/>
      <c r="S258" s="5"/>
      <c r="T258" s="5"/>
      <c r="U258" s="5"/>
      <c r="V258" s="5"/>
      <c r="W258" s="5"/>
      <c r="X258" s="5"/>
      <c r="Y258" s="5"/>
      <c r="Z258" s="5"/>
      <c r="AA258" s="5"/>
    </row>
    <row r="259" ht="15.75" customHeight="1">
      <c r="A259" s="2"/>
      <c r="B259" s="2"/>
      <c r="C259" s="2"/>
      <c r="D259" s="2"/>
      <c r="E259" s="2"/>
      <c r="F259" s="3"/>
      <c r="G259" s="4"/>
      <c r="H259" s="4"/>
      <c r="I259" s="2"/>
      <c r="J259" s="2"/>
      <c r="K259" s="2"/>
      <c r="L259" s="2"/>
      <c r="M259" s="5"/>
      <c r="N259" s="5"/>
      <c r="O259" s="5"/>
      <c r="P259" s="5"/>
      <c r="Q259" s="5"/>
      <c r="R259" s="5"/>
      <c r="S259" s="5"/>
      <c r="T259" s="5"/>
      <c r="U259" s="5"/>
      <c r="V259" s="5"/>
      <c r="W259" s="5"/>
      <c r="X259" s="5"/>
      <c r="Y259" s="5"/>
      <c r="Z259" s="5"/>
      <c r="AA259" s="5"/>
    </row>
    <row r="260" ht="15.75" customHeight="1">
      <c r="A260" s="2"/>
      <c r="B260" s="2"/>
      <c r="C260" s="2"/>
      <c r="D260" s="2"/>
      <c r="E260" s="2"/>
      <c r="F260" s="3"/>
      <c r="G260" s="4"/>
      <c r="H260" s="4"/>
      <c r="I260" s="2"/>
      <c r="J260" s="2"/>
      <c r="K260" s="2"/>
      <c r="L260" s="2"/>
      <c r="M260" s="5"/>
      <c r="N260" s="5"/>
      <c r="O260" s="5"/>
      <c r="P260" s="5"/>
      <c r="Q260" s="5"/>
      <c r="R260" s="5"/>
      <c r="S260" s="5"/>
      <c r="T260" s="5"/>
      <c r="U260" s="5"/>
      <c r="V260" s="5"/>
      <c r="W260" s="5"/>
      <c r="X260" s="5"/>
      <c r="Y260" s="5"/>
      <c r="Z260" s="5"/>
      <c r="AA260" s="5"/>
    </row>
    <row r="261" ht="15.75" customHeight="1">
      <c r="A261" s="2"/>
      <c r="B261" s="2"/>
      <c r="C261" s="2"/>
      <c r="D261" s="2"/>
      <c r="E261" s="2"/>
      <c r="F261" s="3"/>
      <c r="G261" s="4"/>
      <c r="H261" s="4"/>
      <c r="I261" s="2"/>
      <c r="J261" s="2"/>
      <c r="K261" s="2"/>
      <c r="L261" s="2"/>
      <c r="M261" s="5"/>
      <c r="N261" s="5"/>
      <c r="O261" s="5"/>
      <c r="P261" s="5"/>
      <c r="Q261" s="5"/>
      <c r="R261" s="5"/>
      <c r="S261" s="5"/>
      <c r="T261" s="5"/>
      <c r="U261" s="5"/>
      <c r="V261" s="5"/>
      <c r="W261" s="5"/>
      <c r="X261" s="5"/>
      <c r="Y261" s="5"/>
      <c r="Z261" s="5"/>
      <c r="AA261" s="5"/>
    </row>
    <row r="262" ht="15.75" customHeight="1">
      <c r="A262" s="2"/>
      <c r="B262" s="2"/>
      <c r="C262" s="2"/>
      <c r="D262" s="2"/>
      <c r="E262" s="2"/>
      <c r="F262" s="3"/>
      <c r="G262" s="4"/>
      <c r="H262" s="4"/>
      <c r="I262" s="2"/>
      <c r="J262" s="2"/>
      <c r="K262" s="2"/>
      <c r="L262" s="2"/>
      <c r="M262" s="5"/>
      <c r="N262" s="5"/>
      <c r="O262" s="5"/>
      <c r="P262" s="5"/>
      <c r="Q262" s="5"/>
      <c r="R262" s="5"/>
      <c r="S262" s="5"/>
      <c r="T262" s="5"/>
      <c r="U262" s="5"/>
      <c r="V262" s="5"/>
      <c r="W262" s="5"/>
      <c r="X262" s="5"/>
      <c r="Y262" s="5"/>
      <c r="Z262" s="5"/>
      <c r="AA262" s="5"/>
    </row>
    <row r="263" ht="15.75" customHeight="1">
      <c r="A263" s="2"/>
      <c r="B263" s="2"/>
      <c r="C263" s="2"/>
      <c r="D263" s="2"/>
      <c r="E263" s="2"/>
      <c r="F263" s="3"/>
      <c r="G263" s="4"/>
      <c r="H263" s="4"/>
      <c r="I263" s="2"/>
      <c r="J263" s="2"/>
      <c r="K263" s="2"/>
      <c r="L263" s="2"/>
      <c r="M263" s="5"/>
      <c r="N263" s="5"/>
      <c r="O263" s="5"/>
      <c r="P263" s="5"/>
      <c r="Q263" s="5"/>
      <c r="R263" s="5"/>
      <c r="S263" s="5"/>
      <c r="T263" s="5"/>
      <c r="U263" s="5"/>
      <c r="V263" s="5"/>
      <c r="W263" s="5"/>
      <c r="X263" s="5"/>
      <c r="Y263" s="5"/>
      <c r="Z263" s="5"/>
      <c r="AA263" s="5"/>
    </row>
    <row r="264" ht="15.75" customHeight="1">
      <c r="A264" s="2"/>
      <c r="B264" s="2"/>
      <c r="C264" s="2"/>
      <c r="D264" s="2"/>
      <c r="E264" s="2"/>
      <c r="F264" s="3"/>
      <c r="G264" s="4"/>
      <c r="H264" s="4"/>
      <c r="I264" s="2"/>
      <c r="J264" s="2"/>
      <c r="K264" s="2"/>
      <c r="L264" s="2"/>
      <c r="M264" s="5"/>
      <c r="N264" s="5"/>
      <c r="O264" s="5"/>
      <c r="P264" s="5"/>
      <c r="Q264" s="5"/>
      <c r="R264" s="5"/>
      <c r="S264" s="5"/>
      <c r="T264" s="5"/>
      <c r="U264" s="5"/>
      <c r="V264" s="5"/>
      <c r="W264" s="5"/>
      <c r="X264" s="5"/>
      <c r="Y264" s="5"/>
      <c r="Z264" s="5"/>
      <c r="AA264" s="5"/>
    </row>
    <row r="265" ht="15.75" customHeight="1">
      <c r="A265" s="2"/>
      <c r="B265" s="2"/>
      <c r="C265" s="2"/>
      <c r="D265" s="2"/>
      <c r="E265" s="2"/>
      <c r="F265" s="3"/>
      <c r="G265" s="4"/>
      <c r="H265" s="4"/>
      <c r="I265" s="2"/>
      <c r="J265" s="2"/>
      <c r="K265" s="2"/>
      <c r="L265" s="2"/>
      <c r="M265" s="5"/>
      <c r="N265" s="5"/>
      <c r="O265" s="5"/>
      <c r="P265" s="5"/>
      <c r="Q265" s="5"/>
      <c r="R265" s="5"/>
      <c r="S265" s="5"/>
      <c r="T265" s="5"/>
      <c r="U265" s="5"/>
      <c r="V265" s="5"/>
      <c r="W265" s="5"/>
      <c r="X265" s="5"/>
      <c r="Y265" s="5"/>
      <c r="Z265" s="5"/>
      <c r="AA265" s="5"/>
    </row>
    <row r="266" ht="15.75" customHeight="1">
      <c r="A266" s="2"/>
      <c r="B266" s="2"/>
      <c r="C266" s="2"/>
      <c r="D266" s="2"/>
      <c r="E266" s="2"/>
      <c r="F266" s="3"/>
      <c r="G266" s="4"/>
      <c r="H266" s="4"/>
      <c r="I266" s="2"/>
      <c r="J266" s="2"/>
      <c r="K266" s="2"/>
      <c r="L266" s="2"/>
      <c r="M266" s="5"/>
      <c r="N266" s="5"/>
      <c r="O266" s="5"/>
      <c r="P266" s="5"/>
      <c r="Q266" s="5"/>
      <c r="R266" s="5"/>
      <c r="S266" s="5"/>
      <c r="T266" s="5"/>
      <c r="U266" s="5"/>
      <c r="V266" s="5"/>
      <c r="W266" s="5"/>
      <c r="X266" s="5"/>
      <c r="Y266" s="5"/>
      <c r="Z266" s="5"/>
      <c r="AA266" s="5"/>
    </row>
    <row r="267" ht="15.75" customHeight="1">
      <c r="A267" s="2"/>
      <c r="B267" s="2"/>
      <c r="C267" s="2"/>
      <c r="D267" s="2"/>
      <c r="E267" s="2"/>
      <c r="F267" s="3"/>
      <c r="G267" s="4"/>
      <c r="H267" s="4"/>
      <c r="I267" s="2"/>
      <c r="J267" s="2"/>
      <c r="K267" s="2"/>
      <c r="L267" s="2"/>
      <c r="M267" s="5"/>
      <c r="N267" s="5"/>
      <c r="O267" s="5"/>
      <c r="P267" s="5"/>
      <c r="Q267" s="5"/>
      <c r="R267" s="5"/>
      <c r="S267" s="5"/>
      <c r="T267" s="5"/>
      <c r="U267" s="5"/>
      <c r="V267" s="5"/>
      <c r="W267" s="5"/>
      <c r="X267" s="5"/>
      <c r="Y267" s="5"/>
      <c r="Z267" s="5"/>
      <c r="AA267" s="5"/>
    </row>
    <row r="268" ht="15.75" customHeight="1">
      <c r="A268" s="2"/>
      <c r="B268" s="2"/>
      <c r="C268" s="2"/>
      <c r="D268" s="2"/>
      <c r="E268" s="2"/>
      <c r="F268" s="3"/>
      <c r="G268" s="4"/>
      <c r="H268" s="4"/>
      <c r="I268" s="2"/>
      <c r="J268" s="2"/>
      <c r="K268" s="2"/>
      <c r="L268" s="2"/>
      <c r="M268" s="5"/>
      <c r="N268" s="5"/>
      <c r="O268" s="5"/>
      <c r="P268" s="5"/>
      <c r="Q268" s="5"/>
      <c r="R268" s="5"/>
      <c r="S268" s="5"/>
      <c r="T268" s="5"/>
      <c r="U268" s="5"/>
      <c r="V268" s="5"/>
      <c r="W268" s="5"/>
      <c r="X268" s="5"/>
      <c r="Y268" s="5"/>
      <c r="Z268" s="5"/>
      <c r="AA268" s="5"/>
    </row>
    <row r="269" ht="15.75" customHeight="1">
      <c r="A269" s="2"/>
      <c r="B269" s="2"/>
      <c r="C269" s="2"/>
      <c r="D269" s="2"/>
      <c r="E269" s="2"/>
      <c r="F269" s="3"/>
      <c r="G269" s="4"/>
      <c r="H269" s="4"/>
      <c r="I269" s="2"/>
      <c r="J269" s="2"/>
      <c r="K269" s="2"/>
      <c r="L269" s="2"/>
      <c r="M269" s="5"/>
      <c r="N269" s="5"/>
      <c r="O269" s="5"/>
      <c r="P269" s="5"/>
      <c r="Q269" s="5"/>
      <c r="R269" s="5"/>
      <c r="S269" s="5"/>
      <c r="T269" s="5"/>
      <c r="U269" s="5"/>
      <c r="V269" s="5"/>
      <c r="W269" s="5"/>
      <c r="X269" s="5"/>
      <c r="Y269" s="5"/>
      <c r="Z269" s="5"/>
      <c r="AA269" s="5"/>
    </row>
    <row r="270" ht="15.75" customHeight="1">
      <c r="A270" s="2"/>
      <c r="B270" s="2"/>
      <c r="C270" s="2"/>
      <c r="D270" s="2"/>
      <c r="E270" s="2"/>
      <c r="F270" s="3"/>
      <c r="G270" s="4"/>
      <c r="H270" s="4"/>
      <c r="I270" s="2"/>
      <c r="J270" s="2"/>
      <c r="K270" s="2"/>
      <c r="L270" s="2"/>
      <c r="M270" s="5"/>
      <c r="N270" s="5"/>
      <c r="O270" s="5"/>
      <c r="P270" s="5"/>
      <c r="Q270" s="5"/>
      <c r="R270" s="5"/>
      <c r="S270" s="5"/>
      <c r="T270" s="5"/>
      <c r="U270" s="5"/>
      <c r="V270" s="5"/>
      <c r="W270" s="5"/>
      <c r="X270" s="5"/>
      <c r="Y270" s="5"/>
      <c r="Z270" s="5"/>
      <c r="AA270" s="5"/>
    </row>
    <row r="271" ht="15.75" customHeight="1">
      <c r="A271" s="2"/>
      <c r="B271" s="2"/>
      <c r="C271" s="2"/>
      <c r="D271" s="2"/>
      <c r="E271" s="2"/>
      <c r="F271" s="3"/>
      <c r="G271" s="4"/>
      <c r="H271" s="4"/>
      <c r="I271" s="2"/>
      <c r="J271" s="2"/>
      <c r="K271" s="2"/>
      <c r="L271" s="2"/>
      <c r="M271" s="5"/>
      <c r="N271" s="5"/>
      <c r="O271" s="5"/>
      <c r="P271" s="5"/>
      <c r="Q271" s="5"/>
      <c r="R271" s="5"/>
      <c r="S271" s="5"/>
      <c r="T271" s="5"/>
      <c r="U271" s="5"/>
      <c r="V271" s="5"/>
      <c r="W271" s="5"/>
      <c r="X271" s="5"/>
      <c r="Y271" s="5"/>
      <c r="Z271" s="5"/>
      <c r="AA271" s="5"/>
    </row>
    <row r="272" ht="15.75" customHeight="1">
      <c r="A272" s="2"/>
      <c r="B272" s="2"/>
      <c r="C272" s="2"/>
      <c r="D272" s="2"/>
      <c r="E272" s="2"/>
      <c r="F272" s="3"/>
      <c r="G272" s="4"/>
      <c r="H272" s="4"/>
      <c r="I272" s="2"/>
      <c r="J272" s="2"/>
      <c r="K272" s="2"/>
      <c r="L272" s="2"/>
      <c r="M272" s="5"/>
      <c r="N272" s="5"/>
      <c r="O272" s="5"/>
      <c r="P272" s="5"/>
      <c r="Q272" s="5"/>
      <c r="R272" s="5"/>
      <c r="S272" s="5"/>
      <c r="T272" s="5"/>
      <c r="U272" s="5"/>
      <c r="V272" s="5"/>
      <c r="W272" s="5"/>
      <c r="X272" s="5"/>
      <c r="Y272" s="5"/>
      <c r="Z272" s="5"/>
      <c r="AA272" s="5"/>
    </row>
    <row r="273" ht="15.75" customHeight="1">
      <c r="A273" s="2"/>
      <c r="B273" s="2"/>
      <c r="C273" s="2"/>
      <c r="D273" s="2"/>
      <c r="E273" s="2"/>
      <c r="F273" s="3"/>
      <c r="G273" s="4"/>
      <c r="H273" s="4"/>
      <c r="I273" s="2"/>
      <c r="J273" s="2"/>
      <c r="K273" s="2"/>
      <c r="L273" s="2"/>
      <c r="M273" s="5"/>
      <c r="N273" s="5"/>
      <c r="O273" s="5"/>
      <c r="P273" s="5"/>
      <c r="Q273" s="5"/>
      <c r="R273" s="5"/>
      <c r="S273" s="5"/>
      <c r="T273" s="5"/>
      <c r="U273" s="5"/>
      <c r="V273" s="5"/>
      <c r="W273" s="5"/>
      <c r="X273" s="5"/>
      <c r="Y273" s="5"/>
      <c r="Z273" s="5"/>
      <c r="AA273" s="5"/>
    </row>
    <row r="274" ht="15.75" customHeight="1">
      <c r="A274" s="2"/>
      <c r="B274" s="2"/>
      <c r="C274" s="2"/>
      <c r="D274" s="2"/>
      <c r="E274" s="2"/>
      <c r="F274" s="3"/>
      <c r="G274" s="4"/>
      <c r="H274" s="4"/>
      <c r="I274" s="2"/>
      <c r="J274" s="2"/>
      <c r="K274" s="2"/>
      <c r="L274" s="2"/>
      <c r="M274" s="5"/>
      <c r="N274" s="5"/>
      <c r="O274" s="5"/>
      <c r="P274" s="5"/>
      <c r="Q274" s="5"/>
      <c r="R274" s="5"/>
      <c r="S274" s="5"/>
      <c r="T274" s="5"/>
      <c r="U274" s="5"/>
      <c r="V274" s="5"/>
      <c r="W274" s="5"/>
      <c r="X274" s="5"/>
      <c r="Y274" s="5"/>
      <c r="Z274" s="5"/>
      <c r="AA274" s="5"/>
    </row>
    <row r="275" ht="15.75" customHeight="1">
      <c r="A275" s="2"/>
      <c r="B275" s="2"/>
      <c r="C275" s="2"/>
      <c r="D275" s="2"/>
      <c r="E275" s="2"/>
      <c r="F275" s="3"/>
      <c r="G275" s="4"/>
      <c r="H275" s="4"/>
      <c r="I275" s="2"/>
      <c r="J275" s="2"/>
      <c r="K275" s="2"/>
      <c r="L275" s="2"/>
      <c r="M275" s="5"/>
      <c r="N275" s="5"/>
      <c r="O275" s="5"/>
      <c r="P275" s="5"/>
      <c r="Q275" s="5"/>
      <c r="R275" s="5"/>
      <c r="S275" s="5"/>
      <c r="T275" s="5"/>
      <c r="U275" s="5"/>
      <c r="V275" s="5"/>
      <c r="W275" s="5"/>
      <c r="X275" s="5"/>
      <c r="Y275" s="5"/>
      <c r="Z275" s="5"/>
      <c r="AA275" s="5"/>
    </row>
    <row r="276" ht="15.75" customHeight="1">
      <c r="A276" s="2"/>
      <c r="B276" s="2"/>
      <c r="C276" s="2"/>
      <c r="D276" s="2"/>
      <c r="E276" s="2"/>
      <c r="F276" s="3"/>
      <c r="G276" s="4"/>
      <c r="H276" s="4"/>
      <c r="I276" s="2"/>
      <c r="J276" s="2"/>
      <c r="K276" s="2"/>
      <c r="L276" s="2"/>
      <c r="M276" s="5"/>
      <c r="N276" s="5"/>
      <c r="O276" s="5"/>
      <c r="P276" s="5"/>
      <c r="Q276" s="5"/>
      <c r="R276" s="5"/>
      <c r="S276" s="5"/>
      <c r="T276" s="5"/>
      <c r="U276" s="5"/>
      <c r="V276" s="5"/>
      <c r="W276" s="5"/>
      <c r="X276" s="5"/>
      <c r="Y276" s="5"/>
      <c r="Z276" s="5"/>
      <c r="AA276" s="5"/>
    </row>
    <row r="277" ht="15.75" customHeight="1">
      <c r="A277" s="2"/>
      <c r="B277" s="2"/>
      <c r="C277" s="2"/>
      <c r="D277" s="2"/>
      <c r="E277" s="2"/>
      <c r="F277" s="3"/>
      <c r="G277" s="4"/>
      <c r="H277" s="4"/>
      <c r="I277" s="2"/>
      <c r="J277" s="2"/>
      <c r="K277" s="2"/>
      <c r="L277" s="2"/>
      <c r="M277" s="5"/>
      <c r="N277" s="5"/>
      <c r="O277" s="5"/>
      <c r="P277" s="5"/>
      <c r="Q277" s="5"/>
      <c r="R277" s="5"/>
      <c r="S277" s="5"/>
      <c r="T277" s="5"/>
      <c r="U277" s="5"/>
      <c r="V277" s="5"/>
      <c r="W277" s="5"/>
      <c r="X277" s="5"/>
      <c r="Y277" s="5"/>
      <c r="Z277" s="5"/>
      <c r="AA277" s="5"/>
    </row>
    <row r="278" ht="15.75" customHeight="1">
      <c r="A278" s="2"/>
      <c r="B278" s="2"/>
      <c r="C278" s="2"/>
      <c r="D278" s="2"/>
      <c r="E278" s="2"/>
      <c r="F278" s="3"/>
      <c r="G278" s="4"/>
      <c r="H278" s="4"/>
      <c r="I278" s="2"/>
      <c r="J278" s="2"/>
      <c r="K278" s="2"/>
      <c r="L278" s="2"/>
      <c r="M278" s="5"/>
      <c r="N278" s="5"/>
      <c r="O278" s="5"/>
      <c r="P278" s="5"/>
      <c r="Q278" s="5"/>
      <c r="R278" s="5"/>
      <c r="S278" s="5"/>
      <c r="T278" s="5"/>
      <c r="U278" s="5"/>
      <c r="V278" s="5"/>
      <c r="W278" s="5"/>
      <c r="X278" s="5"/>
      <c r="Y278" s="5"/>
      <c r="Z278" s="5"/>
      <c r="AA278" s="5"/>
    </row>
    <row r="279" ht="15.75" customHeight="1">
      <c r="A279" s="2"/>
      <c r="B279" s="2"/>
      <c r="C279" s="2"/>
      <c r="D279" s="2"/>
      <c r="E279" s="2"/>
      <c r="F279" s="3"/>
      <c r="G279" s="4"/>
      <c r="H279" s="4"/>
      <c r="I279" s="2"/>
      <c r="J279" s="2"/>
      <c r="K279" s="2"/>
      <c r="L279" s="2"/>
      <c r="M279" s="5"/>
      <c r="N279" s="5"/>
      <c r="O279" s="5"/>
      <c r="P279" s="5"/>
      <c r="Q279" s="5"/>
      <c r="R279" s="5"/>
      <c r="S279" s="5"/>
      <c r="T279" s="5"/>
      <c r="U279" s="5"/>
      <c r="V279" s="5"/>
      <c r="W279" s="5"/>
      <c r="X279" s="5"/>
      <c r="Y279" s="5"/>
      <c r="Z279" s="5"/>
      <c r="AA279" s="5"/>
    </row>
    <row r="280" ht="15.75" customHeight="1">
      <c r="A280" s="2"/>
      <c r="B280" s="2"/>
      <c r="C280" s="2"/>
      <c r="D280" s="2"/>
      <c r="E280" s="2"/>
      <c r="F280" s="3"/>
      <c r="G280" s="4"/>
      <c r="H280" s="4"/>
      <c r="I280" s="2"/>
      <c r="J280" s="2"/>
      <c r="K280" s="2"/>
      <c r="L280" s="2"/>
      <c r="M280" s="5"/>
      <c r="N280" s="5"/>
      <c r="O280" s="5"/>
      <c r="P280" s="5"/>
      <c r="Q280" s="5"/>
      <c r="R280" s="5"/>
      <c r="S280" s="5"/>
      <c r="T280" s="5"/>
      <c r="U280" s="5"/>
      <c r="V280" s="5"/>
      <c r="W280" s="5"/>
      <c r="X280" s="5"/>
      <c r="Y280" s="5"/>
      <c r="Z280" s="5"/>
      <c r="AA280" s="5"/>
    </row>
    <row r="281" ht="15.75" customHeight="1">
      <c r="A281" s="2"/>
      <c r="B281" s="2"/>
      <c r="C281" s="2"/>
      <c r="D281" s="2"/>
      <c r="E281" s="2"/>
      <c r="F281" s="3"/>
      <c r="G281" s="4"/>
      <c r="H281" s="4"/>
      <c r="I281" s="2"/>
      <c r="J281" s="2"/>
      <c r="K281" s="2"/>
      <c r="L281" s="2"/>
      <c r="M281" s="5"/>
      <c r="N281" s="5"/>
      <c r="O281" s="5"/>
      <c r="P281" s="5"/>
      <c r="Q281" s="5"/>
      <c r="R281" s="5"/>
      <c r="S281" s="5"/>
      <c r="T281" s="5"/>
      <c r="U281" s="5"/>
      <c r="V281" s="5"/>
      <c r="W281" s="5"/>
      <c r="X281" s="5"/>
      <c r="Y281" s="5"/>
      <c r="Z281" s="5"/>
      <c r="AA281" s="5"/>
    </row>
    <row r="282" ht="15.75" customHeight="1">
      <c r="A282" s="2"/>
      <c r="B282" s="2"/>
      <c r="C282" s="2"/>
      <c r="D282" s="2"/>
      <c r="E282" s="2"/>
      <c r="F282" s="3"/>
      <c r="G282" s="4"/>
      <c r="H282" s="4"/>
      <c r="I282" s="2"/>
      <c r="J282" s="2"/>
      <c r="K282" s="2"/>
      <c r="L282" s="2"/>
      <c r="M282" s="5"/>
      <c r="N282" s="5"/>
      <c r="O282" s="5"/>
      <c r="P282" s="5"/>
      <c r="Q282" s="5"/>
      <c r="R282" s="5"/>
      <c r="S282" s="5"/>
      <c r="T282" s="5"/>
      <c r="U282" s="5"/>
      <c r="V282" s="5"/>
      <c r="W282" s="5"/>
      <c r="X282" s="5"/>
      <c r="Y282" s="5"/>
      <c r="Z282" s="5"/>
      <c r="AA282" s="5"/>
    </row>
    <row r="283" ht="15.75" customHeight="1">
      <c r="A283" s="2"/>
      <c r="B283" s="2"/>
      <c r="C283" s="2"/>
      <c r="D283" s="2"/>
      <c r="E283" s="2"/>
      <c r="F283" s="3"/>
      <c r="G283" s="4"/>
      <c r="H283" s="4"/>
      <c r="I283" s="2"/>
      <c r="J283" s="2"/>
      <c r="K283" s="2"/>
      <c r="L283" s="2"/>
      <c r="M283" s="5"/>
      <c r="N283" s="5"/>
      <c r="O283" s="5"/>
      <c r="P283" s="5"/>
      <c r="Q283" s="5"/>
      <c r="R283" s="5"/>
      <c r="S283" s="5"/>
      <c r="T283" s="5"/>
      <c r="U283" s="5"/>
      <c r="V283" s="5"/>
      <c r="W283" s="5"/>
      <c r="X283" s="5"/>
      <c r="Y283" s="5"/>
      <c r="Z283" s="5"/>
      <c r="AA283" s="5"/>
    </row>
    <row r="284" ht="15.75" customHeight="1">
      <c r="A284" s="2"/>
      <c r="B284" s="2"/>
      <c r="C284" s="2"/>
      <c r="D284" s="2"/>
      <c r="E284" s="2"/>
      <c r="F284" s="3"/>
      <c r="G284" s="4"/>
      <c r="H284" s="4"/>
      <c r="I284" s="2"/>
      <c r="J284" s="2"/>
      <c r="K284" s="2"/>
      <c r="L284" s="2"/>
      <c r="M284" s="5"/>
      <c r="N284" s="5"/>
      <c r="O284" s="5"/>
      <c r="P284" s="5"/>
      <c r="Q284" s="5"/>
      <c r="R284" s="5"/>
      <c r="S284" s="5"/>
      <c r="T284" s="5"/>
      <c r="U284" s="5"/>
      <c r="V284" s="5"/>
      <c r="W284" s="5"/>
      <c r="X284" s="5"/>
      <c r="Y284" s="5"/>
      <c r="Z284" s="5"/>
      <c r="AA284" s="5"/>
    </row>
    <row r="285" ht="15.75" customHeight="1">
      <c r="A285" s="2"/>
      <c r="B285" s="2"/>
      <c r="C285" s="2"/>
      <c r="D285" s="2"/>
      <c r="E285" s="2"/>
      <c r="F285" s="3"/>
      <c r="G285" s="4"/>
      <c r="H285" s="4"/>
      <c r="I285" s="2"/>
      <c r="J285" s="2"/>
      <c r="K285" s="2"/>
      <c r="L285" s="2"/>
      <c r="M285" s="5"/>
      <c r="N285" s="5"/>
      <c r="O285" s="5"/>
      <c r="P285" s="5"/>
      <c r="Q285" s="5"/>
      <c r="R285" s="5"/>
      <c r="S285" s="5"/>
      <c r="T285" s="5"/>
      <c r="U285" s="5"/>
      <c r="V285" s="5"/>
      <c r="W285" s="5"/>
      <c r="X285" s="5"/>
      <c r="Y285" s="5"/>
      <c r="Z285" s="5"/>
      <c r="AA285" s="5"/>
    </row>
    <row r="286" ht="15.75" customHeight="1">
      <c r="A286" s="2"/>
      <c r="B286" s="2"/>
      <c r="C286" s="2"/>
      <c r="D286" s="2"/>
      <c r="E286" s="2"/>
      <c r="F286" s="3"/>
      <c r="G286" s="4"/>
      <c r="H286" s="4"/>
      <c r="I286" s="2"/>
      <c r="J286" s="2"/>
      <c r="K286" s="2"/>
      <c r="L286" s="2"/>
      <c r="M286" s="5"/>
      <c r="N286" s="5"/>
      <c r="O286" s="5"/>
      <c r="P286" s="5"/>
      <c r="Q286" s="5"/>
      <c r="R286" s="5"/>
      <c r="S286" s="5"/>
      <c r="T286" s="5"/>
      <c r="U286" s="5"/>
      <c r="V286" s="5"/>
      <c r="W286" s="5"/>
      <c r="X286" s="5"/>
      <c r="Y286" s="5"/>
      <c r="Z286" s="5"/>
      <c r="AA286" s="5"/>
    </row>
    <row r="287" ht="15.75" customHeight="1">
      <c r="A287" s="2"/>
      <c r="B287" s="2"/>
      <c r="C287" s="2"/>
      <c r="D287" s="2"/>
      <c r="E287" s="2"/>
      <c r="F287" s="3"/>
      <c r="G287" s="4"/>
      <c r="H287" s="4"/>
      <c r="I287" s="2"/>
      <c r="J287" s="2"/>
      <c r="K287" s="2"/>
      <c r="L287" s="2"/>
      <c r="M287" s="5"/>
      <c r="N287" s="5"/>
      <c r="O287" s="5"/>
      <c r="P287" s="5"/>
      <c r="Q287" s="5"/>
      <c r="R287" s="5"/>
      <c r="S287" s="5"/>
      <c r="T287" s="5"/>
      <c r="U287" s="5"/>
      <c r="V287" s="5"/>
      <c r="W287" s="5"/>
      <c r="X287" s="5"/>
      <c r="Y287" s="5"/>
      <c r="Z287" s="5"/>
      <c r="AA287" s="5"/>
    </row>
    <row r="288" ht="15.75" customHeight="1">
      <c r="A288" s="2"/>
      <c r="B288" s="2"/>
      <c r="C288" s="2"/>
      <c r="D288" s="2"/>
      <c r="E288" s="2"/>
      <c r="F288" s="3"/>
      <c r="G288" s="4"/>
      <c r="H288" s="4"/>
      <c r="I288" s="2"/>
      <c r="J288" s="2"/>
      <c r="K288" s="2"/>
      <c r="L288" s="2"/>
      <c r="M288" s="5"/>
      <c r="N288" s="5"/>
      <c r="O288" s="5"/>
      <c r="P288" s="5"/>
      <c r="Q288" s="5"/>
      <c r="R288" s="5"/>
      <c r="S288" s="5"/>
      <c r="T288" s="5"/>
      <c r="U288" s="5"/>
      <c r="V288" s="5"/>
      <c r="W288" s="5"/>
      <c r="X288" s="5"/>
      <c r="Y288" s="5"/>
      <c r="Z288" s="5"/>
      <c r="AA288" s="5"/>
    </row>
    <row r="289" ht="15.75" customHeight="1">
      <c r="A289" s="2"/>
      <c r="B289" s="2"/>
      <c r="C289" s="2"/>
      <c r="D289" s="2"/>
      <c r="E289" s="2"/>
      <c r="F289" s="3"/>
      <c r="G289" s="4"/>
      <c r="H289" s="4"/>
      <c r="I289" s="2"/>
      <c r="J289" s="2"/>
      <c r="K289" s="2"/>
      <c r="L289" s="2"/>
      <c r="M289" s="5"/>
      <c r="N289" s="5"/>
      <c r="O289" s="5"/>
      <c r="P289" s="5"/>
      <c r="Q289" s="5"/>
      <c r="R289" s="5"/>
      <c r="S289" s="5"/>
      <c r="T289" s="5"/>
      <c r="U289" s="5"/>
      <c r="V289" s="5"/>
      <c r="W289" s="5"/>
      <c r="X289" s="5"/>
      <c r="Y289" s="5"/>
      <c r="Z289" s="5"/>
      <c r="AA289" s="5"/>
    </row>
    <row r="290" ht="15.75" customHeight="1">
      <c r="A290" s="2"/>
      <c r="B290" s="2"/>
      <c r="C290" s="2"/>
      <c r="D290" s="2"/>
      <c r="E290" s="2"/>
      <c r="F290" s="3"/>
      <c r="G290" s="4"/>
      <c r="H290" s="4"/>
      <c r="I290" s="2"/>
      <c r="J290" s="2"/>
      <c r="K290" s="2"/>
      <c r="L290" s="2"/>
      <c r="M290" s="5"/>
      <c r="N290" s="5"/>
      <c r="O290" s="5"/>
      <c r="P290" s="5"/>
      <c r="Q290" s="5"/>
      <c r="R290" s="5"/>
      <c r="S290" s="5"/>
      <c r="T290" s="5"/>
      <c r="U290" s="5"/>
      <c r="V290" s="5"/>
      <c r="W290" s="5"/>
      <c r="X290" s="5"/>
      <c r="Y290" s="5"/>
      <c r="Z290" s="5"/>
      <c r="AA290" s="5"/>
    </row>
    <row r="291" ht="15.75" customHeight="1">
      <c r="A291" s="2"/>
      <c r="B291" s="2"/>
      <c r="C291" s="2"/>
      <c r="D291" s="2"/>
      <c r="E291" s="2"/>
      <c r="F291" s="3"/>
      <c r="G291" s="4"/>
      <c r="H291" s="4"/>
      <c r="I291" s="2"/>
      <c r="J291" s="2"/>
      <c r="K291" s="2"/>
      <c r="L291" s="2"/>
      <c r="M291" s="5"/>
      <c r="N291" s="5"/>
      <c r="O291" s="5"/>
      <c r="P291" s="5"/>
      <c r="Q291" s="5"/>
      <c r="R291" s="5"/>
      <c r="S291" s="5"/>
      <c r="T291" s="5"/>
      <c r="U291" s="5"/>
      <c r="V291" s="5"/>
      <c r="W291" s="5"/>
      <c r="X291" s="5"/>
      <c r="Y291" s="5"/>
      <c r="Z291" s="5"/>
      <c r="AA291" s="5"/>
    </row>
    <row r="292" ht="15.75" customHeight="1">
      <c r="A292" s="2"/>
      <c r="B292" s="2"/>
      <c r="C292" s="2"/>
      <c r="D292" s="2"/>
      <c r="E292" s="2"/>
      <c r="F292" s="3"/>
      <c r="G292" s="4"/>
      <c r="H292" s="4"/>
      <c r="I292" s="2"/>
      <c r="J292" s="2"/>
      <c r="K292" s="2"/>
      <c r="L292" s="2"/>
      <c r="M292" s="5"/>
      <c r="N292" s="5"/>
      <c r="O292" s="5"/>
      <c r="P292" s="5"/>
      <c r="Q292" s="5"/>
      <c r="R292" s="5"/>
      <c r="S292" s="5"/>
      <c r="T292" s="5"/>
      <c r="U292" s="5"/>
      <c r="V292" s="5"/>
      <c r="W292" s="5"/>
      <c r="X292" s="5"/>
      <c r="Y292" s="5"/>
      <c r="Z292" s="5"/>
      <c r="AA292" s="5"/>
    </row>
    <row r="293" ht="15.75" customHeight="1">
      <c r="A293" s="2"/>
      <c r="B293" s="2"/>
      <c r="C293" s="2"/>
      <c r="D293" s="2"/>
      <c r="E293" s="2"/>
      <c r="F293" s="3"/>
      <c r="G293" s="4"/>
      <c r="H293" s="4"/>
      <c r="I293" s="2"/>
      <c r="J293" s="2"/>
      <c r="K293" s="2"/>
      <c r="L293" s="2"/>
      <c r="M293" s="5"/>
      <c r="N293" s="5"/>
      <c r="O293" s="5"/>
      <c r="P293" s="5"/>
      <c r="Q293" s="5"/>
      <c r="R293" s="5"/>
      <c r="S293" s="5"/>
      <c r="T293" s="5"/>
      <c r="U293" s="5"/>
      <c r="V293" s="5"/>
      <c r="W293" s="5"/>
      <c r="X293" s="5"/>
      <c r="Y293" s="5"/>
      <c r="Z293" s="5"/>
      <c r="AA293" s="5"/>
    </row>
    <row r="294" ht="15.75" customHeight="1">
      <c r="A294" s="2"/>
      <c r="B294" s="2"/>
      <c r="C294" s="2"/>
      <c r="D294" s="2"/>
      <c r="E294" s="2"/>
      <c r="F294" s="3"/>
      <c r="G294" s="4"/>
      <c r="H294" s="4"/>
      <c r="I294" s="2"/>
      <c r="J294" s="2"/>
      <c r="K294" s="2"/>
      <c r="L294" s="2"/>
      <c r="M294" s="5"/>
      <c r="N294" s="5"/>
      <c r="O294" s="5"/>
      <c r="P294" s="5"/>
      <c r="Q294" s="5"/>
      <c r="R294" s="5"/>
      <c r="S294" s="5"/>
      <c r="T294" s="5"/>
      <c r="U294" s="5"/>
      <c r="V294" s="5"/>
      <c r="W294" s="5"/>
      <c r="X294" s="5"/>
      <c r="Y294" s="5"/>
      <c r="Z294" s="5"/>
      <c r="AA294" s="5"/>
    </row>
    <row r="295" ht="15.75" customHeight="1">
      <c r="A295" s="2"/>
      <c r="B295" s="2"/>
      <c r="C295" s="2"/>
      <c r="D295" s="2"/>
      <c r="E295" s="2"/>
      <c r="F295" s="3"/>
      <c r="G295" s="4"/>
      <c r="H295" s="4"/>
      <c r="I295" s="2"/>
      <c r="J295" s="2"/>
      <c r="K295" s="2"/>
      <c r="L295" s="2"/>
      <c r="M295" s="5"/>
      <c r="N295" s="5"/>
      <c r="O295" s="5"/>
      <c r="P295" s="5"/>
      <c r="Q295" s="5"/>
      <c r="R295" s="5"/>
      <c r="S295" s="5"/>
      <c r="T295" s="5"/>
      <c r="U295" s="5"/>
      <c r="V295" s="5"/>
      <c r="W295" s="5"/>
      <c r="X295" s="5"/>
      <c r="Y295" s="5"/>
      <c r="Z295" s="5"/>
      <c r="AA295" s="5"/>
    </row>
    <row r="296" ht="15.75" customHeight="1">
      <c r="A296" s="2"/>
      <c r="B296" s="2"/>
      <c r="C296" s="2"/>
      <c r="D296" s="2"/>
      <c r="E296" s="2"/>
      <c r="F296" s="3"/>
      <c r="G296" s="4"/>
      <c r="H296" s="4"/>
      <c r="I296" s="2"/>
      <c r="J296" s="2"/>
      <c r="K296" s="2"/>
      <c r="L296" s="2"/>
      <c r="M296" s="5"/>
      <c r="N296" s="5"/>
      <c r="O296" s="5"/>
      <c r="P296" s="5"/>
      <c r="Q296" s="5"/>
      <c r="R296" s="5"/>
      <c r="S296" s="5"/>
      <c r="T296" s="5"/>
      <c r="U296" s="5"/>
      <c r="V296" s="5"/>
      <c r="W296" s="5"/>
      <c r="X296" s="5"/>
      <c r="Y296" s="5"/>
      <c r="Z296" s="5"/>
      <c r="AA296" s="5"/>
    </row>
    <row r="297" ht="15.75" customHeight="1">
      <c r="A297" s="2"/>
      <c r="B297" s="2"/>
      <c r="C297" s="2"/>
      <c r="D297" s="2"/>
      <c r="E297" s="2"/>
      <c r="F297" s="3"/>
      <c r="G297" s="4"/>
      <c r="H297" s="4"/>
      <c r="I297" s="2"/>
      <c r="J297" s="2"/>
      <c r="K297" s="2"/>
      <c r="L297" s="2"/>
      <c r="M297" s="5"/>
      <c r="N297" s="5"/>
      <c r="O297" s="5"/>
      <c r="P297" s="5"/>
      <c r="Q297" s="5"/>
      <c r="R297" s="5"/>
      <c r="S297" s="5"/>
      <c r="T297" s="5"/>
      <c r="U297" s="5"/>
      <c r="V297" s="5"/>
      <c r="W297" s="5"/>
      <c r="X297" s="5"/>
      <c r="Y297" s="5"/>
      <c r="Z297" s="5"/>
      <c r="AA297" s="5"/>
    </row>
    <row r="298" ht="15.75" customHeight="1">
      <c r="A298" s="2"/>
      <c r="B298" s="2"/>
      <c r="C298" s="2"/>
      <c r="D298" s="2"/>
      <c r="E298" s="2"/>
      <c r="F298" s="3"/>
      <c r="G298" s="4"/>
      <c r="H298" s="4"/>
      <c r="I298" s="2"/>
      <c r="J298" s="2"/>
      <c r="K298" s="2"/>
      <c r="L298" s="2"/>
      <c r="M298" s="5"/>
      <c r="N298" s="5"/>
      <c r="O298" s="5"/>
      <c r="P298" s="5"/>
      <c r="Q298" s="5"/>
      <c r="R298" s="5"/>
      <c r="S298" s="5"/>
      <c r="T298" s="5"/>
      <c r="U298" s="5"/>
      <c r="V298" s="5"/>
      <c r="W298" s="5"/>
      <c r="X298" s="5"/>
      <c r="Y298" s="5"/>
      <c r="Z298" s="5"/>
      <c r="AA298" s="5"/>
    </row>
    <row r="299" ht="15.75" customHeight="1">
      <c r="A299" s="2"/>
      <c r="B299" s="2"/>
      <c r="C299" s="2"/>
      <c r="D299" s="2"/>
      <c r="E299" s="2"/>
      <c r="F299" s="3"/>
      <c r="G299" s="4"/>
      <c r="H299" s="4"/>
      <c r="I299" s="2"/>
      <c r="J299" s="2"/>
      <c r="K299" s="2"/>
      <c r="L299" s="2"/>
      <c r="M299" s="5"/>
      <c r="N299" s="5"/>
      <c r="O299" s="5"/>
      <c r="P299" s="5"/>
      <c r="Q299" s="5"/>
      <c r="R299" s="5"/>
      <c r="S299" s="5"/>
      <c r="T299" s="5"/>
      <c r="U299" s="5"/>
      <c r="V299" s="5"/>
      <c r="W299" s="5"/>
      <c r="X299" s="5"/>
      <c r="Y299" s="5"/>
      <c r="Z299" s="5"/>
      <c r="AA299" s="5"/>
    </row>
    <row r="300" ht="15.75" customHeight="1">
      <c r="A300" s="2"/>
      <c r="B300" s="2"/>
      <c r="C300" s="2"/>
      <c r="D300" s="2"/>
      <c r="E300" s="2"/>
      <c r="F300" s="3"/>
      <c r="G300" s="4"/>
      <c r="H300" s="4"/>
      <c r="I300" s="2"/>
      <c r="J300" s="2"/>
      <c r="K300" s="2"/>
      <c r="L300" s="2"/>
      <c r="M300" s="5"/>
      <c r="N300" s="5"/>
      <c r="O300" s="5"/>
      <c r="P300" s="5"/>
      <c r="Q300" s="5"/>
      <c r="R300" s="5"/>
      <c r="S300" s="5"/>
      <c r="T300" s="5"/>
      <c r="U300" s="5"/>
      <c r="V300" s="5"/>
      <c r="W300" s="5"/>
      <c r="X300" s="5"/>
      <c r="Y300" s="5"/>
      <c r="Z300" s="5"/>
      <c r="AA300" s="5"/>
    </row>
    <row r="301" ht="15.75" customHeight="1">
      <c r="A301" s="2"/>
      <c r="B301" s="2"/>
      <c r="C301" s="2"/>
      <c r="D301" s="2"/>
      <c r="E301" s="2"/>
      <c r="F301" s="3"/>
      <c r="G301" s="4"/>
      <c r="H301" s="4"/>
      <c r="I301" s="2"/>
      <c r="J301" s="2"/>
      <c r="K301" s="2"/>
      <c r="L301" s="2"/>
      <c r="M301" s="5"/>
      <c r="N301" s="5"/>
      <c r="O301" s="5"/>
      <c r="P301" s="5"/>
      <c r="Q301" s="5"/>
      <c r="R301" s="5"/>
      <c r="S301" s="5"/>
      <c r="T301" s="5"/>
      <c r="U301" s="5"/>
      <c r="V301" s="5"/>
      <c r="W301" s="5"/>
      <c r="X301" s="5"/>
      <c r="Y301" s="5"/>
      <c r="Z301" s="5"/>
      <c r="AA301" s="5"/>
    </row>
    <row r="302" ht="15.75" customHeight="1">
      <c r="A302" s="2"/>
      <c r="B302" s="2"/>
      <c r="C302" s="2"/>
      <c r="D302" s="2"/>
      <c r="E302" s="2"/>
      <c r="F302" s="3"/>
      <c r="G302" s="4"/>
      <c r="H302" s="4"/>
      <c r="I302" s="2"/>
      <c r="J302" s="2"/>
      <c r="K302" s="2"/>
      <c r="L302" s="2"/>
      <c r="M302" s="5"/>
      <c r="N302" s="5"/>
      <c r="O302" s="5"/>
      <c r="P302" s="5"/>
      <c r="Q302" s="5"/>
      <c r="R302" s="5"/>
      <c r="S302" s="5"/>
      <c r="T302" s="5"/>
      <c r="U302" s="5"/>
      <c r="V302" s="5"/>
      <c r="W302" s="5"/>
      <c r="X302" s="5"/>
      <c r="Y302" s="5"/>
      <c r="Z302" s="5"/>
      <c r="AA302" s="5"/>
    </row>
    <row r="303" ht="15.75" customHeight="1">
      <c r="A303" s="2"/>
      <c r="B303" s="2"/>
      <c r="C303" s="2"/>
      <c r="D303" s="2"/>
      <c r="E303" s="2"/>
      <c r="F303" s="3"/>
      <c r="G303" s="4"/>
      <c r="H303" s="4"/>
      <c r="I303" s="2"/>
      <c r="J303" s="2"/>
      <c r="K303" s="2"/>
      <c r="L303" s="2"/>
      <c r="M303" s="5"/>
      <c r="N303" s="5"/>
      <c r="O303" s="5"/>
      <c r="P303" s="5"/>
      <c r="Q303" s="5"/>
      <c r="R303" s="5"/>
      <c r="S303" s="5"/>
      <c r="T303" s="5"/>
      <c r="U303" s="5"/>
      <c r="V303" s="5"/>
      <c r="W303" s="5"/>
      <c r="X303" s="5"/>
      <c r="Y303" s="5"/>
      <c r="Z303" s="5"/>
      <c r="AA303" s="5"/>
    </row>
    <row r="304" ht="15.75" customHeight="1">
      <c r="A304" s="2"/>
      <c r="B304" s="2"/>
      <c r="C304" s="2"/>
      <c r="D304" s="2"/>
      <c r="E304" s="2"/>
      <c r="F304" s="3"/>
      <c r="G304" s="4"/>
      <c r="H304" s="4"/>
      <c r="I304" s="2"/>
      <c r="J304" s="2"/>
      <c r="K304" s="2"/>
      <c r="L304" s="2"/>
      <c r="M304" s="5"/>
      <c r="N304" s="5"/>
      <c r="O304" s="5"/>
      <c r="P304" s="5"/>
      <c r="Q304" s="5"/>
      <c r="R304" s="5"/>
      <c r="S304" s="5"/>
      <c r="T304" s="5"/>
      <c r="U304" s="5"/>
      <c r="V304" s="5"/>
      <c r="W304" s="5"/>
      <c r="X304" s="5"/>
      <c r="Y304" s="5"/>
      <c r="Z304" s="5"/>
      <c r="AA304" s="5"/>
    </row>
    <row r="305" ht="15.75" customHeight="1">
      <c r="A305" s="2"/>
      <c r="B305" s="2"/>
      <c r="C305" s="2"/>
      <c r="D305" s="2"/>
      <c r="E305" s="2"/>
      <c r="F305" s="3"/>
      <c r="G305" s="4"/>
      <c r="H305" s="4"/>
      <c r="I305" s="2"/>
      <c r="J305" s="2"/>
      <c r="K305" s="2"/>
      <c r="L305" s="2"/>
      <c r="M305" s="5"/>
      <c r="N305" s="5"/>
      <c r="O305" s="5"/>
      <c r="P305" s="5"/>
      <c r="Q305" s="5"/>
      <c r="R305" s="5"/>
      <c r="S305" s="5"/>
      <c r="T305" s="5"/>
      <c r="U305" s="5"/>
      <c r="V305" s="5"/>
      <c r="W305" s="5"/>
      <c r="X305" s="5"/>
      <c r="Y305" s="5"/>
      <c r="Z305" s="5"/>
      <c r="AA305" s="5"/>
    </row>
    <row r="306" ht="15.75" customHeight="1">
      <c r="A306" s="2"/>
      <c r="B306" s="2"/>
      <c r="C306" s="2"/>
      <c r="D306" s="2"/>
      <c r="E306" s="2"/>
      <c r="F306" s="3"/>
      <c r="G306" s="4"/>
      <c r="H306" s="4"/>
      <c r="I306" s="2"/>
      <c r="J306" s="2"/>
      <c r="K306" s="2"/>
      <c r="L306" s="2"/>
      <c r="M306" s="5"/>
      <c r="N306" s="5"/>
      <c r="O306" s="5"/>
      <c r="P306" s="5"/>
      <c r="Q306" s="5"/>
      <c r="R306" s="5"/>
      <c r="S306" s="5"/>
      <c r="T306" s="5"/>
      <c r="U306" s="5"/>
      <c r="V306" s="5"/>
      <c r="W306" s="5"/>
      <c r="X306" s="5"/>
      <c r="Y306" s="5"/>
      <c r="Z306" s="5"/>
      <c r="AA306" s="5"/>
    </row>
    <row r="307" ht="15.75" customHeight="1">
      <c r="A307" s="2"/>
      <c r="B307" s="2"/>
      <c r="C307" s="2"/>
      <c r="D307" s="2"/>
      <c r="E307" s="2"/>
      <c r="F307" s="3"/>
      <c r="G307" s="4"/>
      <c r="H307" s="4"/>
      <c r="I307" s="2"/>
      <c r="J307" s="2"/>
      <c r="K307" s="2"/>
      <c r="L307" s="2"/>
      <c r="M307" s="5"/>
      <c r="N307" s="5"/>
      <c r="O307" s="5"/>
      <c r="P307" s="5"/>
      <c r="Q307" s="5"/>
      <c r="R307" s="5"/>
      <c r="S307" s="5"/>
      <c r="T307" s="5"/>
      <c r="U307" s="5"/>
      <c r="V307" s="5"/>
      <c r="W307" s="5"/>
      <c r="X307" s="5"/>
      <c r="Y307" s="5"/>
      <c r="Z307" s="5"/>
      <c r="AA307" s="5"/>
    </row>
    <row r="308" ht="15.75" customHeight="1">
      <c r="A308" s="2"/>
      <c r="B308" s="2"/>
      <c r="C308" s="2"/>
      <c r="D308" s="2"/>
      <c r="E308" s="2"/>
      <c r="F308" s="3"/>
      <c r="G308" s="4"/>
      <c r="H308" s="4"/>
      <c r="I308" s="2"/>
      <c r="J308" s="2"/>
      <c r="K308" s="2"/>
      <c r="L308" s="2"/>
      <c r="M308" s="5"/>
      <c r="N308" s="5"/>
      <c r="O308" s="5"/>
      <c r="P308" s="5"/>
      <c r="Q308" s="5"/>
      <c r="R308" s="5"/>
      <c r="S308" s="5"/>
      <c r="T308" s="5"/>
      <c r="U308" s="5"/>
      <c r="V308" s="5"/>
      <c r="W308" s="5"/>
      <c r="X308" s="5"/>
      <c r="Y308" s="5"/>
      <c r="Z308" s="5"/>
      <c r="AA308" s="5"/>
    </row>
    <row r="309" ht="15.75" customHeight="1">
      <c r="A309" s="2"/>
      <c r="B309" s="2"/>
      <c r="C309" s="2"/>
      <c r="D309" s="2"/>
      <c r="E309" s="2"/>
      <c r="F309" s="3"/>
      <c r="G309" s="4"/>
      <c r="H309" s="4"/>
      <c r="I309" s="2"/>
      <c r="J309" s="2"/>
      <c r="K309" s="2"/>
      <c r="L309" s="2"/>
      <c r="M309" s="5"/>
      <c r="N309" s="5"/>
      <c r="O309" s="5"/>
      <c r="P309" s="5"/>
      <c r="Q309" s="5"/>
      <c r="R309" s="5"/>
      <c r="S309" s="5"/>
      <c r="T309" s="5"/>
      <c r="U309" s="5"/>
      <c r="V309" s="5"/>
      <c r="W309" s="5"/>
      <c r="X309" s="5"/>
      <c r="Y309" s="5"/>
      <c r="Z309" s="5"/>
      <c r="AA309" s="5"/>
    </row>
    <row r="310" ht="15.75" customHeight="1">
      <c r="A310" s="2"/>
      <c r="B310" s="2"/>
      <c r="C310" s="2"/>
      <c r="D310" s="2"/>
      <c r="E310" s="2"/>
      <c r="F310" s="3"/>
      <c r="G310" s="4"/>
      <c r="H310" s="4"/>
      <c r="I310" s="2"/>
      <c r="J310" s="2"/>
      <c r="K310" s="2"/>
      <c r="L310" s="2"/>
      <c r="M310" s="5"/>
      <c r="N310" s="5"/>
      <c r="O310" s="5"/>
      <c r="P310" s="5"/>
      <c r="Q310" s="5"/>
      <c r="R310" s="5"/>
      <c r="S310" s="5"/>
      <c r="T310" s="5"/>
      <c r="U310" s="5"/>
      <c r="V310" s="5"/>
      <c r="W310" s="5"/>
      <c r="X310" s="5"/>
      <c r="Y310" s="5"/>
      <c r="Z310" s="5"/>
      <c r="AA310" s="5"/>
    </row>
    <row r="311" ht="15.75" customHeight="1">
      <c r="A311" s="2"/>
      <c r="B311" s="2"/>
      <c r="C311" s="2"/>
      <c r="D311" s="2"/>
      <c r="E311" s="2"/>
      <c r="F311" s="3"/>
      <c r="G311" s="4"/>
      <c r="H311" s="4"/>
      <c r="I311" s="2"/>
      <c r="J311" s="2"/>
      <c r="K311" s="2"/>
      <c r="L311" s="2"/>
      <c r="M311" s="5"/>
      <c r="N311" s="5"/>
      <c r="O311" s="5"/>
      <c r="P311" s="5"/>
      <c r="Q311" s="5"/>
      <c r="R311" s="5"/>
      <c r="S311" s="5"/>
      <c r="T311" s="5"/>
      <c r="U311" s="5"/>
      <c r="V311" s="5"/>
      <c r="W311" s="5"/>
      <c r="X311" s="5"/>
      <c r="Y311" s="5"/>
      <c r="Z311" s="5"/>
      <c r="AA311" s="5"/>
    </row>
    <row r="312" ht="15.75" customHeight="1">
      <c r="A312" s="2"/>
      <c r="B312" s="2"/>
      <c r="C312" s="2"/>
      <c r="D312" s="2"/>
      <c r="E312" s="2"/>
      <c r="F312" s="3"/>
      <c r="G312" s="4"/>
      <c r="H312" s="4"/>
      <c r="I312" s="2"/>
      <c r="J312" s="2"/>
      <c r="K312" s="2"/>
      <c r="L312" s="2"/>
      <c r="M312" s="5"/>
      <c r="N312" s="5"/>
      <c r="O312" s="5"/>
      <c r="P312" s="5"/>
      <c r="Q312" s="5"/>
      <c r="R312" s="5"/>
      <c r="S312" s="5"/>
      <c r="T312" s="5"/>
      <c r="U312" s="5"/>
      <c r="V312" s="5"/>
      <c r="W312" s="5"/>
      <c r="X312" s="5"/>
      <c r="Y312" s="5"/>
      <c r="Z312" s="5"/>
      <c r="AA312" s="5"/>
    </row>
    <row r="313" ht="15.75" customHeight="1">
      <c r="A313" s="2"/>
      <c r="B313" s="2"/>
      <c r="C313" s="2"/>
      <c r="D313" s="2"/>
      <c r="E313" s="2"/>
      <c r="F313" s="3"/>
      <c r="G313" s="4"/>
      <c r="H313" s="4"/>
      <c r="I313" s="2"/>
      <c r="J313" s="2"/>
      <c r="K313" s="2"/>
      <c r="L313" s="2"/>
      <c r="M313" s="5"/>
      <c r="N313" s="5"/>
      <c r="O313" s="5"/>
      <c r="P313" s="5"/>
      <c r="Q313" s="5"/>
      <c r="R313" s="5"/>
      <c r="S313" s="5"/>
      <c r="T313" s="5"/>
      <c r="U313" s="5"/>
      <c r="V313" s="5"/>
      <c r="W313" s="5"/>
      <c r="X313" s="5"/>
      <c r="Y313" s="5"/>
      <c r="Z313" s="5"/>
      <c r="AA313" s="5"/>
    </row>
    <row r="314" ht="15.75" customHeight="1">
      <c r="A314" s="2"/>
      <c r="B314" s="2"/>
      <c r="C314" s="2"/>
      <c r="D314" s="2"/>
      <c r="E314" s="2"/>
      <c r="F314" s="3"/>
      <c r="G314" s="4"/>
      <c r="H314" s="4"/>
      <c r="I314" s="2"/>
      <c r="J314" s="2"/>
      <c r="K314" s="2"/>
      <c r="L314" s="2"/>
      <c r="M314" s="5"/>
      <c r="N314" s="5"/>
      <c r="O314" s="5"/>
      <c r="P314" s="5"/>
      <c r="Q314" s="5"/>
      <c r="R314" s="5"/>
      <c r="S314" s="5"/>
      <c r="T314" s="5"/>
      <c r="U314" s="5"/>
      <c r="V314" s="5"/>
      <c r="W314" s="5"/>
      <c r="X314" s="5"/>
      <c r="Y314" s="5"/>
      <c r="Z314" s="5"/>
      <c r="AA314" s="5"/>
    </row>
    <row r="315" ht="15.75" customHeight="1">
      <c r="A315" s="2"/>
      <c r="B315" s="2"/>
      <c r="C315" s="2"/>
      <c r="D315" s="2"/>
      <c r="E315" s="2"/>
      <c r="F315" s="3"/>
      <c r="G315" s="4"/>
      <c r="H315" s="4"/>
      <c r="I315" s="2"/>
      <c r="J315" s="2"/>
      <c r="K315" s="2"/>
      <c r="L315" s="2"/>
      <c r="M315" s="5"/>
      <c r="N315" s="5"/>
      <c r="O315" s="5"/>
      <c r="P315" s="5"/>
      <c r="Q315" s="5"/>
      <c r="R315" s="5"/>
      <c r="S315" s="5"/>
      <c r="T315" s="5"/>
      <c r="U315" s="5"/>
      <c r="V315" s="5"/>
      <c r="W315" s="5"/>
      <c r="X315" s="5"/>
      <c r="Y315" s="5"/>
      <c r="Z315" s="5"/>
      <c r="AA315" s="5"/>
    </row>
    <row r="316" ht="15.75" customHeight="1">
      <c r="A316" s="2"/>
      <c r="B316" s="2"/>
      <c r="C316" s="2"/>
      <c r="D316" s="2"/>
      <c r="E316" s="2"/>
      <c r="F316" s="3"/>
      <c r="G316" s="4"/>
      <c r="H316" s="4"/>
      <c r="I316" s="2"/>
      <c r="J316" s="2"/>
      <c r="K316" s="2"/>
      <c r="L316" s="2"/>
      <c r="M316" s="5"/>
      <c r="N316" s="5"/>
      <c r="O316" s="5"/>
      <c r="P316" s="5"/>
      <c r="Q316" s="5"/>
      <c r="R316" s="5"/>
      <c r="S316" s="5"/>
      <c r="T316" s="5"/>
      <c r="U316" s="5"/>
      <c r="V316" s="5"/>
      <c r="W316" s="5"/>
      <c r="X316" s="5"/>
      <c r="Y316" s="5"/>
      <c r="Z316" s="5"/>
      <c r="AA316" s="5"/>
    </row>
    <row r="317" ht="15.75" customHeight="1">
      <c r="A317" s="2"/>
      <c r="B317" s="2"/>
      <c r="C317" s="2"/>
      <c r="D317" s="2"/>
      <c r="E317" s="2"/>
      <c r="F317" s="3"/>
      <c r="G317" s="4"/>
      <c r="H317" s="4"/>
      <c r="I317" s="2"/>
      <c r="J317" s="2"/>
      <c r="K317" s="2"/>
      <c r="L317" s="2"/>
      <c r="M317" s="5"/>
      <c r="N317" s="5"/>
      <c r="O317" s="5"/>
      <c r="P317" s="5"/>
      <c r="Q317" s="5"/>
      <c r="R317" s="5"/>
      <c r="S317" s="5"/>
      <c r="T317" s="5"/>
      <c r="U317" s="5"/>
      <c r="V317" s="5"/>
      <c r="W317" s="5"/>
      <c r="X317" s="5"/>
      <c r="Y317" s="5"/>
      <c r="Z317" s="5"/>
      <c r="AA317" s="5"/>
    </row>
    <row r="318" ht="15.75" customHeight="1">
      <c r="A318" s="2"/>
      <c r="B318" s="2"/>
      <c r="C318" s="2"/>
      <c r="D318" s="2"/>
      <c r="E318" s="2"/>
      <c r="F318" s="3"/>
      <c r="G318" s="4"/>
      <c r="H318" s="4"/>
      <c r="I318" s="2"/>
      <c r="J318" s="2"/>
      <c r="K318" s="2"/>
      <c r="L318" s="2"/>
      <c r="M318" s="5"/>
      <c r="N318" s="5"/>
      <c r="O318" s="5"/>
      <c r="P318" s="5"/>
      <c r="Q318" s="5"/>
      <c r="R318" s="5"/>
      <c r="S318" s="5"/>
      <c r="T318" s="5"/>
      <c r="U318" s="5"/>
      <c r="V318" s="5"/>
      <c r="W318" s="5"/>
      <c r="X318" s="5"/>
      <c r="Y318" s="5"/>
      <c r="Z318" s="5"/>
      <c r="AA318" s="5"/>
    </row>
    <row r="319" ht="15.75" customHeight="1">
      <c r="A319" s="2"/>
      <c r="B319" s="2"/>
      <c r="C319" s="2"/>
      <c r="D319" s="2"/>
      <c r="E319" s="2"/>
      <c r="F319" s="3"/>
      <c r="G319" s="4"/>
      <c r="H319" s="4"/>
      <c r="I319" s="2"/>
      <c r="J319" s="2"/>
      <c r="K319" s="2"/>
      <c r="L319" s="2"/>
      <c r="M319" s="5"/>
      <c r="N319" s="5"/>
      <c r="O319" s="5"/>
      <c r="P319" s="5"/>
      <c r="Q319" s="5"/>
      <c r="R319" s="5"/>
      <c r="S319" s="5"/>
      <c r="T319" s="5"/>
      <c r="U319" s="5"/>
      <c r="V319" s="5"/>
      <c r="W319" s="5"/>
      <c r="X319" s="5"/>
      <c r="Y319" s="5"/>
      <c r="Z319" s="5"/>
      <c r="AA319" s="5"/>
    </row>
    <row r="320" ht="15.75" customHeight="1">
      <c r="A320" s="2"/>
      <c r="B320" s="2"/>
      <c r="C320" s="2"/>
      <c r="D320" s="2"/>
      <c r="E320" s="2"/>
      <c r="F320" s="3"/>
      <c r="G320" s="4"/>
      <c r="H320" s="4"/>
      <c r="I320" s="2"/>
      <c r="J320" s="2"/>
      <c r="K320" s="2"/>
      <c r="L320" s="2"/>
      <c r="M320" s="5"/>
      <c r="N320" s="5"/>
      <c r="O320" s="5"/>
      <c r="P320" s="5"/>
      <c r="Q320" s="5"/>
      <c r="R320" s="5"/>
      <c r="S320" s="5"/>
      <c r="T320" s="5"/>
      <c r="U320" s="5"/>
      <c r="V320" s="5"/>
      <c r="W320" s="5"/>
      <c r="X320" s="5"/>
      <c r="Y320" s="5"/>
      <c r="Z320" s="5"/>
      <c r="AA320" s="5"/>
    </row>
    <row r="321" ht="15.75" customHeight="1">
      <c r="A321" s="2"/>
      <c r="B321" s="2"/>
      <c r="C321" s="2"/>
      <c r="D321" s="2"/>
      <c r="E321" s="2"/>
      <c r="F321" s="3"/>
      <c r="G321" s="4"/>
      <c r="H321" s="4"/>
      <c r="I321" s="2"/>
      <c r="J321" s="2"/>
      <c r="K321" s="2"/>
      <c r="L321" s="2"/>
      <c r="M321" s="5"/>
      <c r="N321" s="5"/>
      <c r="O321" s="5"/>
      <c r="P321" s="5"/>
      <c r="Q321" s="5"/>
      <c r="R321" s="5"/>
      <c r="S321" s="5"/>
      <c r="T321" s="5"/>
      <c r="U321" s="5"/>
      <c r="V321" s="5"/>
      <c r="W321" s="5"/>
      <c r="X321" s="5"/>
      <c r="Y321" s="5"/>
      <c r="Z321" s="5"/>
      <c r="AA321" s="5"/>
    </row>
    <row r="322" ht="15.75" customHeight="1">
      <c r="A322" s="2"/>
      <c r="B322" s="2"/>
      <c r="C322" s="2"/>
      <c r="D322" s="2"/>
      <c r="E322" s="2"/>
      <c r="F322" s="3"/>
      <c r="G322" s="4"/>
      <c r="H322" s="4"/>
      <c r="I322" s="2"/>
      <c r="J322" s="2"/>
      <c r="K322" s="2"/>
      <c r="L322" s="2"/>
      <c r="M322" s="5"/>
      <c r="N322" s="5"/>
      <c r="O322" s="5"/>
      <c r="P322" s="5"/>
      <c r="Q322" s="5"/>
      <c r="R322" s="5"/>
      <c r="S322" s="5"/>
      <c r="T322" s="5"/>
      <c r="U322" s="5"/>
      <c r="V322" s="5"/>
      <c r="W322" s="5"/>
      <c r="X322" s="5"/>
      <c r="Y322" s="5"/>
      <c r="Z322" s="5"/>
      <c r="AA322" s="5"/>
    </row>
    <row r="323" ht="15.75" customHeight="1">
      <c r="A323" s="2"/>
      <c r="B323" s="2"/>
      <c r="C323" s="2"/>
      <c r="D323" s="2"/>
      <c r="E323" s="2"/>
      <c r="F323" s="3"/>
      <c r="G323" s="4"/>
      <c r="H323" s="4"/>
      <c r="I323" s="2"/>
      <c r="J323" s="2"/>
      <c r="K323" s="2"/>
      <c r="L323" s="2"/>
      <c r="M323" s="5"/>
      <c r="N323" s="5"/>
      <c r="O323" s="5"/>
      <c r="P323" s="5"/>
      <c r="Q323" s="5"/>
      <c r="R323" s="5"/>
      <c r="S323" s="5"/>
      <c r="T323" s="5"/>
      <c r="U323" s="5"/>
      <c r="V323" s="5"/>
      <c r="W323" s="5"/>
      <c r="X323" s="5"/>
      <c r="Y323" s="5"/>
      <c r="Z323" s="5"/>
      <c r="AA323" s="5"/>
    </row>
    <row r="324" ht="15.75" customHeight="1">
      <c r="A324" s="2"/>
      <c r="B324" s="2"/>
      <c r="C324" s="2"/>
      <c r="D324" s="2"/>
      <c r="E324" s="2"/>
      <c r="F324" s="3"/>
      <c r="G324" s="4"/>
      <c r="H324" s="4"/>
      <c r="I324" s="2"/>
      <c r="J324" s="2"/>
      <c r="K324" s="2"/>
      <c r="L324" s="2"/>
      <c r="M324" s="5"/>
      <c r="N324" s="5"/>
      <c r="O324" s="5"/>
      <c r="P324" s="5"/>
      <c r="Q324" s="5"/>
      <c r="R324" s="5"/>
      <c r="S324" s="5"/>
      <c r="T324" s="5"/>
      <c r="U324" s="5"/>
      <c r="V324" s="5"/>
      <c r="W324" s="5"/>
      <c r="X324" s="5"/>
      <c r="Y324" s="5"/>
      <c r="Z324" s="5"/>
      <c r="AA324" s="5"/>
    </row>
    <row r="325" ht="15.75" customHeight="1">
      <c r="A325" s="2"/>
      <c r="B325" s="2"/>
      <c r="C325" s="2"/>
      <c r="D325" s="2"/>
      <c r="E325" s="2"/>
      <c r="F325" s="3"/>
      <c r="G325" s="4"/>
      <c r="H325" s="4"/>
      <c r="I325" s="2"/>
      <c r="J325" s="2"/>
      <c r="K325" s="2"/>
      <c r="L325" s="2"/>
      <c r="M325" s="5"/>
      <c r="N325" s="5"/>
      <c r="O325" s="5"/>
      <c r="P325" s="5"/>
      <c r="Q325" s="5"/>
      <c r="R325" s="5"/>
      <c r="S325" s="5"/>
      <c r="T325" s="5"/>
      <c r="U325" s="5"/>
      <c r="V325" s="5"/>
      <c r="W325" s="5"/>
      <c r="X325" s="5"/>
      <c r="Y325" s="5"/>
      <c r="Z325" s="5"/>
      <c r="AA325" s="5"/>
    </row>
    <row r="326" ht="15.75" customHeight="1">
      <c r="A326" s="2"/>
      <c r="B326" s="2"/>
      <c r="C326" s="2"/>
      <c r="D326" s="2"/>
      <c r="E326" s="2"/>
      <c r="F326" s="3"/>
      <c r="G326" s="4"/>
      <c r="H326" s="4"/>
      <c r="I326" s="2"/>
      <c r="J326" s="2"/>
      <c r="K326" s="2"/>
      <c r="L326" s="2"/>
      <c r="M326" s="5"/>
      <c r="N326" s="5"/>
      <c r="O326" s="5"/>
      <c r="P326" s="5"/>
      <c r="Q326" s="5"/>
      <c r="R326" s="5"/>
      <c r="S326" s="5"/>
      <c r="T326" s="5"/>
      <c r="U326" s="5"/>
      <c r="V326" s="5"/>
      <c r="W326" s="5"/>
      <c r="X326" s="5"/>
      <c r="Y326" s="5"/>
      <c r="Z326" s="5"/>
      <c r="AA326" s="5"/>
    </row>
    <row r="327" ht="15.75" customHeight="1">
      <c r="A327" s="2"/>
      <c r="B327" s="2"/>
      <c r="C327" s="2"/>
      <c r="D327" s="2"/>
      <c r="E327" s="2"/>
      <c r="F327" s="3"/>
      <c r="G327" s="4"/>
      <c r="H327" s="4"/>
      <c r="I327" s="2"/>
      <c r="J327" s="2"/>
      <c r="K327" s="2"/>
      <c r="L327" s="2"/>
      <c r="M327" s="5"/>
      <c r="N327" s="5"/>
      <c r="O327" s="5"/>
      <c r="P327" s="5"/>
      <c r="Q327" s="5"/>
      <c r="R327" s="5"/>
      <c r="S327" s="5"/>
      <c r="T327" s="5"/>
      <c r="U327" s="5"/>
      <c r="V327" s="5"/>
      <c r="W327" s="5"/>
      <c r="X327" s="5"/>
      <c r="Y327" s="5"/>
      <c r="Z327" s="5"/>
      <c r="AA327" s="5"/>
    </row>
    <row r="328" ht="15.75" customHeight="1">
      <c r="A328" s="2"/>
      <c r="B328" s="2"/>
      <c r="C328" s="2"/>
      <c r="D328" s="2"/>
      <c r="E328" s="2"/>
      <c r="F328" s="3"/>
      <c r="G328" s="4"/>
      <c r="H328" s="4"/>
      <c r="I328" s="2"/>
      <c r="J328" s="2"/>
      <c r="K328" s="2"/>
      <c r="L328" s="2"/>
      <c r="M328" s="5"/>
      <c r="N328" s="5"/>
      <c r="O328" s="5"/>
      <c r="P328" s="5"/>
      <c r="Q328" s="5"/>
      <c r="R328" s="5"/>
      <c r="S328" s="5"/>
      <c r="T328" s="5"/>
      <c r="U328" s="5"/>
      <c r="V328" s="5"/>
      <c r="W328" s="5"/>
      <c r="X328" s="5"/>
      <c r="Y328" s="5"/>
      <c r="Z328" s="5"/>
      <c r="AA328" s="5"/>
    </row>
    <row r="329" ht="15.75" customHeight="1">
      <c r="A329" s="2"/>
      <c r="B329" s="2"/>
      <c r="C329" s="2"/>
      <c r="D329" s="2"/>
      <c r="E329" s="2"/>
      <c r="F329" s="3"/>
      <c r="G329" s="4"/>
      <c r="H329" s="4"/>
      <c r="I329" s="2"/>
      <c r="J329" s="2"/>
      <c r="K329" s="2"/>
      <c r="L329" s="2"/>
      <c r="M329" s="5"/>
      <c r="N329" s="5"/>
      <c r="O329" s="5"/>
      <c r="P329" s="5"/>
      <c r="Q329" s="5"/>
      <c r="R329" s="5"/>
      <c r="S329" s="5"/>
      <c r="T329" s="5"/>
      <c r="U329" s="5"/>
      <c r="V329" s="5"/>
      <c r="W329" s="5"/>
      <c r="X329" s="5"/>
      <c r="Y329" s="5"/>
      <c r="Z329" s="5"/>
      <c r="AA329" s="5"/>
    </row>
    <row r="330" ht="15.75" customHeight="1">
      <c r="A330" s="2"/>
      <c r="B330" s="2"/>
      <c r="C330" s="2"/>
      <c r="D330" s="2"/>
      <c r="E330" s="2"/>
      <c r="F330" s="3"/>
      <c r="G330" s="4"/>
      <c r="H330" s="4"/>
      <c r="I330" s="2"/>
      <c r="J330" s="2"/>
      <c r="K330" s="2"/>
      <c r="L330" s="2"/>
      <c r="M330" s="5"/>
      <c r="N330" s="5"/>
      <c r="O330" s="5"/>
      <c r="P330" s="5"/>
      <c r="Q330" s="5"/>
      <c r="R330" s="5"/>
      <c r="S330" s="5"/>
      <c r="T330" s="5"/>
      <c r="U330" s="5"/>
      <c r="V330" s="5"/>
      <c r="W330" s="5"/>
      <c r="X330" s="5"/>
      <c r="Y330" s="5"/>
      <c r="Z330" s="5"/>
      <c r="AA330" s="5"/>
    </row>
    <row r="331" ht="15.75" customHeight="1">
      <c r="A331" s="2"/>
      <c r="B331" s="2"/>
      <c r="C331" s="2"/>
      <c r="D331" s="2"/>
      <c r="E331" s="2"/>
      <c r="F331" s="3"/>
      <c r="G331" s="4"/>
      <c r="H331" s="4"/>
      <c r="I331" s="2"/>
      <c r="J331" s="2"/>
      <c r="K331" s="2"/>
      <c r="L331" s="2"/>
      <c r="M331" s="5"/>
      <c r="N331" s="5"/>
      <c r="O331" s="5"/>
      <c r="P331" s="5"/>
      <c r="Q331" s="5"/>
      <c r="R331" s="5"/>
      <c r="S331" s="5"/>
      <c r="T331" s="5"/>
      <c r="U331" s="5"/>
      <c r="V331" s="5"/>
      <c r="W331" s="5"/>
      <c r="X331" s="5"/>
      <c r="Y331" s="5"/>
      <c r="Z331" s="5"/>
      <c r="AA331" s="5"/>
    </row>
    <row r="332" ht="15.75" customHeight="1">
      <c r="A332" s="2"/>
      <c r="B332" s="2"/>
      <c r="C332" s="2"/>
      <c r="D332" s="2"/>
      <c r="E332" s="2"/>
      <c r="F332" s="3"/>
      <c r="G332" s="4"/>
      <c r="H332" s="4"/>
      <c r="I332" s="2"/>
      <c r="J332" s="2"/>
      <c r="K332" s="2"/>
      <c r="L332" s="2"/>
      <c r="M332" s="5"/>
      <c r="N332" s="5"/>
      <c r="O332" s="5"/>
      <c r="P332" s="5"/>
      <c r="Q332" s="5"/>
      <c r="R332" s="5"/>
      <c r="S332" s="5"/>
      <c r="T332" s="5"/>
      <c r="U332" s="5"/>
      <c r="V332" s="5"/>
      <c r="W332" s="5"/>
      <c r="X332" s="5"/>
      <c r="Y332" s="5"/>
      <c r="Z332" s="5"/>
      <c r="AA332" s="5"/>
    </row>
    <row r="333" ht="15.75" customHeight="1">
      <c r="A333" s="2"/>
      <c r="B333" s="2"/>
      <c r="C333" s="2"/>
      <c r="D333" s="2"/>
      <c r="E333" s="2"/>
      <c r="F333" s="3"/>
      <c r="G333" s="4"/>
      <c r="H333" s="4"/>
      <c r="I333" s="2"/>
      <c r="J333" s="2"/>
      <c r="K333" s="2"/>
      <c r="L333" s="2"/>
      <c r="M333" s="5"/>
      <c r="N333" s="5"/>
      <c r="O333" s="5"/>
      <c r="P333" s="5"/>
      <c r="Q333" s="5"/>
      <c r="R333" s="5"/>
      <c r="S333" s="5"/>
      <c r="T333" s="5"/>
      <c r="U333" s="5"/>
      <c r="V333" s="5"/>
      <c r="W333" s="5"/>
      <c r="X333" s="5"/>
      <c r="Y333" s="5"/>
      <c r="Z333" s="5"/>
      <c r="AA333" s="5"/>
    </row>
    <row r="334" ht="15.75" customHeight="1">
      <c r="A334" s="2"/>
      <c r="B334" s="2"/>
      <c r="C334" s="2"/>
      <c r="D334" s="2"/>
      <c r="E334" s="2"/>
      <c r="F334" s="3"/>
      <c r="G334" s="4"/>
      <c r="H334" s="4"/>
      <c r="I334" s="2"/>
      <c r="J334" s="2"/>
      <c r="K334" s="2"/>
      <c r="L334" s="2"/>
      <c r="M334" s="5"/>
      <c r="N334" s="5"/>
      <c r="O334" s="5"/>
      <c r="P334" s="5"/>
      <c r="Q334" s="5"/>
      <c r="R334" s="5"/>
      <c r="S334" s="5"/>
      <c r="T334" s="5"/>
      <c r="U334" s="5"/>
      <c r="V334" s="5"/>
      <c r="W334" s="5"/>
      <c r="X334" s="5"/>
      <c r="Y334" s="5"/>
      <c r="Z334" s="5"/>
      <c r="AA334" s="5"/>
    </row>
    <row r="335" ht="15.75" customHeight="1">
      <c r="A335" s="2"/>
      <c r="B335" s="2"/>
      <c r="C335" s="2"/>
      <c r="D335" s="2"/>
      <c r="E335" s="2"/>
      <c r="F335" s="3"/>
      <c r="G335" s="4"/>
      <c r="H335" s="4"/>
      <c r="I335" s="2"/>
      <c r="J335" s="2"/>
      <c r="K335" s="2"/>
      <c r="L335" s="2"/>
      <c r="M335" s="5"/>
      <c r="N335" s="5"/>
      <c r="O335" s="5"/>
      <c r="P335" s="5"/>
      <c r="Q335" s="5"/>
      <c r="R335" s="5"/>
      <c r="S335" s="5"/>
      <c r="T335" s="5"/>
      <c r="U335" s="5"/>
      <c r="V335" s="5"/>
      <c r="W335" s="5"/>
      <c r="X335" s="5"/>
      <c r="Y335" s="5"/>
      <c r="Z335" s="5"/>
      <c r="AA335" s="5"/>
    </row>
    <row r="336" ht="15.75" customHeight="1">
      <c r="A336" s="2"/>
      <c r="B336" s="2"/>
      <c r="C336" s="2"/>
      <c r="D336" s="2"/>
      <c r="E336" s="2"/>
      <c r="F336" s="3"/>
      <c r="G336" s="4"/>
      <c r="H336" s="4"/>
      <c r="I336" s="2"/>
      <c r="J336" s="2"/>
      <c r="K336" s="2"/>
      <c r="L336" s="2"/>
      <c r="M336" s="5"/>
      <c r="N336" s="5"/>
      <c r="O336" s="5"/>
      <c r="P336" s="5"/>
      <c r="Q336" s="5"/>
      <c r="R336" s="5"/>
      <c r="S336" s="5"/>
      <c r="T336" s="5"/>
      <c r="U336" s="5"/>
      <c r="V336" s="5"/>
      <c r="W336" s="5"/>
      <c r="X336" s="5"/>
      <c r="Y336" s="5"/>
      <c r="Z336" s="5"/>
      <c r="AA336" s="5"/>
    </row>
    <row r="337" ht="15.75" customHeight="1">
      <c r="A337" s="2"/>
      <c r="B337" s="2"/>
      <c r="C337" s="2"/>
      <c r="D337" s="2"/>
      <c r="E337" s="2"/>
      <c r="F337" s="3"/>
      <c r="G337" s="4"/>
      <c r="H337" s="4"/>
      <c r="I337" s="2"/>
      <c r="J337" s="2"/>
      <c r="K337" s="2"/>
      <c r="L337" s="2"/>
      <c r="M337" s="5"/>
      <c r="N337" s="5"/>
      <c r="O337" s="5"/>
      <c r="P337" s="5"/>
      <c r="Q337" s="5"/>
      <c r="R337" s="5"/>
      <c r="S337" s="5"/>
      <c r="T337" s="5"/>
      <c r="U337" s="5"/>
      <c r="V337" s="5"/>
      <c r="W337" s="5"/>
      <c r="X337" s="5"/>
      <c r="Y337" s="5"/>
      <c r="Z337" s="5"/>
      <c r="AA337" s="5"/>
    </row>
    <row r="338" ht="15.75" customHeight="1">
      <c r="A338" s="2"/>
      <c r="B338" s="2"/>
      <c r="C338" s="2"/>
      <c r="D338" s="2"/>
      <c r="E338" s="2"/>
      <c r="F338" s="3"/>
      <c r="G338" s="4"/>
      <c r="H338" s="4"/>
      <c r="I338" s="2"/>
      <c r="J338" s="2"/>
      <c r="K338" s="2"/>
      <c r="L338" s="2"/>
      <c r="M338" s="5"/>
      <c r="N338" s="5"/>
      <c r="O338" s="5"/>
      <c r="P338" s="5"/>
      <c r="Q338" s="5"/>
      <c r="R338" s="5"/>
      <c r="S338" s="5"/>
      <c r="T338" s="5"/>
      <c r="U338" s="5"/>
      <c r="V338" s="5"/>
      <c r="W338" s="5"/>
      <c r="X338" s="5"/>
      <c r="Y338" s="5"/>
      <c r="Z338" s="5"/>
      <c r="AA338" s="5"/>
    </row>
    <row r="339" ht="15.75" customHeight="1">
      <c r="A339" s="2"/>
      <c r="B339" s="2"/>
      <c r="C339" s="2"/>
      <c r="D339" s="2"/>
      <c r="E339" s="2"/>
      <c r="F339" s="3"/>
      <c r="G339" s="4"/>
      <c r="H339" s="4"/>
      <c r="I339" s="2"/>
      <c r="J339" s="2"/>
      <c r="K339" s="2"/>
      <c r="L339" s="2"/>
      <c r="M339" s="5"/>
      <c r="N339" s="5"/>
      <c r="O339" s="5"/>
      <c r="P339" s="5"/>
      <c r="Q339" s="5"/>
      <c r="R339" s="5"/>
      <c r="S339" s="5"/>
      <c r="T339" s="5"/>
      <c r="U339" s="5"/>
      <c r="V339" s="5"/>
      <c r="W339" s="5"/>
      <c r="X339" s="5"/>
      <c r="Y339" s="5"/>
      <c r="Z339" s="5"/>
      <c r="AA339" s="5"/>
    </row>
    <row r="340" ht="15.75" customHeight="1">
      <c r="A340" s="2"/>
      <c r="B340" s="2"/>
      <c r="C340" s="2"/>
      <c r="D340" s="2"/>
      <c r="E340" s="2"/>
      <c r="F340" s="3"/>
      <c r="G340" s="4"/>
      <c r="H340" s="4"/>
      <c r="I340" s="2"/>
      <c r="J340" s="2"/>
      <c r="K340" s="2"/>
      <c r="L340" s="2"/>
      <c r="M340" s="5"/>
      <c r="N340" s="5"/>
      <c r="O340" s="5"/>
      <c r="P340" s="5"/>
      <c r="Q340" s="5"/>
      <c r="R340" s="5"/>
      <c r="S340" s="5"/>
      <c r="T340" s="5"/>
      <c r="U340" s="5"/>
      <c r="V340" s="5"/>
      <c r="W340" s="5"/>
      <c r="X340" s="5"/>
      <c r="Y340" s="5"/>
      <c r="Z340" s="5"/>
      <c r="AA340" s="5"/>
    </row>
    <row r="341" ht="15.75" customHeight="1">
      <c r="A341" s="2"/>
      <c r="B341" s="2"/>
      <c r="C341" s="2"/>
      <c r="D341" s="2"/>
      <c r="E341" s="2"/>
      <c r="F341" s="3"/>
      <c r="G341" s="4"/>
      <c r="H341" s="4"/>
      <c r="I341" s="2"/>
      <c r="J341" s="2"/>
      <c r="K341" s="2"/>
      <c r="L341" s="2"/>
      <c r="M341" s="5"/>
      <c r="N341" s="5"/>
      <c r="O341" s="5"/>
      <c r="P341" s="5"/>
      <c r="Q341" s="5"/>
      <c r="R341" s="5"/>
      <c r="S341" s="5"/>
      <c r="T341" s="5"/>
      <c r="U341" s="5"/>
      <c r="V341" s="5"/>
      <c r="W341" s="5"/>
      <c r="X341" s="5"/>
      <c r="Y341" s="5"/>
      <c r="Z341" s="5"/>
      <c r="AA341" s="5"/>
    </row>
    <row r="342" ht="15.75" customHeight="1">
      <c r="A342" s="2"/>
      <c r="B342" s="2"/>
      <c r="C342" s="2"/>
      <c r="D342" s="2"/>
      <c r="E342" s="2"/>
      <c r="F342" s="3"/>
      <c r="G342" s="4"/>
      <c r="H342" s="4"/>
      <c r="I342" s="2"/>
      <c r="J342" s="2"/>
      <c r="K342" s="2"/>
      <c r="L342" s="2"/>
      <c r="M342" s="5"/>
      <c r="N342" s="5"/>
      <c r="O342" s="5"/>
      <c r="P342" s="5"/>
      <c r="Q342" s="5"/>
      <c r="R342" s="5"/>
      <c r="S342" s="5"/>
      <c r="T342" s="5"/>
      <c r="U342" s="5"/>
      <c r="V342" s="5"/>
      <c r="W342" s="5"/>
      <c r="X342" s="5"/>
      <c r="Y342" s="5"/>
      <c r="Z342" s="5"/>
      <c r="AA342" s="5"/>
    </row>
    <row r="343" ht="15.75" customHeight="1">
      <c r="A343" s="2"/>
      <c r="B343" s="2"/>
      <c r="C343" s="2"/>
      <c r="D343" s="2"/>
      <c r="E343" s="2"/>
      <c r="F343" s="3"/>
      <c r="G343" s="4"/>
      <c r="H343" s="4"/>
      <c r="I343" s="2"/>
      <c r="J343" s="2"/>
      <c r="K343" s="2"/>
      <c r="L343" s="2"/>
      <c r="M343" s="5"/>
      <c r="N343" s="5"/>
      <c r="O343" s="5"/>
      <c r="P343" s="5"/>
      <c r="Q343" s="5"/>
      <c r="R343" s="5"/>
      <c r="S343" s="5"/>
      <c r="T343" s="5"/>
      <c r="U343" s="5"/>
      <c r="V343" s="5"/>
      <c r="W343" s="5"/>
      <c r="X343" s="5"/>
      <c r="Y343" s="5"/>
      <c r="Z343" s="5"/>
      <c r="AA343" s="5"/>
    </row>
    <row r="344" ht="15.75" customHeight="1">
      <c r="A344" s="2"/>
      <c r="B344" s="2"/>
      <c r="C344" s="2"/>
      <c r="D344" s="2"/>
      <c r="E344" s="2"/>
      <c r="F344" s="3"/>
      <c r="G344" s="4"/>
      <c r="H344" s="4"/>
      <c r="I344" s="2"/>
      <c r="J344" s="2"/>
      <c r="K344" s="2"/>
      <c r="L344" s="2"/>
      <c r="M344" s="5"/>
      <c r="N344" s="5"/>
      <c r="O344" s="5"/>
      <c r="P344" s="5"/>
      <c r="Q344" s="5"/>
      <c r="R344" s="5"/>
      <c r="S344" s="5"/>
      <c r="T344" s="5"/>
      <c r="U344" s="5"/>
      <c r="V344" s="5"/>
      <c r="W344" s="5"/>
      <c r="X344" s="5"/>
      <c r="Y344" s="5"/>
      <c r="Z344" s="5"/>
      <c r="AA344" s="5"/>
    </row>
    <row r="345" ht="15.75" customHeight="1">
      <c r="A345" s="2"/>
      <c r="B345" s="2"/>
      <c r="C345" s="2"/>
      <c r="D345" s="2"/>
      <c r="E345" s="2"/>
      <c r="F345" s="3"/>
      <c r="G345" s="4"/>
      <c r="H345" s="4"/>
      <c r="I345" s="2"/>
      <c r="J345" s="2"/>
      <c r="K345" s="2"/>
      <c r="L345" s="2"/>
      <c r="M345" s="5"/>
      <c r="N345" s="5"/>
      <c r="O345" s="5"/>
      <c r="P345" s="5"/>
      <c r="Q345" s="5"/>
      <c r="R345" s="5"/>
      <c r="S345" s="5"/>
      <c r="T345" s="5"/>
      <c r="U345" s="5"/>
      <c r="V345" s="5"/>
      <c r="W345" s="5"/>
      <c r="X345" s="5"/>
      <c r="Y345" s="5"/>
      <c r="Z345" s="5"/>
      <c r="AA345" s="5"/>
    </row>
    <row r="346" ht="15.75" customHeight="1">
      <c r="A346" s="2"/>
      <c r="B346" s="2"/>
      <c r="C346" s="2"/>
      <c r="D346" s="2"/>
      <c r="E346" s="2"/>
      <c r="F346" s="3"/>
      <c r="G346" s="4"/>
      <c r="H346" s="4"/>
      <c r="I346" s="2"/>
      <c r="J346" s="2"/>
      <c r="K346" s="2"/>
      <c r="L346" s="2"/>
      <c r="M346" s="5"/>
      <c r="N346" s="5"/>
      <c r="O346" s="5"/>
      <c r="P346" s="5"/>
      <c r="Q346" s="5"/>
      <c r="R346" s="5"/>
      <c r="S346" s="5"/>
      <c r="T346" s="5"/>
      <c r="U346" s="5"/>
      <c r="V346" s="5"/>
      <c r="W346" s="5"/>
      <c r="X346" s="5"/>
      <c r="Y346" s="5"/>
      <c r="Z346" s="5"/>
      <c r="AA346" s="5"/>
    </row>
    <row r="347" ht="15.75" customHeight="1">
      <c r="A347" s="2"/>
      <c r="B347" s="2"/>
      <c r="C347" s="2"/>
      <c r="D347" s="2"/>
      <c r="E347" s="2"/>
      <c r="F347" s="3"/>
      <c r="G347" s="4"/>
      <c r="H347" s="4"/>
      <c r="I347" s="2"/>
      <c r="J347" s="2"/>
      <c r="K347" s="2"/>
      <c r="L347" s="2"/>
      <c r="M347" s="5"/>
      <c r="N347" s="5"/>
      <c r="O347" s="5"/>
      <c r="P347" s="5"/>
      <c r="Q347" s="5"/>
      <c r="R347" s="5"/>
      <c r="S347" s="5"/>
      <c r="T347" s="5"/>
      <c r="U347" s="5"/>
      <c r="V347" s="5"/>
      <c r="W347" s="5"/>
      <c r="X347" s="5"/>
      <c r="Y347" s="5"/>
      <c r="Z347" s="5"/>
      <c r="AA347" s="5"/>
    </row>
    <row r="348" ht="15.75" customHeight="1">
      <c r="A348" s="2"/>
      <c r="B348" s="2"/>
      <c r="C348" s="2"/>
      <c r="D348" s="2"/>
      <c r="E348" s="2"/>
      <c r="F348" s="3"/>
      <c r="G348" s="4"/>
      <c r="H348" s="4"/>
      <c r="I348" s="2"/>
      <c r="J348" s="2"/>
      <c r="K348" s="2"/>
      <c r="L348" s="2"/>
      <c r="M348" s="5"/>
      <c r="N348" s="5"/>
      <c r="O348" s="5"/>
      <c r="P348" s="5"/>
      <c r="Q348" s="5"/>
      <c r="R348" s="5"/>
      <c r="S348" s="5"/>
      <c r="T348" s="5"/>
      <c r="U348" s="5"/>
      <c r="V348" s="5"/>
      <c r="W348" s="5"/>
      <c r="X348" s="5"/>
      <c r="Y348" s="5"/>
      <c r="Z348" s="5"/>
      <c r="AA348" s="5"/>
    </row>
    <row r="349" ht="15.75" customHeight="1">
      <c r="A349" s="2"/>
      <c r="B349" s="2"/>
      <c r="C349" s="2"/>
      <c r="D349" s="2"/>
      <c r="E349" s="2"/>
      <c r="F349" s="3"/>
      <c r="G349" s="4"/>
      <c r="H349" s="4"/>
      <c r="I349" s="2"/>
      <c r="J349" s="2"/>
      <c r="K349" s="2"/>
      <c r="L349" s="2"/>
      <c r="M349" s="5"/>
      <c r="N349" s="5"/>
      <c r="O349" s="5"/>
      <c r="P349" s="5"/>
      <c r="Q349" s="5"/>
      <c r="R349" s="5"/>
      <c r="S349" s="5"/>
      <c r="T349" s="5"/>
      <c r="U349" s="5"/>
      <c r="V349" s="5"/>
      <c r="W349" s="5"/>
      <c r="X349" s="5"/>
      <c r="Y349" s="5"/>
      <c r="Z349" s="5"/>
      <c r="AA349" s="5"/>
    </row>
    <row r="350" ht="15.75" customHeight="1">
      <c r="A350" s="2"/>
      <c r="B350" s="2"/>
      <c r="C350" s="2"/>
      <c r="D350" s="2"/>
      <c r="E350" s="2"/>
      <c r="F350" s="3"/>
      <c r="G350" s="4"/>
      <c r="H350" s="4"/>
      <c r="I350" s="2"/>
      <c r="J350" s="2"/>
      <c r="K350" s="2"/>
      <c r="L350" s="2"/>
      <c r="M350" s="5"/>
      <c r="N350" s="5"/>
      <c r="O350" s="5"/>
      <c r="P350" s="5"/>
      <c r="Q350" s="5"/>
      <c r="R350" s="5"/>
      <c r="S350" s="5"/>
      <c r="T350" s="5"/>
      <c r="U350" s="5"/>
      <c r="V350" s="5"/>
      <c r="W350" s="5"/>
      <c r="X350" s="5"/>
      <c r="Y350" s="5"/>
      <c r="Z350" s="5"/>
      <c r="AA350" s="5"/>
    </row>
    <row r="351" ht="15.75" customHeight="1">
      <c r="A351" s="2"/>
      <c r="B351" s="2"/>
      <c r="C351" s="2"/>
      <c r="D351" s="2"/>
      <c r="E351" s="2"/>
      <c r="F351" s="3"/>
      <c r="G351" s="4"/>
      <c r="H351" s="4"/>
      <c r="I351" s="2"/>
      <c r="J351" s="2"/>
      <c r="K351" s="2"/>
      <c r="L351" s="2"/>
      <c r="M351" s="5"/>
      <c r="N351" s="5"/>
      <c r="O351" s="5"/>
      <c r="P351" s="5"/>
      <c r="Q351" s="5"/>
      <c r="R351" s="5"/>
      <c r="S351" s="5"/>
      <c r="T351" s="5"/>
      <c r="U351" s="5"/>
      <c r="V351" s="5"/>
      <c r="W351" s="5"/>
      <c r="X351" s="5"/>
      <c r="Y351" s="5"/>
      <c r="Z351" s="5"/>
      <c r="AA351" s="5"/>
    </row>
    <row r="352" ht="15.75" customHeight="1">
      <c r="A352" s="2"/>
      <c r="B352" s="2"/>
      <c r="C352" s="2"/>
      <c r="D352" s="2"/>
      <c r="E352" s="2"/>
      <c r="F352" s="3"/>
      <c r="G352" s="4"/>
      <c r="H352" s="4"/>
      <c r="I352" s="2"/>
      <c r="J352" s="2"/>
      <c r="K352" s="2"/>
      <c r="L352" s="2"/>
      <c r="M352" s="5"/>
      <c r="N352" s="5"/>
      <c r="O352" s="5"/>
      <c r="P352" s="5"/>
      <c r="Q352" s="5"/>
      <c r="R352" s="5"/>
      <c r="S352" s="5"/>
      <c r="T352" s="5"/>
      <c r="U352" s="5"/>
      <c r="V352" s="5"/>
      <c r="W352" s="5"/>
      <c r="X352" s="5"/>
      <c r="Y352" s="5"/>
      <c r="Z352" s="5"/>
      <c r="AA352" s="5"/>
    </row>
    <row r="353" ht="15.75" customHeight="1">
      <c r="A353" s="2"/>
      <c r="B353" s="2"/>
      <c r="C353" s="2"/>
      <c r="D353" s="2"/>
      <c r="E353" s="2"/>
      <c r="F353" s="3"/>
      <c r="G353" s="4"/>
      <c r="H353" s="4"/>
      <c r="I353" s="2"/>
      <c r="J353" s="2"/>
      <c r="K353" s="2"/>
      <c r="L353" s="2"/>
      <c r="M353" s="5"/>
      <c r="N353" s="5"/>
      <c r="O353" s="5"/>
      <c r="P353" s="5"/>
      <c r="Q353" s="5"/>
      <c r="R353" s="5"/>
      <c r="S353" s="5"/>
      <c r="T353" s="5"/>
      <c r="U353" s="5"/>
      <c r="V353" s="5"/>
      <c r="W353" s="5"/>
      <c r="X353" s="5"/>
      <c r="Y353" s="5"/>
      <c r="Z353" s="5"/>
      <c r="AA353" s="5"/>
    </row>
    <row r="354" ht="15.75" customHeight="1">
      <c r="A354" s="2"/>
      <c r="B354" s="2"/>
      <c r="C354" s="2"/>
      <c r="D354" s="2"/>
      <c r="E354" s="2"/>
      <c r="F354" s="3"/>
      <c r="G354" s="4"/>
      <c r="H354" s="4"/>
      <c r="I354" s="2"/>
      <c r="J354" s="2"/>
      <c r="K354" s="2"/>
      <c r="L354" s="2"/>
      <c r="M354" s="5"/>
      <c r="N354" s="5"/>
      <c r="O354" s="5"/>
      <c r="P354" s="5"/>
      <c r="Q354" s="5"/>
      <c r="R354" s="5"/>
      <c r="S354" s="5"/>
      <c r="T354" s="5"/>
      <c r="U354" s="5"/>
      <c r="V354" s="5"/>
      <c r="W354" s="5"/>
      <c r="X354" s="5"/>
      <c r="Y354" s="5"/>
      <c r="Z354" s="5"/>
      <c r="AA354" s="5"/>
    </row>
    <row r="355" ht="15.75" customHeight="1">
      <c r="A355" s="2"/>
      <c r="B355" s="2"/>
      <c r="C355" s="2"/>
      <c r="D355" s="2"/>
      <c r="E355" s="2"/>
      <c r="F355" s="3"/>
      <c r="G355" s="4"/>
      <c r="H355" s="4"/>
      <c r="I355" s="2"/>
      <c r="J355" s="2"/>
      <c r="K355" s="2"/>
      <c r="L355" s="2"/>
      <c r="M355" s="5"/>
      <c r="N355" s="5"/>
      <c r="O355" s="5"/>
      <c r="P355" s="5"/>
      <c r="Q355" s="5"/>
      <c r="R355" s="5"/>
      <c r="S355" s="5"/>
      <c r="T355" s="5"/>
      <c r="U355" s="5"/>
      <c r="V355" s="5"/>
      <c r="W355" s="5"/>
      <c r="X355" s="5"/>
      <c r="Y355" s="5"/>
      <c r="Z355" s="5"/>
      <c r="AA355" s="5"/>
    </row>
    <row r="356" ht="15.75" customHeight="1">
      <c r="A356" s="2"/>
      <c r="B356" s="2"/>
      <c r="C356" s="2"/>
      <c r="D356" s="2"/>
      <c r="E356" s="2"/>
      <c r="F356" s="3"/>
      <c r="G356" s="4"/>
      <c r="H356" s="4"/>
      <c r="I356" s="2"/>
      <c r="J356" s="2"/>
      <c r="K356" s="2"/>
      <c r="L356" s="2"/>
      <c r="M356" s="5"/>
      <c r="N356" s="5"/>
      <c r="O356" s="5"/>
      <c r="P356" s="5"/>
      <c r="Q356" s="5"/>
      <c r="R356" s="5"/>
      <c r="S356" s="5"/>
      <c r="T356" s="5"/>
      <c r="U356" s="5"/>
      <c r="V356" s="5"/>
      <c r="W356" s="5"/>
      <c r="X356" s="5"/>
      <c r="Y356" s="5"/>
      <c r="Z356" s="5"/>
      <c r="AA356" s="5"/>
    </row>
    <row r="357" ht="15.75" customHeight="1">
      <c r="A357" s="2"/>
      <c r="B357" s="2"/>
      <c r="C357" s="2"/>
      <c r="D357" s="2"/>
      <c r="E357" s="2"/>
      <c r="F357" s="3"/>
      <c r="G357" s="4"/>
      <c r="H357" s="4"/>
      <c r="I357" s="2"/>
      <c r="J357" s="2"/>
      <c r="K357" s="2"/>
      <c r="L357" s="2"/>
      <c r="M357" s="5"/>
      <c r="N357" s="5"/>
      <c r="O357" s="5"/>
      <c r="P357" s="5"/>
      <c r="Q357" s="5"/>
      <c r="R357" s="5"/>
      <c r="S357" s="5"/>
      <c r="T357" s="5"/>
      <c r="U357" s="5"/>
      <c r="V357" s="5"/>
      <c r="W357" s="5"/>
      <c r="X357" s="5"/>
      <c r="Y357" s="5"/>
      <c r="Z357" s="5"/>
      <c r="AA357" s="5"/>
    </row>
    <row r="358" ht="15.75" customHeight="1">
      <c r="A358" s="2"/>
      <c r="B358" s="2"/>
      <c r="C358" s="2"/>
      <c r="D358" s="2"/>
      <c r="E358" s="2"/>
      <c r="F358" s="3"/>
      <c r="G358" s="4"/>
      <c r="H358" s="4"/>
      <c r="I358" s="2"/>
      <c r="J358" s="2"/>
      <c r="K358" s="2"/>
      <c r="L358" s="2"/>
      <c r="M358" s="5"/>
      <c r="N358" s="5"/>
      <c r="O358" s="5"/>
      <c r="P358" s="5"/>
      <c r="Q358" s="5"/>
      <c r="R358" s="5"/>
      <c r="S358" s="5"/>
      <c r="T358" s="5"/>
      <c r="U358" s="5"/>
      <c r="V358" s="5"/>
      <c r="W358" s="5"/>
      <c r="X358" s="5"/>
      <c r="Y358" s="5"/>
      <c r="Z358" s="5"/>
      <c r="AA358" s="5"/>
    </row>
    <row r="359" ht="15.75" customHeight="1">
      <c r="A359" s="2"/>
      <c r="B359" s="2"/>
      <c r="C359" s="2"/>
      <c r="D359" s="2"/>
      <c r="E359" s="2"/>
      <c r="F359" s="3"/>
      <c r="G359" s="4"/>
      <c r="H359" s="4"/>
      <c r="I359" s="2"/>
      <c r="J359" s="2"/>
      <c r="K359" s="2"/>
      <c r="L359" s="2"/>
      <c r="M359" s="5"/>
      <c r="N359" s="5"/>
      <c r="O359" s="5"/>
      <c r="P359" s="5"/>
      <c r="Q359" s="5"/>
      <c r="R359" s="5"/>
      <c r="S359" s="5"/>
      <c r="T359" s="5"/>
      <c r="U359" s="5"/>
      <c r="V359" s="5"/>
      <c r="W359" s="5"/>
      <c r="X359" s="5"/>
      <c r="Y359" s="5"/>
      <c r="Z359" s="5"/>
      <c r="AA359" s="5"/>
    </row>
    <row r="360" ht="15.75" customHeight="1">
      <c r="A360" s="2"/>
      <c r="B360" s="2"/>
      <c r="C360" s="2"/>
      <c r="D360" s="2"/>
      <c r="E360" s="2"/>
      <c r="F360" s="3"/>
      <c r="G360" s="4"/>
      <c r="H360" s="4"/>
      <c r="I360" s="2"/>
      <c r="J360" s="2"/>
      <c r="K360" s="2"/>
      <c r="L360" s="2"/>
      <c r="M360" s="5"/>
      <c r="N360" s="5"/>
      <c r="O360" s="5"/>
      <c r="P360" s="5"/>
      <c r="Q360" s="5"/>
      <c r="R360" s="5"/>
      <c r="S360" s="5"/>
      <c r="T360" s="5"/>
      <c r="U360" s="5"/>
      <c r="V360" s="5"/>
      <c r="W360" s="5"/>
      <c r="X360" s="5"/>
      <c r="Y360" s="5"/>
      <c r="Z360" s="5"/>
      <c r="AA360" s="5"/>
    </row>
    <row r="361" ht="15.75" customHeight="1">
      <c r="A361" s="2"/>
      <c r="B361" s="2"/>
      <c r="C361" s="2"/>
      <c r="D361" s="2"/>
      <c r="E361" s="2"/>
      <c r="F361" s="3"/>
      <c r="G361" s="4"/>
      <c r="H361" s="4"/>
      <c r="I361" s="2"/>
      <c r="J361" s="2"/>
      <c r="K361" s="2"/>
      <c r="L361" s="2"/>
      <c r="M361" s="5"/>
      <c r="N361" s="5"/>
      <c r="O361" s="5"/>
      <c r="P361" s="5"/>
      <c r="Q361" s="5"/>
      <c r="R361" s="5"/>
      <c r="S361" s="5"/>
      <c r="T361" s="5"/>
      <c r="U361" s="5"/>
      <c r="V361" s="5"/>
      <c r="W361" s="5"/>
      <c r="X361" s="5"/>
      <c r="Y361" s="5"/>
      <c r="Z361" s="5"/>
      <c r="AA361" s="5"/>
    </row>
    <row r="362" ht="15.75" customHeight="1">
      <c r="A362" s="2"/>
      <c r="B362" s="2"/>
      <c r="C362" s="2"/>
      <c r="D362" s="2"/>
      <c r="E362" s="2"/>
      <c r="F362" s="3"/>
      <c r="G362" s="4"/>
      <c r="H362" s="4"/>
      <c r="I362" s="2"/>
      <c r="J362" s="2"/>
      <c r="K362" s="2"/>
      <c r="L362" s="2"/>
      <c r="M362" s="5"/>
      <c r="N362" s="5"/>
      <c r="O362" s="5"/>
      <c r="P362" s="5"/>
      <c r="Q362" s="5"/>
      <c r="R362" s="5"/>
      <c r="S362" s="5"/>
      <c r="T362" s="5"/>
      <c r="U362" s="5"/>
      <c r="V362" s="5"/>
      <c r="W362" s="5"/>
      <c r="X362" s="5"/>
      <c r="Y362" s="5"/>
      <c r="Z362" s="5"/>
      <c r="AA362" s="5"/>
    </row>
    <row r="363" ht="15.75" customHeight="1">
      <c r="A363" s="2"/>
      <c r="B363" s="2"/>
      <c r="C363" s="2"/>
      <c r="D363" s="2"/>
      <c r="E363" s="2"/>
      <c r="F363" s="3"/>
      <c r="G363" s="4"/>
      <c r="H363" s="4"/>
      <c r="I363" s="2"/>
      <c r="J363" s="2"/>
      <c r="K363" s="2"/>
      <c r="L363" s="2"/>
      <c r="M363" s="5"/>
      <c r="N363" s="5"/>
      <c r="O363" s="5"/>
      <c r="P363" s="5"/>
      <c r="Q363" s="5"/>
      <c r="R363" s="5"/>
      <c r="S363" s="5"/>
      <c r="T363" s="5"/>
      <c r="U363" s="5"/>
      <c r="V363" s="5"/>
      <c r="W363" s="5"/>
      <c r="X363" s="5"/>
      <c r="Y363" s="5"/>
      <c r="Z363" s="5"/>
      <c r="AA363" s="5"/>
    </row>
    <row r="364" ht="15.75" customHeight="1">
      <c r="A364" s="2"/>
      <c r="B364" s="2"/>
      <c r="C364" s="2"/>
      <c r="D364" s="2"/>
      <c r="E364" s="2"/>
      <c r="F364" s="3"/>
      <c r="G364" s="4"/>
      <c r="H364" s="4"/>
      <c r="I364" s="2"/>
      <c r="J364" s="2"/>
      <c r="K364" s="2"/>
      <c r="L364" s="2"/>
      <c r="M364" s="5"/>
      <c r="N364" s="5"/>
      <c r="O364" s="5"/>
      <c r="P364" s="5"/>
      <c r="Q364" s="5"/>
      <c r="R364" s="5"/>
      <c r="S364" s="5"/>
      <c r="T364" s="5"/>
      <c r="U364" s="5"/>
      <c r="V364" s="5"/>
      <c r="W364" s="5"/>
      <c r="X364" s="5"/>
      <c r="Y364" s="5"/>
      <c r="Z364" s="5"/>
      <c r="AA364" s="5"/>
    </row>
    <row r="365" ht="15.75" customHeight="1">
      <c r="A365" s="2"/>
      <c r="B365" s="2"/>
      <c r="C365" s="2"/>
      <c r="D365" s="2"/>
      <c r="E365" s="2"/>
      <c r="F365" s="3"/>
      <c r="G365" s="4"/>
      <c r="H365" s="4"/>
      <c r="I365" s="2"/>
      <c r="J365" s="2"/>
      <c r="K365" s="2"/>
      <c r="L365" s="2"/>
      <c r="M365" s="5"/>
      <c r="N365" s="5"/>
      <c r="O365" s="5"/>
      <c r="P365" s="5"/>
      <c r="Q365" s="5"/>
      <c r="R365" s="5"/>
      <c r="S365" s="5"/>
      <c r="T365" s="5"/>
      <c r="U365" s="5"/>
      <c r="V365" s="5"/>
      <c r="W365" s="5"/>
      <c r="X365" s="5"/>
      <c r="Y365" s="5"/>
      <c r="Z365" s="5"/>
      <c r="AA365" s="5"/>
    </row>
    <row r="366" ht="15.75" customHeight="1">
      <c r="A366" s="2"/>
      <c r="B366" s="2"/>
      <c r="C366" s="2"/>
      <c r="D366" s="2"/>
      <c r="E366" s="2"/>
      <c r="F366" s="3"/>
      <c r="G366" s="4"/>
      <c r="H366" s="4"/>
      <c r="I366" s="2"/>
      <c r="J366" s="2"/>
      <c r="K366" s="2"/>
      <c r="L366" s="2"/>
      <c r="M366" s="5"/>
      <c r="N366" s="5"/>
      <c r="O366" s="5"/>
      <c r="P366" s="5"/>
      <c r="Q366" s="5"/>
      <c r="R366" s="5"/>
      <c r="S366" s="5"/>
      <c r="T366" s="5"/>
      <c r="U366" s="5"/>
      <c r="V366" s="5"/>
      <c r="W366" s="5"/>
      <c r="X366" s="5"/>
      <c r="Y366" s="5"/>
      <c r="Z366" s="5"/>
      <c r="AA366" s="5"/>
    </row>
    <row r="367" ht="15.75" customHeight="1">
      <c r="A367" s="2"/>
      <c r="B367" s="2"/>
      <c r="C367" s="2"/>
      <c r="D367" s="2"/>
      <c r="E367" s="2"/>
      <c r="F367" s="3"/>
      <c r="G367" s="4"/>
      <c r="H367" s="4"/>
      <c r="I367" s="2"/>
      <c r="J367" s="2"/>
      <c r="K367" s="2"/>
      <c r="L367" s="2"/>
      <c r="M367" s="5"/>
      <c r="N367" s="5"/>
      <c r="O367" s="5"/>
      <c r="P367" s="5"/>
      <c r="Q367" s="5"/>
      <c r="R367" s="5"/>
      <c r="S367" s="5"/>
      <c r="T367" s="5"/>
      <c r="U367" s="5"/>
      <c r="V367" s="5"/>
      <c r="W367" s="5"/>
      <c r="X367" s="5"/>
      <c r="Y367" s="5"/>
      <c r="Z367" s="5"/>
      <c r="AA367" s="5"/>
    </row>
    <row r="368" ht="15.75" customHeight="1">
      <c r="A368" s="2"/>
      <c r="B368" s="2"/>
      <c r="C368" s="2"/>
      <c r="D368" s="2"/>
      <c r="E368" s="2"/>
      <c r="F368" s="3"/>
      <c r="G368" s="4"/>
      <c r="H368" s="4"/>
      <c r="I368" s="2"/>
      <c r="J368" s="2"/>
      <c r="K368" s="2"/>
      <c r="L368" s="2"/>
      <c r="M368" s="5"/>
      <c r="N368" s="5"/>
      <c r="O368" s="5"/>
      <c r="P368" s="5"/>
      <c r="Q368" s="5"/>
      <c r="R368" s="5"/>
      <c r="S368" s="5"/>
      <c r="T368" s="5"/>
      <c r="U368" s="5"/>
      <c r="V368" s="5"/>
      <c r="W368" s="5"/>
      <c r="X368" s="5"/>
      <c r="Y368" s="5"/>
      <c r="Z368" s="5"/>
      <c r="AA368" s="5"/>
    </row>
    <row r="369" ht="15.75" customHeight="1">
      <c r="A369" s="2"/>
      <c r="B369" s="2"/>
      <c r="C369" s="2"/>
      <c r="D369" s="2"/>
      <c r="E369" s="2"/>
      <c r="F369" s="3"/>
      <c r="G369" s="4"/>
      <c r="H369" s="4"/>
      <c r="I369" s="2"/>
      <c r="J369" s="2"/>
      <c r="K369" s="2"/>
      <c r="L369" s="2"/>
      <c r="M369" s="5"/>
      <c r="N369" s="5"/>
      <c r="O369" s="5"/>
      <c r="P369" s="5"/>
      <c r="Q369" s="5"/>
      <c r="R369" s="5"/>
      <c r="S369" s="5"/>
      <c r="T369" s="5"/>
      <c r="U369" s="5"/>
      <c r="V369" s="5"/>
      <c r="W369" s="5"/>
      <c r="X369" s="5"/>
      <c r="Y369" s="5"/>
      <c r="Z369" s="5"/>
      <c r="AA369" s="5"/>
    </row>
    <row r="370" ht="15.75" customHeight="1">
      <c r="A370" s="2"/>
      <c r="B370" s="2"/>
      <c r="C370" s="2"/>
      <c r="D370" s="2"/>
      <c r="E370" s="2"/>
      <c r="F370" s="3"/>
      <c r="G370" s="4"/>
      <c r="H370" s="4"/>
      <c r="I370" s="2"/>
      <c r="J370" s="2"/>
      <c r="K370" s="2"/>
      <c r="L370" s="2"/>
      <c r="M370" s="5"/>
      <c r="N370" s="5"/>
      <c r="O370" s="5"/>
      <c r="P370" s="5"/>
      <c r="Q370" s="5"/>
      <c r="R370" s="5"/>
      <c r="S370" s="5"/>
      <c r="T370" s="5"/>
      <c r="U370" s="5"/>
      <c r="V370" s="5"/>
      <c r="W370" s="5"/>
      <c r="X370" s="5"/>
      <c r="Y370" s="5"/>
      <c r="Z370" s="5"/>
      <c r="AA370" s="5"/>
    </row>
    <row r="371" ht="15.75" customHeight="1">
      <c r="A371" s="2"/>
      <c r="B371" s="2"/>
      <c r="C371" s="2"/>
      <c r="D371" s="2"/>
      <c r="E371" s="2"/>
      <c r="F371" s="3"/>
      <c r="G371" s="4"/>
      <c r="H371" s="4"/>
      <c r="I371" s="2"/>
      <c r="J371" s="2"/>
      <c r="K371" s="2"/>
      <c r="L371" s="2"/>
      <c r="M371" s="5"/>
      <c r="N371" s="5"/>
      <c r="O371" s="5"/>
      <c r="P371" s="5"/>
      <c r="Q371" s="5"/>
      <c r="R371" s="5"/>
      <c r="S371" s="5"/>
      <c r="T371" s="5"/>
      <c r="U371" s="5"/>
      <c r="V371" s="5"/>
      <c r="W371" s="5"/>
      <c r="X371" s="5"/>
      <c r="Y371" s="5"/>
      <c r="Z371" s="5"/>
      <c r="AA371" s="5"/>
    </row>
    <row r="372" ht="15.75" customHeight="1">
      <c r="A372" s="2"/>
      <c r="B372" s="2"/>
      <c r="C372" s="2"/>
      <c r="D372" s="2"/>
      <c r="E372" s="2"/>
      <c r="F372" s="3"/>
      <c r="G372" s="4"/>
      <c r="H372" s="4"/>
      <c r="I372" s="2"/>
      <c r="J372" s="2"/>
      <c r="K372" s="2"/>
      <c r="L372" s="2"/>
      <c r="M372" s="5"/>
      <c r="N372" s="5"/>
      <c r="O372" s="5"/>
      <c r="P372" s="5"/>
      <c r="Q372" s="5"/>
      <c r="R372" s="5"/>
      <c r="S372" s="5"/>
      <c r="T372" s="5"/>
      <c r="U372" s="5"/>
      <c r="V372" s="5"/>
      <c r="W372" s="5"/>
      <c r="X372" s="5"/>
      <c r="Y372" s="5"/>
      <c r="Z372" s="5"/>
      <c r="AA372" s="5"/>
    </row>
    <row r="373" ht="15.75" customHeight="1">
      <c r="A373" s="2"/>
      <c r="B373" s="2"/>
      <c r="C373" s="2"/>
      <c r="D373" s="2"/>
      <c r="E373" s="2"/>
      <c r="F373" s="3"/>
      <c r="G373" s="4"/>
      <c r="H373" s="4"/>
      <c r="I373" s="2"/>
      <c r="J373" s="2"/>
      <c r="K373" s="2"/>
      <c r="L373" s="2"/>
      <c r="M373" s="5"/>
      <c r="N373" s="5"/>
      <c r="O373" s="5"/>
      <c r="P373" s="5"/>
      <c r="Q373" s="5"/>
      <c r="R373" s="5"/>
      <c r="S373" s="5"/>
      <c r="T373" s="5"/>
      <c r="U373" s="5"/>
      <c r="V373" s="5"/>
      <c r="W373" s="5"/>
      <c r="X373" s="5"/>
      <c r="Y373" s="5"/>
      <c r="Z373" s="5"/>
      <c r="AA373" s="5"/>
    </row>
    <row r="374" ht="15.75" customHeight="1">
      <c r="A374" s="2"/>
      <c r="B374" s="2"/>
      <c r="C374" s="2"/>
      <c r="D374" s="2"/>
      <c r="E374" s="2"/>
      <c r="F374" s="3"/>
      <c r="G374" s="4"/>
      <c r="H374" s="4"/>
      <c r="I374" s="2"/>
      <c r="J374" s="2"/>
      <c r="K374" s="2"/>
      <c r="L374" s="2"/>
      <c r="M374" s="5"/>
      <c r="N374" s="5"/>
      <c r="O374" s="5"/>
      <c r="P374" s="5"/>
      <c r="Q374" s="5"/>
      <c r="R374" s="5"/>
      <c r="S374" s="5"/>
      <c r="T374" s="5"/>
      <c r="U374" s="5"/>
      <c r="V374" s="5"/>
      <c r="W374" s="5"/>
      <c r="X374" s="5"/>
      <c r="Y374" s="5"/>
      <c r="Z374" s="5"/>
      <c r="AA374" s="5"/>
    </row>
    <row r="375" ht="15.75" customHeight="1">
      <c r="A375" s="2"/>
      <c r="B375" s="2"/>
      <c r="C375" s="2"/>
      <c r="D375" s="2"/>
      <c r="E375" s="2"/>
      <c r="F375" s="3"/>
      <c r="G375" s="4"/>
      <c r="H375" s="4"/>
      <c r="I375" s="2"/>
      <c r="J375" s="2"/>
      <c r="K375" s="2"/>
      <c r="L375" s="2"/>
      <c r="M375" s="5"/>
      <c r="N375" s="5"/>
      <c r="O375" s="5"/>
      <c r="P375" s="5"/>
      <c r="Q375" s="5"/>
      <c r="R375" s="5"/>
      <c r="S375" s="5"/>
      <c r="T375" s="5"/>
      <c r="U375" s="5"/>
      <c r="V375" s="5"/>
      <c r="W375" s="5"/>
      <c r="X375" s="5"/>
      <c r="Y375" s="5"/>
      <c r="Z375" s="5"/>
      <c r="AA375" s="5"/>
    </row>
    <row r="376" ht="15.75" customHeight="1">
      <c r="A376" s="2"/>
      <c r="B376" s="2"/>
      <c r="C376" s="2"/>
      <c r="D376" s="2"/>
      <c r="E376" s="2"/>
      <c r="F376" s="3"/>
      <c r="G376" s="4"/>
      <c r="H376" s="4"/>
      <c r="I376" s="2"/>
      <c r="J376" s="2"/>
      <c r="K376" s="2"/>
      <c r="L376" s="2"/>
      <c r="M376" s="5"/>
      <c r="N376" s="5"/>
      <c r="O376" s="5"/>
      <c r="P376" s="5"/>
      <c r="Q376" s="5"/>
      <c r="R376" s="5"/>
      <c r="S376" s="5"/>
      <c r="T376" s="5"/>
      <c r="U376" s="5"/>
      <c r="V376" s="5"/>
      <c r="W376" s="5"/>
      <c r="X376" s="5"/>
      <c r="Y376" s="5"/>
      <c r="Z376" s="5"/>
      <c r="AA376" s="5"/>
    </row>
    <row r="377" ht="15.75" customHeight="1">
      <c r="A377" s="2"/>
      <c r="B377" s="2"/>
      <c r="C377" s="2"/>
      <c r="D377" s="2"/>
      <c r="E377" s="2"/>
      <c r="F377" s="3"/>
      <c r="G377" s="4"/>
      <c r="H377" s="4"/>
      <c r="I377" s="2"/>
      <c r="J377" s="2"/>
      <c r="K377" s="2"/>
      <c r="L377" s="2"/>
      <c r="M377" s="5"/>
      <c r="N377" s="5"/>
      <c r="O377" s="5"/>
      <c r="P377" s="5"/>
      <c r="Q377" s="5"/>
      <c r="R377" s="5"/>
      <c r="S377" s="5"/>
      <c r="T377" s="5"/>
      <c r="U377" s="5"/>
      <c r="V377" s="5"/>
      <c r="W377" s="5"/>
      <c r="X377" s="5"/>
      <c r="Y377" s="5"/>
      <c r="Z377" s="5"/>
      <c r="AA377" s="5"/>
    </row>
    <row r="378" ht="15.75" customHeight="1">
      <c r="A378" s="2"/>
      <c r="B378" s="2"/>
      <c r="C378" s="2"/>
      <c r="D378" s="2"/>
      <c r="E378" s="2"/>
      <c r="F378" s="3"/>
      <c r="G378" s="4"/>
      <c r="H378" s="4"/>
      <c r="I378" s="2"/>
      <c r="J378" s="2"/>
      <c r="K378" s="2"/>
      <c r="L378" s="2"/>
      <c r="M378" s="5"/>
      <c r="N378" s="5"/>
      <c r="O378" s="5"/>
      <c r="P378" s="5"/>
      <c r="Q378" s="5"/>
      <c r="R378" s="5"/>
      <c r="S378" s="5"/>
      <c r="T378" s="5"/>
      <c r="U378" s="5"/>
      <c r="V378" s="5"/>
      <c r="W378" s="5"/>
      <c r="X378" s="5"/>
      <c r="Y378" s="5"/>
      <c r="Z378" s="5"/>
      <c r="AA378" s="5"/>
    </row>
    <row r="379" ht="15.75" customHeight="1">
      <c r="A379" s="2"/>
      <c r="B379" s="2"/>
      <c r="C379" s="2"/>
      <c r="D379" s="2"/>
      <c r="E379" s="2"/>
      <c r="F379" s="3"/>
      <c r="G379" s="4"/>
      <c r="H379" s="4"/>
      <c r="I379" s="2"/>
      <c r="J379" s="2"/>
      <c r="K379" s="2"/>
      <c r="L379" s="2"/>
      <c r="M379" s="5"/>
      <c r="N379" s="5"/>
      <c r="O379" s="5"/>
      <c r="P379" s="5"/>
      <c r="Q379" s="5"/>
      <c r="R379" s="5"/>
      <c r="S379" s="5"/>
      <c r="T379" s="5"/>
      <c r="U379" s="5"/>
      <c r="V379" s="5"/>
      <c r="W379" s="5"/>
      <c r="X379" s="5"/>
      <c r="Y379" s="5"/>
      <c r="Z379" s="5"/>
      <c r="AA379" s="5"/>
    </row>
    <row r="380" ht="15.75" customHeight="1">
      <c r="A380" s="2"/>
      <c r="B380" s="2"/>
      <c r="C380" s="2"/>
      <c r="D380" s="2"/>
      <c r="E380" s="2"/>
      <c r="F380" s="3"/>
      <c r="G380" s="4"/>
      <c r="H380" s="4"/>
      <c r="I380" s="2"/>
      <c r="J380" s="2"/>
      <c r="K380" s="2"/>
      <c r="L380" s="2"/>
      <c r="M380" s="5"/>
      <c r="N380" s="5"/>
      <c r="O380" s="5"/>
      <c r="P380" s="5"/>
      <c r="Q380" s="5"/>
      <c r="R380" s="5"/>
      <c r="S380" s="5"/>
      <c r="T380" s="5"/>
      <c r="U380" s="5"/>
      <c r="V380" s="5"/>
      <c r="W380" s="5"/>
      <c r="X380" s="5"/>
      <c r="Y380" s="5"/>
      <c r="Z380" s="5"/>
      <c r="AA380" s="5"/>
    </row>
    <row r="381" ht="15.75" customHeight="1">
      <c r="A381" s="2"/>
      <c r="B381" s="2"/>
      <c r="C381" s="2"/>
      <c r="D381" s="2"/>
      <c r="E381" s="2"/>
      <c r="F381" s="3"/>
      <c r="G381" s="4"/>
      <c r="H381" s="4"/>
      <c r="I381" s="2"/>
      <c r="J381" s="2"/>
      <c r="K381" s="2"/>
      <c r="L381" s="2"/>
      <c r="M381" s="5"/>
      <c r="N381" s="5"/>
      <c r="O381" s="5"/>
      <c r="P381" s="5"/>
      <c r="Q381" s="5"/>
      <c r="R381" s="5"/>
      <c r="S381" s="5"/>
      <c r="T381" s="5"/>
      <c r="U381" s="5"/>
      <c r="V381" s="5"/>
      <c r="W381" s="5"/>
      <c r="X381" s="5"/>
      <c r="Y381" s="5"/>
      <c r="Z381" s="5"/>
      <c r="AA381" s="5"/>
    </row>
    <row r="382" ht="15.75" customHeight="1">
      <c r="A382" s="2"/>
      <c r="B382" s="2"/>
      <c r="C382" s="2"/>
      <c r="D382" s="2"/>
      <c r="E382" s="2"/>
      <c r="F382" s="3"/>
      <c r="G382" s="4"/>
      <c r="H382" s="4"/>
      <c r="I382" s="2"/>
      <c r="J382" s="2"/>
      <c r="K382" s="2"/>
      <c r="L382" s="2"/>
      <c r="M382" s="5"/>
      <c r="N382" s="5"/>
      <c r="O382" s="5"/>
      <c r="P382" s="5"/>
      <c r="Q382" s="5"/>
      <c r="R382" s="5"/>
      <c r="S382" s="5"/>
      <c r="T382" s="5"/>
      <c r="U382" s="5"/>
      <c r="V382" s="5"/>
      <c r="W382" s="5"/>
      <c r="X382" s="5"/>
      <c r="Y382" s="5"/>
      <c r="Z382" s="5"/>
      <c r="AA382" s="5"/>
    </row>
    <row r="383" ht="15.75" customHeight="1">
      <c r="A383" s="2"/>
      <c r="B383" s="2"/>
      <c r="C383" s="2"/>
      <c r="D383" s="2"/>
      <c r="E383" s="2"/>
      <c r="F383" s="3"/>
      <c r="G383" s="4"/>
      <c r="H383" s="4"/>
      <c r="I383" s="2"/>
      <c r="J383" s="2"/>
      <c r="K383" s="2"/>
      <c r="L383" s="2"/>
      <c r="M383" s="5"/>
      <c r="N383" s="5"/>
      <c r="O383" s="5"/>
      <c r="P383" s="5"/>
      <c r="Q383" s="5"/>
      <c r="R383" s="5"/>
      <c r="S383" s="5"/>
      <c r="T383" s="5"/>
      <c r="U383" s="5"/>
      <c r="V383" s="5"/>
      <c r="W383" s="5"/>
      <c r="X383" s="5"/>
      <c r="Y383" s="5"/>
      <c r="Z383" s="5"/>
      <c r="AA383" s="5"/>
    </row>
    <row r="384" ht="15.75" customHeight="1">
      <c r="A384" s="2"/>
      <c r="B384" s="2"/>
      <c r="C384" s="2"/>
      <c r="D384" s="2"/>
      <c r="E384" s="2"/>
      <c r="F384" s="3"/>
      <c r="G384" s="4"/>
      <c r="H384" s="4"/>
      <c r="I384" s="2"/>
      <c r="J384" s="2"/>
      <c r="K384" s="2"/>
      <c r="L384" s="2"/>
      <c r="M384" s="5"/>
      <c r="N384" s="5"/>
      <c r="O384" s="5"/>
      <c r="P384" s="5"/>
      <c r="Q384" s="5"/>
      <c r="R384" s="5"/>
      <c r="S384" s="5"/>
      <c r="T384" s="5"/>
      <c r="U384" s="5"/>
      <c r="V384" s="5"/>
      <c r="W384" s="5"/>
      <c r="X384" s="5"/>
      <c r="Y384" s="5"/>
      <c r="Z384" s="5"/>
      <c r="AA384" s="5"/>
    </row>
    <row r="385" ht="15.75" customHeight="1">
      <c r="A385" s="2"/>
      <c r="B385" s="2"/>
      <c r="C385" s="2"/>
      <c r="D385" s="2"/>
      <c r="E385" s="2"/>
      <c r="F385" s="3"/>
      <c r="G385" s="4"/>
      <c r="H385" s="4"/>
      <c r="I385" s="2"/>
      <c r="J385" s="2"/>
      <c r="K385" s="2"/>
      <c r="L385" s="2"/>
      <c r="M385" s="5"/>
      <c r="N385" s="5"/>
      <c r="O385" s="5"/>
      <c r="P385" s="5"/>
      <c r="Q385" s="5"/>
      <c r="R385" s="5"/>
      <c r="S385" s="5"/>
      <c r="T385" s="5"/>
      <c r="U385" s="5"/>
      <c r="V385" s="5"/>
      <c r="W385" s="5"/>
      <c r="X385" s="5"/>
      <c r="Y385" s="5"/>
      <c r="Z385" s="5"/>
      <c r="AA385" s="5"/>
    </row>
    <row r="386" ht="15.75" customHeight="1">
      <c r="A386" s="2"/>
      <c r="B386" s="2"/>
      <c r="C386" s="2"/>
      <c r="D386" s="2"/>
      <c r="E386" s="2"/>
      <c r="F386" s="3"/>
      <c r="G386" s="4"/>
      <c r="H386" s="4"/>
      <c r="I386" s="2"/>
      <c r="J386" s="2"/>
      <c r="K386" s="2"/>
      <c r="L386" s="2"/>
      <c r="M386" s="5"/>
      <c r="N386" s="5"/>
      <c r="O386" s="5"/>
      <c r="P386" s="5"/>
      <c r="Q386" s="5"/>
      <c r="R386" s="5"/>
      <c r="S386" s="5"/>
      <c r="T386" s="5"/>
      <c r="U386" s="5"/>
      <c r="V386" s="5"/>
      <c r="W386" s="5"/>
      <c r="X386" s="5"/>
      <c r="Y386" s="5"/>
      <c r="Z386" s="5"/>
      <c r="AA386" s="5"/>
    </row>
    <row r="387" ht="15.75" customHeight="1">
      <c r="A387" s="2"/>
      <c r="B387" s="2"/>
      <c r="C387" s="2"/>
      <c r="D387" s="2"/>
      <c r="E387" s="2"/>
      <c r="F387" s="3"/>
      <c r="G387" s="4"/>
      <c r="H387" s="4"/>
      <c r="I387" s="2"/>
      <c r="J387" s="2"/>
      <c r="K387" s="2"/>
      <c r="L387" s="2"/>
      <c r="M387" s="5"/>
      <c r="N387" s="5"/>
      <c r="O387" s="5"/>
      <c r="P387" s="5"/>
      <c r="Q387" s="5"/>
      <c r="R387" s="5"/>
      <c r="S387" s="5"/>
      <c r="T387" s="5"/>
      <c r="U387" s="5"/>
      <c r="V387" s="5"/>
      <c r="W387" s="5"/>
      <c r="X387" s="5"/>
      <c r="Y387" s="5"/>
      <c r="Z387" s="5"/>
      <c r="AA387" s="5"/>
    </row>
    <row r="388" ht="15.75" customHeight="1">
      <c r="A388" s="2"/>
      <c r="B388" s="2"/>
      <c r="C388" s="2"/>
      <c r="D388" s="2"/>
      <c r="E388" s="2"/>
      <c r="F388" s="3"/>
      <c r="G388" s="4"/>
      <c r="H388" s="4"/>
      <c r="I388" s="2"/>
      <c r="J388" s="2"/>
      <c r="K388" s="2"/>
      <c r="L388" s="2"/>
      <c r="M388" s="5"/>
      <c r="N388" s="5"/>
      <c r="O388" s="5"/>
      <c r="P388" s="5"/>
      <c r="Q388" s="5"/>
      <c r="R388" s="5"/>
      <c r="S388" s="5"/>
      <c r="T388" s="5"/>
      <c r="U388" s="5"/>
      <c r="V388" s="5"/>
      <c r="W388" s="5"/>
      <c r="X388" s="5"/>
      <c r="Y388" s="5"/>
      <c r="Z388" s="5"/>
      <c r="AA388" s="5"/>
    </row>
    <row r="389" ht="15.75" customHeight="1">
      <c r="A389" s="2"/>
      <c r="B389" s="2"/>
      <c r="C389" s="2"/>
      <c r="D389" s="2"/>
      <c r="E389" s="2"/>
      <c r="F389" s="3"/>
      <c r="G389" s="4"/>
      <c r="H389" s="4"/>
      <c r="I389" s="2"/>
      <c r="J389" s="2"/>
      <c r="K389" s="2"/>
      <c r="L389" s="2"/>
      <c r="M389" s="5"/>
      <c r="N389" s="5"/>
      <c r="O389" s="5"/>
      <c r="P389" s="5"/>
      <c r="Q389" s="5"/>
      <c r="R389" s="5"/>
      <c r="S389" s="5"/>
      <c r="T389" s="5"/>
      <c r="U389" s="5"/>
      <c r="V389" s="5"/>
      <c r="W389" s="5"/>
      <c r="X389" s="5"/>
      <c r="Y389" s="5"/>
      <c r="Z389" s="5"/>
      <c r="AA389" s="5"/>
    </row>
    <row r="390" ht="15.75" customHeight="1">
      <c r="A390" s="2"/>
      <c r="B390" s="2"/>
      <c r="C390" s="2"/>
      <c r="D390" s="2"/>
      <c r="E390" s="2"/>
      <c r="F390" s="3"/>
      <c r="G390" s="4"/>
      <c r="H390" s="4"/>
      <c r="I390" s="2"/>
      <c r="J390" s="2"/>
      <c r="K390" s="2"/>
      <c r="L390" s="2"/>
      <c r="M390" s="5"/>
      <c r="N390" s="5"/>
      <c r="O390" s="5"/>
      <c r="P390" s="5"/>
      <c r="Q390" s="5"/>
      <c r="R390" s="5"/>
      <c r="S390" s="5"/>
      <c r="T390" s="5"/>
      <c r="U390" s="5"/>
      <c r="V390" s="5"/>
      <c r="W390" s="5"/>
      <c r="X390" s="5"/>
      <c r="Y390" s="5"/>
      <c r="Z390" s="5"/>
      <c r="AA390" s="5"/>
    </row>
    <row r="391" ht="15.75" customHeight="1">
      <c r="A391" s="2"/>
      <c r="B391" s="2"/>
      <c r="C391" s="2"/>
      <c r="D391" s="2"/>
      <c r="E391" s="2"/>
      <c r="F391" s="3"/>
      <c r="G391" s="4"/>
      <c r="H391" s="4"/>
      <c r="I391" s="2"/>
      <c r="J391" s="2"/>
      <c r="K391" s="2"/>
      <c r="L391" s="2"/>
      <c r="M391" s="5"/>
      <c r="N391" s="5"/>
      <c r="O391" s="5"/>
      <c r="P391" s="5"/>
      <c r="Q391" s="5"/>
      <c r="R391" s="5"/>
      <c r="S391" s="5"/>
      <c r="T391" s="5"/>
      <c r="U391" s="5"/>
      <c r="V391" s="5"/>
      <c r="W391" s="5"/>
      <c r="X391" s="5"/>
      <c r="Y391" s="5"/>
      <c r="Z391" s="5"/>
      <c r="AA391" s="5"/>
    </row>
    <row r="392" ht="15.75" customHeight="1">
      <c r="A392" s="2"/>
      <c r="B392" s="2"/>
      <c r="C392" s="2"/>
      <c r="D392" s="2"/>
      <c r="E392" s="2"/>
      <c r="F392" s="3"/>
      <c r="G392" s="4"/>
      <c r="H392" s="4"/>
      <c r="I392" s="2"/>
      <c r="J392" s="2"/>
      <c r="K392" s="2"/>
      <c r="L392" s="2"/>
      <c r="M392" s="5"/>
      <c r="N392" s="5"/>
      <c r="O392" s="5"/>
      <c r="P392" s="5"/>
      <c r="Q392" s="5"/>
      <c r="R392" s="5"/>
      <c r="S392" s="5"/>
      <c r="T392" s="5"/>
      <c r="U392" s="5"/>
      <c r="V392" s="5"/>
      <c r="W392" s="5"/>
      <c r="X392" s="5"/>
      <c r="Y392" s="5"/>
      <c r="Z392" s="5"/>
      <c r="AA392" s="5"/>
    </row>
    <row r="393" ht="15.75" customHeight="1">
      <c r="A393" s="2"/>
      <c r="B393" s="2"/>
      <c r="C393" s="2"/>
      <c r="D393" s="2"/>
      <c r="E393" s="2"/>
      <c r="F393" s="3"/>
      <c r="G393" s="4"/>
      <c r="H393" s="4"/>
      <c r="I393" s="2"/>
      <c r="J393" s="2"/>
      <c r="K393" s="2"/>
      <c r="L393" s="2"/>
      <c r="M393" s="5"/>
      <c r="N393" s="5"/>
      <c r="O393" s="5"/>
      <c r="P393" s="5"/>
      <c r="Q393" s="5"/>
      <c r="R393" s="5"/>
      <c r="S393" s="5"/>
      <c r="T393" s="5"/>
      <c r="U393" s="5"/>
      <c r="V393" s="5"/>
      <c r="W393" s="5"/>
      <c r="X393" s="5"/>
      <c r="Y393" s="5"/>
      <c r="Z393" s="5"/>
      <c r="AA393" s="5"/>
    </row>
    <row r="394" ht="15.75" customHeight="1">
      <c r="A394" s="2"/>
      <c r="B394" s="2"/>
      <c r="C394" s="2"/>
      <c r="D394" s="2"/>
      <c r="E394" s="2"/>
      <c r="F394" s="3"/>
      <c r="G394" s="4"/>
      <c r="H394" s="4"/>
      <c r="I394" s="2"/>
      <c r="J394" s="2"/>
      <c r="K394" s="2"/>
      <c r="L394" s="2"/>
      <c r="M394" s="5"/>
      <c r="N394" s="5"/>
      <c r="O394" s="5"/>
      <c r="P394" s="5"/>
      <c r="Q394" s="5"/>
      <c r="R394" s="5"/>
      <c r="S394" s="5"/>
      <c r="T394" s="5"/>
      <c r="U394" s="5"/>
      <c r="V394" s="5"/>
      <c r="W394" s="5"/>
      <c r="X394" s="5"/>
      <c r="Y394" s="5"/>
      <c r="Z394" s="5"/>
      <c r="AA394" s="5"/>
    </row>
    <row r="395" ht="15.75" customHeight="1">
      <c r="A395" s="2"/>
      <c r="B395" s="2"/>
      <c r="C395" s="2"/>
      <c r="D395" s="2"/>
      <c r="E395" s="2"/>
      <c r="F395" s="3"/>
      <c r="G395" s="4"/>
      <c r="H395" s="4"/>
      <c r="I395" s="2"/>
      <c r="J395" s="2"/>
      <c r="K395" s="2"/>
      <c r="L395" s="2"/>
      <c r="M395" s="5"/>
      <c r="N395" s="5"/>
      <c r="O395" s="5"/>
      <c r="P395" s="5"/>
      <c r="Q395" s="5"/>
      <c r="R395" s="5"/>
      <c r="S395" s="5"/>
      <c r="T395" s="5"/>
      <c r="U395" s="5"/>
      <c r="V395" s="5"/>
      <c r="W395" s="5"/>
      <c r="X395" s="5"/>
      <c r="Y395" s="5"/>
      <c r="Z395" s="5"/>
      <c r="AA395" s="5"/>
    </row>
    <row r="396" ht="15.75" customHeight="1">
      <c r="A396" s="2"/>
      <c r="B396" s="2"/>
      <c r="C396" s="2"/>
      <c r="D396" s="2"/>
      <c r="E396" s="2"/>
      <c r="F396" s="3"/>
      <c r="G396" s="4"/>
      <c r="H396" s="4"/>
      <c r="I396" s="2"/>
      <c r="J396" s="2"/>
      <c r="K396" s="2"/>
      <c r="L396" s="2"/>
      <c r="M396" s="5"/>
      <c r="N396" s="5"/>
      <c r="O396" s="5"/>
      <c r="P396" s="5"/>
      <c r="Q396" s="5"/>
      <c r="R396" s="5"/>
      <c r="S396" s="5"/>
      <c r="T396" s="5"/>
      <c r="U396" s="5"/>
      <c r="V396" s="5"/>
      <c r="W396" s="5"/>
      <c r="X396" s="5"/>
      <c r="Y396" s="5"/>
      <c r="Z396" s="5"/>
      <c r="AA396" s="5"/>
    </row>
    <row r="397" ht="15.75" customHeight="1">
      <c r="A397" s="2"/>
      <c r="B397" s="2"/>
      <c r="C397" s="2"/>
      <c r="D397" s="2"/>
      <c r="E397" s="2"/>
      <c r="F397" s="3"/>
      <c r="G397" s="4"/>
      <c r="H397" s="4"/>
      <c r="I397" s="2"/>
      <c r="J397" s="2"/>
      <c r="K397" s="2"/>
      <c r="L397" s="2"/>
      <c r="M397" s="5"/>
      <c r="N397" s="5"/>
      <c r="O397" s="5"/>
      <c r="P397" s="5"/>
      <c r="Q397" s="5"/>
      <c r="R397" s="5"/>
      <c r="S397" s="5"/>
      <c r="T397" s="5"/>
      <c r="U397" s="5"/>
      <c r="V397" s="5"/>
      <c r="W397" s="5"/>
      <c r="X397" s="5"/>
      <c r="Y397" s="5"/>
      <c r="Z397" s="5"/>
      <c r="AA397" s="5"/>
    </row>
    <row r="398" ht="15.75" customHeight="1">
      <c r="A398" s="2"/>
      <c r="B398" s="2"/>
      <c r="C398" s="2"/>
      <c r="D398" s="2"/>
      <c r="E398" s="2"/>
      <c r="F398" s="3"/>
      <c r="G398" s="4"/>
      <c r="H398" s="4"/>
      <c r="I398" s="2"/>
      <c r="J398" s="2"/>
      <c r="K398" s="2"/>
      <c r="L398" s="2"/>
      <c r="M398" s="5"/>
      <c r="N398" s="5"/>
      <c r="O398" s="5"/>
      <c r="P398" s="5"/>
      <c r="Q398" s="5"/>
      <c r="R398" s="5"/>
      <c r="S398" s="5"/>
      <c r="T398" s="5"/>
      <c r="U398" s="5"/>
      <c r="V398" s="5"/>
      <c r="W398" s="5"/>
      <c r="X398" s="5"/>
      <c r="Y398" s="5"/>
      <c r="Z398" s="5"/>
      <c r="AA398" s="5"/>
    </row>
    <row r="399" ht="15.75" customHeight="1">
      <c r="A399" s="2"/>
      <c r="B399" s="2"/>
      <c r="C399" s="2"/>
      <c r="D399" s="2"/>
      <c r="E399" s="2"/>
      <c r="F399" s="3"/>
      <c r="G399" s="4"/>
      <c r="H399" s="4"/>
      <c r="I399" s="2"/>
      <c r="J399" s="2"/>
      <c r="K399" s="2"/>
      <c r="L399" s="2"/>
      <c r="M399" s="5"/>
      <c r="N399" s="5"/>
      <c r="O399" s="5"/>
      <c r="P399" s="5"/>
      <c r="Q399" s="5"/>
      <c r="R399" s="5"/>
      <c r="S399" s="5"/>
      <c r="T399" s="5"/>
      <c r="U399" s="5"/>
      <c r="V399" s="5"/>
      <c r="W399" s="5"/>
      <c r="X399" s="5"/>
      <c r="Y399" s="5"/>
      <c r="Z399" s="5"/>
      <c r="AA399" s="5"/>
    </row>
    <row r="400" ht="15.75" customHeight="1">
      <c r="A400" s="2"/>
      <c r="B400" s="2"/>
      <c r="C400" s="2"/>
      <c r="D400" s="2"/>
      <c r="E400" s="2"/>
      <c r="F400" s="3"/>
      <c r="G400" s="4"/>
      <c r="H400" s="4"/>
      <c r="I400" s="2"/>
      <c r="J400" s="2"/>
      <c r="K400" s="2"/>
      <c r="L400" s="2"/>
      <c r="M400" s="5"/>
      <c r="N400" s="5"/>
      <c r="O400" s="5"/>
      <c r="P400" s="5"/>
      <c r="Q400" s="5"/>
      <c r="R400" s="5"/>
      <c r="S400" s="5"/>
      <c r="T400" s="5"/>
      <c r="U400" s="5"/>
      <c r="V400" s="5"/>
      <c r="W400" s="5"/>
      <c r="X400" s="5"/>
      <c r="Y400" s="5"/>
      <c r="Z400" s="5"/>
      <c r="AA400" s="5"/>
    </row>
    <row r="401" ht="15.75" customHeight="1">
      <c r="A401" s="2"/>
      <c r="B401" s="2"/>
      <c r="C401" s="2"/>
      <c r="D401" s="2"/>
      <c r="E401" s="2"/>
      <c r="F401" s="3"/>
      <c r="G401" s="4"/>
      <c r="H401" s="4"/>
      <c r="I401" s="2"/>
      <c r="J401" s="2"/>
      <c r="K401" s="2"/>
      <c r="L401" s="2"/>
      <c r="M401" s="5"/>
      <c r="N401" s="5"/>
      <c r="O401" s="5"/>
      <c r="P401" s="5"/>
      <c r="Q401" s="5"/>
      <c r="R401" s="5"/>
      <c r="S401" s="5"/>
      <c r="T401" s="5"/>
      <c r="U401" s="5"/>
      <c r="V401" s="5"/>
      <c r="W401" s="5"/>
      <c r="X401" s="5"/>
      <c r="Y401" s="5"/>
      <c r="Z401" s="5"/>
      <c r="AA401" s="5"/>
    </row>
    <row r="402" ht="15.75" customHeight="1">
      <c r="A402" s="2"/>
      <c r="B402" s="2"/>
      <c r="C402" s="2"/>
      <c r="D402" s="2"/>
      <c r="E402" s="2"/>
      <c r="F402" s="3"/>
      <c r="G402" s="4"/>
      <c r="H402" s="4"/>
      <c r="I402" s="2"/>
      <c r="J402" s="2"/>
      <c r="K402" s="2"/>
      <c r="L402" s="2"/>
      <c r="M402" s="5"/>
      <c r="N402" s="5"/>
      <c r="O402" s="5"/>
      <c r="P402" s="5"/>
      <c r="Q402" s="5"/>
      <c r="R402" s="5"/>
      <c r="S402" s="5"/>
      <c r="T402" s="5"/>
      <c r="U402" s="5"/>
      <c r="V402" s="5"/>
      <c r="W402" s="5"/>
      <c r="X402" s="5"/>
      <c r="Y402" s="5"/>
      <c r="Z402" s="5"/>
      <c r="AA402" s="5"/>
    </row>
    <row r="403" ht="15.75" customHeight="1">
      <c r="A403" s="2"/>
      <c r="B403" s="2"/>
      <c r="C403" s="2"/>
      <c r="D403" s="2"/>
      <c r="E403" s="2"/>
      <c r="F403" s="3"/>
      <c r="G403" s="4"/>
      <c r="H403" s="4"/>
      <c r="I403" s="2"/>
      <c r="J403" s="2"/>
      <c r="K403" s="2"/>
      <c r="L403" s="2"/>
      <c r="M403" s="5"/>
      <c r="N403" s="5"/>
      <c r="O403" s="5"/>
      <c r="P403" s="5"/>
      <c r="Q403" s="5"/>
      <c r="R403" s="5"/>
      <c r="S403" s="5"/>
      <c r="T403" s="5"/>
      <c r="U403" s="5"/>
      <c r="V403" s="5"/>
      <c r="W403" s="5"/>
      <c r="X403" s="5"/>
      <c r="Y403" s="5"/>
      <c r="Z403" s="5"/>
      <c r="AA403" s="5"/>
    </row>
    <row r="404" ht="15.75" customHeight="1">
      <c r="A404" s="2"/>
      <c r="B404" s="2"/>
      <c r="C404" s="2"/>
      <c r="D404" s="2"/>
      <c r="E404" s="2"/>
      <c r="F404" s="3"/>
      <c r="G404" s="4"/>
      <c r="H404" s="4"/>
      <c r="I404" s="2"/>
      <c r="J404" s="2"/>
      <c r="K404" s="2"/>
      <c r="L404" s="2"/>
      <c r="M404" s="5"/>
      <c r="N404" s="5"/>
      <c r="O404" s="5"/>
      <c r="P404" s="5"/>
      <c r="Q404" s="5"/>
      <c r="R404" s="5"/>
      <c r="S404" s="5"/>
      <c r="T404" s="5"/>
      <c r="U404" s="5"/>
      <c r="V404" s="5"/>
      <c r="W404" s="5"/>
      <c r="X404" s="5"/>
      <c r="Y404" s="5"/>
      <c r="Z404" s="5"/>
      <c r="AA404" s="5"/>
    </row>
    <row r="405" ht="15.75" customHeight="1">
      <c r="A405" s="2"/>
      <c r="B405" s="2"/>
      <c r="C405" s="2"/>
      <c r="D405" s="2"/>
      <c r="E405" s="2"/>
      <c r="F405" s="3"/>
      <c r="G405" s="4"/>
      <c r="H405" s="4"/>
      <c r="I405" s="2"/>
      <c r="J405" s="2"/>
      <c r="K405" s="2"/>
      <c r="L405" s="2"/>
      <c r="M405" s="5"/>
      <c r="N405" s="5"/>
      <c r="O405" s="5"/>
      <c r="P405" s="5"/>
      <c r="Q405" s="5"/>
      <c r="R405" s="5"/>
      <c r="S405" s="5"/>
      <c r="T405" s="5"/>
      <c r="U405" s="5"/>
      <c r="V405" s="5"/>
      <c r="W405" s="5"/>
      <c r="X405" s="5"/>
      <c r="Y405" s="5"/>
      <c r="Z405" s="5"/>
      <c r="AA405" s="5"/>
    </row>
    <row r="406" ht="15.75" customHeight="1">
      <c r="A406" s="2"/>
      <c r="B406" s="2"/>
      <c r="C406" s="2"/>
      <c r="D406" s="2"/>
      <c r="E406" s="2"/>
      <c r="F406" s="3"/>
      <c r="G406" s="4"/>
      <c r="H406" s="4"/>
      <c r="I406" s="2"/>
      <c r="J406" s="2"/>
      <c r="K406" s="2"/>
      <c r="L406" s="2"/>
      <c r="M406" s="5"/>
      <c r="N406" s="5"/>
      <c r="O406" s="5"/>
      <c r="P406" s="5"/>
      <c r="Q406" s="5"/>
      <c r="R406" s="5"/>
      <c r="S406" s="5"/>
      <c r="T406" s="5"/>
      <c r="U406" s="5"/>
      <c r="V406" s="5"/>
      <c r="W406" s="5"/>
      <c r="X406" s="5"/>
      <c r="Y406" s="5"/>
      <c r="Z406" s="5"/>
      <c r="AA406" s="5"/>
    </row>
    <row r="407" ht="15.75" customHeight="1">
      <c r="A407" s="2"/>
      <c r="B407" s="2"/>
      <c r="C407" s="2"/>
      <c r="D407" s="2"/>
      <c r="E407" s="2"/>
      <c r="F407" s="3"/>
      <c r="G407" s="4"/>
      <c r="H407" s="4"/>
      <c r="I407" s="2"/>
      <c r="J407" s="2"/>
      <c r="K407" s="2"/>
      <c r="L407" s="2"/>
      <c r="M407" s="5"/>
      <c r="N407" s="5"/>
      <c r="O407" s="5"/>
      <c r="P407" s="5"/>
      <c r="Q407" s="5"/>
      <c r="R407" s="5"/>
      <c r="S407" s="5"/>
      <c r="T407" s="5"/>
      <c r="U407" s="5"/>
      <c r="V407" s="5"/>
      <c r="W407" s="5"/>
      <c r="X407" s="5"/>
      <c r="Y407" s="5"/>
      <c r="Z407" s="5"/>
      <c r="AA407" s="5"/>
    </row>
    <row r="408" ht="15.75" customHeight="1">
      <c r="A408" s="2"/>
      <c r="B408" s="2"/>
      <c r="C408" s="2"/>
      <c r="D408" s="2"/>
      <c r="E408" s="2"/>
      <c r="F408" s="3"/>
      <c r="G408" s="4"/>
      <c r="H408" s="4"/>
      <c r="I408" s="2"/>
      <c r="J408" s="2"/>
      <c r="K408" s="2"/>
      <c r="L408" s="2"/>
      <c r="M408" s="5"/>
      <c r="N408" s="5"/>
      <c r="O408" s="5"/>
      <c r="P408" s="5"/>
      <c r="Q408" s="5"/>
      <c r="R408" s="5"/>
      <c r="S408" s="5"/>
      <c r="T408" s="5"/>
      <c r="U408" s="5"/>
      <c r="V408" s="5"/>
      <c r="W408" s="5"/>
      <c r="X408" s="5"/>
      <c r="Y408" s="5"/>
      <c r="Z408" s="5"/>
      <c r="AA408" s="5"/>
    </row>
    <row r="409" ht="15.75" customHeight="1">
      <c r="A409" s="2"/>
      <c r="B409" s="2"/>
      <c r="C409" s="2"/>
      <c r="D409" s="2"/>
      <c r="E409" s="2"/>
      <c r="F409" s="3"/>
      <c r="G409" s="4"/>
      <c r="H409" s="4"/>
      <c r="I409" s="2"/>
      <c r="J409" s="2"/>
      <c r="K409" s="2"/>
      <c r="L409" s="2"/>
      <c r="M409" s="5"/>
      <c r="N409" s="5"/>
      <c r="O409" s="5"/>
      <c r="P409" s="5"/>
      <c r="Q409" s="5"/>
      <c r="R409" s="5"/>
      <c r="S409" s="5"/>
      <c r="T409" s="5"/>
      <c r="U409" s="5"/>
      <c r="V409" s="5"/>
      <c r="W409" s="5"/>
      <c r="X409" s="5"/>
      <c r="Y409" s="5"/>
      <c r="Z409" s="5"/>
      <c r="AA409" s="5"/>
    </row>
    <row r="410" ht="15.75" customHeight="1">
      <c r="A410" s="2"/>
      <c r="B410" s="2"/>
      <c r="C410" s="2"/>
      <c r="D410" s="2"/>
      <c r="E410" s="2"/>
      <c r="F410" s="3"/>
      <c r="G410" s="4"/>
      <c r="H410" s="4"/>
      <c r="I410" s="2"/>
      <c r="J410" s="2"/>
      <c r="K410" s="2"/>
      <c r="L410" s="2"/>
      <c r="M410" s="5"/>
      <c r="N410" s="5"/>
      <c r="O410" s="5"/>
      <c r="P410" s="5"/>
      <c r="Q410" s="5"/>
      <c r="R410" s="5"/>
      <c r="S410" s="5"/>
      <c r="T410" s="5"/>
      <c r="U410" s="5"/>
      <c r="V410" s="5"/>
      <c r="W410" s="5"/>
      <c r="X410" s="5"/>
      <c r="Y410" s="5"/>
      <c r="Z410" s="5"/>
      <c r="AA410" s="5"/>
    </row>
    <row r="411" ht="15.75" customHeight="1">
      <c r="A411" s="2"/>
      <c r="B411" s="2"/>
      <c r="C411" s="2"/>
      <c r="D411" s="2"/>
      <c r="E411" s="2"/>
      <c r="F411" s="3"/>
      <c r="G411" s="4"/>
      <c r="H411" s="4"/>
      <c r="I411" s="2"/>
      <c r="J411" s="2"/>
      <c r="K411" s="2"/>
      <c r="L411" s="2"/>
      <c r="M411" s="5"/>
      <c r="N411" s="5"/>
      <c r="O411" s="5"/>
      <c r="P411" s="5"/>
      <c r="Q411" s="5"/>
      <c r="R411" s="5"/>
      <c r="S411" s="5"/>
      <c r="T411" s="5"/>
      <c r="U411" s="5"/>
      <c r="V411" s="5"/>
      <c r="W411" s="5"/>
      <c r="X411" s="5"/>
      <c r="Y411" s="5"/>
      <c r="Z411" s="5"/>
      <c r="AA411" s="5"/>
    </row>
    <row r="412" ht="15.75" customHeight="1">
      <c r="A412" s="2"/>
      <c r="B412" s="2"/>
      <c r="C412" s="2"/>
      <c r="D412" s="2"/>
      <c r="E412" s="2"/>
      <c r="F412" s="3"/>
      <c r="G412" s="4"/>
      <c r="H412" s="4"/>
      <c r="I412" s="2"/>
      <c r="J412" s="2"/>
      <c r="K412" s="2"/>
      <c r="L412" s="2"/>
      <c r="M412" s="5"/>
      <c r="N412" s="5"/>
      <c r="O412" s="5"/>
      <c r="P412" s="5"/>
      <c r="Q412" s="5"/>
      <c r="R412" s="5"/>
      <c r="S412" s="5"/>
      <c r="T412" s="5"/>
      <c r="U412" s="5"/>
      <c r="V412" s="5"/>
      <c r="W412" s="5"/>
      <c r="X412" s="5"/>
      <c r="Y412" s="5"/>
      <c r="Z412" s="5"/>
      <c r="AA412" s="5"/>
    </row>
    <row r="413" ht="15.75" customHeight="1">
      <c r="A413" s="2"/>
      <c r="B413" s="2"/>
      <c r="C413" s="2"/>
      <c r="D413" s="2"/>
      <c r="E413" s="2"/>
      <c r="F413" s="3"/>
      <c r="G413" s="4"/>
      <c r="H413" s="4"/>
      <c r="I413" s="2"/>
      <c r="J413" s="2"/>
      <c r="K413" s="2"/>
      <c r="L413" s="2"/>
      <c r="M413" s="5"/>
      <c r="N413" s="5"/>
      <c r="O413" s="5"/>
      <c r="P413" s="5"/>
      <c r="Q413" s="5"/>
      <c r="R413" s="5"/>
      <c r="S413" s="5"/>
      <c r="T413" s="5"/>
      <c r="U413" s="5"/>
      <c r="V413" s="5"/>
      <c r="W413" s="5"/>
      <c r="X413" s="5"/>
      <c r="Y413" s="5"/>
      <c r="Z413" s="5"/>
      <c r="AA413" s="5"/>
    </row>
    <row r="414" ht="15.75" customHeight="1">
      <c r="A414" s="2"/>
      <c r="B414" s="2"/>
      <c r="C414" s="2"/>
      <c r="D414" s="2"/>
      <c r="E414" s="2"/>
      <c r="F414" s="3"/>
      <c r="G414" s="4"/>
      <c r="H414" s="4"/>
      <c r="I414" s="2"/>
      <c r="J414" s="2"/>
      <c r="K414" s="2"/>
      <c r="L414" s="2"/>
      <c r="M414" s="5"/>
      <c r="N414" s="5"/>
      <c r="O414" s="5"/>
      <c r="P414" s="5"/>
      <c r="Q414" s="5"/>
      <c r="R414" s="5"/>
      <c r="S414" s="5"/>
      <c r="T414" s="5"/>
      <c r="U414" s="5"/>
      <c r="V414" s="5"/>
      <c r="W414" s="5"/>
      <c r="X414" s="5"/>
      <c r="Y414" s="5"/>
      <c r="Z414" s="5"/>
      <c r="AA414" s="5"/>
    </row>
    <row r="415" ht="15.75" customHeight="1">
      <c r="A415" s="2"/>
      <c r="B415" s="2"/>
      <c r="C415" s="2"/>
      <c r="D415" s="2"/>
      <c r="E415" s="2"/>
      <c r="F415" s="3"/>
      <c r="G415" s="4"/>
      <c r="H415" s="4"/>
      <c r="I415" s="2"/>
      <c r="J415" s="2"/>
      <c r="K415" s="2"/>
      <c r="L415" s="2"/>
      <c r="M415" s="5"/>
      <c r="N415" s="5"/>
      <c r="O415" s="5"/>
      <c r="P415" s="5"/>
      <c r="Q415" s="5"/>
      <c r="R415" s="5"/>
      <c r="S415" s="5"/>
      <c r="T415" s="5"/>
      <c r="U415" s="5"/>
      <c r="V415" s="5"/>
      <c r="W415" s="5"/>
      <c r="X415" s="5"/>
      <c r="Y415" s="5"/>
      <c r="Z415" s="5"/>
      <c r="AA415" s="5"/>
    </row>
    <row r="416" ht="15.75" customHeight="1">
      <c r="A416" s="2"/>
      <c r="B416" s="2"/>
      <c r="C416" s="2"/>
      <c r="D416" s="2"/>
      <c r="E416" s="2"/>
      <c r="F416" s="3"/>
      <c r="G416" s="4"/>
      <c r="H416" s="4"/>
      <c r="I416" s="2"/>
      <c r="J416" s="2"/>
      <c r="K416" s="2"/>
      <c r="L416" s="2"/>
      <c r="M416" s="5"/>
      <c r="N416" s="5"/>
      <c r="O416" s="5"/>
      <c r="P416" s="5"/>
      <c r="Q416" s="5"/>
      <c r="R416" s="5"/>
      <c r="S416" s="5"/>
      <c r="T416" s="5"/>
      <c r="U416" s="5"/>
      <c r="V416" s="5"/>
      <c r="W416" s="5"/>
      <c r="X416" s="5"/>
      <c r="Y416" s="5"/>
      <c r="Z416" s="5"/>
      <c r="AA416" s="5"/>
    </row>
    <row r="417" ht="15.75" customHeight="1">
      <c r="A417" s="2"/>
      <c r="B417" s="2"/>
      <c r="C417" s="2"/>
      <c r="D417" s="2"/>
      <c r="E417" s="2"/>
      <c r="F417" s="3"/>
      <c r="G417" s="4"/>
      <c r="H417" s="4"/>
      <c r="I417" s="2"/>
      <c r="J417" s="2"/>
      <c r="K417" s="2"/>
      <c r="L417" s="2"/>
      <c r="M417" s="5"/>
      <c r="N417" s="5"/>
      <c r="O417" s="5"/>
      <c r="P417" s="5"/>
      <c r="Q417" s="5"/>
      <c r="R417" s="5"/>
      <c r="S417" s="5"/>
      <c r="T417" s="5"/>
      <c r="U417" s="5"/>
      <c r="V417" s="5"/>
      <c r="W417" s="5"/>
      <c r="X417" s="5"/>
      <c r="Y417" s="5"/>
      <c r="Z417" s="5"/>
      <c r="AA417" s="5"/>
    </row>
    <row r="418" ht="15.75" customHeight="1">
      <c r="A418" s="2"/>
      <c r="B418" s="2"/>
      <c r="C418" s="2"/>
      <c r="D418" s="2"/>
      <c r="E418" s="2"/>
      <c r="F418" s="3"/>
      <c r="G418" s="4"/>
      <c r="H418" s="4"/>
      <c r="I418" s="2"/>
      <c r="J418" s="2"/>
      <c r="K418" s="2"/>
      <c r="L418" s="2"/>
      <c r="M418" s="5"/>
      <c r="N418" s="5"/>
      <c r="O418" s="5"/>
      <c r="P418" s="5"/>
      <c r="Q418" s="5"/>
      <c r="R418" s="5"/>
      <c r="S418" s="5"/>
      <c r="T418" s="5"/>
      <c r="U418" s="5"/>
      <c r="V418" s="5"/>
      <c r="W418" s="5"/>
      <c r="X418" s="5"/>
      <c r="Y418" s="5"/>
      <c r="Z418" s="5"/>
      <c r="AA418" s="5"/>
    </row>
    <row r="419" ht="15.75" customHeight="1">
      <c r="A419" s="2"/>
      <c r="B419" s="2"/>
      <c r="C419" s="2"/>
      <c r="D419" s="2"/>
      <c r="E419" s="2"/>
      <c r="F419" s="3"/>
      <c r="G419" s="4"/>
      <c r="H419" s="4"/>
      <c r="I419" s="2"/>
      <c r="J419" s="2"/>
      <c r="K419" s="2"/>
      <c r="L419" s="2"/>
      <c r="M419" s="5"/>
      <c r="N419" s="5"/>
      <c r="O419" s="5"/>
      <c r="P419" s="5"/>
      <c r="Q419" s="5"/>
      <c r="R419" s="5"/>
      <c r="S419" s="5"/>
      <c r="T419" s="5"/>
      <c r="U419" s="5"/>
      <c r="V419" s="5"/>
      <c r="W419" s="5"/>
      <c r="X419" s="5"/>
      <c r="Y419" s="5"/>
      <c r="Z419" s="5"/>
      <c r="AA419" s="5"/>
    </row>
    <row r="420" ht="15.75" customHeight="1">
      <c r="A420" s="2"/>
      <c r="B420" s="2"/>
      <c r="C420" s="2"/>
      <c r="D420" s="2"/>
      <c r="E420" s="2"/>
      <c r="F420" s="3"/>
      <c r="G420" s="4"/>
      <c r="H420" s="4"/>
      <c r="I420" s="2"/>
      <c r="J420" s="2"/>
      <c r="K420" s="2"/>
      <c r="L420" s="2"/>
      <c r="M420" s="5"/>
      <c r="N420" s="5"/>
      <c r="O420" s="5"/>
      <c r="P420" s="5"/>
      <c r="Q420" s="5"/>
      <c r="R420" s="5"/>
      <c r="S420" s="5"/>
      <c r="T420" s="5"/>
      <c r="U420" s="5"/>
      <c r="V420" s="5"/>
      <c r="W420" s="5"/>
      <c r="X420" s="5"/>
      <c r="Y420" s="5"/>
      <c r="Z420" s="5"/>
      <c r="AA420" s="5"/>
    </row>
    <row r="421" ht="15.75" customHeight="1">
      <c r="A421" s="2"/>
      <c r="B421" s="2"/>
      <c r="C421" s="2"/>
      <c r="D421" s="2"/>
      <c r="E421" s="2"/>
      <c r="F421" s="3"/>
      <c r="G421" s="4"/>
      <c r="H421" s="4"/>
      <c r="I421" s="2"/>
      <c r="J421" s="2"/>
      <c r="K421" s="2"/>
      <c r="L421" s="2"/>
      <c r="M421" s="5"/>
      <c r="N421" s="5"/>
      <c r="O421" s="5"/>
      <c r="P421" s="5"/>
      <c r="Q421" s="5"/>
      <c r="R421" s="5"/>
      <c r="S421" s="5"/>
      <c r="T421" s="5"/>
      <c r="U421" s="5"/>
      <c r="V421" s="5"/>
      <c r="W421" s="5"/>
      <c r="X421" s="5"/>
      <c r="Y421" s="5"/>
      <c r="Z421" s="5"/>
      <c r="AA421" s="5"/>
    </row>
    <row r="422" ht="15.75" customHeight="1">
      <c r="A422" s="2"/>
      <c r="B422" s="2"/>
      <c r="C422" s="2"/>
      <c r="D422" s="2"/>
      <c r="E422" s="2"/>
      <c r="F422" s="3"/>
      <c r="G422" s="4"/>
      <c r="H422" s="4"/>
      <c r="I422" s="2"/>
      <c r="J422" s="2"/>
      <c r="K422" s="2"/>
      <c r="L422" s="2"/>
      <c r="M422" s="5"/>
      <c r="N422" s="5"/>
      <c r="O422" s="5"/>
      <c r="P422" s="5"/>
      <c r="Q422" s="5"/>
      <c r="R422" s="5"/>
      <c r="S422" s="5"/>
      <c r="T422" s="5"/>
      <c r="U422" s="5"/>
      <c r="V422" s="5"/>
      <c r="W422" s="5"/>
      <c r="X422" s="5"/>
      <c r="Y422" s="5"/>
      <c r="Z422" s="5"/>
      <c r="AA422" s="5"/>
    </row>
    <row r="423" ht="15.75" customHeight="1">
      <c r="A423" s="2"/>
      <c r="B423" s="2"/>
      <c r="C423" s="2"/>
      <c r="D423" s="2"/>
      <c r="E423" s="2"/>
      <c r="F423" s="3"/>
      <c r="G423" s="4"/>
      <c r="H423" s="4"/>
      <c r="I423" s="2"/>
      <c r="J423" s="2"/>
      <c r="K423" s="2"/>
      <c r="L423" s="2"/>
      <c r="M423" s="5"/>
      <c r="N423" s="5"/>
      <c r="O423" s="5"/>
      <c r="P423" s="5"/>
      <c r="Q423" s="5"/>
      <c r="R423" s="5"/>
      <c r="S423" s="5"/>
      <c r="T423" s="5"/>
      <c r="U423" s="5"/>
      <c r="V423" s="5"/>
      <c r="W423" s="5"/>
      <c r="X423" s="5"/>
      <c r="Y423" s="5"/>
      <c r="Z423" s="5"/>
      <c r="AA423" s="5"/>
    </row>
    <row r="424" ht="15.75" customHeight="1">
      <c r="A424" s="2"/>
      <c r="B424" s="2"/>
      <c r="C424" s="2"/>
      <c r="D424" s="2"/>
      <c r="E424" s="2"/>
      <c r="F424" s="3"/>
      <c r="G424" s="4"/>
      <c r="H424" s="4"/>
      <c r="I424" s="2"/>
      <c r="J424" s="2"/>
      <c r="K424" s="2"/>
      <c r="L424" s="2"/>
      <c r="M424" s="5"/>
      <c r="N424" s="5"/>
      <c r="O424" s="5"/>
      <c r="P424" s="5"/>
      <c r="Q424" s="5"/>
      <c r="R424" s="5"/>
      <c r="S424" s="5"/>
      <c r="T424" s="5"/>
      <c r="U424" s="5"/>
      <c r="V424" s="5"/>
      <c r="W424" s="5"/>
      <c r="X424" s="5"/>
      <c r="Y424" s="5"/>
      <c r="Z424" s="5"/>
      <c r="AA424" s="5"/>
    </row>
    <row r="425" ht="15.75" customHeight="1">
      <c r="A425" s="2"/>
      <c r="B425" s="2"/>
      <c r="C425" s="2"/>
      <c r="D425" s="2"/>
      <c r="E425" s="2"/>
      <c r="F425" s="3"/>
      <c r="G425" s="4"/>
      <c r="H425" s="4"/>
      <c r="I425" s="2"/>
      <c r="J425" s="2"/>
      <c r="K425" s="2"/>
      <c r="L425" s="2"/>
      <c r="M425" s="5"/>
      <c r="N425" s="5"/>
      <c r="O425" s="5"/>
      <c r="P425" s="5"/>
      <c r="Q425" s="5"/>
      <c r="R425" s="5"/>
      <c r="S425" s="5"/>
      <c r="T425" s="5"/>
      <c r="U425" s="5"/>
      <c r="V425" s="5"/>
      <c r="W425" s="5"/>
      <c r="X425" s="5"/>
      <c r="Y425" s="5"/>
      <c r="Z425" s="5"/>
      <c r="AA425" s="5"/>
    </row>
    <row r="426" ht="15.75" customHeight="1">
      <c r="A426" s="2"/>
      <c r="B426" s="2"/>
      <c r="C426" s="2"/>
      <c r="D426" s="2"/>
      <c r="E426" s="2"/>
      <c r="F426" s="3"/>
      <c r="G426" s="4"/>
      <c r="H426" s="4"/>
      <c r="I426" s="2"/>
      <c r="J426" s="2"/>
      <c r="K426" s="2"/>
      <c r="L426" s="2"/>
      <c r="M426" s="5"/>
      <c r="N426" s="5"/>
      <c r="O426" s="5"/>
      <c r="P426" s="5"/>
      <c r="Q426" s="5"/>
      <c r="R426" s="5"/>
      <c r="S426" s="5"/>
      <c r="T426" s="5"/>
      <c r="U426" s="5"/>
      <c r="V426" s="5"/>
      <c r="W426" s="5"/>
      <c r="X426" s="5"/>
      <c r="Y426" s="5"/>
      <c r="Z426" s="5"/>
      <c r="AA426" s="5"/>
    </row>
    <row r="427" ht="15.75" customHeight="1">
      <c r="A427" s="2"/>
      <c r="B427" s="2"/>
      <c r="C427" s="2"/>
      <c r="D427" s="2"/>
      <c r="E427" s="2"/>
      <c r="F427" s="3"/>
      <c r="G427" s="4"/>
      <c r="H427" s="4"/>
      <c r="I427" s="2"/>
      <c r="J427" s="2"/>
      <c r="K427" s="2"/>
      <c r="L427" s="2"/>
      <c r="M427" s="5"/>
      <c r="N427" s="5"/>
      <c r="O427" s="5"/>
      <c r="P427" s="5"/>
      <c r="Q427" s="5"/>
      <c r="R427" s="5"/>
      <c r="S427" s="5"/>
      <c r="T427" s="5"/>
      <c r="U427" s="5"/>
      <c r="V427" s="5"/>
      <c r="W427" s="5"/>
      <c r="X427" s="5"/>
      <c r="Y427" s="5"/>
      <c r="Z427" s="5"/>
      <c r="AA427" s="5"/>
    </row>
    <row r="428" ht="15.75" customHeight="1">
      <c r="A428" s="2"/>
      <c r="B428" s="2"/>
      <c r="C428" s="2"/>
      <c r="D428" s="2"/>
      <c r="E428" s="2"/>
      <c r="F428" s="3"/>
      <c r="G428" s="4"/>
      <c r="H428" s="4"/>
      <c r="I428" s="2"/>
      <c r="J428" s="2"/>
      <c r="K428" s="2"/>
      <c r="L428" s="2"/>
      <c r="M428" s="5"/>
      <c r="N428" s="5"/>
      <c r="O428" s="5"/>
      <c r="P428" s="5"/>
      <c r="Q428" s="5"/>
      <c r="R428" s="5"/>
      <c r="S428" s="5"/>
      <c r="T428" s="5"/>
      <c r="U428" s="5"/>
      <c r="V428" s="5"/>
      <c r="W428" s="5"/>
      <c r="X428" s="5"/>
      <c r="Y428" s="5"/>
      <c r="Z428" s="5"/>
      <c r="AA428" s="5"/>
    </row>
    <row r="429" ht="15.75" customHeight="1">
      <c r="A429" s="2"/>
      <c r="B429" s="2"/>
      <c r="C429" s="2"/>
      <c r="D429" s="2"/>
      <c r="E429" s="2"/>
      <c r="F429" s="3"/>
      <c r="G429" s="4"/>
      <c r="H429" s="4"/>
      <c r="I429" s="2"/>
      <c r="J429" s="2"/>
      <c r="K429" s="2"/>
      <c r="L429" s="2"/>
      <c r="M429" s="5"/>
      <c r="N429" s="5"/>
      <c r="O429" s="5"/>
      <c r="P429" s="5"/>
      <c r="Q429" s="5"/>
      <c r="R429" s="5"/>
      <c r="S429" s="5"/>
      <c r="T429" s="5"/>
      <c r="U429" s="5"/>
      <c r="V429" s="5"/>
      <c r="W429" s="5"/>
      <c r="X429" s="5"/>
      <c r="Y429" s="5"/>
      <c r="Z429" s="5"/>
      <c r="AA429" s="5"/>
    </row>
    <row r="430" ht="15.75" customHeight="1">
      <c r="A430" s="2"/>
      <c r="B430" s="2"/>
      <c r="C430" s="2"/>
      <c r="D430" s="2"/>
      <c r="E430" s="2"/>
      <c r="F430" s="3"/>
      <c r="G430" s="4"/>
      <c r="H430" s="4"/>
      <c r="I430" s="2"/>
      <c r="J430" s="2"/>
      <c r="K430" s="2"/>
      <c r="L430" s="2"/>
      <c r="M430" s="5"/>
      <c r="N430" s="5"/>
      <c r="O430" s="5"/>
      <c r="P430" s="5"/>
      <c r="Q430" s="5"/>
      <c r="R430" s="5"/>
      <c r="S430" s="5"/>
      <c r="T430" s="5"/>
      <c r="U430" s="5"/>
      <c r="V430" s="5"/>
      <c r="W430" s="5"/>
      <c r="X430" s="5"/>
      <c r="Y430" s="5"/>
      <c r="Z430" s="5"/>
      <c r="AA430" s="5"/>
    </row>
    <row r="431" ht="15.75" customHeight="1">
      <c r="A431" s="2"/>
      <c r="B431" s="2"/>
      <c r="C431" s="2"/>
      <c r="D431" s="2"/>
      <c r="E431" s="2"/>
      <c r="F431" s="3"/>
      <c r="G431" s="4"/>
      <c r="H431" s="4"/>
      <c r="I431" s="2"/>
      <c r="J431" s="2"/>
      <c r="K431" s="2"/>
      <c r="L431" s="2"/>
      <c r="M431" s="5"/>
      <c r="N431" s="5"/>
      <c r="O431" s="5"/>
      <c r="P431" s="5"/>
      <c r="Q431" s="5"/>
      <c r="R431" s="5"/>
      <c r="S431" s="5"/>
      <c r="T431" s="5"/>
      <c r="U431" s="5"/>
      <c r="V431" s="5"/>
      <c r="W431" s="5"/>
      <c r="X431" s="5"/>
      <c r="Y431" s="5"/>
      <c r="Z431" s="5"/>
      <c r="AA431" s="5"/>
    </row>
    <row r="432" ht="15.75" customHeight="1">
      <c r="A432" s="2"/>
      <c r="B432" s="2"/>
      <c r="C432" s="2"/>
      <c r="D432" s="2"/>
      <c r="E432" s="2"/>
      <c r="F432" s="3"/>
      <c r="G432" s="4"/>
      <c r="H432" s="4"/>
      <c r="I432" s="2"/>
      <c r="J432" s="2"/>
      <c r="K432" s="2"/>
      <c r="L432" s="2"/>
      <c r="M432" s="5"/>
      <c r="N432" s="5"/>
      <c r="O432" s="5"/>
      <c r="P432" s="5"/>
      <c r="Q432" s="5"/>
      <c r="R432" s="5"/>
      <c r="S432" s="5"/>
      <c r="T432" s="5"/>
      <c r="U432" s="5"/>
      <c r="V432" s="5"/>
      <c r="W432" s="5"/>
      <c r="X432" s="5"/>
      <c r="Y432" s="5"/>
      <c r="Z432" s="5"/>
      <c r="AA432" s="5"/>
    </row>
    <row r="433" ht="15.75" customHeight="1">
      <c r="A433" s="2"/>
      <c r="B433" s="2"/>
      <c r="C433" s="2"/>
      <c r="D433" s="2"/>
      <c r="E433" s="2"/>
      <c r="F433" s="3"/>
      <c r="G433" s="4"/>
      <c r="H433" s="4"/>
      <c r="I433" s="2"/>
      <c r="J433" s="2"/>
      <c r="K433" s="2"/>
      <c r="L433" s="2"/>
      <c r="M433" s="5"/>
      <c r="N433" s="5"/>
      <c r="O433" s="5"/>
      <c r="P433" s="5"/>
      <c r="Q433" s="5"/>
      <c r="R433" s="5"/>
      <c r="S433" s="5"/>
      <c r="T433" s="5"/>
      <c r="U433" s="5"/>
      <c r="V433" s="5"/>
      <c r="W433" s="5"/>
      <c r="X433" s="5"/>
      <c r="Y433" s="5"/>
      <c r="Z433" s="5"/>
      <c r="AA433" s="5"/>
    </row>
    <row r="434" ht="15.75" customHeight="1">
      <c r="A434" s="2"/>
      <c r="B434" s="2"/>
      <c r="C434" s="2"/>
      <c r="D434" s="2"/>
      <c r="E434" s="2"/>
      <c r="F434" s="3"/>
      <c r="G434" s="4"/>
      <c r="H434" s="4"/>
      <c r="I434" s="2"/>
      <c r="J434" s="2"/>
      <c r="K434" s="2"/>
      <c r="L434" s="2"/>
      <c r="M434" s="5"/>
      <c r="N434" s="5"/>
      <c r="O434" s="5"/>
      <c r="P434" s="5"/>
      <c r="Q434" s="5"/>
      <c r="R434" s="5"/>
      <c r="S434" s="5"/>
      <c r="T434" s="5"/>
      <c r="U434" s="5"/>
      <c r="V434" s="5"/>
      <c r="W434" s="5"/>
      <c r="X434" s="5"/>
      <c r="Y434" s="5"/>
      <c r="Z434" s="5"/>
      <c r="AA434" s="5"/>
    </row>
    <row r="435" ht="15.75" customHeight="1">
      <c r="A435" s="2"/>
      <c r="B435" s="2"/>
      <c r="C435" s="2"/>
      <c r="D435" s="2"/>
      <c r="E435" s="2"/>
      <c r="F435" s="3"/>
      <c r="G435" s="4"/>
      <c r="H435" s="4"/>
      <c r="I435" s="2"/>
      <c r="J435" s="2"/>
      <c r="K435" s="2"/>
      <c r="L435" s="2"/>
      <c r="M435" s="5"/>
      <c r="N435" s="5"/>
      <c r="O435" s="5"/>
      <c r="P435" s="5"/>
      <c r="Q435" s="5"/>
      <c r="R435" s="5"/>
      <c r="S435" s="5"/>
      <c r="T435" s="5"/>
      <c r="U435" s="5"/>
      <c r="V435" s="5"/>
      <c r="W435" s="5"/>
      <c r="X435" s="5"/>
      <c r="Y435" s="5"/>
      <c r="Z435" s="5"/>
      <c r="AA435" s="5"/>
    </row>
    <row r="436" ht="15.75" customHeight="1">
      <c r="A436" s="2"/>
      <c r="B436" s="2"/>
      <c r="C436" s="2"/>
      <c r="D436" s="2"/>
      <c r="E436" s="2"/>
      <c r="F436" s="3"/>
      <c r="G436" s="4"/>
      <c r="H436" s="4"/>
      <c r="I436" s="2"/>
      <c r="J436" s="2"/>
      <c r="K436" s="2"/>
      <c r="L436" s="2"/>
      <c r="M436" s="5"/>
      <c r="N436" s="5"/>
      <c r="O436" s="5"/>
      <c r="P436" s="5"/>
      <c r="Q436" s="5"/>
      <c r="R436" s="5"/>
      <c r="S436" s="5"/>
      <c r="T436" s="5"/>
      <c r="U436" s="5"/>
      <c r="V436" s="5"/>
      <c r="W436" s="5"/>
      <c r="X436" s="5"/>
      <c r="Y436" s="5"/>
      <c r="Z436" s="5"/>
      <c r="AA436" s="5"/>
    </row>
    <row r="437" ht="15.75" customHeight="1">
      <c r="A437" s="2"/>
      <c r="B437" s="2"/>
      <c r="C437" s="2"/>
      <c r="D437" s="2"/>
      <c r="E437" s="2"/>
      <c r="F437" s="3"/>
      <c r="G437" s="4"/>
      <c r="H437" s="4"/>
      <c r="I437" s="2"/>
      <c r="J437" s="2"/>
      <c r="K437" s="2"/>
      <c r="L437" s="2"/>
      <c r="M437" s="5"/>
      <c r="N437" s="5"/>
      <c r="O437" s="5"/>
      <c r="P437" s="5"/>
      <c r="Q437" s="5"/>
      <c r="R437" s="5"/>
      <c r="S437" s="5"/>
      <c r="T437" s="5"/>
      <c r="U437" s="5"/>
      <c r="V437" s="5"/>
      <c r="W437" s="5"/>
      <c r="X437" s="5"/>
      <c r="Y437" s="5"/>
      <c r="Z437" s="5"/>
      <c r="AA437" s="5"/>
    </row>
    <row r="438" ht="15.75" customHeight="1">
      <c r="A438" s="2"/>
      <c r="B438" s="2"/>
      <c r="C438" s="2"/>
      <c r="D438" s="2"/>
      <c r="E438" s="2"/>
      <c r="F438" s="3"/>
      <c r="G438" s="4"/>
      <c r="H438" s="4"/>
      <c r="I438" s="2"/>
      <c r="J438" s="2"/>
      <c r="K438" s="2"/>
      <c r="L438" s="2"/>
      <c r="M438" s="5"/>
      <c r="N438" s="5"/>
      <c r="O438" s="5"/>
      <c r="P438" s="5"/>
      <c r="Q438" s="5"/>
      <c r="R438" s="5"/>
      <c r="S438" s="5"/>
      <c r="T438" s="5"/>
      <c r="U438" s="5"/>
      <c r="V438" s="5"/>
      <c r="W438" s="5"/>
      <c r="X438" s="5"/>
      <c r="Y438" s="5"/>
      <c r="Z438" s="5"/>
      <c r="AA438" s="5"/>
    </row>
    <row r="439" ht="15.75" customHeight="1">
      <c r="A439" s="2"/>
      <c r="B439" s="2"/>
      <c r="C439" s="2"/>
      <c r="D439" s="2"/>
      <c r="E439" s="2"/>
      <c r="F439" s="3"/>
      <c r="G439" s="4"/>
      <c r="H439" s="4"/>
      <c r="I439" s="2"/>
      <c r="J439" s="2"/>
      <c r="K439" s="2"/>
      <c r="L439" s="2"/>
      <c r="M439" s="5"/>
      <c r="N439" s="5"/>
      <c r="O439" s="5"/>
      <c r="P439" s="5"/>
      <c r="Q439" s="5"/>
      <c r="R439" s="5"/>
      <c r="S439" s="5"/>
      <c r="T439" s="5"/>
      <c r="U439" s="5"/>
      <c r="V439" s="5"/>
      <c r="W439" s="5"/>
      <c r="X439" s="5"/>
      <c r="Y439" s="5"/>
      <c r="Z439" s="5"/>
      <c r="AA439" s="5"/>
    </row>
    <row r="440" ht="15.75" customHeight="1">
      <c r="A440" s="2"/>
      <c r="B440" s="2"/>
      <c r="C440" s="2"/>
      <c r="D440" s="2"/>
      <c r="E440" s="2"/>
      <c r="F440" s="3"/>
      <c r="G440" s="4"/>
      <c r="H440" s="4"/>
      <c r="I440" s="2"/>
      <c r="J440" s="2"/>
      <c r="K440" s="2"/>
      <c r="L440" s="2"/>
      <c r="M440" s="5"/>
      <c r="N440" s="5"/>
      <c r="O440" s="5"/>
      <c r="P440" s="5"/>
      <c r="Q440" s="5"/>
      <c r="R440" s="5"/>
      <c r="S440" s="5"/>
      <c r="T440" s="5"/>
      <c r="U440" s="5"/>
      <c r="V440" s="5"/>
      <c r="W440" s="5"/>
      <c r="X440" s="5"/>
      <c r="Y440" s="5"/>
      <c r="Z440" s="5"/>
      <c r="AA440" s="5"/>
    </row>
    <row r="441" ht="15.75" customHeight="1">
      <c r="A441" s="2"/>
      <c r="B441" s="2"/>
      <c r="C441" s="2"/>
      <c r="D441" s="2"/>
      <c r="E441" s="2"/>
      <c r="F441" s="3"/>
      <c r="G441" s="4"/>
      <c r="H441" s="4"/>
      <c r="I441" s="2"/>
      <c r="J441" s="2"/>
      <c r="K441" s="2"/>
      <c r="L441" s="2"/>
      <c r="M441" s="5"/>
      <c r="N441" s="5"/>
      <c r="O441" s="5"/>
      <c r="P441" s="5"/>
      <c r="Q441" s="5"/>
      <c r="R441" s="5"/>
      <c r="S441" s="5"/>
      <c r="T441" s="5"/>
      <c r="U441" s="5"/>
      <c r="V441" s="5"/>
      <c r="W441" s="5"/>
      <c r="X441" s="5"/>
      <c r="Y441" s="5"/>
      <c r="Z441" s="5"/>
      <c r="AA441" s="5"/>
    </row>
    <row r="442" ht="15.75" customHeight="1">
      <c r="A442" s="2"/>
      <c r="B442" s="2"/>
      <c r="C442" s="2"/>
      <c r="D442" s="2"/>
      <c r="E442" s="2"/>
      <c r="F442" s="3"/>
      <c r="G442" s="4"/>
      <c r="H442" s="4"/>
      <c r="I442" s="2"/>
      <c r="J442" s="2"/>
      <c r="K442" s="2"/>
      <c r="L442" s="2"/>
      <c r="M442" s="5"/>
      <c r="N442" s="5"/>
      <c r="O442" s="5"/>
      <c r="P442" s="5"/>
      <c r="Q442" s="5"/>
      <c r="R442" s="5"/>
      <c r="S442" s="5"/>
      <c r="T442" s="5"/>
      <c r="U442" s="5"/>
      <c r="V442" s="5"/>
      <c r="W442" s="5"/>
      <c r="X442" s="5"/>
      <c r="Y442" s="5"/>
      <c r="Z442" s="5"/>
      <c r="AA442" s="5"/>
    </row>
    <row r="443" ht="15.75" customHeight="1">
      <c r="A443" s="2"/>
      <c r="B443" s="2"/>
      <c r="C443" s="2"/>
      <c r="D443" s="2"/>
      <c r="E443" s="2"/>
      <c r="F443" s="3"/>
      <c r="G443" s="4"/>
      <c r="H443" s="4"/>
      <c r="I443" s="2"/>
      <c r="J443" s="2"/>
      <c r="K443" s="2"/>
      <c r="L443" s="2"/>
      <c r="M443" s="5"/>
      <c r="N443" s="5"/>
      <c r="O443" s="5"/>
      <c r="P443" s="5"/>
      <c r="Q443" s="5"/>
      <c r="R443" s="5"/>
      <c r="S443" s="5"/>
      <c r="T443" s="5"/>
      <c r="U443" s="5"/>
      <c r="V443" s="5"/>
      <c r="W443" s="5"/>
      <c r="X443" s="5"/>
      <c r="Y443" s="5"/>
      <c r="Z443" s="5"/>
      <c r="AA443" s="5"/>
    </row>
    <row r="444" ht="15.75" customHeight="1">
      <c r="A444" s="2"/>
      <c r="B444" s="2"/>
      <c r="C444" s="2"/>
      <c r="D444" s="2"/>
      <c r="E444" s="2"/>
      <c r="F444" s="3"/>
      <c r="G444" s="4"/>
      <c r="H444" s="4"/>
      <c r="I444" s="2"/>
      <c r="J444" s="2"/>
      <c r="K444" s="2"/>
      <c r="L444" s="2"/>
      <c r="M444" s="5"/>
      <c r="N444" s="5"/>
      <c r="O444" s="5"/>
      <c r="P444" s="5"/>
      <c r="Q444" s="5"/>
      <c r="R444" s="5"/>
      <c r="S444" s="5"/>
      <c r="T444" s="5"/>
      <c r="U444" s="5"/>
      <c r="V444" s="5"/>
      <c r="W444" s="5"/>
      <c r="X444" s="5"/>
      <c r="Y444" s="5"/>
      <c r="Z444" s="5"/>
      <c r="AA444" s="5"/>
    </row>
    <row r="445" ht="15.75" customHeight="1">
      <c r="A445" s="2"/>
      <c r="B445" s="2"/>
      <c r="C445" s="2"/>
      <c r="D445" s="2"/>
      <c r="E445" s="2"/>
      <c r="F445" s="3"/>
      <c r="G445" s="4"/>
      <c r="H445" s="4"/>
      <c r="I445" s="2"/>
      <c r="J445" s="2"/>
      <c r="K445" s="2"/>
      <c r="L445" s="2"/>
      <c r="M445" s="5"/>
      <c r="N445" s="5"/>
      <c r="O445" s="5"/>
      <c r="P445" s="5"/>
      <c r="Q445" s="5"/>
      <c r="R445" s="5"/>
      <c r="S445" s="5"/>
      <c r="T445" s="5"/>
      <c r="U445" s="5"/>
      <c r="V445" s="5"/>
      <c r="W445" s="5"/>
      <c r="X445" s="5"/>
      <c r="Y445" s="5"/>
      <c r="Z445" s="5"/>
      <c r="AA445" s="5"/>
    </row>
    <row r="446" ht="15.75" customHeight="1">
      <c r="A446" s="2"/>
      <c r="B446" s="2"/>
      <c r="C446" s="2"/>
      <c r="D446" s="2"/>
      <c r="E446" s="2"/>
      <c r="F446" s="3"/>
      <c r="G446" s="4"/>
      <c r="H446" s="4"/>
      <c r="I446" s="2"/>
      <c r="J446" s="2"/>
      <c r="K446" s="2"/>
      <c r="L446" s="2"/>
      <c r="M446" s="5"/>
      <c r="N446" s="5"/>
      <c r="O446" s="5"/>
      <c r="P446" s="5"/>
      <c r="Q446" s="5"/>
      <c r="R446" s="5"/>
      <c r="S446" s="5"/>
      <c r="T446" s="5"/>
      <c r="U446" s="5"/>
      <c r="V446" s="5"/>
      <c r="W446" s="5"/>
      <c r="X446" s="5"/>
      <c r="Y446" s="5"/>
      <c r="Z446" s="5"/>
      <c r="AA446" s="5"/>
    </row>
    <row r="447" ht="15.75" customHeight="1">
      <c r="A447" s="2"/>
      <c r="B447" s="2"/>
      <c r="C447" s="2"/>
      <c r="D447" s="2"/>
      <c r="E447" s="2"/>
      <c r="F447" s="3"/>
      <c r="G447" s="4"/>
      <c r="H447" s="4"/>
      <c r="I447" s="2"/>
      <c r="J447" s="2"/>
      <c r="K447" s="2"/>
      <c r="L447" s="2"/>
      <c r="M447" s="5"/>
      <c r="N447" s="5"/>
      <c r="O447" s="5"/>
      <c r="P447" s="5"/>
      <c r="Q447" s="5"/>
      <c r="R447" s="5"/>
      <c r="S447" s="5"/>
      <c r="T447" s="5"/>
      <c r="U447" s="5"/>
      <c r="V447" s="5"/>
      <c r="W447" s="5"/>
      <c r="X447" s="5"/>
      <c r="Y447" s="5"/>
      <c r="Z447" s="5"/>
      <c r="AA447" s="5"/>
    </row>
    <row r="448" ht="15.75" customHeight="1">
      <c r="A448" s="2"/>
      <c r="B448" s="2"/>
      <c r="C448" s="2"/>
      <c r="D448" s="2"/>
      <c r="E448" s="2"/>
      <c r="F448" s="3"/>
      <c r="G448" s="4"/>
      <c r="H448" s="4"/>
      <c r="I448" s="2"/>
      <c r="J448" s="2"/>
      <c r="K448" s="2"/>
      <c r="L448" s="2"/>
      <c r="M448" s="5"/>
      <c r="N448" s="5"/>
      <c r="O448" s="5"/>
      <c r="P448" s="5"/>
      <c r="Q448" s="5"/>
      <c r="R448" s="5"/>
      <c r="S448" s="5"/>
      <c r="T448" s="5"/>
      <c r="U448" s="5"/>
      <c r="V448" s="5"/>
      <c r="W448" s="5"/>
      <c r="X448" s="5"/>
      <c r="Y448" s="5"/>
      <c r="Z448" s="5"/>
      <c r="AA448" s="5"/>
    </row>
    <row r="449" ht="15.75" customHeight="1">
      <c r="A449" s="2"/>
      <c r="B449" s="2"/>
      <c r="C449" s="2"/>
      <c r="D449" s="2"/>
      <c r="E449" s="2"/>
      <c r="F449" s="3"/>
      <c r="G449" s="4"/>
      <c r="H449" s="4"/>
      <c r="I449" s="2"/>
      <c r="J449" s="2"/>
      <c r="K449" s="2"/>
      <c r="L449" s="2"/>
      <c r="M449" s="5"/>
      <c r="N449" s="5"/>
      <c r="O449" s="5"/>
      <c r="P449" s="5"/>
      <c r="Q449" s="5"/>
      <c r="R449" s="5"/>
      <c r="S449" s="5"/>
      <c r="T449" s="5"/>
      <c r="U449" s="5"/>
      <c r="V449" s="5"/>
      <c r="W449" s="5"/>
      <c r="X449" s="5"/>
      <c r="Y449" s="5"/>
      <c r="Z449" s="5"/>
      <c r="AA449" s="5"/>
    </row>
    <row r="450" ht="15.75" customHeight="1">
      <c r="A450" s="2"/>
      <c r="B450" s="2"/>
      <c r="C450" s="2"/>
      <c r="D450" s="2"/>
      <c r="E450" s="2"/>
      <c r="F450" s="3"/>
      <c r="G450" s="4"/>
      <c r="H450" s="4"/>
      <c r="I450" s="2"/>
      <c r="J450" s="2"/>
      <c r="K450" s="2"/>
      <c r="L450" s="2"/>
      <c r="M450" s="5"/>
      <c r="N450" s="5"/>
      <c r="O450" s="5"/>
      <c r="P450" s="5"/>
      <c r="Q450" s="5"/>
      <c r="R450" s="5"/>
      <c r="S450" s="5"/>
      <c r="T450" s="5"/>
      <c r="U450" s="5"/>
      <c r="V450" s="5"/>
      <c r="W450" s="5"/>
      <c r="X450" s="5"/>
      <c r="Y450" s="5"/>
      <c r="Z450" s="5"/>
      <c r="AA450" s="5"/>
    </row>
    <row r="451" ht="15.75" customHeight="1">
      <c r="A451" s="2"/>
      <c r="B451" s="2"/>
      <c r="C451" s="2"/>
      <c r="D451" s="2"/>
      <c r="E451" s="2"/>
      <c r="F451" s="3"/>
      <c r="G451" s="4"/>
      <c r="H451" s="4"/>
      <c r="I451" s="2"/>
      <c r="J451" s="2"/>
      <c r="K451" s="2"/>
      <c r="L451" s="2"/>
      <c r="M451" s="5"/>
      <c r="N451" s="5"/>
      <c r="O451" s="5"/>
      <c r="P451" s="5"/>
      <c r="Q451" s="5"/>
      <c r="R451" s="5"/>
      <c r="S451" s="5"/>
      <c r="T451" s="5"/>
      <c r="U451" s="5"/>
      <c r="V451" s="5"/>
      <c r="W451" s="5"/>
      <c r="X451" s="5"/>
      <c r="Y451" s="5"/>
      <c r="Z451" s="5"/>
      <c r="AA451" s="5"/>
    </row>
    <row r="452" ht="15.75" customHeight="1">
      <c r="A452" s="2"/>
      <c r="B452" s="2"/>
      <c r="C452" s="2"/>
      <c r="D452" s="2"/>
      <c r="E452" s="2"/>
      <c r="F452" s="3"/>
      <c r="G452" s="4"/>
      <c r="H452" s="4"/>
      <c r="I452" s="2"/>
      <c r="J452" s="2"/>
      <c r="K452" s="2"/>
      <c r="L452" s="2"/>
      <c r="M452" s="5"/>
      <c r="N452" s="5"/>
      <c r="O452" s="5"/>
      <c r="P452" s="5"/>
      <c r="Q452" s="5"/>
      <c r="R452" s="5"/>
      <c r="S452" s="5"/>
      <c r="T452" s="5"/>
      <c r="U452" s="5"/>
      <c r="V452" s="5"/>
      <c r="W452" s="5"/>
      <c r="X452" s="5"/>
      <c r="Y452" s="5"/>
      <c r="Z452" s="5"/>
      <c r="AA452" s="5"/>
    </row>
    <row r="453" ht="15.75" customHeight="1">
      <c r="A453" s="2"/>
      <c r="B453" s="2"/>
      <c r="C453" s="2"/>
      <c r="D453" s="2"/>
      <c r="E453" s="2"/>
      <c r="F453" s="3"/>
      <c r="G453" s="4"/>
      <c r="H453" s="4"/>
      <c r="I453" s="2"/>
      <c r="J453" s="2"/>
      <c r="K453" s="2"/>
      <c r="L453" s="2"/>
      <c r="M453" s="5"/>
      <c r="N453" s="5"/>
      <c r="O453" s="5"/>
      <c r="P453" s="5"/>
      <c r="Q453" s="5"/>
      <c r="R453" s="5"/>
      <c r="S453" s="5"/>
      <c r="T453" s="5"/>
      <c r="U453" s="5"/>
      <c r="V453" s="5"/>
      <c r="W453" s="5"/>
      <c r="X453" s="5"/>
      <c r="Y453" s="5"/>
      <c r="Z453" s="5"/>
      <c r="AA453" s="5"/>
    </row>
    <row r="454" ht="15.75" customHeight="1">
      <c r="A454" s="2"/>
      <c r="B454" s="2"/>
      <c r="C454" s="2"/>
      <c r="D454" s="2"/>
      <c r="E454" s="2"/>
      <c r="F454" s="3"/>
      <c r="G454" s="4"/>
      <c r="H454" s="4"/>
      <c r="I454" s="2"/>
      <c r="J454" s="2"/>
      <c r="K454" s="2"/>
      <c r="L454" s="2"/>
      <c r="M454" s="5"/>
      <c r="N454" s="5"/>
      <c r="O454" s="5"/>
      <c r="P454" s="5"/>
      <c r="Q454" s="5"/>
      <c r="R454" s="5"/>
      <c r="S454" s="5"/>
      <c r="T454" s="5"/>
      <c r="U454" s="5"/>
      <c r="V454" s="5"/>
      <c r="W454" s="5"/>
      <c r="X454" s="5"/>
      <c r="Y454" s="5"/>
      <c r="Z454" s="5"/>
      <c r="AA454" s="5"/>
    </row>
    <row r="455" ht="15.75" customHeight="1">
      <c r="A455" s="2"/>
      <c r="B455" s="2"/>
      <c r="C455" s="2"/>
      <c r="D455" s="2"/>
      <c r="E455" s="2"/>
      <c r="F455" s="3"/>
      <c r="G455" s="4"/>
      <c r="H455" s="4"/>
      <c r="I455" s="2"/>
      <c r="J455" s="2"/>
      <c r="K455" s="2"/>
      <c r="L455" s="2"/>
      <c r="M455" s="5"/>
      <c r="N455" s="5"/>
      <c r="O455" s="5"/>
      <c r="P455" s="5"/>
      <c r="Q455" s="5"/>
      <c r="R455" s="5"/>
      <c r="S455" s="5"/>
      <c r="T455" s="5"/>
      <c r="U455" s="5"/>
      <c r="V455" s="5"/>
      <c r="W455" s="5"/>
      <c r="X455" s="5"/>
      <c r="Y455" s="5"/>
      <c r="Z455" s="5"/>
      <c r="AA455" s="5"/>
    </row>
    <row r="456" ht="15.75" customHeight="1">
      <c r="A456" s="2"/>
      <c r="B456" s="2"/>
      <c r="C456" s="2"/>
      <c r="D456" s="2"/>
      <c r="E456" s="2"/>
      <c r="F456" s="3"/>
      <c r="G456" s="4"/>
      <c r="H456" s="4"/>
      <c r="I456" s="2"/>
      <c r="J456" s="2"/>
      <c r="K456" s="2"/>
      <c r="L456" s="2"/>
      <c r="M456" s="5"/>
      <c r="N456" s="5"/>
      <c r="O456" s="5"/>
      <c r="P456" s="5"/>
      <c r="Q456" s="5"/>
      <c r="R456" s="5"/>
      <c r="S456" s="5"/>
      <c r="T456" s="5"/>
      <c r="U456" s="5"/>
      <c r="V456" s="5"/>
      <c r="W456" s="5"/>
      <c r="X456" s="5"/>
      <c r="Y456" s="5"/>
      <c r="Z456" s="5"/>
      <c r="AA456" s="5"/>
    </row>
    <row r="457" ht="15.75" customHeight="1">
      <c r="A457" s="2"/>
      <c r="B457" s="2"/>
      <c r="C457" s="2"/>
      <c r="D457" s="2"/>
      <c r="E457" s="2"/>
      <c r="F457" s="3"/>
      <c r="G457" s="4"/>
      <c r="H457" s="4"/>
      <c r="I457" s="2"/>
      <c r="J457" s="2"/>
      <c r="K457" s="2"/>
      <c r="L457" s="2"/>
      <c r="M457" s="5"/>
      <c r="N457" s="5"/>
      <c r="O457" s="5"/>
      <c r="P457" s="5"/>
      <c r="Q457" s="5"/>
      <c r="R457" s="5"/>
      <c r="S457" s="5"/>
      <c r="T457" s="5"/>
      <c r="U457" s="5"/>
      <c r="V457" s="5"/>
      <c r="W457" s="5"/>
      <c r="X457" s="5"/>
      <c r="Y457" s="5"/>
      <c r="Z457" s="5"/>
      <c r="AA457" s="5"/>
    </row>
    <row r="458" ht="15.75" customHeight="1">
      <c r="A458" s="2"/>
      <c r="B458" s="2"/>
      <c r="C458" s="2"/>
      <c r="D458" s="2"/>
      <c r="E458" s="2"/>
      <c r="F458" s="3"/>
      <c r="G458" s="4"/>
      <c r="H458" s="4"/>
      <c r="I458" s="2"/>
      <c r="J458" s="2"/>
      <c r="K458" s="2"/>
      <c r="L458" s="2"/>
      <c r="M458" s="5"/>
      <c r="N458" s="5"/>
      <c r="O458" s="5"/>
      <c r="P458" s="5"/>
      <c r="Q458" s="5"/>
      <c r="R458" s="5"/>
      <c r="S458" s="5"/>
      <c r="T458" s="5"/>
      <c r="U458" s="5"/>
      <c r="V458" s="5"/>
      <c r="W458" s="5"/>
      <c r="X458" s="5"/>
      <c r="Y458" s="5"/>
      <c r="Z458" s="5"/>
      <c r="AA458" s="5"/>
    </row>
    <row r="459" ht="15.75" customHeight="1">
      <c r="A459" s="2"/>
      <c r="B459" s="2"/>
      <c r="C459" s="2"/>
      <c r="D459" s="2"/>
      <c r="E459" s="2"/>
      <c r="F459" s="3"/>
      <c r="G459" s="4"/>
      <c r="H459" s="4"/>
      <c r="I459" s="2"/>
      <c r="J459" s="2"/>
      <c r="K459" s="2"/>
      <c r="L459" s="2"/>
      <c r="M459" s="5"/>
      <c r="N459" s="5"/>
      <c r="O459" s="5"/>
      <c r="P459" s="5"/>
      <c r="Q459" s="5"/>
      <c r="R459" s="5"/>
      <c r="S459" s="5"/>
      <c r="T459" s="5"/>
      <c r="U459" s="5"/>
      <c r="V459" s="5"/>
      <c r="W459" s="5"/>
      <c r="X459" s="5"/>
      <c r="Y459" s="5"/>
      <c r="Z459" s="5"/>
      <c r="AA459" s="5"/>
    </row>
    <row r="460" ht="15.75" customHeight="1">
      <c r="A460" s="2"/>
      <c r="B460" s="2"/>
      <c r="C460" s="2"/>
      <c r="D460" s="2"/>
      <c r="E460" s="2"/>
      <c r="F460" s="3"/>
      <c r="G460" s="4"/>
      <c r="H460" s="4"/>
      <c r="I460" s="2"/>
      <c r="J460" s="2"/>
      <c r="K460" s="2"/>
      <c r="L460" s="2"/>
      <c r="M460" s="5"/>
      <c r="N460" s="5"/>
      <c r="O460" s="5"/>
      <c r="P460" s="5"/>
      <c r="Q460" s="5"/>
      <c r="R460" s="5"/>
      <c r="S460" s="5"/>
      <c r="T460" s="5"/>
      <c r="U460" s="5"/>
      <c r="V460" s="5"/>
      <c r="W460" s="5"/>
      <c r="X460" s="5"/>
      <c r="Y460" s="5"/>
      <c r="Z460" s="5"/>
      <c r="AA460" s="5"/>
    </row>
    <row r="461" ht="15.75" customHeight="1">
      <c r="A461" s="2"/>
      <c r="B461" s="2"/>
      <c r="C461" s="2"/>
      <c r="D461" s="2"/>
      <c r="E461" s="2"/>
      <c r="F461" s="3"/>
      <c r="G461" s="4"/>
      <c r="H461" s="4"/>
      <c r="I461" s="2"/>
      <c r="J461" s="2"/>
      <c r="K461" s="2"/>
      <c r="L461" s="2"/>
      <c r="M461" s="5"/>
      <c r="N461" s="5"/>
      <c r="O461" s="5"/>
      <c r="P461" s="5"/>
      <c r="Q461" s="5"/>
      <c r="R461" s="5"/>
      <c r="S461" s="5"/>
      <c r="T461" s="5"/>
      <c r="U461" s="5"/>
      <c r="V461" s="5"/>
      <c r="W461" s="5"/>
      <c r="X461" s="5"/>
      <c r="Y461" s="5"/>
      <c r="Z461" s="5"/>
      <c r="AA461" s="5"/>
    </row>
    <row r="462" ht="15.75" customHeight="1">
      <c r="A462" s="2"/>
      <c r="B462" s="2"/>
      <c r="C462" s="2"/>
      <c r="D462" s="2"/>
      <c r="E462" s="2"/>
      <c r="F462" s="3"/>
      <c r="G462" s="4"/>
      <c r="H462" s="4"/>
      <c r="I462" s="2"/>
      <c r="J462" s="2"/>
      <c r="K462" s="2"/>
      <c r="L462" s="2"/>
      <c r="M462" s="5"/>
      <c r="N462" s="5"/>
      <c r="O462" s="5"/>
      <c r="P462" s="5"/>
      <c r="Q462" s="5"/>
      <c r="R462" s="5"/>
      <c r="S462" s="5"/>
      <c r="T462" s="5"/>
      <c r="U462" s="5"/>
      <c r="V462" s="5"/>
      <c r="W462" s="5"/>
      <c r="X462" s="5"/>
      <c r="Y462" s="5"/>
      <c r="Z462" s="5"/>
      <c r="AA462" s="5"/>
    </row>
    <row r="463" ht="15.75" customHeight="1">
      <c r="A463" s="2"/>
      <c r="B463" s="2"/>
      <c r="C463" s="2"/>
      <c r="D463" s="2"/>
      <c r="E463" s="2"/>
      <c r="F463" s="3"/>
      <c r="G463" s="4"/>
      <c r="H463" s="4"/>
      <c r="I463" s="2"/>
      <c r="J463" s="2"/>
      <c r="K463" s="2"/>
      <c r="L463" s="2"/>
      <c r="M463" s="5"/>
      <c r="N463" s="5"/>
      <c r="O463" s="5"/>
      <c r="P463" s="5"/>
      <c r="Q463" s="5"/>
      <c r="R463" s="5"/>
      <c r="S463" s="5"/>
      <c r="T463" s="5"/>
      <c r="U463" s="5"/>
      <c r="V463" s="5"/>
      <c r="W463" s="5"/>
      <c r="X463" s="5"/>
      <c r="Y463" s="5"/>
      <c r="Z463" s="5"/>
      <c r="AA463" s="5"/>
    </row>
    <row r="464" ht="15.75" customHeight="1">
      <c r="A464" s="2"/>
      <c r="B464" s="2"/>
      <c r="C464" s="2"/>
      <c r="D464" s="2"/>
      <c r="E464" s="2"/>
      <c r="F464" s="3"/>
      <c r="G464" s="4"/>
      <c r="H464" s="4"/>
      <c r="I464" s="2"/>
      <c r="J464" s="2"/>
      <c r="K464" s="2"/>
      <c r="L464" s="2"/>
      <c r="M464" s="5"/>
      <c r="N464" s="5"/>
      <c r="O464" s="5"/>
      <c r="P464" s="5"/>
      <c r="Q464" s="5"/>
      <c r="R464" s="5"/>
      <c r="S464" s="5"/>
      <c r="T464" s="5"/>
      <c r="U464" s="5"/>
      <c r="V464" s="5"/>
      <c r="W464" s="5"/>
      <c r="X464" s="5"/>
      <c r="Y464" s="5"/>
      <c r="Z464" s="5"/>
      <c r="AA464" s="5"/>
    </row>
    <row r="465" ht="15.75" customHeight="1">
      <c r="A465" s="2"/>
      <c r="B465" s="2"/>
      <c r="C465" s="2"/>
      <c r="D465" s="2"/>
      <c r="E465" s="2"/>
      <c r="F465" s="3"/>
      <c r="G465" s="4"/>
      <c r="H465" s="4"/>
      <c r="I465" s="2"/>
      <c r="J465" s="2"/>
      <c r="K465" s="2"/>
      <c r="L465" s="2"/>
      <c r="M465" s="5"/>
      <c r="N465" s="5"/>
      <c r="O465" s="5"/>
      <c r="P465" s="5"/>
      <c r="Q465" s="5"/>
      <c r="R465" s="5"/>
      <c r="S465" s="5"/>
      <c r="T465" s="5"/>
      <c r="U465" s="5"/>
      <c r="V465" s="5"/>
      <c r="W465" s="5"/>
      <c r="X465" s="5"/>
      <c r="Y465" s="5"/>
      <c r="Z465" s="5"/>
      <c r="AA465" s="5"/>
    </row>
    <row r="466" ht="15.75" customHeight="1">
      <c r="A466" s="2"/>
      <c r="B466" s="2"/>
      <c r="C466" s="2"/>
      <c r="D466" s="2"/>
      <c r="E466" s="2"/>
      <c r="F466" s="3"/>
      <c r="G466" s="4"/>
      <c r="H466" s="4"/>
      <c r="I466" s="2"/>
      <c r="J466" s="2"/>
      <c r="K466" s="2"/>
      <c r="L466" s="2"/>
      <c r="M466" s="5"/>
      <c r="N466" s="5"/>
      <c r="O466" s="5"/>
      <c r="P466" s="5"/>
      <c r="Q466" s="5"/>
      <c r="R466" s="5"/>
      <c r="S466" s="5"/>
      <c r="T466" s="5"/>
      <c r="U466" s="5"/>
      <c r="V466" s="5"/>
      <c r="W466" s="5"/>
      <c r="X466" s="5"/>
      <c r="Y466" s="5"/>
      <c r="Z466" s="5"/>
      <c r="AA466" s="5"/>
    </row>
    <row r="467" ht="15.75" customHeight="1">
      <c r="A467" s="2"/>
      <c r="B467" s="2"/>
      <c r="C467" s="2"/>
      <c r="D467" s="2"/>
      <c r="E467" s="2"/>
      <c r="F467" s="3"/>
      <c r="G467" s="4"/>
      <c r="H467" s="4"/>
      <c r="I467" s="2"/>
      <c r="J467" s="2"/>
      <c r="K467" s="2"/>
      <c r="L467" s="2"/>
      <c r="M467" s="5"/>
      <c r="N467" s="5"/>
      <c r="O467" s="5"/>
      <c r="P467" s="5"/>
      <c r="Q467" s="5"/>
      <c r="R467" s="5"/>
      <c r="S467" s="5"/>
      <c r="T467" s="5"/>
      <c r="U467" s="5"/>
      <c r="V467" s="5"/>
      <c r="W467" s="5"/>
      <c r="X467" s="5"/>
      <c r="Y467" s="5"/>
      <c r="Z467" s="5"/>
      <c r="AA467" s="5"/>
    </row>
    <row r="468" ht="15.75" customHeight="1">
      <c r="A468" s="2"/>
      <c r="B468" s="2"/>
      <c r="C468" s="2"/>
      <c r="D468" s="2"/>
      <c r="E468" s="2"/>
      <c r="F468" s="3"/>
      <c r="G468" s="4"/>
      <c r="H468" s="4"/>
      <c r="I468" s="2"/>
      <c r="J468" s="2"/>
      <c r="K468" s="2"/>
      <c r="L468" s="2"/>
      <c r="M468" s="5"/>
      <c r="N468" s="5"/>
      <c r="O468" s="5"/>
      <c r="P468" s="5"/>
      <c r="Q468" s="5"/>
      <c r="R468" s="5"/>
      <c r="S468" s="5"/>
      <c r="T468" s="5"/>
      <c r="U468" s="5"/>
      <c r="V468" s="5"/>
      <c r="W468" s="5"/>
      <c r="X468" s="5"/>
      <c r="Y468" s="5"/>
      <c r="Z468" s="5"/>
      <c r="AA468" s="5"/>
    </row>
    <row r="469" ht="15.75" customHeight="1">
      <c r="A469" s="2"/>
      <c r="B469" s="2"/>
      <c r="C469" s="2"/>
      <c r="D469" s="2"/>
      <c r="E469" s="2"/>
      <c r="F469" s="3"/>
      <c r="G469" s="4"/>
      <c r="H469" s="4"/>
      <c r="I469" s="2"/>
      <c r="J469" s="2"/>
      <c r="K469" s="2"/>
      <c r="L469" s="2"/>
      <c r="M469" s="5"/>
      <c r="N469" s="5"/>
      <c r="O469" s="5"/>
      <c r="P469" s="5"/>
      <c r="Q469" s="5"/>
      <c r="R469" s="5"/>
      <c r="S469" s="5"/>
      <c r="T469" s="5"/>
      <c r="U469" s="5"/>
      <c r="V469" s="5"/>
      <c r="W469" s="5"/>
      <c r="X469" s="5"/>
      <c r="Y469" s="5"/>
      <c r="Z469" s="5"/>
      <c r="AA469" s="5"/>
    </row>
    <row r="470" ht="15.75" customHeight="1">
      <c r="A470" s="2"/>
      <c r="B470" s="2"/>
      <c r="C470" s="2"/>
      <c r="D470" s="2"/>
      <c r="E470" s="2"/>
      <c r="F470" s="3"/>
      <c r="G470" s="4"/>
      <c r="H470" s="4"/>
      <c r="I470" s="2"/>
      <c r="J470" s="2"/>
      <c r="K470" s="2"/>
      <c r="L470" s="2"/>
      <c r="M470" s="5"/>
      <c r="N470" s="5"/>
      <c r="O470" s="5"/>
      <c r="P470" s="5"/>
      <c r="Q470" s="5"/>
      <c r="R470" s="5"/>
      <c r="S470" s="5"/>
      <c r="T470" s="5"/>
      <c r="U470" s="5"/>
      <c r="V470" s="5"/>
      <c r="W470" s="5"/>
      <c r="X470" s="5"/>
      <c r="Y470" s="5"/>
      <c r="Z470" s="5"/>
      <c r="AA470" s="5"/>
    </row>
    <row r="471" ht="15.75" customHeight="1">
      <c r="A471" s="2"/>
      <c r="B471" s="2"/>
      <c r="C471" s="2"/>
      <c r="D471" s="2"/>
      <c r="E471" s="2"/>
      <c r="F471" s="3"/>
      <c r="G471" s="4"/>
      <c r="H471" s="4"/>
      <c r="I471" s="2"/>
      <c r="J471" s="2"/>
      <c r="K471" s="2"/>
      <c r="L471" s="2"/>
      <c r="M471" s="5"/>
      <c r="N471" s="5"/>
      <c r="O471" s="5"/>
      <c r="P471" s="5"/>
      <c r="Q471" s="5"/>
      <c r="R471" s="5"/>
      <c r="S471" s="5"/>
      <c r="T471" s="5"/>
      <c r="U471" s="5"/>
      <c r="V471" s="5"/>
      <c r="W471" s="5"/>
      <c r="X471" s="5"/>
      <c r="Y471" s="5"/>
      <c r="Z471" s="5"/>
      <c r="AA471" s="5"/>
    </row>
    <row r="472" ht="15.75" customHeight="1">
      <c r="A472" s="2"/>
      <c r="B472" s="2"/>
      <c r="C472" s="2"/>
      <c r="D472" s="2"/>
      <c r="E472" s="2"/>
      <c r="F472" s="3"/>
      <c r="G472" s="4"/>
      <c r="H472" s="4"/>
      <c r="I472" s="2"/>
      <c r="J472" s="2"/>
      <c r="K472" s="2"/>
      <c r="L472" s="2"/>
      <c r="M472" s="5"/>
      <c r="N472" s="5"/>
      <c r="O472" s="5"/>
      <c r="P472" s="5"/>
      <c r="Q472" s="5"/>
      <c r="R472" s="5"/>
      <c r="S472" s="5"/>
      <c r="T472" s="5"/>
      <c r="U472" s="5"/>
      <c r="V472" s="5"/>
      <c r="W472" s="5"/>
      <c r="X472" s="5"/>
      <c r="Y472" s="5"/>
      <c r="Z472" s="5"/>
      <c r="AA472" s="5"/>
    </row>
    <row r="473" ht="15.75" customHeight="1">
      <c r="A473" s="2"/>
      <c r="B473" s="2"/>
      <c r="C473" s="2"/>
      <c r="D473" s="2"/>
      <c r="E473" s="2"/>
      <c r="F473" s="3"/>
      <c r="G473" s="4"/>
      <c r="H473" s="4"/>
      <c r="I473" s="2"/>
      <c r="J473" s="2"/>
      <c r="K473" s="2"/>
      <c r="L473" s="2"/>
      <c r="M473" s="5"/>
      <c r="N473" s="5"/>
      <c r="O473" s="5"/>
      <c r="P473" s="5"/>
      <c r="Q473" s="5"/>
      <c r="R473" s="5"/>
      <c r="S473" s="5"/>
      <c r="T473" s="5"/>
      <c r="U473" s="5"/>
      <c r="V473" s="5"/>
      <c r="W473" s="5"/>
      <c r="X473" s="5"/>
      <c r="Y473" s="5"/>
      <c r="Z473" s="5"/>
      <c r="AA473" s="5"/>
    </row>
    <row r="474" ht="15.75" customHeight="1">
      <c r="A474" s="2"/>
      <c r="B474" s="2"/>
      <c r="C474" s="2"/>
      <c r="D474" s="2"/>
      <c r="E474" s="2"/>
      <c r="F474" s="3"/>
      <c r="G474" s="4"/>
      <c r="H474" s="4"/>
      <c r="I474" s="2"/>
      <c r="J474" s="2"/>
      <c r="K474" s="2"/>
      <c r="L474" s="2"/>
      <c r="M474" s="5"/>
      <c r="N474" s="5"/>
      <c r="O474" s="5"/>
      <c r="P474" s="5"/>
      <c r="Q474" s="5"/>
      <c r="R474" s="5"/>
      <c r="S474" s="5"/>
      <c r="T474" s="5"/>
      <c r="U474" s="5"/>
      <c r="V474" s="5"/>
      <c r="W474" s="5"/>
      <c r="X474" s="5"/>
      <c r="Y474" s="5"/>
      <c r="Z474" s="5"/>
      <c r="AA474" s="5"/>
    </row>
    <row r="475" ht="15.75" customHeight="1">
      <c r="A475" s="2"/>
      <c r="B475" s="2"/>
      <c r="C475" s="2"/>
      <c r="D475" s="2"/>
      <c r="E475" s="2"/>
      <c r="F475" s="3"/>
      <c r="G475" s="4"/>
      <c r="H475" s="4"/>
      <c r="I475" s="2"/>
      <c r="J475" s="2"/>
      <c r="K475" s="2"/>
      <c r="L475" s="2"/>
      <c r="M475" s="5"/>
      <c r="N475" s="5"/>
      <c r="O475" s="5"/>
      <c r="P475" s="5"/>
      <c r="Q475" s="5"/>
      <c r="R475" s="5"/>
      <c r="S475" s="5"/>
      <c r="T475" s="5"/>
      <c r="U475" s="5"/>
      <c r="V475" s="5"/>
      <c r="W475" s="5"/>
      <c r="X475" s="5"/>
      <c r="Y475" s="5"/>
      <c r="Z475" s="5"/>
      <c r="AA475" s="5"/>
    </row>
    <row r="476" ht="15.75" customHeight="1">
      <c r="A476" s="2"/>
      <c r="B476" s="2"/>
      <c r="C476" s="2"/>
      <c r="D476" s="2"/>
      <c r="E476" s="2"/>
      <c r="F476" s="3"/>
      <c r="G476" s="4"/>
      <c r="H476" s="4"/>
      <c r="I476" s="2"/>
      <c r="J476" s="2"/>
      <c r="K476" s="2"/>
      <c r="L476" s="2"/>
      <c r="M476" s="5"/>
      <c r="N476" s="5"/>
      <c r="O476" s="5"/>
      <c r="P476" s="5"/>
      <c r="Q476" s="5"/>
      <c r="R476" s="5"/>
      <c r="S476" s="5"/>
      <c r="T476" s="5"/>
      <c r="U476" s="5"/>
      <c r="V476" s="5"/>
      <c r="W476" s="5"/>
      <c r="X476" s="5"/>
      <c r="Y476" s="5"/>
      <c r="Z476" s="5"/>
      <c r="AA476" s="5"/>
    </row>
    <row r="477" ht="15.75" customHeight="1">
      <c r="A477" s="2"/>
      <c r="B477" s="2"/>
      <c r="C477" s="2"/>
      <c r="D477" s="2"/>
      <c r="E477" s="2"/>
      <c r="F477" s="3"/>
      <c r="G477" s="4"/>
      <c r="H477" s="4"/>
      <c r="I477" s="2"/>
      <c r="J477" s="2"/>
      <c r="K477" s="2"/>
      <c r="L477" s="2"/>
      <c r="M477" s="5"/>
      <c r="N477" s="5"/>
      <c r="O477" s="5"/>
      <c r="P477" s="5"/>
      <c r="Q477" s="5"/>
      <c r="R477" s="5"/>
      <c r="S477" s="5"/>
      <c r="T477" s="5"/>
      <c r="U477" s="5"/>
      <c r="V477" s="5"/>
      <c r="W477" s="5"/>
      <c r="X477" s="5"/>
      <c r="Y477" s="5"/>
      <c r="Z477" s="5"/>
      <c r="AA477" s="5"/>
    </row>
    <row r="478" ht="15.75" customHeight="1">
      <c r="A478" s="2"/>
      <c r="B478" s="2"/>
      <c r="C478" s="2"/>
      <c r="D478" s="2"/>
      <c r="E478" s="2"/>
      <c r="F478" s="3"/>
      <c r="G478" s="4"/>
      <c r="H478" s="4"/>
      <c r="I478" s="2"/>
      <c r="J478" s="2"/>
      <c r="K478" s="2"/>
      <c r="L478" s="2"/>
      <c r="M478" s="5"/>
      <c r="N478" s="5"/>
      <c r="O478" s="5"/>
      <c r="P478" s="5"/>
      <c r="Q478" s="5"/>
      <c r="R478" s="5"/>
      <c r="S478" s="5"/>
      <c r="T478" s="5"/>
      <c r="U478" s="5"/>
      <c r="V478" s="5"/>
      <c r="W478" s="5"/>
      <c r="X478" s="5"/>
      <c r="Y478" s="5"/>
      <c r="Z478" s="5"/>
      <c r="AA478" s="5"/>
    </row>
    <row r="479" ht="15.75" customHeight="1">
      <c r="A479" s="2"/>
      <c r="B479" s="2"/>
      <c r="C479" s="2"/>
      <c r="D479" s="2"/>
      <c r="E479" s="2"/>
      <c r="F479" s="3"/>
      <c r="G479" s="4"/>
      <c r="H479" s="4"/>
      <c r="I479" s="2"/>
      <c r="J479" s="2"/>
      <c r="K479" s="2"/>
      <c r="L479" s="2"/>
      <c r="M479" s="5"/>
      <c r="N479" s="5"/>
      <c r="O479" s="5"/>
      <c r="P479" s="5"/>
      <c r="Q479" s="5"/>
      <c r="R479" s="5"/>
      <c r="S479" s="5"/>
      <c r="T479" s="5"/>
      <c r="U479" s="5"/>
      <c r="V479" s="5"/>
      <c r="W479" s="5"/>
      <c r="X479" s="5"/>
      <c r="Y479" s="5"/>
      <c r="Z479" s="5"/>
      <c r="AA479" s="5"/>
    </row>
    <row r="480" ht="15.75" customHeight="1">
      <c r="A480" s="2"/>
      <c r="B480" s="2"/>
      <c r="C480" s="2"/>
      <c r="D480" s="2"/>
      <c r="E480" s="2"/>
      <c r="F480" s="3"/>
      <c r="G480" s="4"/>
      <c r="H480" s="4"/>
      <c r="I480" s="2"/>
      <c r="J480" s="2"/>
      <c r="K480" s="2"/>
      <c r="L480" s="2"/>
      <c r="M480" s="5"/>
      <c r="N480" s="5"/>
      <c r="O480" s="5"/>
      <c r="P480" s="5"/>
      <c r="Q480" s="5"/>
      <c r="R480" s="5"/>
      <c r="S480" s="5"/>
      <c r="T480" s="5"/>
      <c r="U480" s="5"/>
      <c r="V480" s="5"/>
      <c r="W480" s="5"/>
      <c r="X480" s="5"/>
      <c r="Y480" s="5"/>
      <c r="Z480" s="5"/>
      <c r="AA480" s="5"/>
    </row>
    <row r="481" ht="15.75" customHeight="1">
      <c r="A481" s="2"/>
      <c r="B481" s="2"/>
      <c r="C481" s="2"/>
      <c r="D481" s="2"/>
      <c r="E481" s="2"/>
      <c r="F481" s="3"/>
      <c r="G481" s="4"/>
      <c r="H481" s="4"/>
      <c r="I481" s="2"/>
      <c r="J481" s="2"/>
      <c r="K481" s="2"/>
      <c r="L481" s="2"/>
      <c r="M481" s="5"/>
      <c r="N481" s="5"/>
      <c r="O481" s="5"/>
      <c r="P481" s="5"/>
      <c r="Q481" s="5"/>
      <c r="R481" s="5"/>
      <c r="S481" s="5"/>
      <c r="T481" s="5"/>
      <c r="U481" s="5"/>
      <c r="V481" s="5"/>
      <c r="W481" s="5"/>
      <c r="X481" s="5"/>
      <c r="Y481" s="5"/>
      <c r="Z481" s="5"/>
      <c r="AA481" s="5"/>
    </row>
    <row r="482" ht="15.75" customHeight="1">
      <c r="A482" s="2"/>
      <c r="B482" s="2"/>
      <c r="C482" s="2"/>
      <c r="D482" s="2"/>
      <c r="E482" s="2"/>
      <c r="F482" s="3"/>
      <c r="G482" s="4"/>
      <c r="H482" s="4"/>
      <c r="I482" s="2"/>
      <c r="J482" s="2"/>
      <c r="K482" s="2"/>
      <c r="L482" s="2"/>
      <c r="M482" s="5"/>
      <c r="N482" s="5"/>
      <c r="O482" s="5"/>
      <c r="P482" s="5"/>
      <c r="Q482" s="5"/>
      <c r="R482" s="5"/>
      <c r="S482" s="5"/>
      <c r="T482" s="5"/>
      <c r="U482" s="5"/>
      <c r="V482" s="5"/>
      <c r="W482" s="5"/>
      <c r="X482" s="5"/>
      <c r="Y482" s="5"/>
      <c r="Z482" s="5"/>
      <c r="AA482" s="5"/>
    </row>
    <row r="483" ht="15.75" customHeight="1">
      <c r="A483" s="2"/>
      <c r="B483" s="2"/>
      <c r="C483" s="2"/>
      <c r="D483" s="2"/>
      <c r="E483" s="2"/>
      <c r="F483" s="3"/>
      <c r="G483" s="4"/>
      <c r="H483" s="4"/>
      <c r="I483" s="2"/>
      <c r="J483" s="2"/>
      <c r="K483" s="2"/>
      <c r="L483" s="2"/>
      <c r="M483" s="5"/>
      <c r="N483" s="5"/>
      <c r="O483" s="5"/>
      <c r="P483" s="5"/>
      <c r="Q483" s="5"/>
      <c r="R483" s="5"/>
      <c r="S483" s="5"/>
      <c r="T483" s="5"/>
      <c r="U483" s="5"/>
      <c r="V483" s="5"/>
      <c r="W483" s="5"/>
      <c r="X483" s="5"/>
      <c r="Y483" s="5"/>
      <c r="Z483" s="5"/>
      <c r="AA483" s="5"/>
    </row>
    <row r="484" ht="15.75" customHeight="1">
      <c r="A484" s="2"/>
      <c r="B484" s="2"/>
      <c r="C484" s="2"/>
      <c r="D484" s="2"/>
      <c r="E484" s="2"/>
      <c r="F484" s="3"/>
      <c r="G484" s="4"/>
      <c r="H484" s="4"/>
      <c r="I484" s="2"/>
      <c r="J484" s="2"/>
      <c r="K484" s="2"/>
      <c r="L484" s="2"/>
      <c r="M484" s="5"/>
      <c r="N484" s="5"/>
      <c r="O484" s="5"/>
      <c r="P484" s="5"/>
      <c r="Q484" s="5"/>
      <c r="R484" s="5"/>
      <c r="S484" s="5"/>
      <c r="T484" s="5"/>
      <c r="U484" s="5"/>
      <c r="V484" s="5"/>
      <c r="W484" s="5"/>
      <c r="X484" s="5"/>
      <c r="Y484" s="5"/>
      <c r="Z484" s="5"/>
      <c r="AA484" s="5"/>
    </row>
    <row r="485" ht="15.75" customHeight="1">
      <c r="A485" s="2"/>
      <c r="B485" s="2"/>
      <c r="C485" s="2"/>
      <c r="D485" s="2"/>
      <c r="E485" s="2"/>
      <c r="F485" s="3"/>
      <c r="G485" s="4"/>
      <c r="H485" s="4"/>
      <c r="I485" s="2"/>
      <c r="J485" s="2"/>
      <c r="K485" s="2"/>
      <c r="L485" s="2"/>
      <c r="M485" s="5"/>
      <c r="N485" s="5"/>
      <c r="O485" s="5"/>
      <c r="P485" s="5"/>
      <c r="Q485" s="5"/>
      <c r="R485" s="5"/>
      <c r="S485" s="5"/>
      <c r="T485" s="5"/>
      <c r="U485" s="5"/>
      <c r="V485" s="5"/>
      <c r="W485" s="5"/>
      <c r="X485" s="5"/>
      <c r="Y485" s="5"/>
      <c r="Z485" s="5"/>
      <c r="AA485" s="5"/>
    </row>
    <row r="486" ht="15.75" customHeight="1">
      <c r="A486" s="2"/>
      <c r="B486" s="2"/>
      <c r="C486" s="2"/>
      <c r="D486" s="2"/>
      <c r="E486" s="2"/>
      <c r="F486" s="3"/>
      <c r="G486" s="4"/>
      <c r="H486" s="4"/>
      <c r="I486" s="2"/>
      <c r="J486" s="2"/>
      <c r="K486" s="2"/>
      <c r="L486" s="2"/>
      <c r="M486" s="5"/>
      <c r="N486" s="5"/>
      <c r="O486" s="5"/>
      <c r="P486" s="5"/>
      <c r="Q486" s="5"/>
      <c r="R486" s="5"/>
      <c r="S486" s="5"/>
      <c r="T486" s="5"/>
      <c r="U486" s="5"/>
      <c r="V486" s="5"/>
      <c r="W486" s="5"/>
      <c r="X486" s="5"/>
      <c r="Y486" s="5"/>
      <c r="Z486" s="5"/>
      <c r="AA486" s="5"/>
    </row>
    <row r="487" ht="15.75" customHeight="1">
      <c r="A487" s="2"/>
      <c r="B487" s="2"/>
      <c r="C487" s="2"/>
      <c r="D487" s="2"/>
      <c r="E487" s="2"/>
      <c r="F487" s="3"/>
      <c r="G487" s="4"/>
      <c r="H487" s="4"/>
      <c r="I487" s="2"/>
      <c r="J487" s="2"/>
      <c r="K487" s="2"/>
      <c r="L487" s="2"/>
      <c r="M487" s="5"/>
      <c r="N487" s="5"/>
      <c r="O487" s="5"/>
      <c r="P487" s="5"/>
      <c r="Q487" s="5"/>
      <c r="R487" s="5"/>
      <c r="S487" s="5"/>
      <c r="T487" s="5"/>
      <c r="U487" s="5"/>
      <c r="V487" s="5"/>
      <c r="W487" s="5"/>
      <c r="X487" s="5"/>
      <c r="Y487" s="5"/>
      <c r="Z487" s="5"/>
      <c r="AA487" s="5"/>
    </row>
    <row r="488" ht="15.75" customHeight="1">
      <c r="A488" s="2"/>
      <c r="B488" s="2"/>
      <c r="C488" s="2"/>
      <c r="D488" s="2"/>
      <c r="E488" s="2"/>
      <c r="F488" s="3"/>
      <c r="G488" s="4"/>
      <c r="H488" s="4"/>
      <c r="I488" s="2"/>
      <c r="J488" s="2"/>
      <c r="K488" s="2"/>
      <c r="L488" s="2"/>
      <c r="M488" s="5"/>
      <c r="N488" s="5"/>
      <c r="O488" s="5"/>
      <c r="P488" s="5"/>
      <c r="Q488" s="5"/>
      <c r="R488" s="5"/>
      <c r="S488" s="5"/>
      <c r="T488" s="5"/>
      <c r="U488" s="5"/>
      <c r="V488" s="5"/>
      <c r="W488" s="5"/>
      <c r="X488" s="5"/>
      <c r="Y488" s="5"/>
      <c r="Z488" s="5"/>
      <c r="AA488" s="5"/>
    </row>
    <row r="489" ht="15.75" customHeight="1">
      <c r="A489" s="2"/>
      <c r="B489" s="2"/>
      <c r="C489" s="2"/>
      <c r="D489" s="2"/>
      <c r="E489" s="2"/>
      <c r="F489" s="3"/>
      <c r="G489" s="4"/>
      <c r="H489" s="4"/>
      <c r="I489" s="2"/>
      <c r="J489" s="2"/>
      <c r="K489" s="2"/>
      <c r="L489" s="2"/>
      <c r="M489" s="5"/>
      <c r="N489" s="5"/>
      <c r="O489" s="5"/>
      <c r="P489" s="5"/>
      <c r="Q489" s="5"/>
      <c r="R489" s="5"/>
      <c r="S489" s="5"/>
      <c r="T489" s="5"/>
      <c r="U489" s="5"/>
      <c r="V489" s="5"/>
      <c r="W489" s="5"/>
      <c r="X489" s="5"/>
      <c r="Y489" s="5"/>
      <c r="Z489" s="5"/>
      <c r="AA489" s="5"/>
    </row>
    <row r="490" ht="15.75" customHeight="1">
      <c r="A490" s="2"/>
      <c r="B490" s="2"/>
      <c r="C490" s="2"/>
      <c r="D490" s="2"/>
      <c r="E490" s="2"/>
      <c r="F490" s="3"/>
      <c r="G490" s="4"/>
      <c r="H490" s="4"/>
      <c r="I490" s="2"/>
      <c r="J490" s="2"/>
      <c r="K490" s="2"/>
      <c r="L490" s="2"/>
      <c r="M490" s="5"/>
      <c r="N490" s="5"/>
      <c r="O490" s="5"/>
      <c r="P490" s="5"/>
      <c r="Q490" s="5"/>
      <c r="R490" s="5"/>
      <c r="S490" s="5"/>
      <c r="T490" s="5"/>
      <c r="U490" s="5"/>
      <c r="V490" s="5"/>
      <c r="W490" s="5"/>
      <c r="X490" s="5"/>
      <c r="Y490" s="5"/>
      <c r="Z490" s="5"/>
      <c r="AA490" s="5"/>
    </row>
    <row r="491" ht="15.75" customHeight="1">
      <c r="A491" s="2"/>
      <c r="B491" s="2"/>
      <c r="C491" s="2"/>
      <c r="D491" s="2"/>
      <c r="E491" s="2"/>
      <c r="F491" s="3"/>
      <c r="G491" s="4"/>
      <c r="H491" s="4"/>
      <c r="I491" s="2"/>
      <c r="J491" s="2"/>
      <c r="K491" s="2"/>
      <c r="L491" s="2"/>
      <c r="M491" s="5"/>
      <c r="N491" s="5"/>
      <c r="O491" s="5"/>
      <c r="P491" s="5"/>
      <c r="Q491" s="5"/>
      <c r="R491" s="5"/>
      <c r="S491" s="5"/>
      <c r="T491" s="5"/>
      <c r="U491" s="5"/>
      <c r="V491" s="5"/>
      <c r="W491" s="5"/>
      <c r="X491" s="5"/>
      <c r="Y491" s="5"/>
      <c r="Z491" s="5"/>
      <c r="AA491" s="5"/>
    </row>
    <row r="492" ht="15.75" customHeight="1">
      <c r="A492" s="2"/>
      <c r="B492" s="2"/>
      <c r="C492" s="2"/>
      <c r="D492" s="2"/>
      <c r="E492" s="2"/>
      <c r="F492" s="3"/>
      <c r="G492" s="4"/>
      <c r="H492" s="4"/>
      <c r="I492" s="2"/>
      <c r="J492" s="2"/>
      <c r="K492" s="2"/>
      <c r="L492" s="2"/>
      <c r="M492" s="5"/>
      <c r="N492" s="5"/>
      <c r="O492" s="5"/>
      <c r="P492" s="5"/>
      <c r="Q492" s="5"/>
      <c r="R492" s="5"/>
      <c r="S492" s="5"/>
      <c r="T492" s="5"/>
      <c r="U492" s="5"/>
      <c r="V492" s="5"/>
      <c r="W492" s="5"/>
      <c r="X492" s="5"/>
      <c r="Y492" s="5"/>
      <c r="Z492" s="5"/>
      <c r="AA492" s="5"/>
    </row>
    <row r="493" ht="15.75" customHeight="1">
      <c r="A493" s="2"/>
      <c r="B493" s="2"/>
      <c r="C493" s="2"/>
      <c r="D493" s="2"/>
      <c r="E493" s="2"/>
      <c r="F493" s="3"/>
      <c r="G493" s="4"/>
      <c r="H493" s="4"/>
      <c r="I493" s="2"/>
      <c r="J493" s="2"/>
      <c r="K493" s="2"/>
      <c r="L493" s="2"/>
      <c r="M493" s="5"/>
      <c r="N493" s="5"/>
      <c r="O493" s="5"/>
      <c r="P493" s="5"/>
      <c r="Q493" s="5"/>
      <c r="R493" s="5"/>
      <c r="S493" s="5"/>
      <c r="T493" s="5"/>
      <c r="U493" s="5"/>
      <c r="V493" s="5"/>
      <c r="W493" s="5"/>
      <c r="X493" s="5"/>
      <c r="Y493" s="5"/>
      <c r="Z493" s="5"/>
      <c r="AA493" s="5"/>
    </row>
    <row r="494" ht="15.75" customHeight="1">
      <c r="A494" s="2"/>
      <c r="B494" s="2"/>
      <c r="C494" s="2"/>
      <c r="D494" s="2"/>
      <c r="E494" s="2"/>
      <c r="F494" s="3"/>
      <c r="G494" s="4"/>
      <c r="H494" s="4"/>
      <c r="I494" s="2"/>
      <c r="J494" s="2"/>
      <c r="K494" s="2"/>
      <c r="L494" s="2"/>
      <c r="M494" s="5"/>
      <c r="N494" s="5"/>
      <c r="O494" s="5"/>
      <c r="P494" s="5"/>
      <c r="Q494" s="5"/>
      <c r="R494" s="5"/>
      <c r="S494" s="5"/>
      <c r="T494" s="5"/>
      <c r="U494" s="5"/>
      <c r="V494" s="5"/>
      <c r="W494" s="5"/>
      <c r="X494" s="5"/>
      <c r="Y494" s="5"/>
      <c r="Z494" s="5"/>
      <c r="AA494" s="5"/>
    </row>
    <row r="495" ht="15.75" customHeight="1">
      <c r="A495" s="2"/>
      <c r="B495" s="2"/>
      <c r="C495" s="2"/>
      <c r="D495" s="2"/>
      <c r="E495" s="2"/>
      <c r="F495" s="3"/>
      <c r="G495" s="4"/>
      <c r="H495" s="4"/>
      <c r="I495" s="2"/>
      <c r="J495" s="2"/>
      <c r="K495" s="2"/>
      <c r="L495" s="2"/>
      <c r="M495" s="5"/>
      <c r="N495" s="5"/>
      <c r="O495" s="5"/>
      <c r="P495" s="5"/>
      <c r="Q495" s="5"/>
      <c r="R495" s="5"/>
      <c r="S495" s="5"/>
      <c r="T495" s="5"/>
      <c r="U495" s="5"/>
      <c r="V495" s="5"/>
      <c r="W495" s="5"/>
      <c r="X495" s="5"/>
      <c r="Y495" s="5"/>
      <c r="Z495" s="5"/>
      <c r="AA495" s="5"/>
    </row>
    <row r="496" ht="15.75" customHeight="1">
      <c r="A496" s="2"/>
      <c r="B496" s="2"/>
      <c r="C496" s="2"/>
      <c r="D496" s="2"/>
      <c r="E496" s="2"/>
      <c r="F496" s="3"/>
      <c r="G496" s="4"/>
      <c r="H496" s="4"/>
      <c r="I496" s="2"/>
      <c r="J496" s="2"/>
      <c r="K496" s="2"/>
      <c r="L496" s="2"/>
      <c r="M496" s="5"/>
      <c r="N496" s="5"/>
      <c r="O496" s="5"/>
      <c r="P496" s="5"/>
      <c r="Q496" s="5"/>
      <c r="R496" s="5"/>
      <c r="S496" s="5"/>
      <c r="T496" s="5"/>
      <c r="U496" s="5"/>
      <c r="V496" s="5"/>
      <c r="W496" s="5"/>
      <c r="X496" s="5"/>
      <c r="Y496" s="5"/>
      <c r="Z496" s="5"/>
      <c r="AA496" s="5"/>
    </row>
    <row r="497" ht="15.75" customHeight="1">
      <c r="A497" s="2"/>
      <c r="B497" s="2"/>
      <c r="C497" s="2"/>
      <c r="D497" s="2"/>
      <c r="E497" s="2"/>
      <c r="F497" s="3"/>
      <c r="G497" s="4"/>
      <c r="H497" s="4"/>
      <c r="I497" s="2"/>
      <c r="J497" s="2"/>
      <c r="K497" s="2"/>
      <c r="L497" s="2"/>
      <c r="M497" s="5"/>
      <c r="N497" s="5"/>
      <c r="O497" s="5"/>
      <c r="P497" s="5"/>
      <c r="Q497" s="5"/>
      <c r="R497" s="5"/>
      <c r="S497" s="5"/>
      <c r="T497" s="5"/>
      <c r="U497" s="5"/>
      <c r="V497" s="5"/>
      <c r="W497" s="5"/>
      <c r="X497" s="5"/>
      <c r="Y497" s="5"/>
      <c r="Z497" s="5"/>
      <c r="AA497" s="5"/>
    </row>
    <row r="498" ht="15.75" customHeight="1">
      <c r="A498" s="2"/>
      <c r="B498" s="2"/>
      <c r="C498" s="2"/>
      <c r="D498" s="2"/>
      <c r="E498" s="2"/>
      <c r="F498" s="3"/>
      <c r="G498" s="4"/>
      <c r="H498" s="4"/>
      <c r="I498" s="2"/>
      <c r="J498" s="2"/>
      <c r="K498" s="2"/>
      <c r="L498" s="2"/>
      <c r="M498" s="5"/>
      <c r="N498" s="5"/>
      <c r="O498" s="5"/>
      <c r="P498" s="5"/>
      <c r="Q498" s="5"/>
      <c r="R498" s="5"/>
      <c r="S498" s="5"/>
      <c r="T498" s="5"/>
      <c r="U498" s="5"/>
      <c r="V498" s="5"/>
      <c r="W498" s="5"/>
      <c r="X498" s="5"/>
      <c r="Y498" s="5"/>
      <c r="Z498" s="5"/>
      <c r="AA498" s="5"/>
    </row>
    <row r="499" ht="15.75" customHeight="1">
      <c r="A499" s="2"/>
      <c r="B499" s="2"/>
      <c r="C499" s="2"/>
      <c r="D499" s="2"/>
      <c r="E499" s="2"/>
      <c r="F499" s="3"/>
      <c r="G499" s="4"/>
      <c r="H499" s="4"/>
      <c r="I499" s="2"/>
      <c r="J499" s="2"/>
      <c r="K499" s="2"/>
      <c r="L499" s="2"/>
      <c r="M499" s="5"/>
      <c r="N499" s="5"/>
      <c r="O499" s="5"/>
      <c r="P499" s="5"/>
      <c r="Q499" s="5"/>
      <c r="R499" s="5"/>
      <c r="S499" s="5"/>
      <c r="T499" s="5"/>
      <c r="U499" s="5"/>
      <c r="V499" s="5"/>
      <c r="W499" s="5"/>
      <c r="X499" s="5"/>
      <c r="Y499" s="5"/>
      <c r="Z499" s="5"/>
      <c r="AA499" s="5"/>
    </row>
    <row r="500" ht="15.75" customHeight="1">
      <c r="A500" s="2"/>
      <c r="B500" s="2"/>
      <c r="C500" s="2"/>
      <c r="D500" s="2"/>
      <c r="E500" s="2"/>
      <c r="F500" s="3"/>
      <c r="G500" s="4"/>
      <c r="H500" s="4"/>
      <c r="I500" s="2"/>
      <c r="J500" s="2"/>
      <c r="K500" s="2"/>
      <c r="L500" s="2"/>
      <c r="M500" s="5"/>
      <c r="N500" s="5"/>
      <c r="O500" s="5"/>
      <c r="P500" s="5"/>
      <c r="Q500" s="5"/>
      <c r="R500" s="5"/>
      <c r="S500" s="5"/>
      <c r="T500" s="5"/>
      <c r="U500" s="5"/>
      <c r="V500" s="5"/>
      <c r="W500" s="5"/>
      <c r="X500" s="5"/>
      <c r="Y500" s="5"/>
      <c r="Z500" s="5"/>
      <c r="AA500" s="5"/>
    </row>
    <row r="501" ht="15.75" customHeight="1">
      <c r="A501" s="2"/>
      <c r="B501" s="2"/>
      <c r="C501" s="2"/>
      <c r="D501" s="2"/>
      <c r="E501" s="2"/>
      <c r="F501" s="3"/>
      <c r="G501" s="4"/>
      <c r="H501" s="4"/>
      <c r="I501" s="2"/>
      <c r="J501" s="2"/>
      <c r="K501" s="2"/>
      <c r="L501" s="2"/>
      <c r="M501" s="5"/>
      <c r="N501" s="5"/>
      <c r="O501" s="5"/>
      <c r="P501" s="5"/>
      <c r="Q501" s="5"/>
      <c r="R501" s="5"/>
      <c r="S501" s="5"/>
      <c r="T501" s="5"/>
      <c r="U501" s="5"/>
      <c r="V501" s="5"/>
      <c r="W501" s="5"/>
      <c r="X501" s="5"/>
      <c r="Y501" s="5"/>
      <c r="Z501" s="5"/>
      <c r="AA501" s="5"/>
    </row>
    <row r="502" ht="15.75" customHeight="1">
      <c r="A502" s="2"/>
      <c r="B502" s="2"/>
      <c r="C502" s="2"/>
      <c r="D502" s="2"/>
      <c r="E502" s="2"/>
      <c r="F502" s="3"/>
      <c r="G502" s="4"/>
      <c r="H502" s="4"/>
      <c r="I502" s="2"/>
      <c r="J502" s="2"/>
      <c r="K502" s="2"/>
      <c r="L502" s="2"/>
      <c r="M502" s="5"/>
      <c r="N502" s="5"/>
      <c r="O502" s="5"/>
      <c r="P502" s="5"/>
      <c r="Q502" s="5"/>
      <c r="R502" s="5"/>
      <c r="S502" s="5"/>
      <c r="T502" s="5"/>
      <c r="U502" s="5"/>
      <c r="V502" s="5"/>
      <c r="W502" s="5"/>
      <c r="X502" s="5"/>
      <c r="Y502" s="5"/>
      <c r="Z502" s="5"/>
      <c r="AA502" s="5"/>
    </row>
    <row r="503" ht="15.75" customHeight="1">
      <c r="A503" s="2"/>
      <c r="B503" s="2"/>
      <c r="C503" s="2"/>
      <c r="D503" s="2"/>
      <c r="E503" s="2"/>
      <c r="F503" s="3"/>
      <c r="G503" s="4"/>
      <c r="H503" s="4"/>
      <c r="I503" s="2"/>
      <c r="J503" s="2"/>
      <c r="K503" s="2"/>
      <c r="L503" s="2"/>
      <c r="M503" s="5"/>
      <c r="N503" s="5"/>
      <c r="O503" s="5"/>
      <c r="P503" s="5"/>
      <c r="Q503" s="5"/>
      <c r="R503" s="5"/>
      <c r="S503" s="5"/>
      <c r="T503" s="5"/>
      <c r="U503" s="5"/>
      <c r="V503" s="5"/>
      <c r="W503" s="5"/>
      <c r="X503" s="5"/>
      <c r="Y503" s="5"/>
      <c r="Z503" s="5"/>
      <c r="AA503" s="5"/>
    </row>
    <row r="504" ht="15.75" customHeight="1">
      <c r="A504" s="2"/>
      <c r="B504" s="2"/>
      <c r="C504" s="2"/>
      <c r="D504" s="2"/>
      <c r="E504" s="2"/>
      <c r="F504" s="3"/>
      <c r="G504" s="4"/>
      <c r="H504" s="4"/>
      <c r="I504" s="2"/>
      <c r="J504" s="2"/>
      <c r="K504" s="2"/>
      <c r="L504" s="2"/>
      <c r="M504" s="5"/>
      <c r="N504" s="5"/>
      <c r="O504" s="5"/>
      <c r="P504" s="5"/>
      <c r="Q504" s="5"/>
      <c r="R504" s="5"/>
      <c r="S504" s="5"/>
      <c r="T504" s="5"/>
      <c r="U504" s="5"/>
      <c r="V504" s="5"/>
      <c r="W504" s="5"/>
      <c r="X504" s="5"/>
      <c r="Y504" s="5"/>
      <c r="Z504" s="5"/>
      <c r="AA504" s="5"/>
    </row>
    <row r="505" ht="15.75" customHeight="1">
      <c r="A505" s="2"/>
      <c r="B505" s="2"/>
      <c r="C505" s="2"/>
      <c r="D505" s="2"/>
      <c r="E505" s="2"/>
      <c r="F505" s="3"/>
      <c r="G505" s="4"/>
      <c r="H505" s="4"/>
      <c r="I505" s="2"/>
      <c r="J505" s="2"/>
      <c r="K505" s="2"/>
      <c r="L505" s="2"/>
      <c r="M505" s="5"/>
      <c r="N505" s="5"/>
      <c r="O505" s="5"/>
      <c r="P505" s="5"/>
      <c r="Q505" s="5"/>
      <c r="R505" s="5"/>
      <c r="S505" s="5"/>
      <c r="T505" s="5"/>
      <c r="U505" s="5"/>
      <c r="V505" s="5"/>
      <c r="W505" s="5"/>
      <c r="X505" s="5"/>
      <c r="Y505" s="5"/>
      <c r="Z505" s="5"/>
      <c r="AA505" s="5"/>
    </row>
    <row r="506" ht="15.75" customHeight="1">
      <c r="A506" s="2"/>
      <c r="B506" s="2"/>
      <c r="C506" s="2"/>
      <c r="D506" s="2"/>
      <c r="E506" s="2"/>
      <c r="F506" s="3"/>
      <c r="G506" s="4"/>
      <c r="H506" s="4"/>
      <c r="I506" s="2"/>
      <c r="J506" s="2"/>
      <c r="K506" s="2"/>
      <c r="L506" s="2"/>
      <c r="M506" s="5"/>
      <c r="N506" s="5"/>
      <c r="O506" s="5"/>
      <c r="P506" s="5"/>
      <c r="Q506" s="5"/>
      <c r="R506" s="5"/>
      <c r="S506" s="5"/>
      <c r="T506" s="5"/>
      <c r="U506" s="5"/>
      <c r="V506" s="5"/>
      <c r="W506" s="5"/>
      <c r="X506" s="5"/>
      <c r="Y506" s="5"/>
      <c r="Z506" s="5"/>
      <c r="AA506" s="5"/>
    </row>
    <row r="507" ht="15.75" customHeight="1">
      <c r="A507" s="2"/>
      <c r="B507" s="2"/>
      <c r="C507" s="2"/>
      <c r="D507" s="2"/>
      <c r="E507" s="2"/>
      <c r="F507" s="3"/>
      <c r="G507" s="4"/>
      <c r="H507" s="4"/>
      <c r="I507" s="2"/>
      <c r="J507" s="2"/>
      <c r="K507" s="2"/>
      <c r="L507" s="2"/>
      <c r="M507" s="5"/>
      <c r="N507" s="5"/>
      <c r="O507" s="5"/>
      <c r="P507" s="5"/>
      <c r="Q507" s="5"/>
      <c r="R507" s="5"/>
      <c r="S507" s="5"/>
      <c r="T507" s="5"/>
      <c r="U507" s="5"/>
      <c r="V507" s="5"/>
      <c r="W507" s="5"/>
      <c r="X507" s="5"/>
      <c r="Y507" s="5"/>
      <c r="Z507" s="5"/>
      <c r="AA507" s="5"/>
    </row>
    <row r="508" ht="15.75" customHeight="1">
      <c r="A508" s="2"/>
      <c r="B508" s="2"/>
      <c r="C508" s="2"/>
      <c r="D508" s="2"/>
      <c r="E508" s="2"/>
      <c r="F508" s="3"/>
      <c r="G508" s="4"/>
      <c r="H508" s="4"/>
      <c r="I508" s="2"/>
      <c r="J508" s="2"/>
      <c r="K508" s="2"/>
      <c r="L508" s="2"/>
      <c r="M508" s="5"/>
      <c r="N508" s="5"/>
      <c r="O508" s="5"/>
      <c r="P508" s="5"/>
      <c r="Q508" s="5"/>
      <c r="R508" s="5"/>
      <c r="S508" s="5"/>
      <c r="T508" s="5"/>
      <c r="U508" s="5"/>
      <c r="V508" s="5"/>
      <c r="W508" s="5"/>
      <c r="X508" s="5"/>
      <c r="Y508" s="5"/>
      <c r="Z508" s="5"/>
      <c r="AA508" s="5"/>
    </row>
    <row r="509" ht="15.75" customHeight="1">
      <c r="A509" s="2"/>
      <c r="B509" s="2"/>
      <c r="C509" s="2"/>
      <c r="D509" s="2"/>
      <c r="E509" s="2"/>
      <c r="F509" s="3"/>
      <c r="G509" s="4"/>
      <c r="H509" s="4"/>
      <c r="I509" s="2"/>
      <c r="J509" s="2"/>
      <c r="K509" s="2"/>
      <c r="L509" s="2"/>
      <c r="M509" s="5"/>
      <c r="N509" s="5"/>
      <c r="O509" s="5"/>
      <c r="P509" s="5"/>
      <c r="Q509" s="5"/>
      <c r="R509" s="5"/>
      <c r="S509" s="5"/>
      <c r="T509" s="5"/>
      <c r="U509" s="5"/>
      <c r="V509" s="5"/>
      <c r="W509" s="5"/>
      <c r="X509" s="5"/>
      <c r="Y509" s="5"/>
      <c r="Z509" s="5"/>
      <c r="AA509" s="5"/>
    </row>
    <row r="510" ht="15.75" customHeight="1">
      <c r="A510" s="2"/>
      <c r="B510" s="2"/>
      <c r="C510" s="2"/>
      <c r="D510" s="2"/>
      <c r="E510" s="2"/>
      <c r="F510" s="3"/>
      <c r="G510" s="4"/>
      <c r="H510" s="4"/>
      <c r="I510" s="2"/>
      <c r="J510" s="2"/>
      <c r="K510" s="2"/>
      <c r="L510" s="2"/>
      <c r="M510" s="5"/>
      <c r="N510" s="5"/>
      <c r="O510" s="5"/>
      <c r="P510" s="5"/>
      <c r="Q510" s="5"/>
      <c r="R510" s="5"/>
      <c r="S510" s="5"/>
      <c r="T510" s="5"/>
      <c r="U510" s="5"/>
      <c r="V510" s="5"/>
      <c r="W510" s="5"/>
      <c r="X510" s="5"/>
      <c r="Y510" s="5"/>
      <c r="Z510" s="5"/>
      <c r="AA510" s="5"/>
    </row>
    <row r="511" ht="15.75" customHeight="1">
      <c r="A511" s="2"/>
      <c r="B511" s="2"/>
      <c r="C511" s="2"/>
      <c r="D511" s="2"/>
      <c r="E511" s="2"/>
      <c r="F511" s="3"/>
      <c r="G511" s="4"/>
      <c r="H511" s="4"/>
      <c r="I511" s="2"/>
      <c r="J511" s="2"/>
      <c r="K511" s="2"/>
      <c r="L511" s="2"/>
      <c r="M511" s="5"/>
      <c r="N511" s="5"/>
      <c r="O511" s="5"/>
      <c r="P511" s="5"/>
      <c r="Q511" s="5"/>
      <c r="R511" s="5"/>
      <c r="S511" s="5"/>
      <c r="T511" s="5"/>
      <c r="U511" s="5"/>
      <c r="V511" s="5"/>
      <c r="W511" s="5"/>
      <c r="X511" s="5"/>
      <c r="Y511" s="5"/>
      <c r="Z511" s="5"/>
      <c r="AA511" s="5"/>
    </row>
    <row r="512" ht="15.75" customHeight="1">
      <c r="A512" s="2"/>
      <c r="B512" s="2"/>
      <c r="C512" s="2"/>
      <c r="D512" s="2"/>
      <c r="E512" s="2"/>
      <c r="F512" s="3"/>
      <c r="G512" s="4"/>
      <c r="H512" s="4"/>
      <c r="I512" s="2"/>
      <c r="J512" s="2"/>
      <c r="K512" s="2"/>
      <c r="L512" s="2"/>
      <c r="M512" s="5"/>
      <c r="N512" s="5"/>
      <c r="O512" s="5"/>
      <c r="P512" s="5"/>
      <c r="Q512" s="5"/>
      <c r="R512" s="5"/>
      <c r="S512" s="5"/>
      <c r="T512" s="5"/>
      <c r="U512" s="5"/>
      <c r="V512" s="5"/>
      <c r="W512" s="5"/>
      <c r="X512" s="5"/>
      <c r="Y512" s="5"/>
      <c r="Z512" s="5"/>
      <c r="AA512" s="5"/>
    </row>
    <row r="513" ht="15.75" customHeight="1">
      <c r="A513" s="2"/>
      <c r="B513" s="2"/>
      <c r="C513" s="2"/>
      <c r="D513" s="2"/>
      <c r="E513" s="2"/>
      <c r="F513" s="3"/>
      <c r="G513" s="4"/>
      <c r="H513" s="4"/>
      <c r="I513" s="2"/>
      <c r="J513" s="2"/>
      <c r="K513" s="2"/>
      <c r="L513" s="2"/>
      <c r="M513" s="5"/>
      <c r="N513" s="5"/>
      <c r="O513" s="5"/>
      <c r="P513" s="5"/>
      <c r="Q513" s="5"/>
      <c r="R513" s="5"/>
      <c r="S513" s="5"/>
      <c r="T513" s="5"/>
      <c r="U513" s="5"/>
      <c r="V513" s="5"/>
      <c r="W513" s="5"/>
      <c r="X513" s="5"/>
      <c r="Y513" s="5"/>
      <c r="Z513" s="5"/>
      <c r="AA513" s="5"/>
    </row>
    <row r="514" ht="15.75" customHeight="1">
      <c r="A514" s="2"/>
      <c r="B514" s="2"/>
      <c r="C514" s="2"/>
      <c r="D514" s="2"/>
      <c r="E514" s="2"/>
      <c r="F514" s="3"/>
      <c r="G514" s="4"/>
      <c r="H514" s="4"/>
      <c r="I514" s="2"/>
      <c r="J514" s="2"/>
      <c r="K514" s="2"/>
      <c r="L514" s="2"/>
      <c r="M514" s="5"/>
      <c r="N514" s="5"/>
      <c r="O514" s="5"/>
      <c r="P514" s="5"/>
      <c r="Q514" s="5"/>
      <c r="R514" s="5"/>
      <c r="S514" s="5"/>
      <c r="T514" s="5"/>
      <c r="U514" s="5"/>
      <c r="V514" s="5"/>
      <c r="W514" s="5"/>
      <c r="X514" s="5"/>
      <c r="Y514" s="5"/>
      <c r="Z514" s="5"/>
      <c r="AA514" s="5"/>
    </row>
    <row r="515" ht="15.75" customHeight="1">
      <c r="A515" s="2"/>
      <c r="B515" s="2"/>
      <c r="C515" s="2"/>
      <c r="D515" s="2"/>
      <c r="E515" s="2"/>
      <c r="F515" s="3"/>
      <c r="G515" s="4"/>
      <c r="H515" s="4"/>
      <c r="I515" s="2"/>
      <c r="J515" s="2"/>
      <c r="K515" s="2"/>
      <c r="L515" s="2"/>
      <c r="M515" s="5"/>
      <c r="N515" s="5"/>
      <c r="O515" s="5"/>
      <c r="P515" s="5"/>
      <c r="Q515" s="5"/>
      <c r="R515" s="5"/>
      <c r="S515" s="5"/>
      <c r="T515" s="5"/>
      <c r="U515" s="5"/>
      <c r="V515" s="5"/>
      <c r="W515" s="5"/>
      <c r="X515" s="5"/>
      <c r="Y515" s="5"/>
      <c r="Z515" s="5"/>
      <c r="AA515" s="5"/>
    </row>
    <row r="516" ht="15.75" customHeight="1">
      <c r="A516" s="2"/>
      <c r="B516" s="2"/>
      <c r="C516" s="2"/>
      <c r="D516" s="2"/>
      <c r="E516" s="2"/>
      <c r="F516" s="3"/>
      <c r="G516" s="4"/>
      <c r="H516" s="4"/>
      <c r="I516" s="2"/>
      <c r="J516" s="2"/>
      <c r="K516" s="2"/>
      <c r="L516" s="2"/>
      <c r="M516" s="5"/>
      <c r="N516" s="5"/>
      <c r="O516" s="5"/>
      <c r="P516" s="5"/>
      <c r="Q516" s="5"/>
      <c r="R516" s="5"/>
      <c r="S516" s="5"/>
      <c r="T516" s="5"/>
      <c r="U516" s="5"/>
      <c r="V516" s="5"/>
      <c r="W516" s="5"/>
      <c r="X516" s="5"/>
      <c r="Y516" s="5"/>
      <c r="Z516" s="5"/>
      <c r="AA516" s="5"/>
    </row>
    <row r="517" ht="15.75" customHeight="1">
      <c r="A517" s="2"/>
      <c r="B517" s="2"/>
      <c r="C517" s="2"/>
      <c r="D517" s="2"/>
      <c r="E517" s="2"/>
      <c r="F517" s="3"/>
      <c r="G517" s="4"/>
      <c r="H517" s="4"/>
      <c r="I517" s="2"/>
      <c r="J517" s="2"/>
      <c r="K517" s="2"/>
      <c r="L517" s="2"/>
      <c r="M517" s="5"/>
      <c r="N517" s="5"/>
      <c r="O517" s="5"/>
      <c r="P517" s="5"/>
      <c r="Q517" s="5"/>
      <c r="R517" s="5"/>
      <c r="S517" s="5"/>
      <c r="T517" s="5"/>
      <c r="U517" s="5"/>
      <c r="V517" s="5"/>
      <c r="W517" s="5"/>
      <c r="X517" s="5"/>
      <c r="Y517" s="5"/>
      <c r="Z517" s="5"/>
      <c r="AA517" s="5"/>
    </row>
    <row r="518" ht="15.75" customHeight="1">
      <c r="A518" s="2"/>
      <c r="B518" s="2"/>
      <c r="C518" s="2"/>
      <c r="D518" s="2"/>
      <c r="E518" s="2"/>
      <c r="F518" s="3"/>
      <c r="G518" s="4"/>
      <c r="H518" s="4"/>
      <c r="I518" s="2"/>
      <c r="J518" s="2"/>
      <c r="K518" s="2"/>
      <c r="L518" s="2"/>
      <c r="M518" s="5"/>
      <c r="N518" s="5"/>
      <c r="O518" s="5"/>
      <c r="P518" s="5"/>
      <c r="Q518" s="5"/>
      <c r="R518" s="5"/>
      <c r="S518" s="5"/>
      <c r="T518" s="5"/>
      <c r="U518" s="5"/>
      <c r="V518" s="5"/>
      <c r="W518" s="5"/>
      <c r="X518" s="5"/>
      <c r="Y518" s="5"/>
      <c r="Z518" s="5"/>
      <c r="AA518" s="5"/>
    </row>
    <row r="519" ht="15.75" customHeight="1">
      <c r="A519" s="2"/>
      <c r="B519" s="2"/>
      <c r="C519" s="2"/>
      <c r="D519" s="2"/>
      <c r="E519" s="2"/>
      <c r="F519" s="3"/>
      <c r="G519" s="4"/>
      <c r="H519" s="4"/>
      <c r="I519" s="2"/>
      <c r="J519" s="2"/>
      <c r="K519" s="2"/>
      <c r="L519" s="2"/>
      <c r="M519" s="5"/>
      <c r="N519" s="5"/>
      <c r="O519" s="5"/>
      <c r="P519" s="5"/>
      <c r="Q519" s="5"/>
      <c r="R519" s="5"/>
      <c r="S519" s="5"/>
      <c r="T519" s="5"/>
      <c r="U519" s="5"/>
      <c r="V519" s="5"/>
      <c r="W519" s="5"/>
      <c r="X519" s="5"/>
      <c r="Y519" s="5"/>
      <c r="Z519" s="5"/>
      <c r="AA519" s="5"/>
    </row>
    <row r="520" ht="15.75" customHeight="1">
      <c r="A520" s="2"/>
      <c r="B520" s="2"/>
      <c r="C520" s="2"/>
      <c r="D520" s="2"/>
      <c r="E520" s="2"/>
      <c r="F520" s="3"/>
      <c r="G520" s="4"/>
      <c r="H520" s="4"/>
      <c r="I520" s="2"/>
      <c r="J520" s="2"/>
      <c r="K520" s="2"/>
      <c r="L520" s="2"/>
      <c r="M520" s="5"/>
      <c r="N520" s="5"/>
      <c r="O520" s="5"/>
      <c r="P520" s="5"/>
      <c r="Q520" s="5"/>
      <c r="R520" s="5"/>
      <c r="S520" s="5"/>
      <c r="T520" s="5"/>
      <c r="U520" s="5"/>
      <c r="V520" s="5"/>
      <c r="W520" s="5"/>
      <c r="X520" s="5"/>
      <c r="Y520" s="5"/>
      <c r="Z520" s="5"/>
      <c r="AA520" s="5"/>
    </row>
    <row r="521" ht="15.75" customHeight="1">
      <c r="A521" s="2"/>
      <c r="B521" s="2"/>
      <c r="C521" s="2"/>
      <c r="D521" s="2"/>
      <c r="E521" s="2"/>
      <c r="F521" s="3"/>
      <c r="G521" s="4"/>
      <c r="H521" s="4"/>
      <c r="I521" s="2"/>
      <c r="J521" s="2"/>
      <c r="K521" s="2"/>
      <c r="L521" s="2"/>
      <c r="M521" s="5"/>
      <c r="N521" s="5"/>
      <c r="O521" s="5"/>
      <c r="P521" s="5"/>
      <c r="Q521" s="5"/>
      <c r="R521" s="5"/>
      <c r="S521" s="5"/>
      <c r="T521" s="5"/>
      <c r="U521" s="5"/>
      <c r="V521" s="5"/>
      <c r="W521" s="5"/>
      <c r="X521" s="5"/>
      <c r="Y521" s="5"/>
      <c r="Z521" s="5"/>
      <c r="AA521" s="5"/>
    </row>
    <row r="522" ht="15.75" customHeight="1">
      <c r="A522" s="2"/>
      <c r="B522" s="2"/>
      <c r="C522" s="2"/>
      <c r="D522" s="2"/>
      <c r="E522" s="2"/>
      <c r="F522" s="3"/>
      <c r="G522" s="4"/>
      <c r="H522" s="4"/>
      <c r="I522" s="2"/>
      <c r="J522" s="2"/>
      <c r="K522" s="2"/>
      <c r="L522" s="2"/>
      <c r="M522" s="5"/>
      <c r="N522" s="5"/>
      <c r="O522" s="5"/>
      <c r="P522" s="5"/>
      <c r="Q522" s="5"/>
      <c r="R522" s="5"/>
      <c r="S522" s="5"/>
      <c r="T522" s="5"/>
      <c r="U522" s="5"/>
      <c r="V522" s="5"/>
      <c r="W522" s="5"/>
      <c r="X522" s="5"/>
      <c r="Y522" s="5"/>
      <c r="Z522" s="5"/>
      <c r="AA522" s="5"/>
    </row>
    <row r="523" ht="15.75" customHeight="1">
      <c r="A523" s="2"/>
      <c r="B523" s="2"/>
      <c r="C523" s="2"/>
      <c r="D523" s="2"/>
      <c r="E523" s="2"/>
      <c r="F523" s="3"/>
      <c r="G523" s="4"/>
      <c r="H523" s="4"/>
      <c r="I523" s="2"/>
      <c r="J523" s="2"/>
      <c r="K523" s="2"/>
      <c r="L523" s="2"/>
      <c r="M523" s="5"/>
      <c r="N523" s="5"/>
      <c r="O523" s="5"/>
      <c r="P523" s="5"/>
      <c r="Q523" s="5"/>
      <c r="R523" s="5"/>
      <c r="S523" s="5"/>
      <c r="T523" s="5"/>
      <c r="U523" s="5"/>
      <c r="V523" s="5"/>
      <c r="W523" s="5"/>
      <c r="X523" s="5"/>
      <c r="Y523" s="5"/>
      <c r="Z523" s="5"/>
      <c r="AA523" s="5"/>
    </row>
    <row r="524" ht="15.75" customHeight="1">
      <c r="A524" s="2"/>
      <c r="B524" s="2"/>
      <c r="C524" s="2"/>
      <c r="D524" s="2"/>
      <c r="E524" s="2"/>
      <c r="F524" s="3"/>
      <c r="G524" s="4"/>
      <c r="H524" s="4"/>
      <c r="I524" s="2"/>
      <c r="J524" s="2"/>
      <c r="K524" s="2"/>
      <c r="L524" s="2"/>
      <c r="M524" s="5"/>
      <c r="N524" s="5"/>
      <c r="O524" s="5"/>
      <c r="P524" s="5"/>
      <c r="Q524" s="5"/>
      <c r="R524" s="5"/>
      <c r="S524" s="5"/>
      <c r="T524" s="5"/>
      <c r="U524" s="5"/>
      <c r="V524" s="5"/>
      <c r="W524" s="5"/>
      <c r="X524" s="5"/>
      <c r="Y524" s="5"/>
      <c r="Z524" s="5"/>
      <c r="AA524" s="5"/>
    </row>
    <row r="525" ht="15.75" customHeight="1">
      <c r="A525" s="2"/>
      <c r="B525" s="2"/>
      <c r="C525" s="2"/>
      <c r="D525" s="2"/>
      <c r="E525" s="2"/>
      <c r="F525" s="3"/>
      <c r="G525" s="4"/>
      <c r="H525" s="4"/>
      <c r="I525" s="2"/>
      <c r="J525" s="2"/>
      <c r="K525" s="2"/>
      <c r="L525" s="2"/>
      <c r="M525" s="5"/>
      <c r="N525" s="5"/>
      <c r="O525" s="5"/>
      <c r="P525" s="5"/>
      <c r="Q525" s="5"/>
      <c r="R525" s="5"/>
      <c r="S525" s="5"/>
      <c r="T525" s="5"/>
      <c r="U525" s="5"/>
      <c r="V525" s="5"/>
      <c r="W525" s="5"/>
      <c r="X525" s="5"/>
      <c r="Y525" s="5"/>
      <c r="Z525" s="5"/>
      <c r="AA525" s="5"/>
    </row>
    <row r="526" ht="15.75" customHeight="1">
      <c r="A526" s="2"/>
      <c r="B526" s="2"/>
      <c r="C526" s="2"/>
      <c r="D526" s="2"/>
      <c r="E526" s="2"/>
      <c r="F526" s="3"/>
      <c r="G526" s="4"/>
      <c r="H526" s="4"/>
      <c r="I526" s="2"/>
      <c r="J526" s="2"/>
      <c r="K526" s="2"/>
      <c r="L526" s="2"/>
      <c r="M526" s="5"/>
      <c r="N526" s="5"/>
      <c r="O526" s="5"/>
      <c r="P526" s="5"/>
      <c r="Q526" s="5"/>
      <c r="R526" s="5"/>
      <c r="S526" s="5"/>
      <c r="T526" s="5"/>
      <c r="U526" s="5"/>
      <c r="V526" s="5"/>
      <c r="W526" s="5"/>
      <c r="X526" s="5"/>
      <c r="Y526" s="5"/>
      <c r="Z526" s="5"/>
      <c r="AA526" s="5"/>
    </row>
    <row r="527" ht="15.75" customHeight="1">
      <c r="A527" s="2"/>
      <c r="B527" s="2"/>
      <c r="C527" s="2"/>
      <c r="D527" s="2"/>
      <c r="E527" s="2"/>
      <c r="F527" s="3"/>
      <c r="G527" s="4"/>
      <c r="H527" s="4"/>
      <c r="I527" s="2"/>
      <c r="J527" s="2"/>
      <c r="K527" s="2"/>
      <c r="L527" s="2"/>
      <c r="M527" s="5"/>
      <c r="N527" s="5"/>
      <c r="O527" s="5"/>
      <c r="P527" s="5"/>
      <c r="Q527" s="5"/>
      <c r="R527" s="5"/>
      <c r="S527" s="5"/>
      <c r="T527" s="5"/>
      <c r="U527" s="5"/>
      <c r="V527" s="5"/>
      <c r="W527" s="5"/>
      <c r="X527" s="5"/>
      <c r="Y527" s="5"/>
      <c r="Z527" s="5"/>
      <c r="AA527" s="5"/>
    </row>
    <row r="528" ht="15.75" customHeight="1">
      <c r="A528" s="2"/>
      <c r="B528" s="2"/>
      <c r="C528" s="2"/>
      <c r="D528" s="2"/>
      <c r="E528" s="2"/>
      <c r="F528" s="3"/>
      <c r="G528" s="4"/>
      <c r="H528" s="4"/>
      <c r="I528" s="2"/>
      <c r="J528" s="2"/>
      <c r="K528" s="2"/>
      <c r="L528" s="2"/>
      <c r="M528" s="5"/>
      <c r="N528" s="5"/>
      <c r="O528" s="5"/>
      <c r="P528" s="5"/>
      <c r="Q528" s="5"/>
      <c r="R528" s="5"/>
      <c r="S528" s="5"/>
      <c r="T528" s="5"/>
      <c r="U528" s="5"/>
      <c r="V528" s="5"/>
      <c r="W528" s="5"/>
      <c r="X528" s="5"/>
      <c r="Y528" s="5"/>
      <c r="Z528" s="5"/>
      <c r="AA528" s="5"/>
    </row>
    <row r="529" ht="15.75" customHeight="1">
      <c r="A529" s="2"/>
      <c r="B529" s="2"/>
      <c r="C529" s="2"/>
      <c r="D529" s="2"/>
      <c r="E529" s="2"/>
      <c r="F529" s="3"/>
      <c r="G529" s="4"/>
      <c r="H529" s="4"/>
      <c r="I529" s="2"/>
      <c r="J529" s="2"/>
      <c r="K529" s="2"/>
      <c r="L529" s="2"/>
      <c r="M529" s="5"/>
      <c r="N529" s="5"/>
      <c r="O529" s="5"/>
      <c r="P529" s="5"/>
      <c r="Q529" s="5"/>
      <c r="R529" s="5"/>
      <c r="S529" s="5"/>
      <c r="T529" s="5"/>
      <c r="U529" s="5"/>
      <c r="V529" s="5"/>
      <c r="W529" s="5"/>
      <c r="X529" s="5"/>
      <c r="Y529" s="5"/>
      <c r="Z529" s="5"/>
      <c r="AA529" s="5"/>
    </row>
    <row r="530" ht="15.75" customHeight="1">
      <c r="A530" s="2"/>
      <c r="B530" s="2"/>
      <c r="C530" s="2"/>
      <c r="D530" s="2"/>
      <c r="E530" s="2"/>
      <c r="F530" s="3"/>
      <c r="G530" s="4"/>
      <c r="H530" s="4"/>
      <c r="I530" s="2"/>
      <c r="J530" s="2"/>
      <c r="K530" s="2"/>
      <c r="L530" s="2"/>
      <c r="M530" s="5"/>
      <c r="N530" s="5"/>
      <c r="O530" s="5"/>
      <c r="P530" s="5"/>
      <c r="Q530" s="5"/>
      <c r="R530" s="5"/>
      <c r="S530" s="5"/>
      <c r="T530" s="5"/>
      <c r="U530" s="5"/>
      <c r="V530" s="5"/>
      <c r="W530" s="5"/>
      <c r="X530" s="5"/>
      <c r="Y530" s="5"/>
      <c r="Z530" s="5"/>
      <c r="AA530" s="5"/>
    </row>
    <row r="531" ht="15.75" customHeight="1">
      <c r="A531" s="2"/>
      <c r="B531" s="2"/>
      <c r="C531" s="2"/>
      <c r="D531" s="2"/>
      <c r="E531" s="2"/>
      <c r="F531" s="3"/>
      <c r="G531" s="4"/>
      <c r="H531" s="4"/>
      <c r="I531" s="2"/>
      <c r="J531" s="2"/>
      <c r="K531" s="2"/>
      <c r="L531" s="2"/>
      <c r="M531" s="5"/>
      <c r="N531" s="5"/>
      <c r="O531" s="5"/>
      <c r="P531" s="5"/>
      <c r="Q531" s="5"/>
      <c r="R531" s="5"/>
      <c r="S531" s="5"/>
      <c r="T531" s="5"/>
      <c r="U531" s="5"/>
      <c r="V531" s="5"/>
      <c r="W531" s="5"/>
      <c r="X531" s="5"/>
      <c r="Y531" s="5"/>
      <c r="Z531" s="5"/>
      <c r="AA531" s="5"/>
    </row>
    <row r="532" ht="15.75" customHeight="1">
      <c r="A532" s="2"/>
      <c r="B532" s="2"/>
      <c r="C532" s="2"/>
      <c r="D532" s="2"/>
      <c r="E532" s="2"/>
      <c r="F532" s="3"/>
      <c r="G532" s="4"/>
      <c r="H532" s="4"/>
      <c r="I532" s="2"/>
      <c r="J532" s="2"/>
      <c r="K532" s="2"/>
      <c r="L532" s="2"/>
      <c r="M532" s="5"/>
      <c r="N532" s="5"/>
      <c r="O532" s="5"/>
      <c r="P532" s="5"/>
      <c r="Q532" s="5"/>
      <c r="R532" s="5"/>
      <c r="S532" s="5"/>
      <c r="T532" s="5"/>
      <c r="U532" s="5"/>
      <c r="V532" s="5"/>
      <c r="W532" s="5"/>
      <c r="X532" s="5"/>
      <c r="Y532" s="5"/>
      <c r="Z532" s="5"/>
      <c r="AA532" s="5"/>
    </row>
    <row r="533" ht="15.75" customHeight="1">
      <c r="A533" s="2"/>
      <c r="B533" s="2"/>
      <c r="C533" s="2"/>
      <c r="D533" s="2"/>
      <c r="E533" s="2"/>
      <c r="F533" s="3"/>
      <c r="G533" s="4"/>
      <c r="H533" s="4"/>
      <c r="I533" s="2"/>
      <c r="J533" s="2"/>
      <c r="K533" s="2"/>
      <c r="L533" s="2"/>
      <c r="M533" s="5"/>
      <c r="N533" s="5"/>
      <c r="O533" s="5"/>
      <c r="P533" s="5"/>
      <c r="Q533" s="5"/>
      <c r="R533" s="5"/>
      <c r="S533" s="5"/>
      <c r="T533" s="5"/>
      <c r="U533" s="5"/>
      <c r="V533" s="5"/>
      <c r="W533" s="5"/>
      <c r="X533" s="5"/>
      <c r="Y533" s="5"/>
      <c r="Z533" s="5"/>
      <c r="AA533" s="5"/>
    </row>
    <row r="534" ht="15.75" customHeight="1">
      <c r="A534" s="2"/>
      <c r="B534" s="2"/>
      <c r="C534" s="2"/>
      <c r="D534" s="2"/>
      <c r="E534" s="2"/>
      <c r="F534" s="3"/>
      <c r="G534" s="4"/>
      <c r="H534" s="4"/>
      <c r="I534" s="2"/>
      <c r="J534" s="2"/>
      <c r="K534" s="2"/>
      <c r="L534" s="2"/>
      <c r="M534" s="5"/>
      <c r="N534" s="5"/>
      <c r="O534" s="5"/>
      <c r="P534" s="5"/>
      <c r="Q534" s="5"/>
      <c r="R534" s="5"/>
      <c r="S534" s="5"/>
      <c r="T534" s="5"/>
      <c r="U534" s="5"/>
      <c r="V534" s="5"/>
      <c r="W534" s="5"/>
      <c r="X534" s="5"/>
      <c r="Y534" s="5"/>
      <c r="Z534" s="5"/>
      <c r="AA534" s="5"/>
    </row>
    <row r="535" ht="15.75" customHeight="1">
      <c r="A535" s="2"/>
      <c r="B535" s="2"/>
      <c r="C535" s="2"/>
      <c r="D535" s="2"/>
      <c r="E535" s="2"/>
      <c r="F535" s="3"/>
      <c r="G535" s="4"/>
      <c r="H535" s="4"/>
      <c r="I535" s="2"/>
      <c r="J535" s="2"/>
      <c r="K535" s="2"/>
      <c r="L535" s="2"/>
      <c r="M535" s="5"/>
      <c r="N535" s="5"/>
      <c r="O535" s="5"/>
      <c r="P535" s="5"/>
      <c r="Q535" s="5"/>
      <c r="R535" s="5"/>
      <c r="S535" s="5"/>
      <c r="T535" s="5"/>
      <c r="U535" s="5"/>
      <c r="V535" s="5"/>
      <c r="W535" s="5"/>
      <c r="X535" s="5"/>
      <c r="Y535" s="5"/>
      <c r="Z535" s="5"/>
      <c r="AA535" s="5"/>
    </row>
    <row r="536" ht="15.75" customHeight="1">
      <c r="A536" s="2"/>
      <c r="B536" s="2"/>
      <c r="C536" s="2"/>
      <c r="D536" s="2"/>
      <c r="E536" s="2"/>
      <c r="F536" s="3"/>
      <c r="G536" s="4"/>
      <c r="H536" s="4"/>
      <c r="I536" s="2"/>
      <c r="J536" s="2"/>
      <c r="K536" s="2"/>
      <c r="L536" s="2"/>
      <c r="M536" s="5"/>
      <c r="N536" s="5"/>
      <c r="O536" s="5"/>
      <c r="P536" s="5"/>
      <c r="Q536" s="5"/>
      <c r="R536" s="5"/>
      <c r="S536" s="5"/>
      <c r="T536" s="5"/>
      <c r="U536" s="5"/>
      <c r="V536" s="5"/>
      <c r="W536" s="5"/>
      <c r="X536" s="5"/>
      <c r="Y536" s="5"/>
      <c r="Z536" s="5"/>
      <c r="AA536" s="5"/>
    </row>
    <row r="537" ht="15.75" customHeight="1">
      <c r="A537" s="2"/>
      <c r="B537" s="2"/>
      <c r="C537" s="2"/>
      <c r="D537" s="2"/>
      <c r="E537" s="2"/>
      <c r="F537" s="3"/>
      <c r="G537" s="4"/>
      <c r="H537" s="4"/>
      <c r="I537" s="2"/>
      <c r="J537" s="2"/>
      <c r="K537" s="2"/>
      <c r="L537" s="2"/>
      <c r="M537" s="5"/>
      <c r="N537" s="5"/>
      <c r="O537" s="5"/>
      <c r="P537" s="5"/>
      <c r="Q537" s="5"/>
      <c r="R537" s="5"/>
      <c r="S537" s="5"/>
      <c r="T537" s="5"/>
      <c r="U537" s="5"/>
      <c r="V537" s="5"/>
      <c r="W537" s="5"/>
      <c r="X537" s="5"/>
      <c r="Y537" s="5"/>
      <c r="Z537" s="5"/>
      <c r="AA537" s="5"/>
    </row>
    <row r="538" ht="15.75" customHeight="1">
      <c r="A538" s="2"/>
      <c r="B538" s="2"/>
      <c r="C538" s="2"/>
      <c r="D538" s="2"/>
      <c r="E538" s="2"/>
      <c r="F538" s="3"/>
      <c r="G538" s="4"/>
      <c r="H538" s="4"/>
      <c r="I538" s="2"/>
      <c r="J538" s="2"/>
      <c r="K538" s="2"/>
      <c r="L538" s="2"/>
      <c r="M538" s="5"/>
      <c r="N538" s="5"/>
      <c r="O538" s="5"/>
      <c r="P538" s="5"/>
      <c r="Q538" s="5"/>
      <c r="R538" s="5"/>
      <c r="S538" s="5"/>
      <c r="T538" s="5"/>
      <c r="U538" s="5"/>
      <c r="V538" s="5"/>
      <c r="W538" s="5"/>
      <c r="X538" s="5"/>
      <c r="Y538" s="5"/>
      <c r="Z538" s="5"/>
      <c r="AA538" s="5"/>
    </row>
    <row r="539" ht="15.75" customHeight="1">
      <c r="A539" s="2"/>
      <c r="B539" s="2"/>
      <c r="C539" s="2"/>
      <c r="D539" s="2"/>
      <c r="E539" s="2"/>
      <c r="F539" s="3"/>
      <c r="G539" s="4"/>
      <c r="H539" s="4"/>
      <c r="I539" s="2"/>
      <c r="J539" s="2"/>
      <c r="K539" s="2"/>
      <c r="L539" s="2"/>
      <c r="M539" s="5"/>
      <c r="N539" s="5"/>
      <c r="O539" s="5"/>
      <c r="P539" s="5"/>
      <c r="Q539" s="5"/>
      <c r="R539" s="5"/>
      <c r="S539" s="5"/>
      <c r="T539" s="5"/>
      <c r="U539" s="5"/>
      <c r="V539" s="5"/>
      <c r="W539" s="5"/>
      <c r="X539" s="5"/>
      <c r="Y539" s="5"/>
      <c r="Z539" s="5"/>
      <c r="AA539" s="5"/>
    </row>
    <row r="540" ht="15.75" customHeight="1">
      <c r="A540" s="2"/>
      <c r="B540" s="2"/>
      <c r="C540" s="2"/>
      <c r="D540" s="2"/>
      <c r="E540" s="2"/>
      <c r="F540" s="3"/>
      <c r="G540" s="4"/>
      <c r="H540" s="4"/>
      <c r="I540" s="2"/>
      <c r="J540" s="2"/>
      <c r="K540" s="2"/>
      <c r="L540" s="2"/>
      <c r="M540" s="5"/>
      <c r="N540" s="5"/>
      <c r="O540" s="5"/>
      <c r="P540" s="5"/>
      <c r="Q540" s="5"/>
      <c r="R540" s="5"/>
      <c r="S540" s="5"/>
      <c r="T540" s="5"/>
      <c r="U540" s="5"/>
      <c r="V540" s="5"/>
      <c r="W540" s="5"/>
      <c r="X540" s="5"/>
      <c r="Y540" s="5"/>
      <c r="Z540" s="5"/>
      <c r="AA540" s="5"/>
    </row>
    <row r="541" ht="15.75" customHeight="1">
      <c r="A541" s="2"/>
      <c r="B541" s="2"/>
      <c r="C541" s="2"/>
      <c r="D541" s="2"/>
      <c r="E541" s="2"/>
      <c r="F541" s="3"/>
      <c r="G541" s="4"/>
      <c r="H541" s="4"/>
      <c r="I541" s="2"/>
      <c r="J541" s="2"/>
      <c r="K541" s="2"/>
      <c r="L541" s="2"/>
      <c r="M541" s="5"/>
      <c r="N541" s="5"/>
      <c r="O541" s="5"/>
      <c r="P541" s="5"/>
      <c r="Q541" s="5"/>
      <c r="R541" s="5"/>
      <c r="S541" s="5"/>
      <c r="T541" s="5"/>
      <c r="U541" s="5"/>
      <c r="V541" s="5"/>
      <c r="W541" s="5"/>
      <c r="X541" s="5"/>
      <c r="Y541" s="5"/>
      <c r="Z541" s="5"/>
      <c r="AA541" s="5"/>
    </row>
    <row r="542" ht="15.75" customHeight="1">
      <c r="A542" s="2"/>
      <c r="B542" s="2"/>
      <c r="C542" s="2"/>
      <c r="D542" s="2"/>
      <c r="E542" s="2"/>
      <c r="F542" s="3"/>
      <c r="G542" s="4"/>
      <c r="H542" s="4"/>
      <c r="I542" s="2"/>
      <c r="J542" s="2"/>
      <c r="K542" s="2"/>
      <c r="L542" s="2"/>
      <c r="M542" s="5"/>
      <c r="N542" s="5"/>
      <c r="O542" s="5"/>
      <c r="P542" s="5"/>
      <c r="Q542" s="5"/>
      <c r="R542" s="5"/>
      <c r="S542" s="5"/>
      <c r="T542" s="5"/>
      <c r="U542" s="5"/>
      <c r="V542" s="5"/>
      <c r="W542" s="5"/>
      <c r="X542" s="5"/>
      <c r="Y542" s="5"/>
      <c r="Z542" s="5"/>
      <c r="AA542" s="5"/>
    </row>
    <row r="543" ht="15.75" customHeight="1">
      <c r="A543" s="2"/>
      <c r="B543" s="2"/>
      <c r="C543" s="2"/>
      <c r="D543" s="2"/>
      <c r="E543" s="2"/>
      <c r="F543" s="3"/>
      <c r="G543" s="4"/>
      <c r="H543" s="4"/>
      <c r="I543" s="2"/>
      <c r="J543" s="2"/>
      <c r="K543" s="2"/>
      <c r="L543" s="2"/>
      <c r="M543" s="5"/>
      <c r="N543" s="5"/>
      <c r="O543" s="5"/>
      <c r="P543" s="5"/>
      <c r="Q543" s="5"/>
      <c r="R543" s="5"/>
      <c r="S543" s="5"/>
      <c r="T543" s="5"/>
      <c r="U543" s="5"/>
      <c r="V543" s="5"/>
      <c r="W543" s="5"/>
      <c r="X543" s="5"/>
      <c r="Y543" s="5"/>
      <c r="Z543" s="5"/>
      <c r="AA543" s="5"/>
    </row>
    <row r="544" ht="15.75" customHeight="1">
      <c r="A544" s="2"/>
      <c r="B544" s="2"/>
      <c r="C544" s="2"/>
      <c r="D544" s="2"/>
      <c r="E544" s="2"/>
      <c r="F544" s="3"/>
      <c r="G544" s="4"/>
      <c r="H544" s="4"/>
      <c r="I544" s="2"/>
      <c r="J544" s="2"/>
      <c r="K544" s="2"/>
      <c r="L544" s="2"/>
      <c r="M544" s="5"/>
      <c r="N544" s="5"/>
      <c r="O544" s="5"/>
      <c r="P544" s="5"/>
      <c r="Q544" s="5"/>
      <c r="R544" s="5"/>
      <c r="S544" s="5"/>
      <c r="T544" s="5"/>
      <c r="U544" s="5"/>
      <c r="V544" s="5"/>
      <c r="W544" s="5"/>
      <c r="X544" s="5"/>
      <c r="Y544" s="5"/>
      <c r="Z544" s="5"/>
      <c r="AA544" s="5"/>
    </row>
    <row r="545" ht="15.75" customHeight="1">
      <c r="A545" s="2"/>
      <c r="B545" s="2"/>
      <c r="C545" s="2"/>
      <c r="D545" s="2"/>
      <c r="E545" s="2"/>
      <c r="F545" s="3"/>
      <c r="G545" s="4"/>
      <c r="H545" s="4"/>
      <c r="I545" s="2"/>
      <c r="J545" s="2"/>
      <c r="K545" s="2"/>
      <c r="L545" s="2"/>
      <c r="M545" s="5"/>
      <c r="N545" s="5"/>
      <c r="O545" s="5"/>
      <c r="P545" s="5"/>
      <c r="Q545" s="5"/>
      <c r="R545" s="5"/>
      <c r="S545" s="5"/>
      <c r="T545" s="5"/>
      <c r="U545" s="5"/>
      <c r="V545" s="5"/>
      <c r="W545" s="5"/>
      <c r="X545" s="5"/>
      <c r="Y545" s="5"/>
      <c r="Z545" s="5"/>
      <c r="AA545" s="5"/>
    </row>
    <row r="546" ht="15.75" customHeight="1">
      <c r="A546" s="2"/>
      <c r="B546" s="2"/>
      <c r="C546" s="2"/>
      <c r="D546" s="2"/>
      <c r="E546" s="2"/>
      <c r="F546" s="3"/>
      <c r="G546" s="4"/>
      <c r="H546" s="4"/>
      <c r="I546" s="2"/>
      <c r="J546" s="2"/>
      <c r="K546" s="2"/>
      <c r="L546" s="2"/>
      <c r="M546" s="5"/>
      <c r="N546" s="5"/>
      <c r="O546" s="5"/>
      <c r="P546" s="5"/>
      <c r="Q546" s="5"/>
      <c r="R546" s="5"/>
      <c r="S546" s="5"/>
      <c r="T546" s="5"/>
      <c r="U546" s="5"/>
      <c r="V546" s="5"/>
      <c r="W546" s="5"/>
      <c r="X546" s="5"/>
      <c r="Y546" s="5"/>
      <c r="Z546" s="5"/>
      <c r="AA546" s="5"/>
    </row>
    <row r="547" ht="15.75" customHeight="1">
      <c r="A547" s="2"/>
      <c r="B547" s="2"/>
      <c r="C547" s="2"/>
      <c r="D547" s="2"/>
      <c r="E547" s="2"/>
      <c r="F547" s="3"/>
      <c r="G547" s="4"/>
      <c r="H547" s="4"/>
      <c r="I547" s="2"/>
      <c r="J547" s="2"/>
      <c r="K547" s="2"/>
      <c r="L547" s="2"/>
      <c r="M547" s="5"/>
      <c r="N547" s="5"/>
      <c r="O547" s="5"/>
      <c r="P547" s="5"/>
      <c r="Q547" s="5"/>
      <c r="R547" s="5"/>
      <c r="S547" s="5"/>
      <c r="T547" s="5"/>
      <c r="U547" s="5"/>
      <c r="V547" s="5"/>
      <c r="W547" s="5"/>
      <c r="X547" s="5"/>
      <c r="Y547" s="5"/>
      <c r="Z547" s="5"/>
      <c r="AA547" s="5"/>
    </row>
    <row r="548" ht="15.75" customHeight="1">
      <c r="A548" s="2"/>
      <c r="B548" s="2"/>
      <c r="C548" s="2"/>
      <c r="D548" s="2"/>
      <c r="E548" s="2"/>
      <c r="F548" s="3"/>
      <c r="G548" s="4"/>
      <c r="H548" s="4"/>
      <c r="I548" s="2"/>
      <c r="J548" s="2"/>
      <c r="K548" s="2"/>
      <c r="L548" s="2"/>
      <c r="M548" s="5"/>
      <c r="N548" s="5"/>
      <c r="O548" s="5"/>
      <c r="P548" s="5"/>
      <c r="Q548" s="5"/>
      <c r="R548" s="5"/>
      <c r="S548" s="5"/>
      <c r="T548" s="5"/>
      <c r="U548" s="5"/>
      <c r="V548" s="5"/>
      <c r="W548" s="5"/>
      <c r="X548" s="5"/>
      <c r="Y548" s="5"/>
      <c r="Z548" s="5"/>
      <c r="AA548" s="5"/>
    </row>
    <row r="549" ht="15.75" customHeight="1">
      <c r="A549" s="2"/>
      <c r="B549" s="2"/>
      <c r="C549" s="2"/>
      <c r="D549" s="2"/>
      <c r="E549" s="2"/>
      <c r="F549" s="3"/>
      <c r="G549" s="4"/>
      <c r="H549" s="4"/>
      <c r="I549" s="2"/>
      <c r="J549" s="2"/>
      <c r="K549" s="2"/>
      <c r="L549" s="2"/>
      <c r="M549" s="5"/>
      <c r="N549" s="5"/>
      <c r="O549" s="5"/>
      <c r="P549" s="5"/>
      <c r="Q549" s="5"/>
      <c r="R549" s="5"/>
      <c r="S549" s="5"/>
      <c r="T549" s="5"/>
      <c r="U549" s="5"/>
      <c r="V549" s="5"/>
      <c r="W549" s="5"/>
      <c r="X549" s="5"/>
      <c r="Y549" s="5"/>
      <c r="Z549" s="5"/>
      <c r="AA549" s="5"/>
    </row>
    <row r="550" ht="15.75" customHeight="1">
      <c r="A550" s="2"/>
      <c r="B550" s="2"/>
      <c r="C550" s="2"/>
      <c r="D550" s="2"/>
      <c r="E550" s="2"/>
      <c r="F550" s="3"/>
      <c r="G550" s="4"/>
      <c r="H550" s="4"/>
      <c r="I550" s="2"/>
      <c r="J550" s="2"/>
      <c r="K550" s="2"/>
      <c r="L550" s="2"/>
      <c r="M550" s="5"/>
      <c r="N550" s="5"/>
      <c r="O550" s="5"/>
      <c r="P550" s="5"/>
      <c r="Q550" s="5"/>
      <c r="R550" s="5"/>
      <c r="S550" s="5"/>
      <c r="T550" s="5"/>
      <c r="U550" s="5"/>
      <c r="V550" s="5"/>
      <c r="W550" s="5"/>
      <c r="X550" s="5"/>
      <c r="Y550" s="5"/>
      <c r="Z550" s="5"/>
      <c r="AA550" s="5"/>
    </row>
    <row r="551" ht="15.75" customHeight="1">
      <c r="A551" s="2"/>
      <c r="B551" s="2"/>
      <c r="C551" s="2"/>
      <c r="D551" s="2"/>
      <c r="E551" s="2"/>
      <c r="F551" s="3"/>
      <c r="G551" s="4"/>
      <c r="H551" s="4"/>
      <c r="I551" s="2"/>
      <c r="J551" s="2"/>
      <c r="K551" s="2"/>
      <c r="L551" s="2"/>
      <c r="M551" s="5"/>
      <c r="N551" s="5"/>
      <c r="O551" s="5"/>
      <c r="P551" s="5"/>
      <c r="Q551" s="5"/>
      <c r="R551" s="5"/>
      <c r="S551" s="5"/>
      <c r="T551" s="5"/>
      <c r="U551" s="5"/>
      <c r="V551" s="5"/>
      <c r="W551" s="5"/>
      <c r="X551" s="5"/>
      <c r="Y551" s="5"/>
      <c r="Z551" s="5"/>
      <c r="AA551" s="5"/>
    </row>
    <row r="552" ht="15.75" customHeight="1">
      <c r="A552" s="2"/>
      <c r="B552" s="2"/>
      <c r="C552" s="2"/>
      <c r="D552" s="2"/>
      <c r="E552" s="2"/>
      <c r="F552" s="3"/>
      <c r="G552" s="4"/>
      <c r="H552" s="4"/>
      <c r="I552" s="2"/>
      <c r="J552" s="2"/>
      <c r="K552" s="2"/>
      <c r="L552" s="2"/>
      <c r="M552" s="5"/>
      <c r="N552" s="5"/>
      <c r="O552" s="5"/>
      <c r="P552" s="5"/>
      <c r="Q552" s="5"/>
      <c r="R552" s="5"/>
      <c r="S552" s="5"/>
      <c r="T552" s="5"/>
      <c r="U552" s="5"/>
      <c r="V552" s="5"/>
      <c r="W552" s="5"/>
      <c r="X552" s="5"/>
      <c r="Y552" s="5"/>
      <c r="Z552" s="5"/>
      <c r="AA552" s="5"/>
    </row>
    <row r="553" ht="15.75" customHeight="1">
      <c r="A553" s="2"/>
      <c r="B553" s="2"/>
      <c r="C553" s="2"/>
      <c r="D553" s="2"/>
      <c r="E553" s="2"/>
      <c r="F553" s="3"/>
      <c r="G553" s="4"/>
      <c r="H553" s="4"/>
      <c r="I553" s="2"/>
      <c r="J553" s="2"/>
      <c r="K553" s="2"/>
      <c r="L553" s="2"/>
      <c r="M553" s="5"/>
      <c r="N553" s="5"/>
      <c r="O553" s="5"/>
      <c r="P553" s="5"/>
      <c r="Q553" s="5"/>
      <c r="R553" s="5"/>
      <c r="S553" s="5"/>
      <c r="T553" s="5"/>
      <c r="U553" s="5"/>
      <c r="V553" s="5"/>
      <c r="W553" s="5"/>
      <c r="X553" s="5"/>
      <c r="Y553" s="5"/>
      <c r="Z553" s="5"/>
      <c r="AA553" s="5"/>
    </row>
    <row r="554" ht="15.75" customHeight="1">
      <c r="A554" s="2"/>
      <c r="B554" s="2"/>
      <c r="C554" s="2"/>
      <c r="D554" s="2"/>
      <c r="E554" s="2"/>
      <c r="F554" s="3"/>
      <c r="G554" s="4"/>
      <c r="H554" s="4"/>
      <c r="I554" s="2"/>
      <c r="J554" s="2"/>
      <c r="K554" s="2"/>
      <c r="L554" s="2"/>
      <c r="M554" s="5"/>
      <c r="N554" s="5"/>
      <c r="O554" s="5"/>
      <c r="P554" s="5"/>
      <c r="Q554" s="5"/>
      <c r="R554" s="5"/>
      <c r="S554" s="5"/>
      <c r="T554" s="5"/>
      <c r="U554" s="5"/>
      <c r="V554" s="5"/>
      <c r="W554" s="5"/>
      <c r="X554" s="5"/>
      <c r="Y554" s="5"/>
      <c r="Z554" s="5"/>
      <c r="AA554" s="5"/>
    </row>
    <row r="555" ht="15.75" customHeight="1">
      <c r="A555" s="2"/>
      <c r="B555" s="2"/>
      <c r="C555" s="2"/>
      <c r="D555" s="2"/>
      <c r="E555" s="2"/>
      <c r="F555" s="3"/>
      <c r="G555" s="4"/>
      <c r="H555" s="4"/>
      <c r="I555" s="2"/>
      <c r="J555" s="2"/>
      <c r="K555" s="2"/>
      <c r="L555" s="2"/>
      <c r="M555" s="5"/>
      <c r="N555" s="5"/>
      <c r="O555" s="5"/>
      <c r="P555" s="5"/>
      <c r="Q555" s="5"/>
      <c r="R555" s="5"/>
      <c r="S555" s="5"/>
      <c r="T555" s="5"/>
      <c r="U555" s="5"/>
      <c r="V555" s="5"/>
      <c r="W555" s="5"/>
      <c r="X555" s="5"/>
      <c r="Y555" s="5"/>
      <c r="Z555" s="5"/>
      <c r="AA555" s="5"/>
    </row>
    <row r="556" ht="15.75" customHeight="1">
      <c r="A556" s="2"/>
      <c r="B556" s="2"/>
      <c r="C556" s="2"/>
      <c r="D556" s="2"/>
      <c r="E556" s="2"/>
      <c r="F556" s="3"/>
      <c r="G556" s="4"/>
      <c r="H556" s="4"/>
      <c r="I556" s="2"/>
      <c r="J556" s="2"/>
      <c r="K556" s="2"/>
      <c r="L556" s="2"/>
      <c r="M556" s="5"/>
      <c r="N556" s="5"/>
      <c r="O556" s="5"/>
      <c r="P556" s="5"/>
      <c r="Q556" s="5"/>
      <c r="R556" s="5"/>
      <c r="S556" s="5"/>
      <c r="T556" s="5"/>
      <c r="U556" s="5"/>
      <c r="V556" s="5"/>
      <c r="W556" s="5"/>
      <c r="X556" s="5"/>
      <c r="Y556" s="5"/>
      <c r="Z556" s="5"/>
      <c r="AA556" s="5"/>
    </row>
    <row r="557" ht="15.75" customHeight="1">
      <c r="A557" s="2"/>
      <c r="B557" s="2"/>
      <c r="C557" s="2"/>
      <c r="D557" s="2"/>
      <c r="E557" s="2"/>
      <c r="F557" s="3"/>
      <c r="G557" s="4"/>
      <c r="H557" s="4"/>
      <c r="I557" s="2"/>
      <c r="J557" s="2"/>
      <c r="K557" s="2"/>
      <c r="L557" s="2"/>
      <c r="M557" s="5"/>
      <c r="N557" s="5"/>
      <c r="O557" s="5"/>
      <c r="P557" s="5"/>
      <c r="Q557" s="5"/>
      <c r="R557" s="5"/>
      <c r="S557" s="5"/>
      <c r="T557" s="5"/>
      <c r="U557" s="5"/>
      <c r="V557" s="5"/>
      <c r="W557" s="5"/>
      <c r="X557" s="5"/>
      <c r="Y557" s="5"/>
      <c r="Z557" s="5"/>
      <c r="AA557" s="5"/>
    </row>
    <row r="558" ht="15.75" customHeight="1">
      <c r="A558" s="2"/>
      <c r="B558" s="2"/>
      <c r="C558" s="2"/>
      <c r="D558" s="2"/>
      <c r="E558" s="2"/>
      <c r="F558" s="3"/>
      <c r="G558" s="4"/>
      <c r="H558" s="4"/>
      <c r="I558" s="2"/>
      <c r="J558" s="2"/>
      <c r="K558" s="2"/>
      <c r="L558" s="2"/>
      <c r="M558" s="5"/>
      <c r="N558" s="5"/>
      <c r="O558" s="5"/>
      <c r="P558" s="5"/>
      <c r="Q558" s="5"/>
      <c r="R558" s="5"/>
      <c r="S558" s="5"/>
      <c r="T558" s="5"/>
      <c r="U558" s="5"/>
      <c r="V558" s="5"/>
      <c r="W558" s="5"/>
      <c r="X558" s="5"/>
      <c r="Y558" s="5"/>
      <c r="Z558" s="5"/>
      <c r="AA558" s="5"/>
    </row>
    <row r="559" ht="15.75" customHeight="1">
      <c r="A559" s="2"/>
      <c r="B559" s="2"/>
      <c r="C559" s="2"/>
      <c r="D559" s="2"/>
      <c r="E559" s="2"/>
      <c r="F559" s="3"/>
      <c r="G559" s="4"/>
      <c r="H559" s="4"/>
      <c r="I559" s="2"/>
      <c r="J559" s="2"/>
      <c r="K559" s="2"/>
      <c r="L559" s="2"/>
      <c r="M559" s="5"/>
      <c r="N559" s="5"/>
      <c r="O559" s="5"/>
      <c r="P559" s="5"/>
      <c r="Q559" s="5"/>
      <c r="R559" s="5"/>
      <c r="S559" s="5"/>
      <c r="T559" s="5"/>
      <c r="U559" s="5"/>
      <c r="V559" s="5"/>
      <c r="W559" s="5"/>
      <c r="X559" s="5"/>
      <c r="Y559" s="5"/>
      <c r="Z559" s="5"/>
      <c r="AA559" s="5"/>
    </row>
    <row r="560" ht="15.75" customHeight="1">
      <c r="A560" s="2"/>
      <c r="B560" s="2"/>
      <c r="C560" s="2"/>
      <c r="D560" s="2"/>
      <c r="E560" s="2"/>
      <c r="F560" s="3"/>
      <c r="G560" s="4"/>
      <c r="H560" s="4"/>
      <c r="I560" s="2"/>
      <c r="J560" s="2"/>
      <c r="K560" s="2"/>
      <c r="L560" s="2"/>
      <c r="M560" s="5"/>
      <c r="N560" s="5"/>
      <c r="O560" s="5"/>
      <c r="P560" s="5"/>
      <c r="Q560" s="5"/>
      <c r="R560" s="5"/>
      <c r="S560" s="5"/>
      <c r="T560" s="5"/>
      <c r="U560" s="5"/>
      <c r="V560" s="5"/>
      <c r="W560" s="5"/>
      <c r="X560" s="5"/>
      <c r="Y560" s="5"/>
      <c r="Z560" s="5"/>
      <c r="AA560" s="5"/>
    </row>
    <row r="561" ht="15.75" customHeight="1">
      <c r="A561" s="2"/>
      <c r="B561" s="2"/>
      <c r="C561" s="2"/>
      <c r="D561" s="2"/>
      <c r="E561" s="2"/>
      <c r="F561" s="3"/>
      <c r="G561" s="4"/>
      <c r="H561" s="4"/>
      <c r="I561" s="2"/>
      <c r="J561" s="2"/>
      <c r="K561" s="2"/>
      <c r="L561" s="2"/>
      <c r="M561" s="5"/>
      <c r="N561" s="5"/>
      <c r="O561" s="5"/>
      <c r="P561" s="5"/>
      <c r="Q561" s="5"/>
      <c r="R561" s="5"/>
      <c r="S561" s="5"/>
      <c r="T561" s="5"/>
      <c r="U561" s="5"/>
      <c r="V561" s="5"/>
      <c r="W561" s="5"/>
      <c r="X561" s="5"/>
      <c r="Y561" s="5"/>
      <c r="Z561" s="5"/>
      <c r="AA561" s="5"/>
    </row>
    <row r="562" ht="15.75" customHeight="1">
      <c r="A562" s="2"/>
      <c r="B562" s="2"/>
      <c r="C562" s="2"/>
      <c r="D562" s="2"/>
      <c r="E562" s="2"/>
      <c r="F562" s="3"/>
      <c r="G562" s="4"/>
      <c r="H562" s="4"/>
      <c r="I562" s="2"/>
      <c r="J562" s="2"/>
      <c r="K562" s="2"/>
      <c r="L562" s="2"/>
      <c r="M562" s="5"/>
      <c r="N562" s="5"/>
      <c r="O562" s="5"/>
      <c r="P562" s="5"/>
      <c r="Q562" s="5"/>
      <c r="R562" s="5"/>
      <c r="S562" s="5"/>
      <c r="T562" s="5"/>
      <c r="U562" s="5"/>
      <c r="V562" s="5"/>
      <c r="W562" s="5"/>
      <c r="X562" s="5"/>
      <c r="Y562" s="5"/>
      <c r="Z562" s="5"/>
      <c r="AA562" s="5"/>
    </row>
    <row r="563" ht="15.75" customHeight="1">
      <c r="A563" s="2"/>
      <c r="B563" s="2"/>
      <c r="C563" s="2"/>
      <c r="D563" s="2"/>
      <c r="E563" s="2"/>
      <c r="F563" s="3"/>
      <c r="G563" s="4"/>
      <c r="H563" s="4"/>
      <c r="I563" s="2"/>
      <c r="J563" s="2"/>
      <c r="K563" s="2"/>
      <c r="L563" s="2"/>
      <c r="M563" s="5"/>
      <c r="N563" s="5"/>
      <c r="O563" s="5"/>
      <c r="P563" s="5"/>
      <c r="Q563" s="5"/>
      <c r="R563" s="5"/>
      <c r="S563" s="5"/>
      <c r="T563" s="5"/>
      <c r="U563" s="5"/>
      <c r="V563" s="5"/>
      <c r="W563" s="5"/>
      <c r="X563" s="5"/>
      <c r="Y563" s="5"/>
      <c r="Z563" s="5"/>
      <c r="AA563" s="5"/>
    </row>
    <row r="564" ht="15.75" customHeight="1">
      <c r="A564" s="2"/>
      <c r="B564" s="2"/>
      <c r="C564" s="2"/>
      <c r="D564" s="2"/>
      <c r="E564" s="2"/>
      <c r="F564" s="3"/>
      <c r="G564" s="4"/>
      <c r="H564" s="4"/>
      <c r="I564" s="2"/>
      <c r="J564" s="2"/>
      <c r="K564" s="2"/>
      <c r="L564" s="2"/>
      <c r="M564" s="5"/>
      <c r="N564" s="5"/>
      <c r="O564" s="5"/>
      <c r="P564" s="5"/>
      <c r="Q564" s="5"/>
      <c r="R564" s="5"/>
      <c r="S564" s="5"/>
      <c r="T564" s="5"/>
      <c r="U564" s="5"/>
      <c r="V564" s="5"/>
      <c r="W564" s="5"/>
      <c r="X564" s="5"/>
      <c r="Y564" s="5"/>
      <c r="Z564" s="5"/>
      <c r="AA564" s="5"/>
    </row>
    <row r="565" ht="15.75" customHeight="1">
      <c r="A565" s="2"/>
      <c r="B565" s="2"/>
      <c r="C565" s="2"/>
      <c r="D565" s="2"/>
      <c r="E565" s="2"/>
      <c r="F565" s="3"/>
      <c r="G565" s="4"/>
      <c r="H565" s="4"/>
      <c r="I565" s="2"/>
      <c r="J565" s="2"/>
      <c r="K565" s="2"/>
      <c r="L565" s="2"/>
      <c r="M565" s="5"/>
      <c r="N565" s="5"/>
      <c r="O565" s="5"/>
      <c r="P565" s="5"/>
      <c r="Q565" s="5"/>
      <c r="R565" s="5"/>
      <c r="S565" s="5"/>
      <c r="T565" s="5"/>
      <c r="U565" s="5"/>
      <c r="V565" s="5"/>
      <c r="W565" s="5"/>
      <c r="X565" s="5"/>
      <c r="Y565" s="5"/>
      <c r="Z565" s="5"/>
      <c r="AA565" s="5"/>
    </row>
    <row r="566" ht="15.75" customHeight="1">
      <c r="A566" s="2"/>
      <c r="B566" s="2"/>
      <c r="C566" s="2"/>
      <c r="D566" s="2"/>
      <c r="E566" s="2"/>
      <c r="F566" s="3"/>
      <c r="G566" s="4"/>
      <c r="H566" s="4"/>
      <c r="I566" s="2"/>
      <c r="J566" s="2"/>
      <c r="K566" s="2"/>
      <c r="L566" s="2"/>
      <c r="M566" s="5"/>
      <c r="N566" s="5"/>
      <c r="O566" s="5"/>
      <c r="P566" s="5"/>
      <c r="Q566" s="5"/>
      <c r="R566" s="5"/>
      <c r="S566" s="5"/>
      <c r="T566" s="5"/>
      <c r="U566" s="5"/>
      <c r="V566" s="5"/>
      <c r="W566" s="5"/>
      <c r="X566" s="5"/>
      <c r="Y566" s="5"/>
      <c r="Z566" s="5"/>
      <c r="AA566" s="5"/>
    </row>
    <row r="567" ht="15.75" customHeight="1">
      <c r="A567" s="2"/>
      <c r="B567" s="2"/>
      <c r="C567" s="2"/>
      <c r="D567" s="2"/>
      <c r="E567" s="2"/>
      <c r="F567" s="3"/>
      <c r="G567" s="4"/>
      <c r="H567" s="4"/>
      <c r="I567" s="2"/>
      <c r="J567" s="2"/>
      <c r="K567" s="2"/>
      <c r="L567" s="2"/>
      <c r="M567" s="5"/>
      <c r="N567" s="5"/>
      <c r="O567" s="5"/>
      <c r="P567" s="5"/>
      <c r="Q567" s="5"/>
      <c r="R567" s="5"/>
      <c r="S567" s="5"/>
      <c r="T567" s="5"/>
      <c r="U567" s="5"/>
      <c r="V567" s="5"/>
      <c r="W567" s="5"/>
      <c r="X567" s="5"/>
      <c r="Y567" s="5"/>
      <c r="Z567" s="5"/>
      <c r="AA567" s="5"/>
    </row>
    <row r="568" ht="15.75" customHeight="1">
      <c r="A568" s="2"/>
      <c r="B568" s="2"/>
      <c r="C568" s="2"/>
      <c r="D568" s="2"/>
      <c r="E568" s="2"/>
      <c r="F568" s="3"/>
      <c r="G568" s="4"/>
      <c r="H568" s="4"/>
      <c r="I568" s="2"/>
      <c r="J568" s="2"/>
      <c r="K568" s="2"/>
      <c r="L568" s="2"/>
      <c r="M568" s="5"/>
      <c r="N568" s="5"/>
      <c r="O568" s="5"/>
      <c r="P568" s="5"/>
      <c r="Q568" s="5"/>
      <c r="R568" s="5"/>
      <c r="S568" s="5"/>
      <c r="T568" s="5"/>
      <c r="U568" s="5"/>
      <c r="V568" s="5"/>
      <c r="W568" s="5"/>
      <c r="X568" s="5"/>
      <c r="Y568" s="5"/>
      <c r="Z568" s="5"/>
      <c r="AA568" s="5"/>
    </row>
    <row r="569" ht="15.75" customHeight="1">
      <c r="A569" s="2"/>
      <c r="B569" s="2"/>
      <c r="C569" s="2"/>
      <c r="D569" s="2"/>
      <c r="E569" s="2"/>
      <c r="F569" s="3"/>
      <c r="G569" s="4"/>
      <c r="H569" s="4"/>
      <c r="I569" s="2"/>
      <c r="J569" s="2"/>
      <c r="K569" s="2"/>
      <c r="L569" s="2"/>
      <c r="M569" s="5"/>
      <c r="N569" s="5"/>
      <c r="O569" s="5"/>
      <c r="P569" s="5"/>
      <c r="Q569" s="5"/>
      <c r="R569" s="5"/>
      <c r="S569" s="5"/>
      <c r="T569" s="5"/>
      <c r="U569" s="5"/>
      <c r="V569" s="5"/>
      <c r="W569" s="5"/>
      <c r="X569" s="5"/>
      <c r="Y569" s="5"/>
      <c r="Z569" s="5"/>
      <c r="AA569" s="5"/>
    </row>
    <row r="570" ht="15.75" customHeight="1">
      <c r="A570" s="2"/>
      <c r="B570" s="2"/>
      <c r="C570" s="2"/>
      <c r="D570" s="2"/>
      <c r="E570" s="2"/>
      <c r="F570" s="3"/>
      <c r="G570" s="4"/>
      <c r="H570" s="4"/>
      <c r="I570" s="2"/>
      <c r="J570" s="2"/>
      <c r="K570" s="2"/>
      <c r="L570" s="2"/>
      <c r="M570" s="5"/>
      <c r="N570" s="5"/>
      <c r="O570" s="5"/>
      <c r="P570" s="5"/>
      <c r="Q570" s="5"/>
      <c r="R570" s="5"/>
      <c r="S570" s="5"/>
      <c r="T570" s="5"/>
      <c r="U570" s="5"/>
      <c r="V570" s="5"/>
      <c r="W570" s="5"/>
      <c r="X570" s="5"/>
      <c r="Y570" s="5"/>
      <c r="Z570" s="5"/>
      <c r="AA570" s="5"/>
    </row>
    <row r="571" ht="15.75" customHeight="1">
      <c r="A571" s="2"/>
      <c r="B571" s="2"/>
      <c r="C571" s="2"/>
      <c r="D571" s="2"/>
      <c r="E571" s="2"/>
      <c r="F571" s="3"/>
      <c r="G571" s="4"/>
      <c r="H571" s="4"/>
      <c r="I571" s="2"/>
      <c r="J571" s="2"/>
      <c r="K571" s="2"/>
      <c r="L571" s="2"/>
      <c r="M571" s="5"/>
      <c r="N571" s="5"/>
      <c r="O571" s="5"/>
      <c r="P571" s="5"/>
      <c r="Q571" s="5"/>
      <c r="R571" s="5"/>
      <c r="S571" s="5"/>
      <c r="T571" s="5"/>
      <c r="U571" s="5"/>
      <c r="V571" s="5"/>
      <c r="W571" s="5"/>
      <c r="X571" s="5"/>
      <c r="Y571" s="5"/>
      <c r="Z571" s="5"/>
      <c r="AA571" s="5"/>
    </row>
    <row r="572" ht="15.75" customHeight="1">
      <c r="A572" s="2"/>
      <c r="B572" s="2"/>
      <c r="C572" s="2"/>
      <c r="D572" s="2"/>
      <c r="E572" s="2"/>
      <c r="F572" s="3"/>
      <c r="G572" s="4"/>
      <c r="H572" s="4"/>
      <c r="I572" s="2"/>
      <c r="J572" s="2"/>
      <c r="K572" s="2"/>
      <c r="L572" s="2"/>
      <c r="M572" s="5"/>
      <c r="N572" s="5"/>
      <c r="O572" s="5"/>
      <c r="P572" s="5"/>
      <c r="Q572" s="5"/>
      <c r="R572" s="5"/>
      <c r="S572" s="5"/>
      <c r="T572" s="5"/>
      <c r="U572" s="5"/>
      <c r="V572" s="5"/>
      <c r="W572" s="5"/>
      <c r="X572" s="5"/>
      <c r="Y572" s="5"/>
      <c r="Z572" s="5"/>
      <c r="AA572" s="5"/>
    </row>
    <row r="573" ht="15.75" customHeight="1">
      <c r="A573" s="2"/>
      <c r="B573" s="2"/>
      <c r="C573" s="2"/>
      <c r="D573" s="2"/>
      <c r="E573" s="2"/>
      <c r="F573" s="3"/>
      <c r="G573" s="4"/>
      <c r="H573" s="4"/>
      <c r="I573" s="2"/>
      <c r="J573" s="2"/>
      <c r="K573" s="2"/>
      <c r="L573" s="2"/>
      <c r="M573" s="5"/>
      <c r="N573" s="5"/>
      <c r="O573" s="5"/>
      <c r="P573" s="5"/>
      <c r="Q573" s="5"/>
      <c r="R573" s="5"/>
      <c r="S573" s="5"/>
      <c r="T573" s="5"/>
      <c r="U573" s="5"/>
      <c r="V573" s="5"/>
      <c r="W573" s="5"/>
      <c r="X573" s="5"/>
      <c r="Y573" s="5"/>
      <c r="Z573" s="5"/>
      <c r="AA573" s="5"/>
    </row>
    <row r="574" ht="15.75" customHeight="1">
      <c r="A574" s="2"/>
      <c r="B574" s="2"/>
      <c r="C574" s="2"/>
      <c r="D574" s="2"/>
      <c r="E574" s="2"/>
      <c r="F574" s="3"/>
      <c r="G574" s="4"/>
      <c r="H574" s="4"/>
      <c r="I574" s="2"/>
      <c r="J574" s="2"/>
      <c r="K574" s="2"/>
      <c r="L574" s="2"/>
      <c r="M574" s="5"/>
      <c r="N574" s="5"/>
      <c r="O574" s="5"/>
      <c r="P574" s="5"/>
      <c r="Q574" s="5"/>
      <c r="R574" s="5"/>
      <c r="S574" s="5"/>
      <c r="T574" s="5"/>
      <c r="U574" s="5"/>
      <c r="V574" s="5"/>
      <c r="W574" s="5"/>
      <c r="X574" s="5"/>
      <c r="Y574" s="5"/>
      <c r="Z574" s="5"/>
      <c r="AA574" s="5"/>
    </row>
    <row r="575" ht="15.75" customHeight="1">
      <c r="A575" s="2"/>
      <c r="B575" s="2"/>
      <c r="C575" s="2"/>
      <c r="D575" s="2"/>
      <c r="E575" s="2"/>
      <c r="F575" s="3"/>
      <c r="G575" s="4"/>
      <c r="H575" s="4"/>
      <c r="I575" s="2"/>
      <c r="J575" s="2"/>
      <c r="K575" s="2"/>
      <c r="L575" s="2"/>
      <c r="M575" s="5"/>
      <c r="N575" s="5"/>
      <c r="O575" s="5"/>
      <c r="P575" s="5"/>
      <c r="Q575" s="5"/>
      <c r="R575" s="5"/>
      <c r="S575" s="5"/>
      <c r="T575" s="5"/>
      <c r="U575" s="5"/>
      <c r="V575" s="5"/>
      <c r="W575" s="5"/>
      <c r="X575" s="5"/>
      <c r="Y575" s="5"/>
      <c r="Z575" s="5"/>
      <c r="AA575" s="5"/>
    </row>
    <row r="576" ht="15.75" customHeight="1">
      <c r="A576" s="2"/>
      <c r="B576" s="2"/>
      <c r="C576" s="2"/>
      <c r="D576" s="2"/>
      <c r="E576" s="2"/>
      <c r="F576" s="3"/>
      <c r="G576" s="4"/>
      <c r="H576" s="4"/>
      <c r="I576" s="2"/>
      <c r="J576" s="2"/>
      <c r="K576" s="2"/>
      <c r="L576" s="2"/>
      <c r="M576" s="5"/>
      <c r="N576" s="5"/>
      <c r="O576" s="5"/>
      <c r="P576" s="5"/>
      <c r="Q576" s="5"/>
      <c r="R576" s="5"/>
      <c r="S576" s="5"/>
      <c r="T576" s="5"/>
      <c r="U576" s="5"/>
      <c r="V576" s="5"/>
      <c r="W576" s="5"/>
      <c r="X576" s="5"/>
      <c r="Y576" s="5"/>
      <c r="Z576" s="5"/>
      <c r="AA576" s="5"/>
    </row>
    <row r="577" ht="15.75" customHeight="1">
      <c r="A577" s="2"/>
      <c r="B577" s="2"/>
      <c r="C577" s="2"/>
      <c r="D577" s="2"/>
      <c r="E577" s="2"/>
      <c r="F577" s="3"/>
      <c r="G577" s="4"/>
      <c r="H577" s="4"/>
      <c r="I577" s="2"/>
      <c r="J577" s="2"/>
      <c r="K577" s="2"/>
      <c r="L577" s="2"/>
      <c r="M577" s="5"/>
      <c r="N577" s="5"/>
      <c r="O577" s="5"/>
      <c r="P577" s="5"/>
      <c r="Q577" s="5"/>
      <c r="R577" s="5"/>
      <c r="S577" s="5"/>
      <c r="T577" s="5"/>
      <c r="U577" s="5"/>
      <c r="V577" s="5"/>
      <c r="W577" s="5"/>
      <c r="X577" s="5"/>
      <c r="Y577" s="5"/>
      <c r="Z577" s="5"/>
      <c r="AA577" s="5"/>
    </row>
    <row r="578" ht="15.75" customHeight="1">
      <c r="A578" s="2"/>
      <c r="B578" s="2"/>
      <c r="C578" s="2"/>
      <c r="D578" s="2"/>
      <c r="E578" s="2"/>
      <c r="F578" s="3"/>
      <c r="G578" s="4"/>
      <c r="H578" s="4"/>
      <c r="I578" s="2"/>
      <c r="J578" s="2"/>
      <c r="K578" s="2"/>
      <c r="L578" s="2"/>
      <c r="M578" s="5"/>
      <c r="N578" s="5"/>
      <c r="O578" s="5"/>
      <c r="P578" s="5"/>
      <c r="Q578" s="5"/>
      <c r="R578" s="5"/>
      <c r="S578" s="5"/>
      <c r="T578" s="5"/>
      <c r="U578" s="5"/>
      <c r="V578" s="5"/>
      <c r="W578" s="5"/>
      <c r="X578" s="5"/>
      <c r="Y578" s="5"/>
      <c r="Z578" s="5"/>
      <c r="AA578" s="5"/>
    </row>
    <row r="579" ht="15.75" customHeight="1">
      <c r="A579" s="2"/>
      <c r="B579" s="2"/>
      <c r="C579" s="2"/>
      <c r="D579" s="2"/>
      <c r="E579" s="2"/>
      <c r="F579" s="3"/>
      <c r="G579" s="4"/>
      <c r="H579" s="4"/>
      <c r="I579" s="2"/>
      <c r="J579" s="2"/>
      <c r="K579" s="2"/>
      <c r="L579" s="2"/>
      <c r="M579" s="5"/>
      <c r="N579" s="5"/>
      <c r="O579" s="5"/>
      <c r="P579" s="5"/>
      <c r="Q579" s="5"/>
      <c r="R579" s="5"/>
      <c r="S579" s="5"/>
      <c r="T579" s="5"/>
      <c r="U579" s="5"/>
      <c r="V579" s="5"/>
      <c r="W579" s="5"/>
      <c r="X579" s="5"/>
      <c r="Y579" s="5"/>
      <c r="Z579" s="5"/>
      <c r="AA579" s="5"/>
    </row>
    <row r="580" ht="15.75" customHeight="1">
      <c r="A580" s="2"/>
      <c r="B580" s="2"/>
      <c r="C580" s="2"/>
      <c r="D580" s="2"/>
      <c r="E580" s="2"/>
      <c r="F580" s="3"/>
      <c r="G580" s="4"/>
      <c r="H580" s="4"/>
      <c r="I580" s="2"/>
      <c r="J580" s="2"/>
      <c r="K580" s="2"/>
      <c r="L580" s="2"/>
      <c r="M580" s="5"/>
      <c r="N580" s="5"/>
      <c r="O580" s="5"/>
      <c r="P580" s="5"/>
      <c r="Q580" s="5"/>
      <c r="R580" s="5"/>
      <c r="S580" s="5"/>
      <c r="T580" s="5"/>
      <c r="U580" s="5"/>
      <c r="V580" s="5"/>
      <c r="W580" s="5"/>
      <c r="X580" s="5"/>
      <c r="Y580" s="5"/>
      <c r="Z580" s="5"/>
      <c r="AA580" s="5"/>
    </row>
    <row r="581" ht="15.75" customHeight="1">
      <c r="A581" s="2"/>
      <c r="B581" s="2"/>
      <c r="C581" s="2"/>
      <c r="D581" s="2"/>
      <c r="E581" s="2"/>
      <c r="F581" s="3"/>
      <c r="G581" s="4"/>
      <c r="H581" s="4"/>
      <c r="I581" s="2"/>
      <c r="J581" s="2"/>
      <c r="K581" s="2"/>
      <c r="L581" s="2"/>
      <c r="M581" s="5"/>
      <c r="N581" s="5"/>
      <c r="O581" s="5"/>
      <c r="P581" s="5"/>
      <c r="Q581" s="5"/>
      <c r="R581" s="5"/>
      <c r="S581" s="5"/>
      <c r="T581" s="5"/>
      <c r="U581" s="5"/>
      <c r="V581" s="5"/>
      <c r="W581" s="5"/>
      <c r="X581" s="5"/>
      <c r="Y581" s="5"/>
      <c r="Z581" s="5"/>
      <c r="AA581" s="5"/>
    </row>
    <row r="582" ht="15.75" customHeight="1">
      <c r="A582" s="2"/>
      <c r="B582" s="2"/>
      <c r="C582" s="2"/>
      <c r="D582" s="2"/>
      <c r="E582" s="2"/>
      <c r="F582" s="3"/>
      <c r="G582" s="4"/>
      <c r="H582" s="4"/>
      <c r="I582" s="2"/>
      <c r="J582" s="2"/>
      <c r="K582" s="2"/>
      <c r="L582" s="2"/>
      <c r="M582" s="5"/>
      <c r="N582" s="5"/>
      <c r="O582" s="5"/>
      <c r="P582" s="5"/>
      <c r="Q582" s="5"/>
      <c r="R582" s="5"/>
      <c r="S582" s="5"/>
      <c r="T582" s="5"/>
      <c r="U582" s="5"/>
      <c r="V582" s="5"/>
      <c r="W582" s="5"/>
      <c r="X582" s="5"/>
      <c r="Y582" s="5"/>
      <c r="Z582" s="5"/>
      <c r="AA582" s="5"/>
    </row>
    <row r="583" ht="15.75" customHeight="1">
      <c r="A583" s="2"/>
      <c r="B583" s="2"/>
      <c r="C583" s="2"/>
      <c r="D583" s="2"/>
      <c r="E583" s="2"/>
      <c r="F583" s="3"/>
      <c r="G583" s="4"/>
      <c r="H583" s="4"/>
      <c r="I583" s="2"/>
      <c r="J583" s="2"/>
      <c r="K583" s="2"/>
      <c r="L583" s="2"/>
      <c r="M583" s="5"/>
      <c r="N583" s="5"/>
      <c r="O583" s="5"/>
      <c r="P583" s="5"/>
      <c r="Q583" s="5"/>
      <c r="R583" s="5"/>
      <c r="S583" s="5"/>
      <c r="T583" s="5"/>
      <c r="U583" s="5"/>
      <c r="V583" s="5"/>
      <c r="W583" s="5"/>
      <c r="X583" s="5"/>
      <c r="Y583" s="5"/>
      <c r="Z583" s="5"/>
      <c r="AA583" s="5"/>
    </row>
    <row r="584" ht="15.75" customHeight="1">
      <c r="A584" s="2"/>
      <c r="B584" s="2"/>
      <c r="C584" s="2"/>
      <c r="D584" s="2"/>
      <c r="E584" s="2"/>
      <c r="F584" s="3"/>
      <c r="G584" s="4"/>
      <c r="H584" s="4"/>
      <c r="I584" s="2"/>
      <c r="J584" s="2"/>
      <c r="K584" s="2"/>
      <c r="L584" s="2"/>
      <c r="M584" s="5"/>
      <c r="N584" s="5"/>
      <c r="O584" s="5"/>
      <c r="P584" s="5"/>
      <c r="Q584" s="5"/>
      <c r="R584" s="5"/>
      <c r="S584" s="5"/>
      <c r="T584" s="5"/>
      <c r="U584" s="5"/>
      <c r="V584" s="5"/>
      <c r="W584" s="5"/>
      <c r="X584" s="5"/>
      <c r="Y584" s="5"/>
      <c r="Z584" s="5"/>
      <c r="AA584" s="5"/>
    </row>
    <row r="585" ht="15.75" customHeight="1">
      <c r="A585" s="2"/>
      <c r="B585" s="2"/>
      <c r="C585" s="2"/>
      <c r="D585" s="2"/>
      <c r="E585" s="2"/>
      <c r="F585" s="3"/>
      <c r="G585" s="4"/>
      <c r="H585" s="4"/>
      <c r="I585" s="2"/>
      <c r="J585" s="2"/>
      <c r="K585" s="2"/>
      <c r="L585" s="2"/>
      <c r="M585" s="5"/>
      <c r="N585" s="5"/>
      <c r="O585" s="5"/>
      <c r="P585" s="5"/>
      <c r="Q585" s="5"/>
      <c r="R585" s="5"/>
      <c r="S585" s="5"/>
      <c r="T585" s="5"/>
      <c r="U585" s="5"/>
      <c r="V585" s="5"/>
      <c r="W585" s="5"/>
      <c r="X585" s="5"/>
      <c r="Y585" s="5"/>
      <c r="Z585" s="5"/>
      <c r="AA585" s="5"/>
    </row>
    <row r="586" ht="15.75" customHeight="1">
      <c r="A586" s="2"/>
      <c r="B586" s="2"/>
      <c r="C586" s="2"/>
      <c r="D586" s="2"/>
      <c r="E586" s="2"/>
      <c r="F586" s="3"/>
      <c r="G586" s="4"/>
      <c r="H586" s="4"/>
      <c r="I586" s="2"/>
      <c r="J586" s="2"/>
      <c r="K586" s="2"/>
      <c r="L586" s="2"/>
      <c r="M586" s="5"/>
      <c r="N586" s="5"/>
      <c r="O586" s="5"/>
      <c r="P586" s="5"/>
      <c r="Q586" s="5"/>
      <c r="R586" s="5"/>
      <c r="S586" s="5"/>
      <c r="T586" s="5"/>
      <c r="U586" s="5"/>
      <c r="V586" s="5"/>
      <c r="W586" s="5"/>
      <c r="X586" s="5"/>
      <c r="Y586" s="5"/>
      <c r="Z586" s="5"/>
      <c r="AA586" s="5"/>
    </row>
    <row r="587" ht="15.75" customHeight="1">
      <c r="A587" s="2"/>
      <c r="B587" s="2"/>
      <c r="C587" s="2"/>
      <c r="D587" s="2"/>
      <c r="E587" s="2"/>
      <c r="F587" s="3"/>
      <c r="G587" s="4"/>
      <c r="H587" s="4"/>
      <c r="I587" s="2"/>
      <c r="J587" s="2"/>
      <c r="K587" s="2"/>
      <c r="L587" s="2"/>
      <c r="M587" s="5"/>
      <c r="N587" s="5"/>
      <c r="O587" s="5"/>
      <c r="P587" s="5"/>
      <c r="Q587" s="5"/>
      <c r="R587" s="5"/>
      <c r="S587" s="5"/>
      <c r="T587" s="5"/>
      <c r="U587" s="5"/>
      <c r="V587" s="5"/>
      <c r="W587" s="5"/>
      <c r="X587" s="5"/>
      <c r="Y587" s="5"/>
      <c r="Z587" s="5"/>
      <c r="AA587" s="5"/>
    </row>
    <row r="588" ht="15.75" customHeight="1">
      <c r="A588" s="2"/>
      <c r="B588" s="2"/>
      <c r="C588" s="2"/>
      <c r="D588" s="2"/>
      <c r="E588" s="2"/>
      <c r="F588" s="3"/>
      <c r="G588" s="4"/>
      <c r="H588" s="4"/>
      <c r="I588" s="2"/>
      <c r="J588" s="2"/>
      <c r="K588" s="2"/>
      <c r="L588" s="2"/>
      <c r="M588" s="5"/>
      <c r="N588" s="5"/>
      <c r="O588" s="5"/>
      <c r="P588" s="5"/>
      <c r="Q588" s="5"/>
      <c r="R588" s="5"/>
      <c r="S588" s="5"/>
      <c r="T588" s="5"/>
      <c r="U588" s="5"/>
      <c r="V588" s="5"/>
      <c r="W588" s="5"/>
      <c r="X588" s="5"/>
      <c r="Y588" s="5"/>
      <c r="Z588" s="5"/>
      <c r="AA588" s="5"/>
    </row>
    <row r="589" ht="15.75" customHeight="1">
      <c r="A589" s="2"/>
      <c r="B589" s="2"/>
      <c r="C589" s="2"/>
      <c r="D589" s="2"/>
      <c r="E589" s="2"/>
      <c r="F589" s="3"/>
      <c r="G589" s="4"/>
      <c r="H589" s="4"/>
      <c r="I589" s="2"/>
      <c r="J589" s="2"/>
      <c r="K589" s="2"/>
      <c r="L589" s="2"/>
      <c r="M589" s="5"/>
      <c r="N589" s="5"/>
      <c r="O589" s="5"/>
      <c r="P589" s="5"/>
      <c r="Q589" s="5"/>
      <c r="R589" s="5"/>
      <c r="S589" s="5"/>
      <c r="T589" s="5"/>
      <c r="U589" s="5"/>
      <c r="V589" s="5"/>
      <c r="W589" s="5"/>
      <c r="X589" s="5"/>
      <c r="Y589" s="5"/>
      <c r="Z589" s="5"/>
      <c r="AA589" s="5"/>
    </row>
    <row r="590" ht="15.75" customHeight="1">
      <c r="A590" s="2"/>
      <c r="B590" s="2"/>
      <c r="C590" s="2"/>
      <c r="D590" s="2"/>
      <c r="E590" s="2"/>
      <c r="F590" s="3"/>
      <c r="G590" s="4"/>
      <c r="H590" s="4"/>
      <c r="I590" s="2"/>
      <c r="J590" s="2"/>
      <c r="K590" s="2"/>
      <c r="L590" s="2"/>
      <c r="M590" s="5"/>
      <c r="N590" s="5"/>
      <c r="O590" s="5"/>
      <c r="P590" s="5"/>
      <c r="Q590" s="5"/>
      <c r="R590" s="5"/>
      <c r="S590" s="5"/>
      <c r="T590" s="5"/>
      <c r="U590" s="5"/>
      <c r="V590" s="5"/>
      <c r="W590" s="5"/>
      <c r="X590" s="5"/>
      <c r="Y590" s="5"/>
      <c r="Z590" s="5"/>
      <c r="AA590" s="5"/>
    </row>
    <row r="591" ht="15.75" customHeight="1">
      <c r="A591" s="2"/>
      <c r="B591" s="2"/>
      <c r="C591" s="2"/>
      <c r="D591" s="2"/>
      <c r="E591" s="2"/>
      <c r="F591" s="3"/>
      <c r="G591" s="4"/>
      <c r="H591" s="4"/>
      <c r="I591" s="2"/>
      <c r="J591" s="2"/>
      <c r="K591" s="2"/>
      <c r="L591" s="2"/>
      <c r="M591" s="5"/>
      <c r="N591" s="5"/>
      <c r="O591" s="5"/>
      <c r="P591" s="5"/>
      <c r="Q591" s="5"/>
      <c r="R591" s="5"/>
      <c r="S591" s="5"/>
      <c r="T591" s="5"/>
      <c r="U591" s="5"/>
      <c r="V591" s="5"/>
      <c r="W591" s="5"/>
      <c r="X591" s="5"/>
      <c r="Y591" s="5"/>
      <c r="Z591" s="5"/>
      <c r="AA591" s="5"/>
    </row>
    <row r="592" ht="15.75" customHeight="1">
      <c r="A592" s="2"/>
      <c r="B592" s="2"/>
      <c r="C592" s="2"/>
      <c r="D592" s="2"/>
      <c r="E592" s="2"/>
      <c r="F592" s="3"/>
      <c r="G592" s="4"/>
      <c r="H592" s="4"/>
      <c r="I592" s="2"/>
      <c r="J592" s="2"/>
      <c r="K592" s="2"/>
      <c r="L592" s="2"/>
      <c r="M592" s="5"/>
      <c r="N592" s="5"/>
      <c r="O592" s="5"/>
      <c r="P592" s="5"/>
      <c r="Q592" s="5"/>
      <c r="R592" s="5"/>
      <c r="S592" s="5"/>
      <c r="T592" s="5"/>
      <c r="U592" s="5"/>
      <c r="V592" s="5"/>
      <c r="W592" s="5"/>
      <c r="X592" s="5"/>
      <c r="Y592" s="5"/>
      <c r="Z592" s="5"/>
      <c r="AA592" s="5"/>
    </row>
    <row r="593" ht="15.75" customHeight="1">
      <c r="A593" s="2"/>
      <c r="B593" s="2"/>
      <c r="C593" s="2"/>
      <c r="D593" s="2"/>
      <c r="E593" s="2"/>
      <c r="F593" s="3"/>
      <c r="G593" s="4"/>
      <c r="H593" s="4"/>
      <c r="I593" s="2"/>
      <c r="J593" s="2"/>
      <c r="K593" s="2"/>
      <c r="L593" s="2"/>
      <c r="M593" s="5"/>
      <c r="N593" s="5"/>
      <c r="O593" s="5"/>
      <c r="P593" s="5"/>
      <c r="Q593" s="5"/>
      <c r="R593" s="5"/>
      <c r="S593" s="5"/>
      <c r="T593" s="5"/>
      <c r="U593" s="5"/>
      <c r="V593" s="5"/>
      <c r="W593" s="5"/>
      <c r="X593" s="5"/>
      <c r="Y593" s="5"/>
      <c r="Z593" s="5"/>
      <c r="AA593" s="5"/>
    </row>
    <row r="594" ht="15.75" customHeight="1">
      <c r="A594" s="2"/>
      <c r="B594" s="2"/>
      <c r="C594" s="2"/>
      <c r="D594" s="2"/>
      <c r="E594" s="2"/>
      <c r="F594" s="3"/>
      <c r="G594" s="4"/>
      <c r="H594" s="4"/>
      <c r="I594" s="2"/>
      <c r="J594" s="2"/>
      <c r="K594" s="2"/>
      <c r="L594" s="2"/>
      <c r="M594" s="5"/>
      <c r="N594" s="5"/>
      <c r="O594" s="5"/>
      <c r="P594" s="5"/>
      <c r="Q594" s="5"/>
      <c r="R594" s="5"/>
      <c r="S594" s="5"/>
      <c r="T594" s="5"/>
      <c r="U594" s="5"/>
      <c r="V594" s="5"/>
      <c r="W594" s="5"/>
      <c r="X594" s="5"/>
      <c r="Y594" s="5"/>
      <c r="Z594" s="5"/>
      <c r="AA594" s="5"/>
    </row>
    <row r="595" ht="15.75" customHeight="1">
      <c r="A595" s="2"/>
      <c r="B595" s="2"/>
      <c r="C595" s="2"/>
      <c r="D595" s="2"/>
      <c r="E595" s="2"/>
      <c r="F595" s="3"/>
      <c r="G595" s="4"/>
      <c r="H595" s="4"/>
      <c r="I595" s="2"/>
      <c r="J595" s="2"/>
      <c r="K595" s="2"/>
      <c r="L595" s="2"/>
      <c r="M595" s="5"/>
      <c r="N595" s="5"/>
      <c r="O595" s="5"/>
      <c r="P595" s="5"/>
      <c r="Q595" s="5"/>
      <c r="R595" s="5"/>
      <c r="S595" s="5"/>
      <c r="T595" s="5"/>
      <c r="U595" s="5"/>
      <c r="V595" s="5"/>
      <c r="W595" s="5"/>
      <c r="X595" s="5"/>
      <c r="Y595" s="5"/>
      <c r="Z595" s="5"/>
      <c r="AA595" s="5"/>
    </row>
    <row r="596" ht="15.75" customHeight="1">
      <c r="A596" s="2"/>
      <c r="B596" s="2"/>
      <c r="C596" s="2"/>
      <c r="D596" s="2"/>
      <c r="E596" s="2"/>
      <c r="F596" s="3"/>
      <c r="G596" s="4"/>
      <c r="H596" s="4"/>
      <c r="I596" s="2"/>
      <c r="J596" s="2"/>
      <c r="K596" s="2"/>
      <c r="L596" s="2"/>
      <c r="M596" s="5"/>
      <c r="N596" s="5"/>
      <c r="O596" s="5"/>
      <c r="P596" s="5"/>
      <c r="Q596" s="5"/>
      <c r="R596" s="5"/>
      <c r="S596" s="5"/>
      <c r="T596" s="5"/>
      <c r="U596" s="5"/>
      <c r="V596" s="5"/>
      <c r="W596" s="5"/>
      <c r="X596" s="5"/>
      <c r="Y596" s="5"/>
      <c r="Z596" s="5"/>
      <c r="AA596" s="5"/>
    </row>
    <row r="597" ht="15.75" customHeight="1">
      <c r="A597" s="2"/>
      <c r="B597" s="2"/>
      <c r="C597" s="2"/>
      <c r="D597" s="2"/>
      <c r="E597" s="2"/>
      <c r="F597" s="3"/>
      <c r="G597" s="4"/>
      <c r="H597" s="4"/>
      <c r="I597" s="2"/>
      <c r="J597" s="2"/>
      <c r="K597" s="2"/>
      <c r="L597" s="2"/>
      <c r="M597" s="5"/>
      <c r="N597" s="5"/>
      <c r="O597" s="5"/>
      <c r="P597" s="5"/>
      <c r="Q597" s="5"/>
      <c r="R597" s="5"/>
      <c r="S597" s="5"/>
      <c r="T597" s="5"/>
      <c r="U597" s="5"/>
      <c r="V597" s="5"/>
      <c r="W597" s="5"/>
      <c r="X597" s="5"/>
      <c r="Y597" s="5"/>
      <c r="Z597" s="5"/>
      <c r="AA597" s="5"/>
    </row>
    <row r="598" ht="15.75" customHeight="1">
      <c r="A598" s="2"/>
      <c r="B598" s="2"/>
      <c r="C598" s="2"/>
      <c r="D598" s="2"/>
      <c r="E598" s="2"/>
      <c r="F598" s="3"/>
      <c r="G598" s="4"/>
      <c r="H598" s="4"/>
      <c r="I598" s="2"/>
      <c r="J598" s="2"/>
      <c r="K598" s="2"/>
      <c r="L598" s="2"/>
      <c r="M598" s="5"/>
      <c r="N598" s="5"/>
      <c r="O598" s="5"/>
      <c r="P598" s="5"/>
      <c r="Q598" s="5"/>
      <c r="R598" s="5"/>
      <c r="S598" s="5"/>
      <c r="T598" s="5"/>
      <c r="U598" s="5"/>
      <c r="V598" s="5"/>
      <c r="W598" s="5"/>
      <c r="X598" s="5"/>
      <c r="Y598" s="5"/>
      <c r="Z598" s="5"/>
      <c r="AA598" s="5"/>
    </row>
    <row r="599" ht="15.75" customHeight="1">
      <c r="A599" s="2"/>
      <c r="B599" s="2"/>
      <c r="C599" s="2"/>
      <c r="D599" s="2"/>
      <c r="E599" s="2"/>
      <c r="F599" s="3"/>
      <c r="G599" s="4"/>
      <c r="H599" s="4"/>
      <c r="I599" s="2"/>
      <c r="J599" s="2"/>
      <c r="K599" s="2"/>
      <c r="L599" s="2"/>
      <c r="M599" s="5"/>
      <c r="N599" s="5"/>
      <c r="O599" s="5"/>
      <c r="P599" s="5"/>
      <c r="Q599" s="5"/>
      <c r="R599" s="5"/>
      <c r="S599" s="5"/>
      <c r="T599" s="5"/>
      <c r="U599" s="5"/>
      <c r="V599" s="5"/>
      <c r="W599" s="5"/>
      <c r="X599" s="5"/>
      <c r="Y599" s="5"/>
      <c r="Z599" s="5"/>
      <c r="AA599" s="5"/>
    </row>
    <row r="600" ht="15.75" customHeight="1">
      <c r="A600" s="2"/>
      <c r="B600" s="2"/>
      <c r="C600" s="2"/>
      <c r="D600" s="2"/>
      <c r="E600" s="2"/>
      <c r="F600" s="3"/>
      <c r="G600" s="4"/>
      <c r="H600" s="4"/>
      <c r="I600" s="2"/>
      <c r="J600" s="2"/>
      <c r="K600" s="2"/>
      <c r="L600" s="2"/>
      <c r="M600" s="5"/>
      <c r="N600" s="5"/>
      <c r="O600" s="5"/>
      <c r="P600" s="5"/>
      <c r="Q600" s="5"/>
      <c r="R600" s="5"/>
      <c r="S600" s="5"/>
      <c r="T600" s="5"/>
      <c r="U600" s="5"/>
      <c r="V600" s="5"/>
      <c r="W600" s="5"/>
      <c r="X600" s="5"/>
      <c r="Y600" s="5"/>
      <c r="Z600" s="5"/>
      <c r="AA600" s="5"/>
    </row>
    <row r="601" ht="15.75" customHeight="1">
      <c r="A601" s="2"/>
      <c r="B601" s="2"/>
      <c r="C601" s="2"/>
      <c r="D601" s="2"/>
      <c r="E601" s="2"/>
      <c r="F601" s="3"/>
      <c r="G601" s="4"/>
      <c r="H601" s="4"/>
      <c r="I601" s="2"/>
      <c r="J601" s="2"/>
      <c r="K601" s="2"/>
      <c r="L601" s="2"/>
      <c r="M601" s="5"/>
      <c r="N601" s="5"/>
      <c r="O601" s="5"/>
      <c r="P601" s="5"/>
      <c r="Q601" s="5"/>
      <c r="R601" s="5"/>
      <c r="S601" s="5"/>
      <c r="T601" s="5"/>
      <c r="U601" s="5"/>
      <c r="V601" s="5"/>
      <c r="W601" s="5"/>
      <c r="X601" s="5"/>
      <c r="Y601" s="5"/>
      <c r="Z601" s="5"/>
      <c r="AA601" s="5"/>
    </row>
    <row r="602" ht="15.75" customHeight="1">
      <c r="A602" s="2"/>
      <c r="B602" s="2"/>
      <c r="C602" s="2"/>
      <c r="D602" s="2"/>
      <c r="E602" s="2"/>
      <c r="F602" s="3"/>
      <c r="G602" s="4"/>
      <c r="H602" s="4"/>
      <c r="I602" s="2"/>
      <c r="J602" s="2"/>
      <c r="K602" s="2"/>
      <c r="L602" s="2"/>
      <c r="M602" s="5"/>
      <c r="N602" s="5"/>
      <c r="O602" s="5"/>
      <c r="P602" s="5"/>
      <c r="Q602" s="5"/>
      <c r="R602" s="5"/>
      <c r="S602" s="5"/>
      <c r="T602" s="5"/>
      <c r="U602" s="5"/>
      <c r="V602" s="5"/>
      <c r="W602" s="5"/>
      <c r="X602" s="5"/>
      <c r="Y602" s="5"/>
      <c r="Z602" s="5"/>
      <c r="AA602" s="5"/>
    </row>
    <row r="603" ht="15.75" customHeight="1">
      <c r="A603" s="2"/>
      <c r="B603" s="2"/>
      <c r="C603" s="2"/>
      <c r="D603" s="2"/>
      <c r="E603" s="2"/>
      <c r="F603" s="3"/>
      <c r="G603" s="4"/>
      <c r="H603" s="4"/>
      <c r="I603" s="2"/>
      <c r="J603" s="2"/>
      <c r="K603" s="2"/>
      <c r="L603" s="2"/>
      <c r="M603" s="5"/>
      <c r="N603" s="5"/>
      <c r="O603" s="5"/>
      <c r="P603" s="5"/>
      <c r="Q603" s="5"/>
      <c r="R603" s="5"/>
      <c r="S603" s="5"/>
      <c r="T603" s="5"/>
      <c r="U603" s="5"/>
      <c r="V603" s="5"/>
      <c r="W603" s="5"/>
      <c r="X603" s="5"/>
      <c r="Y603" s="5"/>
      <c r="Z603" s="5"/>
      <c r="AA603" s="5"/>
    </row>
    <row r="604" ht="15.75" customHeight="1">
      <c r="A604" s="2"/>
      <c r="B604" s="2"/>
      <c r="C604" s="2"/>
      <c r="D604" s="2"/>
      <c r="E604" s="2"/>
      <c r="F604" s="3"/>
      <c r="G604" s="4"/>
      <c r="H604" s="4"/>
      <c r="I604" s="2"/>
      <c r="J604" s="2"/>
      <c r="K604" s="2"/>
      <c r="L604" s="2"/>
      <c r="M604" s="5"/>
      <c r="N604" s="5"/>
      <c r="O604" s="5"/>
      <c r="P604" s="5"/>
      <c r="Q604" s="5"/>
      <c r="R604" s="5"/>
      <c r="S604" s="5"/>
      <c r="T604" s="5"/>
      <c r="U604" s="5"/>
      <c r="V604" s="5"/>
      <c r="W604" s="5"/>
      <c r="X604" s="5"/>
      <c r="Y604" s="5"/>
      <c r="Z604" s="5"/>
      <c r="AA604" s="5"/>
    </row>
    <row r="605" ht="15.75" customHeight="1">
      <c r="A605" s="2"/>
      <c r="B605" s="2"/>
      <c r="C605" s="2"/>
      <c r="D605" s="2"/>
      <c r="E605" s="2"/>
      <c r="F605" s="3"/>
      <c r="G605" s="4"/>
      <c r="H605" s="4"/>
      <c r="I605" s="2"/>
      <c r="J605" s="2"/>
      <c r="K605" s="2"/>
      <c r="L605" s="2"/>
      <c r="M605" s="5"/>
      <c r="N605" s="5"/>
      <c r="O605" s="5"/>
      <c r="P605" s="5"/>
      <c r="Q605" s="5"/>
      <c r="R605" s="5"/>
      <c r="S605" s="5"/>
      <c r="T605" s="5"/>
      <c r="U605" s="5"/>
      <c r="V605" s="5"/>
      <c r="W605" s="5"/>
      <c r="X605" s="5"/>
      <c r="Y605" s="5"/>
      <c r="Z605" s="5"/>
      <c r="AA605" s="5"/>
    </row>
    <row r="606" ht="15.75" customHeight="1">
      <c r="A606" s="2"/>
      <c r="B606" s="2"/>
      <c r="C606" s="2"/>
      <c r="D606" s="2"/>
      <c r="E606" s="2"/>
      <c r="F606" s="3"/>
      <c r="G606" s="4"/>
      <c r="H606" s="4"/>
      <c r="I606" s="2"/>
      <c r="J606" s="2"/>
      <c r="K606" s="2"/>
      <c r="L606" s="2"/>
      <c r="M606" s="5"/>
      <c r="N606" s="5"/>
      <c r="O606" s="5"/>
      <c r="P606" s="5"/>
      <c r="Q606" s="5"/>
      <c r="R606" s="5"/>
      <c r="S606" s="5"/>
      <c r="T606" s="5"/>
      <c r="U606" s="5"/>
      <c r="V606" s="5"/>
      <c r="W606" s="5"/>
      <c r="X606" s="5"/>
      <c r="Y606" s="5"/>
      <c r="Z606" s="5"/>
      <c r="AA606" s="5"/>
    </row>
    <row r="607" ht="15.75" customHeight="1">
      <c r="A607" s="2"/>
      <c r="B607" s="2"/>
      <c r="C607" s="2"/>
      <c r="D607" s="2"/>
      <c r="E607" s="2"/>
      <c r="F607" s="3"/>
      <c r="G607" s="4"/>
      <c r="H607" s="4"/>
      <c r="I607" s="2"/>
      <c r="J607" s="2"/>
      <c r="K607" s="2"/>
      <c r="L607" s="2"/>
      <c r="M607" s="5"/>
      <c r="N607" s="5"/>
      <c r="O607" s="5"/>
      <c r="P607" s="5"/>
      <c r="Q607" s="5"/>
      <c r="R607" s="5"/>
      <c r="S607" s="5"/>
      <c r="T607" s="5"/>
      <c r="U607" s="5"/>
      <c r="V607" s="5"/>
      <c r="W607" s="5"/>
      <c r="X607" s="5"/>
      <c r="Y607" s="5"/>
      <c r="Z607" s="5"/>
      <c r="AA607" s="5"/>
    </row>
    <row r="608" ht="15.75" customHeight="1">
      <c r="A608" s="2"/>
      <c r="B608" s="2"/>
      <c r="C608" s="2"/>
      <c r="D608" s="2"/>
      <c r="E608" s="2"/>
      <c r="F608" s="3"/>
      <c r="G608" s="4"/>
      <c r="H608" s="4"/>
      <c r="I608" s="2"/>
      <c r="J608" s="2"/>
      <c r="K608" s="2"/>
      <c r="L608" s="2"/>
      <c r="M608" s="5"/>
      <c r="N608" s="5"/>
      <c r="O608" s="5"/>
      <c r="P608" s="5"/>
      <c r="Q608" s="5"/>
      <c r="R608" s="5"/>
      <c r="S608" s="5"/>
      <c r="T608" s="5"/>
      <c r="U608" s="5"/>
      <c r="V608" s="5"/>
      <c r="W608" s="5"/>
      <c r="X608" s="5"/>
      <c r="Y608" s="5"/>
      <c r="Z608" s="5"/>
      <c r="AA608" s="5"/>
    </row>
    <row r="609" ht="15.75" customHeight="1">
      <c r="A609" s="2"/>
      <c r="B609" s="2"/>
      <c r="C609" s="2"/>
      <c r="D609" s="2"/>
      <c r="E609" s="2"/>
      <c r="F609" s="3"/>
      <c r="G609" s="4"/>
      <c r="H609" s="4"/>
      <c r="I609" s="2"/>
      <c r="J609" s="2"/>
      <c r="K609" s="2"/>
      <c r="L609" s="2"/>
      <c r="M609" s="5"/>
      <c r="N609" s="5"/>
      <c r="O609" s="5"/>
      <c r="P609" s="5"/>
      <c r="Q609" s="5"/>
      <c r="R609" s="5"/>
      <c r="S609" s="5"/>
      <c r="T609" s="5"/>
      <c r="U609" s="5"/>
      <c r="V609" s="5"/>
      <c r="W609" s="5"/>
      <c r="X609" s="5"/>
      <c r="Y609" s="5"/>
      <c r="Z609" s="5"/>
      <c r="AA609" s="5"/>
    </row>
    <row r="610" ht="15.75" customHeight="1">
      <c r="A610" s="2"/>
      <c r="B610" s="2"/>
      <c r="C610" s="2"/>
      <c r="D610" s="2"/>
      <c r="E610" s="2"/>
      <c r="F610" s="3"/>
      <c r="G610" s="4"/>
      <c r="H610" s="4"/>
      <c r="I610" s="2"/>
      <c r="J610" s="2"/>
      <c r="K610" s="2"/>
      <c r="L610" s="2"/>
      <c r="M610" s="5"/>
      <c r="N610" s="5"/>
      <c r="O610" s="5"/>
      <c r="P610" s="5"/>
      <c r="Q610" s="5"/>
      <c r="R610" s="5"/>
      <c r="S610" s="5"/>
      <c r="T610" s="5"/>
      <c r="U610" s="5"/>
      <c r="V610" s="5"/>
      <c r="W610" s="5"/>
      <c r="X610" s="5"/>
      <c r="Y610" s="5"/>
      <c r="Z610" s="5"/>
      <c r="AA610" s="5"/>
    </row>
    <row r="611" ht="15.75" customHeight="1">
      <c r="A611" s="2"/>
      <c r="B611" s="2"/>
      <c r="C611" s="2"/>
      <c r="D611" s="2"/>
      <c r="E611" s="2"/>
      <c r="F611" s="3"/>
      <c r="G611" s="4"/>
      <c r="H611" s="4"/>
      <c r="I611" s="2"/>
      <c r="J611" s="2"/>
      <c r="K611" s="2"/>
      <c r="L611" s="2"/>
      <c r="M611" s="5"/>
      <c r="N611" s="5"/>
      <c r="O611" s="5"/>
      <c r="P611" s="5"/>
      <c r="Q611" s="5"/>
      <c r="R611" s="5"/>
      <c r="S611" s="5"/>
      <c r="T611" s="5"/>
      <c r="U611" s="5"/>
      <c r="V611" s="5"/>
      <c r="W611" s="5"/>
      <c r="X611" s="5"/>
      <c r="Y611" s="5"/>
      <c r="Z611" s="5"/>
      <c r="AA611" s="5"/>
    </row>
    <row r="612" ht="15.75" customHeight="1">
      <c r="A612" s="2"/>
      <c r="B612" s="2"/>
      <c r="C612" s="2"/>
      <c r="D612" s="2"/>
      <c r="E612" s="2"/>
      <c r="F612" s="3"/>
      <c r="G612" s="4"/>
      <c r="H612" s="4"/>
      <c r="I612" s="2"/>
      <c r="J612" s="2"/>
      <c r="K612" s="2"/>
      <c r="L612" s="2"/>
      <c r="M612" s="5"/>
      <c r="N612" s="5"/>
      <c r="O612" s="5"/>
      <c r="P612" s="5"/>
      <c r="Q612" s="5"/>
      <c r="R612" s="5"/>
      <c r="S612" s="5"/>
      <c r="T612" s="5"/>
      <c r="U612" s="5"/>
      <c r="V612" s="5"/>
      <c r="W612" s="5"/>
      <c r="X612" s="5"/>
      <c r="Y612" s="5"/>
      <c r="Z612" s="5"/>
      <c r="AA612" s="5"/>
    </row>
    <row r="613" ht="15.75" customHeight="1">
      <c r="A613" s="2"/>
      <c r="B613" s="2"/>
      <c r="C613" s="2"/>
      <c r="D613" s="2"/>
      <c r="E613" s="2"/>
      <c r="F613" s="3"/>
      <c r="G613" s="4"/>
      <c r="H613" s="4"/>
      <c r="I613" s="2"/>
      <c r="J613" s="2"/>
      <c r="K613" s="2"/>
      <c r="L613" s="2"/>
      <c r="M613" s="5"/>
      <c r="N613" s="5"/>
      <c r="O613" s="5"/>
      <c r="P613" s="5"/>
      <c r="Q613" s="5"/>
      <c r="R613" s="5"/>
      <c r="S613" s="5"/>
      <c r="T613" s="5"/>
      <c r="U613" s="5"/>
      <c r="V613" s="5"/>
      <c r="W613" s="5"/>
      <c r="X613" s="5"/>
      <c r="Y613" s="5"/>
      <c r="Z613" s="5"/>
      <c r="AA613" s="5"/>
    </row>
    <row r="614" ht="15.75" customHeight="1">
      <c r="A614" s="2"/>
      <c r="B614" s="2"/>
      <c r="C614" s="2"/>
      <c r="D614" s="2"/>
      <c r="E614" s="2"/>
      <c r="F614" s="3"/>
      <c r="G614" s="4"/>
      <c r="H614" s="4"/>
      <c r="I614" s="2"/>
      <c r="J614" s="2"/>
      <c r="K614" s="2"/>
      <c r="L614" s="2"/>
      <c r="M614" s="5"/>
      <c r="N614" s="5"/>
      <c r="O614" s="5"/>
      <c r="P614" s="5"/>
      <c r="Q614" s="5"/>
      <c r="R614" s="5"/>
      <c r="S614" s="5"/>
      <c r="T614" s="5"/>
      <c r="U614" s="5"/>
      <c r="V614" s="5"/>
      <c r="W614" s="5"/>
      <c r="X614" s="5"/>
      <c r="Y614" s="5"/>
      <c r="Z614" s="5"/>
      <c r="AA614" s="5"/>
    </row>
    <row r="615" ht="15.75" customHeight="1">
      <c r="A615" s="2"/>
      <c r="B615" s="2"/>
      <c r="C615" s="2"/>
      <c r="D615" s="2"/>
      <c r="E615" s="2"/>
      <c r="F615" s="3"/>
      <c r="G615" s="4"/>
      <c r="H615" s="4"/>
      <c r="I615" s="2"/>
      <c r="J615" s="2"/>
      <c r="K615" s="2"/>
      <c r="L615" s="2"/>
      <c r="M615" s="5"/>
      <c r="N615" s="5"/>
      <c r="O615" s="5"/>
      <c r="P615" s="5"/>
      <c r="Q615" s="5"/>
      <c r="R615" s="5"/>
      <c r="S615" s="5"/>
      <c r="T615" s="5"/>
      <c r="U615" s="5"/>
      <c r="V615" s="5"/>
      <c r="W615" s="5"/>
      <c r="X615" s="5"/>
      <c r="Y615" s="5"/>
      <c r="Z615" s="5"/>
      <c r="AA615" s="5"/>
    </row>
    <row r="616" ht="15.75" customHeight="1">
      <c r="A616" s="2"/>
      <c r="B616" s="2"/>
      <c r="C616" s="2"/>
      <c r="D616" s="2"/>
      <c r="E616" s="2"/>
      <c r="F616" s="3"/>
      <c r="G616" s="4"/>
      <c r="H616" s="4"/>
      <c r="I616" s="2"/>
      <c r="J616" s="2"/>
      <c r="K616" s="2"/>
      <c r="L616" s="2"/>
      <c r="M616" s="5"/>
      <c r="N616" s="5"/>
      <c r="O616" s="5"/>
      <c r="P616" s="5"/>
      <c r="Q616" s="5"/>
      <c r="R616" s="5"/>
      <c r="S616" s="5"/>
      <c r="T616" s="5"/>
      <c r="U616" s="5"/>
      <c r="V616" s="5"/>
      <c r="W616" s="5"/>
      <c r="X616" s="5"/>
      <c r="Y616" s="5"/>
      <c r="Z616" s="5"/>
      <c r="AA616" s="5"/>
    </row>
    <row r="617" ht="15.75" customHeight="1">
      <c r="A617" s="2"/>
      <c r="B617" s="2"/>
      <c r="C617" s="2"/>
      <c r="D617" s="2"/>
      <c r="E617" s="2"/>
      <c r="F617" s="3"/>
      <c r="G617" s="4"/>
      <c r="H617" s="4"/>
      <c r="I617" s="2"/>
      <c r="J617" s="2"/>
      <c r="K617" s="2"/>
      <c r="L617" s="2"/>
      <c r="M617" s="5"/>
      <c r="N617" s="5"/>
      <c r="O617" s="5"/>
      <c r="P617" s="5"/>
      <c r="Q617" s="5"/>
      <c r="R617" s="5"/>
      <c r="S617" s="5"/>
      <c r="T617" s="5"/>
      <c r="U617" s="5"/>
      <c r="V617" s="5"/>
      <c r="W617" s="5"/>
      <c r="X617" s="5"/>
      <c r="Y617" s="5"/>
      <c r="Z617" s="5"/>
      <c r="AA617" s="5"/>
    </row>
    <row r="618" ht="15.75" customHeight="1">
      <c r="A618" s="2"/>
      <c r="B618" s="2"/>
      <c r="C618" s="2"/>
      <c r="D618" s="2"/>
      <c r="E618" s="2"/>
      <c r="F618" s="3"/>
      <c r="G618" s="4"/>
      <c r="H618" s="4"/>
      <c r="I618" s="2"/>
      <c r="J618" s="2"/>
      <c r="K618" s="2"/>
      <c r="L618" s="2"/>
      <c r="M618" s="5"/>
      <c r="N618" s="5"/>
      <c r="O618" s="5"/>
      <c r="P618" s="5"/>
      <c r="Q618" s="5"/>
      <c r="R618" s="5"/>
      <c r="S618" s="5"/>
      <c r="T618" s="5"/>
      <c r="U618" s="5"/>
      <c r="V618" s="5"/>
      <c r="W618" s="5"/>
      <c r="X618" s="5"/>
      <c r="Y618" s="5"/>
      <c r="Z618" s="5"/>
      <c r="AA618" s="5"/>
    </row>
    <row r="619" ht="15.75" customHeight="1">
      <c r="A619" s="2"/>
      <c r="B619" s="2"/>
      <c r="C619" s="2"/>
      <c r="D619" s="2"/>
      <c r="E619" s="2"/>
      <c r="F619" s="3"/>
      <c r="G619" s="4"/>
      <c r="H619" s="4"/>
      <c r="I619" s="2"/>
      <c r="J619" s="2"/>
      <c r="K619" s="2"/>
      <c r="L619" s="2"/>
      <c r="M619" s="5"/>
      <c r="N619" s="5"/>
      <c r="O619" s="5"/>
      <c r="P619" s="5"/>
      <c r="Q619" s="5"/>
      <c r="R619" s="5"/>
      <c r="S619" s="5"/>
      <c r="T619" s="5"/>
      <c r="U619" s="5"/>
      <c r="V619" s="5"/>
      <c r="W619" s="5"/>
      <c r="X619" s="5"/>
      <c r="Y619" s="5"/>
      <c r="Z619" s="5"/>
      <c r="AA619" s="5"/>
    </row>
    <row r="620" ht="15.75" customHeight="1">
      <c r="A620" s="2"/>
      <c r="B620" s="2"/>
      <c r="C620" s="2"/>
      <c r="D620" s="2"/>
      <c r="E620" s="2"/>
      <c r="F620" s="3"/>
      <c r="G620" s="4"/>
      <c r="H620" s="4"/>
      <c r="I620" s="2"/>
      <c r="J620" s="2"/>
      <c r="K620" s="2"/>
      <c r="L620" s="2"/>
      <c r="M620" s="5"/>
      <c r="N620" s="5"/>
      <c r="O620" s="5"/>
      <c r="P620" s="5"/>
      <c r="Q620" s="5"/>
      <c r="R620" s="5"/>
      <c r="S620" s="5"/>
      <c r="T620" s="5"/>
      <c r="U620" s="5"/>
      <c r="V620" s="5"/>
      <c r="W620" s="5"/>
      <c r="X620" s="5"/>
      <c r="Y620" s="5"/>
      <c r="Z620" s="5"/>
      <c r="AA620" s="5"/>
    </row>
    <row r="621" ht="15.75" customHeight="1">
      <c r="A621" s="2"/>
      <c r="B621" s="2"/>
      <c r="C621" s="2"/>
      <c r="D621" s="2"/>
      <c r="E621" s="2"/>
      <c r="F621" s="3"/>
      <c r="G621" s="4"/>
      <c r="H621" s="4"/>
      <c r="I621" s="2"/>
      <c r="J621" s="2"/>
      <c r="K621" s="2"/>
      <c r="L621" s="2"/>
      <c r="M621" s="5"/>
      <c r="N621" s="5"/>
      <c r="O621" s="5"/>
      <c r="P621" s="5"/>
      <c r="Q621" s="5"/>
      <c r="R621" s="5"/>
      <c r="S621" s="5"/>
      <c r="T621" s="5"/>
      <c r="U621" s="5"/>
      <c r="V621" s="5"/>
      <c r="W621" s="5"/>
      <c r="X621" s="5"/>
      <c r="Y621" s="5"/>
      <c r="Z621" s="5"/>
      <c r="AA621" s="5"/>
    </row>
    <row r="622" ht="15.75" customHeight="1">
      <c r="A622" s="2"/>
      <c r="B622" s="2"/>
      <c r="C622" s="2"/>
      <c r="D622" s="2"/>
      <c r="E622" s="2"/>
      <c r="F622" s="3"/>
      <c r="G622" s="4"/>
      <c r="H622" s="4"/>
      <c r="I622" s="2"/>
      <c r="J622" s="2"/>
      <c r="K622" s="2"/>
      <c r="L622" s="2"/>
      <c r="M622" s="5"/>
      <c r="N622" s="5"/>
      <c r="O622" s="5"/>
      <c r="P622" s="5"/>
      <c r="Q622" s="5"/>
      <c r="R622" s="5"/>
      <c r="S622" s="5"/>
      <c r="T622" s="5"/>
      <c r="U622" s="5"/>
      <c r="V622" s="5"/>
      <c r="W622" s="5"/>
      <c r="X622" s="5"/>
      <c r="Y622" s="5"/>
      <c r="Z622" s="5"/>
      <c r="AA622" s="5"/>
    </row>
    <row r="623" ht="15.75" customHeight="1">
      <c r="A623" s="2"/>
      <c r="B623" s="2"/>
      <c r="C623" s="2"/>
      <c r="D623" s="2"/>
      <c r="E623" s="2"/>
      <c r="F623" s="3"/>
      <c r="G623" s="4"/>
      <c r="H623" s="4"/>
      <c r="I623" s="2"/>
      <c r="J623" s="2"/>
      <c r="K623" s="2"/>
      <c r="L623" s="2"/>
      <c r="M623" s="5"/>
      <c r="N623" s="5"/>
      <c r="O623" s="5"/>
      <c r="P623" s="5"/>
      <c r="Q623" s="5"/>
      <c r="R623" s="5"/>
      <c r="S623" s="5"/>
      <c r="T623" s="5"/>
      <c r="U623" s="5"/>
      <c r="V623" s="5"/>
      <c r="W623" s="5"/>
      <c r="X623" s="5"/>
      <c r="Y623" s="5"/>
      <c r="Z623" s="5"/>
      <c r="AA623" s="5"/>
    </row>
    <row r="624" ht="15.75" customHeight="1">
      <c r="A624" s="2"/>
      <c r="B624" s="2"/>
      <c r="C624" s="2"/>
      <c r="D624" s="2"/>
      <c r="E624" s="2"/>
      <c r="F624" s="3"/>
      <c r="G624" s="4"/>
      <c r="H624" s="4"/>
      <c r="I624" s="2"/>
      <c r="J624" s="2"/>
      <c r="K624" s="2"/>
      <c r="L624" s="2"/>
      <c r="M624" s="5"/>
      <c r="N624" s="5"/>
      <c r="O624" s="5"/>
      <c r="P624" s="5"/>
      <c r="Q624" s="5"/>
      <c r="R624" s="5"/>
      <c r="S624" s="5"/>
      <c r="T624" s="5"/>
      <c r="U624" s="5"/>
      <c r="V624" s="5"/>
      <c r="W624" s="5"/>
      <c r="X624" s="5"/>
      <c r="Y624" s="5"/>
      <c r="Z624" s="5"/>
      <c r="AA624" s="5"/>
    </row>
    <row r="625" ht="15.75" customHeight="1">
      <c r="A625" s="2"/>
      <c r="B625" s="2"/>
      <c r="C625" s="2"/>
      <c r="D625" s="2"/>
      <c r="E625" s="2"/>
      <c r="F625" s="3"/>
      <c r="G625" s="4"/>
      <c r="H625" s="4"/>
      <c r="I625" s="2"/>
      <c r="J625" s="2"/>
      <c r="K625" s="2"/>
      <c r="L625" s="2"/>
      <c r="M625" s="5"/>
      <c r="N625" s="5"/>
      <c r="O625" s="5"/>
      <c r="P625" s="5"/>
      <c r="Q625" s="5"/>
      <c r="R625" s="5"/>
      <c r="S625" s="5"/>
      <c r="T625" s="5"/>
      <c r="U625" s="5"/>
      <c r="V625" s="5"/>
      <c r="W625" s="5"/>
      <c r="X625" s="5"/>
      <c r="Y625" s="5"/>
      <c r="Z625" s="5"/>
      <c r="AA625" s="5"/>
    </row>
    <row r="626" ht="15.75" customHeight="1">
      <c r="A626" s="2"/>
      <c r="B626" s="2"/>
      <c r="C626" s="2"/>
      <c r="D626" s="2"/>
      <c r="E626" s="2"/>
      <c r="F626" s="3"/>
      <c r="G626" s="4"/>
      <c r="H626" s="4"/>
      <c r="I626" s="2"/>
      <c r="J626" s="2"/>
      <c r="K626" s="2"/>
      <c r="L626" s="2"/>
      <c r="M626" s="5"/>
      <c r="N626" s="5"/>
      <c r="O626" s="5"/>
      <c r="P626" s="5"/>
      <c r="Q626" s="5"/>
      <c r="R626" s="5"/>
      <c r="S626" s="5"/>
      <c r="T626" s="5"/>
      <c r="U626" s="5"/>
      <c r="V626" s="5"/>
      <c r="W626" s="5"/>
      <c r="X626" s="5"/>
      <c r="Y626" s="5"/>
      <c r="Z626" s="5"/>
      <c r="AA626" s="5"/>
    </row>
    <row r="627" ht="15.75" customHeight="1">
      <c r="A627" s="2"/>
      <c r="B627" s="2"/>
      <c r="C627" s="2"/>
      <c r="D627" s="2"/>
      <c r="E627" s="2"/>
      <c r="F627" s="3"/>
      <c r="G627" s="4"/>
      <c r="H627" s="4"/>
      <c r="I627" s="2"/>
      <c r="J627" s="2"/>
      <c r="K627" s="2"/>
      <c r="L627" s="2"/>
      <c r="M627" s="5"/>
      <c r="N627" s="5"/>
      <c r="O627" s="5"/>
      <c r="P627" s="5"/>
      <c r="Q627" s="5"/>
      <c r="R627" s="5"/>
      <c r="S627" s="5"/>
      <c r="T627" s="5"/>
      <c r="U627" s="5"/>
      <c r="V627" s="5"/>
      <c r="W627" s="5"/>
      <c r="X627" s="5"/>
      <c r="Y627" s="5"/>
      <c r="Z627" s="5"/>
      <c r="AA627" s="5"/>
    </row>
    <row r="628" ht="15.75" customHeight="1">
      <c r="A628" s="2"/>
      <c r="B628" s="2"/>
      <c r="C628" s="2"/>
      <c r="D628" s="2"/>
      <c r="E628" s="2"/>
      <c r="F628" s="3"/>
      <c r="G628" s="4"/>
      <c r="H628" s="4"/>
      <c r="I628" s="2"/>
      <c r="J628" s="2"/>
      <c r="K628" s="2"/>
      <c r="L628" s="2"/>
      <c r="M628" s="5"/>
      <c r="N628" s="5"/>
      <c r="O628" s="5"/>
      <c r="P628" s="5"/>
      <c r="Q628" s="5"/>
      <c r="R628" s="5"/>
      <c r="S628" s="5"/>
      <c r="T628" s="5"/>
      <c r="U628" s="5"/>
      <c r="V628" s="5"/>
      <c r="W628" s="5"/>
      <c r="X628" s="5"/>
      <c r="Y628" s="5"/>
      <c r="Z628" s="5"/>
      <c r="AA628" s="5"/>
    </row>
    <row r="629" ht="15.75" customHeight="1">
      <c r="A629" s="2"/>
      <c r="B629" s="2"/>
      <c r="C629" s="2"/>
      <c r="D629" s="2"/>
      <c r="E629" s="2"/>
      <c r="F629" s="3"/>
      <c r="G629" s="4"/>
      <c r="H629" s="4"/>
      <c r="I629" s="2"/>
      <c r="J629" s="2"/>
      <c r="K629" s="2"/>
      <c r="L629" s="2"/>
      <c r="M629" s="5"/>
      <c r="N629" s="5"/>
      <c r="O629" s="5"/>
      <c r="P629" s="5"/>
      <c r="Q629" s="5"/>
      <c r="R629" s="5"/>
      <c r="S629" s="5"/>
      <c r="T629" s="5"/>
      <c r="U629" s="5"/>
      <c r="V629" s="5"/>
      <c r="W629" s="5"/>
      <c r="X629" s="5"/>
      <c r="Y629" s="5"/>
      <c r="Z629" s="5"/>
      <c r="AA629" s="5"/>
    </row>
    <row r="630" ht="15.75" customHeight="1">
      <c r="A630" s="2"/>
      <c r="B630" s="2"/>
      <c r="C630" s="2"/>
      <c r="D630" s="2"/>
      <c r="E630" s="2"/>
      <c r="F630" s="3"/>
      <c r="G630" s="4"/>
      <c r="H630" s="4"/>
      <c r="I630" s="2"/>
      <c r="J630" s="2"/>
      <c r="K630" s="2"/>
      <c r="L630" s="2"/>
      <c r="M630" s="5"/>
      <c r="N630" s="5"/>
      <c r="O630" s="5"/>
      <c r="P630" s="5"/>
      <c r="Q630" s="5"/>
      <c r="R630" s="5"/>
      <c r="S630" s="5"/>
      <c r="T630" s="5"/>
      <c r="U630" s="5"/>
      <c r="V630" s="5"/>
      <c r="W630" s="5"/>
      <c r="X630" s="5"/>
      <c r="Y630" s="5"/>
      <c r="Z630" s="5"/>
      <c r="AA630" s="5"/>
    </row>
    <row r="631" ht="15.75" customHeight="1">
      <c r="A631" s="2"/>
      <c r="B631" s="2"/>
      <c r="C631" s="2"/>
      <c r="D631" s="2"/>
      <c r="E631" s="2"/>
      <c r="F631" s="3"/>
      <c r="G631" s="4"/>
      <c r="H631" s="4"/>
      <c r="I631" s="2"/>
      <c r="J631" s="2"/>
      <c r="K631" s="2"/>
      <c r="L631" s="2"/>
      <c r="M631" s="5"/>
      <c r="N631" s="5"/>
      <c r="O631" s="5"/>
      <c r="P631" s="5"/>
      <c r="Q631" s="5"/>
      <c r="R631" s="5"/>
      <c r="S631" s="5"/>
      <c r="T631" s="5"/>
      <c r="U631" s="5"/>
      <c r="V631" s="5"/>
      <c r="W631" s="5"/>
      <c r="X631" s="5"/>
      <c r="Y631" s="5"/>
      <c r="Z631" s="5"/>
      <c r="AA631" s="5"/>
    </row>
    <row r="632" ht="15.75" customHeight="1">
      <c r="A632" s="2"/>
      <c r="B632" s="2"/>
      <c r="C632" s="2"/>
      <c r="D632" s="2"/>
      <c r="E632" s="2"/>
      <c r="F632" s="3"/>
      <c r="G632" s="4"/>
      <c r="H632" s="4"/>
      <c r="I632" s="2"/>
      <c r="J632" s="2"/>
      <c r="K632" s="2"/>
      <c r="L632" s="2"/>
      <c r="M632" s="5"/>
      <c r="N632" s="5"/>
      <c r="O632" s="5"/>
      <c r="P632" s="5"/>
      <c r="Q632" s="5"/>
      <c r="R632" s="5"/>
      <c r="S632" s="5"/>
      <c r="T632" s="5"/>
      <c r="U632" s="5"/>
      <c r="V632" s="5"/>
      <c r="W632" s="5"/>
      <c r="X632" s="5"/>
      <c r="Y632" s="5"/>
      <c r="Z632" s="5"/>
      <c r="AA632" s="5"/>
    </row>
    <row r="633" ht="15.75" customHeight="1">
      <c r="A633" s="2"/>
      <c r="B633" s="2"/>
      <c r="C633" s="2"/>
      <c r="D633" s="2"/>
      <c r="E633" s="2"/>
      <c r="F633" s="3"/>
      <c r="G633" s="4"/>
      <c r="H633" s="4"/>
      <c r="I633" s="2"/>
      <c r="J633" s="2"/>
      <c r="K633" s="2"/>
      <c r="L633" s="2"/>
      <c r="M633" s="5"/>
      <c r="N633" s="5"/>
      <c r="O633" s="5"/>
      <c r="P633" s="5"/>
      <c r="Q633" s="5"/>
      <c r="R633" s="5"/>
      <c r="S633" s="5"/>
      <c r="T633" s="5"/>
      <c r="U633" s="5"/>
      <c r="V633" s="5"/>
      <c r="W633" s="5"/>
      <c r="X633" s="5"/>
      <c r="Y633" s="5"/>
      <c r="Z633" s="5"/>
      <c r="AA633" s="5"/>
    </row>
    <row r="634" ht="15.75" customHeight="1">
      <c r="A634" s="2"/>
      <c r="B634" s="2"/>
      <c r="C634" s="2"/>
      <c r="D634" s="2"/>
      <c r="E634" s="2"/>
      <c r="F634" s="3"/>
      <c r="G634" s="4"/>
      <c r="H634" s="4"/>
      <c r="I634" s="2"/>
      <c r="J634" s="2"/>
      <c r="K634" s="2"/>
      <c r="L634" s="2"/>
      <c r="M634" s="5"/>
      <c r="N634" s="5"/>
      <c r="O634" s="5"/>
      <c r="P634" s="5"/>
      <c r="Q634" s="5"/>
      <c r="R634" s="5"/>
      <c r="S634" s="5"/>
      <c r="T634" s="5"/>
      <c r="U634" s="5"/>
      <c r="V634" s="5"/>
      <c r="W634" s="5"/>
      <c r="X634" s="5"/>
      <c r="Y634" s="5"/>
      <c r="Z634" s="5"/>
      <c r="AA634" s="5"/>
    </row>
    <row r="635" ht="15.75" customHeight="1">
      <c r="A635" s="2"/>
      <c r="B635" s="2"/>
      <c r="C635" s="2"/>
      <c r="D635" s="2"/>
      <c r="E635" s="2"/>
      <c r="F635" s="3"/>
      <c r="G635" s="4"/>
      <c r="H635" s="4"/>
      <c r="I635" s="2"/>
      <c r="J635" s="2"/>
      <c r="K635" s="2"/>
      <c r="L635" s="2"/>
      <c r="M635" s="5"/>
      <c r="N635" s="5"/>
      <c r="O635" s="5"/>
      <c r="P635" s="5"/>
      <c r="Q635" s="5"/>
      <c r="R635" s="5"/>
      <c r="S635" s="5"/>
      <c r="T635" s="5"/>
      <c r="U635" s="5"/>
      <c r="V635" s="5"/>
      <c r="W635" s="5"/>
      <c r="X635" s="5"/>
      <c r="Y635" s="5"/>
      <c r="Z635" s="5"/>
      <c r="AA635" s="5"/>
    </row>
    <row r="636" ht="15.75" customHeight="1">
      <c r="A636" s="2"/>
      <c r="B636" s="2"/>
      <c r="C636" s="2"/>
      <c r="D636" s="2"/>
      <c r="E636" s="2"/>
      <c r="F636" s="3"/>
      <c r="G636" s="4"/>
      <c r="H636" s="4"/>
      <c r="I636" s="2"/>
      <c r="J636" s="2"/>
      <c r="K636" s="2"/>
      <c r="L636" s="2"/>
      <c r="M636" s="5"/>
      <c r="N636" s="5"/>
      <c r="O636" s="5"/>
      <c r="P636" s="5"/>
      <c r="Q636" s="5"/>
      <c r="R636" s="5"/>
      <c r="S636" s="5"/>
      <c r="T636" s="5"/>
      <c r="U636" s="5"/>
      <c r="V636" s="5"/>
      <c r="W636" s="5"/>
      <c r="X636" s="5"/>
      <c r="Y636" s="5"/>
      <c r="Z636" s="5"/>
      <c r="AA636" s="5"/>
    </row>
    <row r="637" ht="15.75" customHeight="1">
      <c r="A637" s="2"/>
      <c r="B637" s="2"/>
      <c r="C637" s="2"/>
      <c r="D637" s="2"/>
      <c r="E637" s="2"/>
      <c r="F637" s="3"/>
      <c r="G637" s="4"/>
      <c r="H637" s="4"/>
      <c r="I637" s="2"/>
      <c r="J637" s="2"/>
      <c r="K637" s="2"/>
      <c r="L637" s="2"/>
      <c r="M637" s="5"/>
      <c r="N637" s="5"/>
      <c r="O637" s="5"/>
      <c r="P637" s="5"/>
      <c r="Q637" s="5"/>
      <c r="R637" s="5"/>
      <c r="S637" s="5"/>
      <c r="T637" s="5"/>
      <c r="U637" s="5"/>
      <c r="V637" s="5"/>
      <c r="W637" s="5"/>
      <c r="X637" s="5"/>
      <c r="Y637" s="5"/>
      <c r="Z637" s="5"/>
      <c r="AA637" s="5"/>
    </row>
    <row r="638" ht="15.75" customHeight="1">
      <c r="A638" s="2"/>
      <c r="B638" s="2"/>
      <c r="C638" s="2"/>
      <c r="D638" s="2"/>
      <c r="E638" s="2"/>
      <c r="F638" s="3"/>
      <c r="G638" s="4"/>
      <c r="H638" s="4"/>
      <c r="I638" s="2"/>
      <c r="J638" s="2"/>
      <c r="K638" s="2"/>
      <c r="L638" s="2"/>
      <c r="M638" s="5"/>
      <c r="N638" s="5"/>
      <c r="O638" s="5"/>
      <c r="P638" s="5"/>
      <c r="Q638" s="5"/>
      <c r="R638" s="5"/>
      <c r="S638" s="5"/>
      <c r="T638" s="5"/>
      <c r="U638" s="5"/>
      <c r="V638" s="5"/>
      <c r="W638" s="5"/>
      <c r="X638" s="5"/>
      <c r="Y638" s="5"/>
      <c r="Z638" s="5"/>
      <c r="AA638" s="5"/>
    </row>
    <row r="639" ht="15.75" customHeight="1">
      <c r="A639" s="2"/>
      <c r="B639" s="2"/>
      <c r="C639" s="2"/>
      <c r="D639" s="2"/>
      <c r="E639" s="2"/>
      <c r="F639" s="3"/>
      <c r="G639" s="4"/>
      <c r="H639" s="4"/>
      <c r="I639" s="2"/>
      <c r="J639" s="2"/>
      <c r="K639" s="2"/>
      <c r="L639" s="2"/>
      <c r="M639" s="5"/>
      <c r="N639" s="5"/>
      <c r="O639" s="5"/>
      <c r="P639" s="5"/>
      <c r="Q639" s="5"/>
      <c r="R639" s="5"/>
      <c r="S639" s="5"/>
      <c r="T639" s="5"/>
      <c r="U639" s="5"/>
      <c r="V639" s="5"/>
      <c r="W639" s="5"/>
      <c r="X639" s="5"/>
      <c r="Y639" s="5"/>
      <c r="Z639" s="5"/>
      <c r="AA639" s="5"/>
    </row>
    <row r="640" ht="15.75" customHeight="1">
      <c r="A640" s="2"/>
      <c r="B640" s="2"/>
      <c r="C640" s="2"/>
      <c r="D640" s="2"/>
      <c r="E640" s="2"/>
      <c r="F640" s="3"/>
      <c r="G640" s="4"/>
      <c r="H640" s="4"/>
      <c r="I640" s="2"/>
      <c r="J640" s="2"/>
      <c r="K640" s="2"/>
      <c r="L640" s="2"/>
      <c r="M640" s="5"/>
      <c r="N640" s="5"/>
      <c r="O640" s="5"/>
      <c r="P640" s="5"/>
      <c r="Q640" s="5"/>
      <c r="R640" s="5"/>
      <c r="S640" s="5"/>
      <c r="T640" s="5"/>
      <c r="U640" s="5"/>
      <c r="V640" s="5"/>
      <c r="W640" s="5"/>
      <c r="X640" s="5"/>
      <c r="Y640" s="5"/>
      <c r="Z640" s="5"/>
      <c r="AA640" s="5"/>
    </row>
    <row r="641" ht="15.75" customHeight="1">
      <c r="A641" s="2"/>
      <c r="B641" s="2"/>
      <c r="C641" s="2"/>
      <c r="D641" s="2"/>
      <c r="E641" s="2"/>
      <c r="F641" s="3"/>
      <c r="G641" s="4"/>
      <c r="H641" s="4"/>
      <c r="I641" s="2"/>
      <c r="J641" s="2"/>
      <c r="K641" s="2"/>
      <c r="L641" s="2"/>
      <c r="M641" s="5"/>
      <c r="N641" s="5"/>
      <c r="O641" s="5"/>
      <c r="P641" s="5"/>
      <c r="Q641" s="5"/>
      <c r="R641" s="5"/>
      <c r="S641" s="5"/>
      <c r="T641" s="5"/>
      <c r="U641" s="5"/>
      <c r="V641" s="5"/>
      <c r="W641" s="5"/>
      <c r="X641" s="5"/>
      <c r="Y641" s="5"/>
      <c r="Z641" s="5"/>
      <c r="AA641" s="5"/>
    </row>
    <row r="642" ht="15.75" customHeight="1">
      <c r="A642" s="2"/>
      <c r="B642" s="2"/>
      <c r="C642" s="2"/>
      <c r="D642" s="2"/>
      <c r="E642" s="2"/>
      <c r="F642" s="3"/>
      <c r="G642" s="4"/>
      <c r="H642" s="4"/>
      <c r="I642" s="2"/>
      <c r="J642" s="2"/>
      <c r="K642" s="2"/>
      <c r="L642" s="2"/>
      <c r="M642" s="5"/>
      <c r="N642" s="5"/>
      <c r="O642" s="5"/>
      <c r="P642" s="5"/>
      <c r="Q642" s="5"/>
      <c r="R642" s="5"/>
      <c r="S642" s="5"/>
      <c r="T642" s="5"/>
      <c r="U642" s="5"/>
      <c r="V642" s="5"/>
      <c r="W642" s="5"/>
      <c r="X642" s="5"/>
      <c r="Y642" s="5"/>
      <c r="Z642" s="5"/>
      <c r="AA642" s="5"/>
    </row>
    <row r="643" ht="15.75" customHeight="1">
      <c r="A643" s="2"/>
      <c r="B643" s="2"/>
      <c r="C643" s="2"/>
      <c r="D643" s="2"/>
      <c r="E643" s="2"/>
      <c r="F643" s="3"/>
      <c r="G643" s="4"/>
      <c r="H643" s="4"/>
      <c r="I643" s="2"/>
      <c r="J643" s="2"/>
      <c r="K643" s="2"/>
      <c r="L643" s="2"/>
      <c r="M643" s="5"/>
      <c r="N643" s="5"/>
      <c r="O643" s="5"/>
      <c r="P643" s="5"/>
      <c r="Q643" s="5"/>
      <c r="R643" s="5"/>
      <c r="S643" s="5"/>
      <c r="T643" s="5"/>
      <c r="U643" s="5"/>
      <c r="V643" s="5"/>
      <c r="W643" s="5"/>
      <c r="X643" s="5"/>
      <c r="Y643" s="5"/>
      <c r="Z643" s="5"/>
      <c r="AA643" s="5"/>
    </row>
    <row r="644" ht="15.75" customHeight="1">
      <c r="A644" s="2"/>
      <c r="B644" s="2"/>
      <c r="C644" s="2"/>
      <c r="D644" s="2"/>
      <c r="E644" s="2"/>
      <c r="F644" s="3"/>
      <c r="G644" s="4"/>
      <c r="H644" s="4"/>
      <c r="I644" s="2"/>
      <c r="J644" s="2"/>
      <c r="K644" s="2"/>
      <c r="L644" s="2"/>
      <c r="M644" s="5"/>
      <c r="N644" s="5"/>
      <c r="O644" s="5"/>
      <c r="P644" s="5"/>
      <c r="Q644" s="5"/>
      <c r="R644" s="5"/>
      <c r="S644" s="5"/>
      <c r="T644" s="5"/>
      <c r="U644" s="5"/>
      <c r="V644" s="5"/>
      <c r="W644" s="5"/>
      <c r="X644" s="5"/>
      <c r="Y644" s="5"/>
      <c r="Z644" s="5"/>
      <c r="AA644" s="5"/>
    </row>
    <row r="645" ht="15.75" customHeight="1">
      <c r="A645" s="2"/>
      <c r="B645" s="2"/>
      <c r="C645" s="2"/>
      <c r="D645" s="2"/>
      <c r="E645" s="2"/>
      <c r="F645" s="3"/>
      <c r="G645" s="4"/>
      <c r="H645" s="4"/>
      <c r="I645" s="2"/>
      <c r="J645" s="2"/>
      <c r="K645" s="2"/>
      <c r="L645" s="2"/>
      <c r="M645" s="5"/>
      <c r="N645" s="5"/>
      <c r="O645" s="5"/>
      <c r="P645" s="5"/>
      <c r="Q645" s="5"/>
      <c r="R645" s="5"/>
      <c r="S645" s="5"/>
      <c r="T645" s="5"/>
      <c r="U645" s="5"/>
      <c r="V645" s="5"/>
      <c r="W645" s="5"/>
      <c r="X645" s="5"/>
      <c r="Y645" s="5"/>
      <c r="Z645" s="5"/>
      <c r="AA645" s="5"/>
    </row>
    <row r="646" ht="15.75" customHeight="1">
      <c r="A646" s="2"/>
      <c r="B646" s="2"/>
      <c r="C646" s="2"/>
      <c r="D646" s="2"/>
      <c r="E646" s="2"/>
      <c r="F646" s="3"/>
      <c r="G646" s="4"/>
      <c r="H646" s="4"/>
      <c r="I646" s="2"/>
      <c r="J646" s="2"/>
      <c r="K646" s="2"/>
      <c r="L646" s="2"/>
      <c r="M646" s="5"/>
      <c r="N646" s="5"/>
      <c r="O646" s="5"/>
      <c r="P646" s="5"/>
      <c r="Q646" s="5"/>
      <c r="R646" s="5"/>
      <c r="S646" s="5"/>
      <c r="T646" s="5"/>
      <c r="U646" s="5"/>
      <c r="V646" s="5"/>
      <c r="W646" s="5"/>
      <c r="X646" s="5"/>
      <c r="Y646" s="5"/>
      <c r="Z646" s="5"/>
      <c r="AA646" s="5"/>
    </row>
    <row r="647" ht="15.75" customHeight="1">
      <c r="A647" s="2"/>
      <c r="B647" s="2"/>
      <c r="C647" s="2"/>
      <c r="D647" s="2"/>
      <c r="E647" s="2"/>
      <c r="F647" s="3"/>
      <c r="G647" s="4"/>
      <c r="H647" s="4"/>
      <c r="I647" s="2"/>
      <c r="J647" s="2"/>
      <c r="K647" s="2"/>
      <c r="L647" s="2"/>
      <c r="M647" s="5"/>
      <c r="N647" s="5"/>
      <c r="O647" s="5"/>
      <c r="P647" s="5"/>
      <c r="Q647" s="5"/>
      <c r="R647" s="5"/>
      <c r="S647" s="5"/>
      <c r="T647" s="5"/>
      <c r="U647" s="5"/>
      <c r="V647" s="5"/>
      <c r="W647" s="5"/>
      <c r="X647" s="5"/>
      <c r="Y647" s="5"/>
      <c r="Z647" s="5"/>
      <c r="AA647" s="5"/>
    </row>
    <row r="648" ht="15.75" customHeight="1">
      <c r="A648" s="2"/>
      <c r="B648" s="2"/>
      <c r="C648" s="2"/>
      <c r="D648" s="2"/>
      <c r="E648" s="2"/>
      <c r="F648" s="3"/>
      <c r="G648" s="4"/>
      <c r="H648" s="4"/>
      <c r="I648" s="2"/>
      <c r="J648" s="2"/>
      <c r="K648" s="2"/>
      <c r="L648" s="2"/>
      <c r="M648" s="5"/>
      <c r="N648" s="5"/>
      <c r="O648" s="5"/>
      <c r="P648" s="5"/>
      <c r="Q648" s="5"/>
      <c r="R648" s="5"/>
      <c r="S648" s="5"/>
      <c r="T648" s="5"/>
      <c r="U648" s="5"/>
      <c r="V648" s="5"/>
      <c r="W648" s="5"/>
      <c r="X648" s="5"/>
      <c r="Y648" s="5"/>
      <c r="Z648" s="5"/>
      <c r="AA648" s="5"/>
    </row>
    <row r="649" ht="15.75" customHeight="1">
      <c r="A649" s="2"/>
      <c r="B649" s="2"/>
      <c r="C649" s="2"/>
      <c r="D649" s="2"/>
      <c r="E649" s="2"/>
      <c r="F649" s="3"/>
      <c r="G649" s="4"/>
      <c r="H649" s="4"/>
      <c r="I649" s="2"/>
      <c r="J649" s="2"/>
      <c r="K649" s="2"/>
      <c r="L649" s="2"/>
      <c r="M649" s="5"/>
      <c r="N649" s="5"/>
      <c r="O649" s="5"/>
      <c r="P649" s="5"/>
      <c r="Q649" s="5"/>
      <c r="R649" s="5"/>
      <c r="S649" s="5"/>
      <c r="T649" s="5"/>
      <c r="U649" s="5"/>
      <c r="V649" s="5"/>
      <c r="W649" s="5"/>
      <c r="X649" s="5"/>
      <c r="Y649" s="5"/>
      <c r="Z649" s="5"/>
      <c r="AA649" s="5"/>
    </row>
    <row r="650" ht="15.75" customHeight="1">
      <c r="A650" s="2"/>
      <c r="B650" s="2"/>
      <c r="C650" s="2"/>
      <c r="D650" s="2"/>
      <c r="E650" s="2"/>
      <c r="F650" s="3"/>
      <c r="G650" s="4"/>
      <c r="H650" s="4"/>
      <c r="I650" s="2"/>
      <c r="J650" s="2"/>
      <c r="K650" s="2"/>
      <c r="L650" s="2"/>
      <c r="M650" s="5"/>
      <c r="N650" s="5"/>
      <c r="O650" s="5"/>
      <c r="P650" s="5"/>
      <c r="Q650" s="5"/>
      <c r="R650" s="5"/>
      <c r="S650" s="5"/>
      <c r="T650" s="5"/>
      <c r="U650" s="5"/>
      <c r="V650" s="5"/>
      <c r="W650" s="5"/>
      <c r="X650" s="5"/>
      <c r="Y650" s="5"/>
      <c r="Z650" s="5"/>
      <c r="AA650" s="5"/>
    </row>
    <row r="651" ht="15.75" customHeight="1">
      <c r="A651" s="2"/>
      <c r="B651" s="2"/>
      <c r="C651" s="2"/>
      <c r="D651" s="2"/>
      <c r="E651" s="2"/>
      <c r="F651" s="3"/>
      <c r="G651" s="4"/>
      <c r="H651" s="4"/>
      <c r="I651" s="2"/>
      <c r="J651" s="2"/>
      <c r="K651" s="2"/>
      <c r="L651" s="2"/>
      <c r="M651" s="5"/>
      <c r="N651" s="5"/>
      <c r="O651" s="5"/>
      <c r="P651" s="5"/>
      <c r="Q651" s="5"/>
      <c r="R651" s="5"/>
      <c r="S651" s="5"/>
      <c r="T651" s="5"/>
      <c r="U651" s="5"/>
      <c r="V651" s="5"/>
      <c r="W651" s="5"/>
      <c r="X651" s="5"/>
      <c r="Y651" s="5"/>
      <c r="Z651" s="5"/>
      <c r="AA651" s="5"/>
    </row>
    <row r="652" ht="15.75" customHeight="1">
      <c r="A652" s="2"/>
      <c r="B652" s="2"/>
      <c r="C652" s="2"/>
      <c r="D652" s="2"/>
      <c r="E652" s="2"/>
      <c r="F652" s="3"/>
      <c r="G652" s="4"/>
      <c r="H652" s="4"/>
      <c r="I652" s="2"/>
      <c r="J652" s="2"/>
      <c r="K652" s="2"/>
      <c r="L652" s="2"/>
      <c r="M652" s="5"/>
      <c r="N652" s="5"/>
      <c r="O652" s="5"/>
      <c r="P652" s="5"/>
      <c r="Q652" s="5"/>
      <c r="R652" s="5"/>
      <c r="S652" s="5"/>
      <c r="T652" s="5"/>
      <c r="U652" s="5"/>
      <c r="V652" s="5"/>
      <c r="W652" s="5"/>
      <c r="X652" s="5"/>
      <c r="Y652" s="5"/>
      <c r="Z652" s="5"/>
      <c r="AA652" s="5"/>
    </row>
    <row r="653" ht="15.75" customHeight="1">
      <c r="A653" s="2"/>
      <c r="B653" s="2"/>
      <c r="C653" s="2"/>
      <c r="D653" s="2"/>
      <c r="E653" s="2"/>
      <c r="F653" s="3"/>
      <c r="G653" s="4"/>
      <c r="H653" s="4"/>
      <c r="I653" s="2"/>
      <c r="J653" s="2"/>
      <c r="K653" s="2"/>
      <c r="L653" s="2"/>
      <c r="M653" s="5"/>
      <c r="N653" s="5"/>
      <c r="O653" s="5"/>
      <c r="P653" s="5"/>
      <c r="Q653" s="5"/>
      <c r="R653" s="5"/>
      <c r="S653" s="5"/>
      <c r="T653" s="5"/>
      <c r="U653" s="5"/>
      <c r="V653" s="5"/>
      <c r="W653" s="5"/>
      <c r="X653" s="5"/>
      <c r="Y653" s="5"/>
      <c r="Z653" s="5"/>
      <c r="AA653" s="5"/>
    </row>
    <row r="654" ht="15.75" customHeight="1">
      <c r="A654" s="2"/>
      <c r="B654" s="2"/>
      <c r="C654" s="2"/>
      <c r="D654" s="2"/>
      <c r="E654" s="2"/>
      <c r="F654" s="3"/>
      <c r="G654" s="4"/>
      <c r="H654" s="4"/>
      <c r="I654" s="2"/>
      <c r="J654" s="2"/>
      <c r="K654" s="2"/>
      <c r="L654" s="2"/>
      <c r="M654" s="5"/>
      <c r="N654" s="5"/>
      <c r="O654" s="5"/>
      <c r="P654" s="5"/>
      <c r="Q654" s="5"/>
      <c r="R654" s="5"/>
      <c r="S654" s="5"/>
      <c r="T654" s="5"/>
      <c r="U654" s="5"/>
      <c r="V654" s="5"/>
      <c r="W654" s="5"/>
      <c r="X654" s="5"/>
      <c r="Y654" s="5"/>
      <c r="Z654" s="5"/>
      <c r="AA654" s="5"/>
    </row>
    <row r="655" ht="15.75" customHeight="1">
      <c r="A655" s="2"/>
      <c r="B655" s="2"/>
      <c r="C655" s="2"/>
      <c r="D655" s="2"/>
      <c r="E655" s="2"/>
      <c r="F655" s="3"/>
      <c r="G655" s="4"/>
      <c r="H655" s="4"/>
      <c r="I655" s="2"/>
      <c r="J655" s="2"/>
      <c r="K655" s="2"/>
      <c r="L655" s="2"/>
      <c r="M655" s="5"/>
      <c r="N655" s="5"/>
      <c r="O655" s="5"/>
      <c r="P655" s="5"/>
      <c r="Q655" s="5"/>
      <c r="R655" s="5"/>
      <c r="S655" s="5"/>
      <c r="T655" s="5"/>
      <c r="U655" s="5"/>
      <c r="V655" s="5"/>
      <c r="W655" s="5"/>
      <c r="X655" s="5"/>
      <c r="Y655" s="5"/>
      <c r="Z655" s="5"/>
      <c r="AA655" s="5"/>
    </row>
    <row r="656" ht="15.75" customHeight="1">
      <c r="A656" s="2"/>
      <c r="B656" s="2"/>
      <c r="C656" s="2"/>
      <c r="D656" s="2"/>
      <c r="E656" s="2"/>
      <c r="F656" s="3"/>
      <c r="G656" s="4"/>
      <c r="H656" s="4"/>
      <c r="I656" s="2"/>
      <c r="J656" s="2"/>
      <c r="K656" s="2"/>
      <c r="L656" s="2"/>
      <c r="M656" s="5"/>
      <c r="N656" s="5"/>
      <c r="O656" s="5"/>
      <c r="P656" s="5"/>
      <c r="Q656" s="5"/>
      <c r="R656" s="5"/>
      <c r="S656" s="5"/>
      <c r="T656" s="5"/>
      <c r="U656" s="5"/>
      <c r="V656" s="5"/>
      <c r="W656" s="5"/>
      <c r="X656" s="5"/>
      <c r="Y656" s="5"/>
      <c r="Z656" s="5"/>
      <c r="AA656" s="5"/>
    </row>
    <row r="657" ht="15.75" customHeight="1">
      <c r="A657" s="2"/>
      <c r="B657" s="2"/>
      <c r="C657" s="2"/>
      <c r="D657" s="2"/>
      <c r="E657" s="2"/>
      <c r="F657" s="3"/>
      <c r="G657" s="4"/>
      <c r="H657" s="4"/>
      <c r="I657" s="2"/>
      <c r="J657" s="2"/>
      <c r="K657" s="2"/>
      <c r="L657" s="2"/>
      <c r="M657" s="5"/>
      <c r="N657" s="5"/>
      <c r="O657" s="5"/>
      <c r="P657" s="5"/>
      <c r="Q657" s="5"/>
      <c r="R657" s="5"/>
      <c r="S657" s="5"/>
      <c r="T657" s="5"/>
      <c r="U657" s="5"/>
      <c r="V657" s="5"/>
      <c r="W657" s="5"/>
      <c r="X657" s="5"/>
      <c r="Y657" s="5"/>
      <c r="Z657" s="5"/>
      <c r="AA657" s="5"/>
    </row>
    <row r="658" ht="15.75" customHeight="1">
      <c r="A658" s="2"/>
      <c r="B658" s="2"/>
      <c r="C658" s="2"/>
      <c r="D658" s="2"/>
      <c r="E658" s="2"/>
      <c r="F658" s="3"/>
      <c r="G658" s="4"/>
      <c r="H658" s="4"/>
      <c r="I658" s="2"/>
      <c r="J658" s="2"/>
      <c r="K658" s="2"/>
      <c r="L658" s="2"/>
      <c r="M658" s="5"/>
      <c r="N658" s="5"/>
      <c r="O658" s="5"/>
      <c r="P658" s="5"/>
      <c r="Q658" s="5"/>
      <c r="R658" s="5"/>
      <c r="S658" s="5"/>
      <c r="T658" s="5"/>
      <c r="U658" s="5"/>
      <c r="V658" s="5"/>
      <c r="W658" s="5"/>
      <c r="X658" s="5"/>
      <c r="Y658" s="5"/>
      <c r="Z658" s="5"/>
      <c r="AA658" s="5"/>
    </row>
    <row r="659" ht="15.75" customHeight="1">
      <c r="A659" s="2"/>
      <c r="B659" s="2"/>
      <c r="C659" s="2"/>
      <c r="D659" s="2"/>
      <c r="E659" s="2"/>
      <c r="F659" s="3"/>
      <c r="G659" s="4"/>
      <c r="H659" s="4"/>
      <c r="I659" s="2"/>
      <c r="J659" s="2"/>
      <c r="K659" s="2"/>
      <c r="L659" s="2"/>
      <c r="M659" s="5"/>
      <c r="N659" s="5"/>
      <c r="O659" s="5"/>
      <c r="P659" s="5"/>
      <c r="Q659" s="5"/>
      <c r="R659" s="5"/>
      <c r="S659" s="5"/>
      <c r="T659" s="5"/>
      <c r="U659" s="5"/>
      <c r="V659" s="5"/>
      <c r="W659" s="5"/>
      <c r="X659" s="5"/>
      <c r="Y659" s="5"/>
      <c r="Z659" s="5"/>
      <c r="AA659" s="5"/>
    </row>
    <row r="660" ht="15.75" customHeight="1">
      <c r="A660" s="2"/>
      <c r="B660" s="2"/>
      <c r="C660" s="2"/>
      <c r="D660" s="2"/>
      <c r="E660" s="2"/>
      <c r="F660" s="3"/>
      <c r="G660" s="4"/>
      <c r="H660" s="4"/>
      <c r="I660" s="2"/>
      <c r="J660" s="2"/>
      <c r="K660" s="2"/>
      <c r="L660" s="2"/>
      <c r="M660" s="5"/>
      <c r="N660" s="5"/>
      <c r="O660" s="5"/>
      <c r="P660" s="5"/>
      <c r="Q660" s="5"/>
      <c r="R660" s="5"/>
      <c r="S660" s="5"/>
      <c r="T660" s="5"/>
      <c r="U660" s="5"/>
      <c r="V660" s="5"/>
      <c r="W660" s="5"/>
      <c r="X660" s="5"/>
      <c r="Y660" s="5"/>
      <c r="Z660" s="5"/>
      <c r="AA660" s="5"/>
    </row>
    <row r="661" ht="15.75" customHeight="1">
      <c r="A661" s="2"/>
      <c r="B661" s="2"/>
      <c r="C661" s="2"/>
      <c r="D661" s="2"/>
      <c r="E661" s="2"/>
      <c r="F661" s="3"/>
      <c r="G661" s="4"/>
      <c r="H661" s="4"/>
      <c r="I661" s="2"/>
      <c r="J661" s="2"/>
      <c r="K661" s="2"/>
      <c r="L661" s="2"/>
      <c r="M661" s="5"/>
      <c r="N661" s="5"/>
      <c r="O661" s="5"/>
      <c r="P661" s="5"/>
      <c r="Q661" s="5"/>
      <c r="R661" s="5"/>
      <c r="S661" s="5"/>
      <c r="T661" s="5"/>
      <c r="U661" s="5"/>
      <c r="V661" s="5"/>
      <c r="W661" s="5"/>
      <c r="X661" s="5"/>
      <c r="Y661" s="5"/>
      <c r="Z661" s="5"/>
      <c r="AA661" s="5"/>
    </row>
    <row r="662" ht="15.75" customHeight="1">
      <c r="A662" s="2"/>
      <c r="B662" s="2"/>
      <c r="C662" s="2"/>
      <c r="D662" s="2"/>
      <c r="E662" s="2"/>
      <c r="F662" s="3"/>
      <c r="G662" s="4"/>
      <c r="H662" s="4"/>
      <c r="I662" s="2"/>
      <c r="J662" s="2"/>
      <c r="K662" s="2"/>
      <c r="L662" s="2"/>
      <c r="M662" s="5"/>
      <c r="N662" s="5"/>
      <c r="O662" s="5"/>
      <c r="P662" s="5"/>
      <c r="Q662" s="5"/>
      <c r="R662" s="5"/>
      <c r="S662" s="5"/>
      <c r="T662" s="5"/>
      <c r="U662" s="5"/>
      <c r="V662" s="5"/>
      <c r="W662" s="5"/>
      <c r="X662" s="5"/>
      <c r="Y662" s="5"/>
      <c r="Z662" s="5"/>
      <c r="AA662" s="5"/>
    </row>
    <row r="663" ht="15.75" customHeight="1">
      <c r="A663" s="2"/>
      <c r="B663" s="2"/>
      <c r="C663" s="2"/>
      <c r="D663" s="2"/>
      <c r="E663" s="2"/>
      <c r="F663" s="3"/>
      <c r="G663" s="4"/>
      <c r="H663" s="4"/>
      <c r="I663" s="2"/>
      <c r="J663" s="2"/>
      <c r="K663" s="2"/>
      <c r="L663" s="2"/>
      <c r="M663" s="5"/>
      <c r="N663" s="5"/>
      <c r="O663" s="5"/>
      <c r="P663" s="5"/>
      <c r="Q663" s="5"/>
      <c r="R663" s="5"/>
      <c r="S663" s="5"/>
      <c r="T663" s="5"/>
      <c r="U663" s="5"/>
      <c r="V663" s="5"/>
      <c r="W663" s="5"/>
      <c r="X663" s="5"/>
      <c r="Y663" s="5"/>
      <c r="Z663" s="5"/>
      <c r="AA663" s="5"/>
    </row>
    <row r="664" ht="15.75" customHeight="1">
      <c r="A664" s="2"/>
      <c r="B664" s="2"/>
      <c r="C664" s="2"/>
      <c r="D664" s="2"/>
      <c r="E664" s="2"/>
      <c r="F664" s="3"/>
      <c r="G664" s="4"/>
      <c r="H664" s="4"/>
      <c r="I664" s="2"/>
      <c r="J664" s="2"/>
      <c r="K664" s="2"/>
      <c r="L664" s="2"/>
      <c r="M664" s="5"/>
      <c r="N664" s="5"/>
      <c r="O664" s="5"/>
      <c r="P664" s="5"/>
      <c r="Q664" s="5"/>
      <c r="R664" s="5"/>
      <c r="S664" s="5"/>
      <c r="T664" s="5"/>
      <c r="U664" s="5"/>
      <c r="V664" s="5"/>
      <c r="W664" s="5"/>
      <c r="X664" s="5"/>
      <c r="Y664" s="5"/>
      <c r="Z664" s="5"/>
      <c r="AA664" s="5"/>
    </row>
    <row r="665" ht="15.75" customHeight="1">
      <c r="A665" s="2"/>
      <c r="B665" s="2"/>
      <c r="C665" s="2"/>
      <c r="D665" s="2"/>
      <c r="E665" s="2"/>
      <c r="F665" s="3"/>
      <c r="G665" s="4"/>
      <c r="H665" s="4"/>
      <c r="I665" s="2"/>
      <c r="J665" s="2"/>
      <c r="K665" s="2"/>
      <c r="L665" s="2"/>
      <c r="M665" s="5"/>
      <c r="N665" s="5"/>
      <c r="O665" s="5"/>
      <c r="P665" s="5"/>
      <c r="Q665" s="5"/>
      <c r="R665" s="5"/>
      <c r="S665" s="5"/>
      <c r="T665" s="5"/>
      <c r="U665" s="5"/>
      <c r="V665" s="5"/>
      <c r="W665" s="5"/>
      <c r="X665" s="5"/>
      <c r="Y665" s="5"/>
      <c r="Z665" s="5"/>
      <c r="AA665" s="5"/>
    </row>
    <row r="666" ht="15.75" customHeight="1">
      <c r="A666" s="2"/>
      <c r="B666" s="2"/>
      <c r="C666" s="2"/>
      <c r="D666" s="2"/>
      <c r="E666" s="2"/>
      <c r="F666" s="3"/>
      <c r="G666" s="4"/>
      <c r="H666" s="4"/>
      <c r="I666" s="2"/>
      <c r="J666" s="2"/>
      <c r="K666" s="2"/>
      <c r="L666" s="2"/>
      <c r="M666" s="5"/>
      <c r="N666" s="5"/>
      <c r="O666" s="5"/>
      <c r="P666" s="5"/>
      <c r="Q666" s="5"/>
      <c r="R666" s="5"/>
      <c r="S666" s="5"/>
      <c r="T666" s="5"/>
      <c r="U666" s="5"/>
      <c r="V666" s="5"/>
      <c r="W666" s="5"/>
      <c r="X666" s="5"/>
      <c r="Y666" s="5"/>
      <c r="Z666" s="5"/>
      <c r="AA666" s="5"/>
    </row>
    <row r="667" ht="15.75" customHeight="1">
      <c r="A667" s="2"/>
      <c r="B667" s="2"/>
      <c r="C667" s="2"/>
      <c r="D667" s="2"/>
      <c r="E667" s="2"/>
      <c r="F667" s="3"/>
      <c r="G667" s="4"/>
      <c r="H667" s="4"/>
      <c r="I667" s="2"/>
      <c r="J667" s="2"/>
      <c r="K667" s="2"/>
      <c r="L667" s="2"/>
      <c r="M667" s="5"/>
      <c r="N667" s="5"/>
      <c r="O667" s="5"/>
      <c r="P667" s="5"/>
      <c r="Q667" s="5"/>
      <c r="R667" s="5"/>
      <c r="S667" s="5"/>
      <c r="T667" s="5"/>
      <c r="U667" s="5"/>
      <c r="V667" s="5"/>
      <c r="W667" s="5"/>
      <c r="X667" s="5"/>
      <c r="Y667" s="5"/>
      <c r="Z667" s="5"/>
      <c r="AA667" s="5"/>
    </row>
    <row r="668" ht="15.75" customHeight="1">
      <c r="A668" s="2"/>
      <c r="B668" s="2"/>
      <c r="C668" s="2"/>
      <c r="D668" s="2"/>
      <c r="E668" s="2"/>
      <c r="F668" s="3"/>
      <c r="G668" s="4"/>
      <c r="H668" s="4"/>
      <c r="I668" s="2"/>
      <c r="J668" s="2"/>
      <c r="K668" s="2"/>
      <c r="L668" s="2"/>
      <c r="M668" s="5"/>
      <c r="N668" s="5"/>
      <c r="O668" s="5"/>
      <c r="P668" s="5"/>
      <c r="Q668" s="5"/>
      <c r="R668" s="5"/>
      <c r="S668" s="5"/>
      <c r="T668" s="5"/>
      <c r="U668" s="5"/>
      <c r="V668" s="5"/>
      <c r="W668" s="5"/>
      <c r="X668" s="5"/>
      <c r="Y668" s="5"/>
      <c r="Z668" s="5"/>
      <c r="AA668" s="5"/>
    </row>
    <row r="669" ht="15.75" customHeight="1">
      <c r="A669" s="2"/>
      <c r="B669" s="2"/>
      <c r="C669" s="2"/>
      <c r="D669" s="2"/>
      <c r="E669" s="2"/>
      <c r="F669" s="3"/>
      <c r="G669" s="4"/>
      <c r="H669" s="4"/>
      <c r="I669" s="2"/>
      <c r="J669" s="2"/>
      <c r="K669" s="2"/>
      <c r="L669" s="2"/>
      <c r="M669" s="5"/>
      <c r="N669" s="5"/>
      <c r="O669" s="5"/>
      <c r="P669" s="5"/>
      <c r="Q669" s="5"/>
      <c r="R669" s="5"/>
      <c r="S669" s="5"/>
      <c r="T669" s="5"/>
      <c r="U669" s="5"/>
      <c r="V669" s="5"/>
      <c r="W669" s="5"/>
      <c r="X669" s="5"/>
      <c r="Y669" s="5"/>
      <c r="Z669" s="5"/>
      <c r="AA669" s="5"/>
    </row>
    <row r="670" ht="15.75" customHeight="1">
      <c r="A670" s="2"/>
      <c r="B670" s="2"/>
      <c r="C670" s="2"/>
      <c r="D670" s="2"/>
      <c r="E670" s="2"/>
      <c r="F670" s="3"/>
      <c r="G670" s="4"/>
      <c r="H670" s="4"/>
      <c r="I670" s="2"/>
      <c r="J670" s="2"/>
      <c r="K670" s="2"/>
      <c r="L670" s="2"/>
      <c r="M670" s="5"/>
      <c r="N670" s="5"/>
      <c r="O670" s="5"/>
      <c r="P670" s="5"/>
      <c r="Q670" s="5"/>
      <c r="R670" s="5"/>
      <c r="S670" s="5"/>
      <c r="T670" s="5"/>
      <c r="U670" s="5"/>
      <c r="V670" s="5"/>
      <c r="W670" s="5"/>
      <c r="X670" s="5"/>
      <c r="Y670" s="5"/>
      <c r="Z670" s="5"/>
      <c r="AA670" s="5"/>
    </row>
    <row r="671" ht="15.75" customHeight="1">
      <c r="A671" s="2"/>
      <c r="B671" s="2"/>
      <c r="C671" s="2"/>
      <c r="D671" s="2"/>
      <c r="E671" s="2"/>
      <c r="F671" s="3"/>
      <c r="G671" s="4"/>
      <c r="H671" s="4"/>
      <c r="I671" s="2"/>
      <c r="J671" s="2"/>
      <c r="K671" s="2"/>
      <c r="L671" s="2"/>
      <c r="M671" s="5"/>
      <c r="N671" s="5"/>
      <c r="O671" s="5"/>
      <c r="P671" s="5"/>
      <c r="Q671" s="5"/>
      <c r="R671" s="5"/>
      <c r="S671" s="5"/>
      <c r="T671" s="5"/>
      <c r="U671" s="5"/>
      <c r="V671" s="5"/>
      <c r="W671" s="5"/>
      <c r="X671" s="5"/>
      <c r="Y671" s="5"/>
      <c r="Z671" s="5"/>
      <c r="AA671" s="5"/>
    </row>
    <row r="672" ht="15.75" customHeight="1">
      <c r="A672" s="2"/>
      <c r="B672" s="2"/>
      <c r="C672" s="2"/>
      <c r="D672" s="2"/>
      <c r="E672" s="2"/>
      <c r="F672" s="3"/>
      <c r="G672" s="4"/>
      <c r="H672" s="4"/>
      <c r="I672" s="2"/>
      <c r="J672" s="2"/>
      <c r="K672" s="2"/>
      <c r="L672" s="2"/>
      <c r="M672" s="5"/>
      <c r="N672" s="5"/>
      <c r="O672" s="5"/>
      <c r="P672" s="5"/>
      <c r="Q672" s="5"/>
      <c r="R672" s="5"/>
      <c r="S672" s="5"/>
      <c r="T672" s="5"/>
      <c r="U672" s="5"/>
      <c r="V672" s="5"/>
      <c r="W672" s="5"/>
      <c r="X672" s="5"/>
      <c r="Y672" s="5"/>
      <c r="Z672" s="5"/>
      <c r="AA672" s="5"/>
    </row>
    <row r="673" ht="15.75" customHeight="1">
      <c r="A673" s="2"/>
      <c r="B673" s="2"/>
      <c r="C673" s="2"/>
      <c r="D673" s="2"/>
      <c r="E673" s="2"/>
      <c r="F673" s="3"/>
      <c r="G673" s="4"/>
      <c r="H673" s="4"/>
      <c r="I673" s="2"/>
      <c r="J673" s="2"/>
      <c r="K673" s="2"/>
      <c r="L673" s="2"/>
      <c r="M673" s="5"/>
      <c r="N673" s="5"/>
      <c r="O673" s="5"/>
      <c r="P673" s="5"/>
      <c r="Q673" s="5"/>
      <c r="R673" s="5"/>
      <c r="S673" s="5"/>
      <c r="T673" s="5"/>
      <c r="U673" s="5"/>
      <c r="V673" s="5"/>
      <c r="W673" s="5"/>
      <c r="X673" s="5"/>
      <c r="Y673" s="5"/>
      <c r="Z673" s="5"/>
      <c r="AA673" s="5"/>
    </row>
    <row r="674" ht="15.75" customHeight="1">
      <c r="A674" s="2"/>
      <c r="B674" s="2"/>
      <c r="C674" s="2"/>
      <c r="D674" s="2"/>
      <c r="E674" s="2"/>
      <c r="F674" s="3"/>
      <c r="G674" s="4"/>
      <c r="H674" s="4"/>
      <c r="I674" s="2"/>
      <c r="J674" s="2"/>
      <c r="K674" s="2"/>
      <c r="L674" s="2"/>
      <c r="M674" s="5"/>
      <c r="N674" s="5"/>
      <c r="O674" s="5"/>
      <c r="P674" s="5"/>
      <c r="Q674" s="5"/>
      <c r="R674" s="5"/>
      <c r="S674" s="5"/>
      <c r="T674" s="5"/>
      <c r="U674" s="5"/>
      <c r="V674" s="5"/>
      <c r="W674" s="5"/>
      <c r="X674" s="5"/>
      <c r="Y674" s="5"/>
      <c r="Z674" s="5"/>
      <c r="AA674" s="5"/>
    </row>
    <row r="675" ht="15.75" customHeight="1">
      <c r="A675" s="2"/>
      <c r="B675" s="2"/>
      <c r="C675" s="2"/>
      <c r="D675" s="2"/>
      <c r="E675" s="2"/>
      <c r="F675" s="3"/>
      <c r="G675" s="4"/>
      <c r="H675" s="4"/>
      <c r="I675" s="2"/>
      <c r="J675" s="2"/>
      <c r="K675" s="2"/>
      <c r="L675" s="2"/>
      <c r="M675" s="5"/>
      <c r="N675" s="5"/>
      <c r="O675" s="5"/>
      <c r="P675" s="5"/>
      <c r="Q675" s="5"/>
      <c r="R675" s="5"/>
      <c r="S675" s="5"/>
      <c r="T675" s="5"/>
      <c r="U675" s="5"/>
      <c r="V675" s="5"/>
      <c r="W675" s="5"/>
      <c r="X675" s="5"/>
      <c r="Y675" s="5"/>
      <c r="Z675" s="5"/>
      <c r="AA675" s="5"/>
    </row>
    <row r="676" ht="15.75" customHeight="1">
      <c r="A676" s="2"/>
      <c r="B676" s="2"/>
      <c r="C676" s="2"/>
      <c r="D676" s="2"/>
      <c r="E676" s="2"/>
      <c r="F676" s="3"/>
      <c r="G676" s="4"/>
      <c r="H676" s="4"/>
      <c r="I676" s="2"/>
      <c r="J676" s="2"/>
      <c r="K676" s="2"/>
      <c r="L676" s="2"/>
      <c r="M676" s="5"/>
      <c r="N676" s="5"/>
      <c r="O676" s="5"/>
      <c r="P676" s="5"/>
      <c r="Q676" s="5"/>
      <c r="R676" s="5"/>
      <c r="S676" s="5"/>
      <c r="T676" s="5"/>
      <c r="U676" s="5"/>
      <c r="V676" s="5"/>
      <c r="W676" s="5"/>
      <c r="X676" s="5"/>
      <c r="Y676" s="5"/>
      <c r="Z676" s="5"/>
      <c r="AA676" s="5"/>
    </row>
    <row r="677" ht="15.75" customHeight="1">
      <c r="A677" s="2"/>
      <c r="B677" s="2"/>
      <c r="C677" s="2"/>
      <c r="D677" s="2"/>
      <c r="E677" s="2"/>
      <c r="F677" s="3"/>
      <c r="G677" s="4"/>
      <c r="H677" s="4"/>
      <c r="I677" s="2"/>
      <c r="J677" s="2"/>
      <c r="K677" s="2"/>
      <c r="L677" s="2"/>
      <c r="M677" s="5"/>
      <c r="N677" s="5"/>
      <c r="O677" s="5"/>
      <c r="P677" s="5"/>
      <c r="Q677" s="5"/>
      <c r="R677" s="5"/>
      <c r="S677" s="5"/>
      <c r="T677" s="5"/>
      <c r="U677" s="5"/>
      <c r="V677" s="5"/>
      <c r="W677" s="5"/>
      <c r="X677" s="5"/>
      <c r="Y677" s="5"/>
      <c r="Z677" s="5"/>
      <c r="AA677" s="5"/>
    </row>
    <row r="678" ht="15.75" customHeight="1">
      <c r="A678" s="2"/>
      <c r="B678" s="2"/>
      <c r="C678" s="2"/>
      <c r="D678" s="2"/>
      <c r="E678" s="2"/>
      <c r="F678" s="3"/>
      <c r="G678" s="4"/>
      <c r="H678" s="4"/>
      <c r="I678" s="2"/>
      <c r="J678" s="2"/>
      <c r="K678" s="2"/>
      <c r="L678" s="2"/>
      <c r="M678" s="5"/>
      <c r="N678" s="5"/>
      <c r="O678" s="5"/>
      <c r="P678" s="5"/>
      <c r="Q678" s="5"/>
      <c r="R678" s="5"/>
      <c r="S678" s="5"/>
      <c r="T678" s="5"/>
      <c r="U678" s="5"/>
      <c r="V678" s="5"/>
      <c r="W678" s="5"/>
      <c r="X678" s="5"/>
      <c r="Y678" s="5"/>
      <c r="Z678" s="5"/>
      <c r="AA678" s="5"/>
    </row>
    <row r="679" ht="15.75" customHeight="1">
      <c r="A679" s="2"/>
      <c r="B679" s="2"/>
      <c r="C679" s="2"/>
      <c r="D679" s="2"/>
      <c r="E679" s="2"/>
      <c r="F679" s="3"/>
      <c r="G679" s="4"/>
      <c r="H679" s="4"/>
      <c r="I679" s="2"/>
      <c r="J679" s="2"/>
      <c r="K679" s="2"/>
      <c r="L679" s="2"/>
      <c r="M679" s="5"/>
      <c r="N679" s="5"/>
      <c r="O679" s="5"/>
      <c r="P679" s="5"/>
      <c r="Q679" s="5"/>
      <c r="R679" s="5"/>
      <c r="S679" s="5"/>
      <c r="T679" s="5"/>
      <c r="U679" s="5"/>
      <c r="V679" s="5"/>
      <c r="W679" s="5"/>
      <c r="X679" s="5"/>
      <c r="Y679" s="5"/>
      <c r="Z679" s="5"/>
      <c r="AA679" s="5"/>
    </row>
    <row r="680" ht="15.75" customHeight="1">
      <c r="A680" s="2"/>
      <c r="B680" s="2"/>
      <c r="C680" s="2"/>
      <c r="D680" s="2"/>
      <c r="E680" s="2"/>
      <c r="F680" s="3"/>
      <c r="G680" s="4"/>
      <c r="H680" s="4"/>
      <c r="I680" s="2"/>
      <c r="J680" s="2"/>
      <c r="K680" s="2"/>
      <c r="L680" s="2"/>
      <c r="M680" s="5"/>
      <c r="N680" s="5"/>
      <c r="O680" s="5"/>
      <c r="P680" s="5"/>
      <c r="Q680" s="5"/>
      <c r="R680" s="5"/>
      <c r="S680" s="5"/>
      <c r="T680" s="5"/>
      <c r="U680" s="5"/>
      <c r="V680" s="5"/>
      <c r="W680" s="5"/>
      <c r="X680" s="5"/>
      <c r="Y680" s="5"/>
      <c r="Z680" s="5"/>
      <c r="AA680" s="5"/>
    </row>
    <row r="681" ht="15.75" customHeight="1">
      <c r="A681" s="2"/>
      <c r="B681" s="2"/>
      <c r="C681" s="2"/>
      <c r="D681" s="2"/>
      <c r="E681" s="2"/>
      <c r="F681" s="3"/>
      <c r="G681" s="4"/>
      <c r="H681" s="4"/>
      <c r="I681" s="2"/>
      <c r="J681" s="2"/>
      <c r="K681" s="2"/>
      <c r="L681" s="2"/>
      <c r="M681" s="5"/>
      <c r="N681" s="5"/>
      <c r="O681" s="5"/>
      <c r="P681" s="5"/>
      <c r="Q681" s="5"/>
      <c r="R681" s="5"/>
      <c r="S681" s="5"/>
      <c r="T681" s="5"/>
      <c r="U681" s="5"/>
      <c r="V681" s="5"/>
      <c r="W681" s="5"/>
      <c r="X681" s="5"/>
      <c r="Y681" s="5"/>
      <c r="Z681" s="5"/>
      <c r="AA681" s="5"/>
    </row>
    <row r="682" ht="15.75" customHeight="1">
      <c r="A682" s="2"/>
      <c r="B682" s="2"/>
      <c r="C682" s="2"/>
      <c r="D682" s="2"/>
      <c r="E682" s="2"/>
      <c r="F682" s="3"/>
      <c r="G682" s="4"/>
      <c r="H682" s="4"/>
      <c r="I682" s="2"/>
      <c r="J682" s="2"/>
      <c r="K682" s="2"/>
      <c r="L682" s="2"/>
      <c r="M682" s="5"/>
      <c r="N682" s="5"/>
      <c r="O682" s="5"/>
      <c r="P682" s="5"/>
      <c r="Q682" s="5"/>
      <c r="R682" s="5"/>
      <c r="S682" s="5"/>
      <c r="T682" s="5"/>
      <c r="U682" s="5"/>
      <c r="V682" s="5"/>
      <c r="W682" s="5"/>
      <c r="X682" s="5"/>
      <c r="Y682" s="5"/>
      <c r="Z682" s="5"/>
      <c r="AA682" s="5"/>
    </row>
    <row r="683" ht="15.75" customHeight="1">
      <c r="A683" s="2"/>
      <c r="B683" s="2"/>
      <c r="C683" s="2"/>
      <c r="D683" s="2"/>
      <c r="E683" s="2"/>
      <c r="F683" s="3"/>
      <c r="G683" s="4"/>
      <c r="H683" s="4"/>
      <c r="I683" s="2"/>
      <c r="J683" s="2"/>
      <c r="K683" s="2"/>
      <c r="L683" s="2"/>
      <c r="M683" s="5"/>
      <c r="N683" s="5"/>
      <c r="O683" s="5"/>
      <c r="P683" s="5"/>
      <c r="Q683" s="5"/>
      <c r="R683" s="5"/>
      <c r="S683" s="5"/>
      <c r="T683" s="5"/>
      <c r="U683" s="5"/>
      <c r="V683" s="5"/>
      <c r="W683" s="5"/>
      <c r="X683" s="5"/>
      <c r="Y683" s="5"/>
      <c r="Z683" s="5"/>
      <c r="AA683" s="5"/>
    </row>
    <row r="684" ht="15.75" customHeight="1">
      <c r="A684" s="2"/>
      <c r="B684" s="2"/>
      <c r="C684" s="2"/>
      <c r="D684" s="2"/>
      <c r="E684" s="2"/>
      <c r="F684" s="3"/>
      <c r="G684" s="4"/>
      <c r="H684" s="4"/>
      <c r="I684" s="2"/>
      <c r="J684" s="2"/>
      <c r="K684" s="2"/>
      <c r="L684" s="2"/>
      <c r="M684" s="5"/>
      <c r="N684" s="5"/>
      <c r="O684" s="5"/>
      <c r="P684" s="5"/>
      <c r="Q684" s="5"/>
      <c r="R684" s="5"/>
      <c r="S684" s="5"/>
      <c r="T684" s="5"/>
      <c r="U684" s="5"/>
      <c r="V684" s="5"/>
      <c r="W684" s="5"/>
      <c r="X684" s="5"/>
      <c r="Y684" s="5"/>
      <c r="Z684" s="5"/>
      <c r="AA684" s="5"/>
    </row>
    <row r="685" ht="15.75" customHeight="1">
      <c r="A685" s="2"/>
      <c r="B685" s="2"/>
      <c r="C685" s="2"/>
      <c r="D685" s="2"/>
      <c r="E685" s="2"/>
      <c r="F685" s="3"/>
      <c r="G685" s="4"/>
      <c r="H685" s="4"/>
      <c r="I685" s="2"/>
      <c r="J685" s="2"/>
      <c r="K685" s="2"/>
      <c r="L685" s="2"/>
      <c r="M685" s="5"/>
      <c r="N685" s="5"/>
      <c r="O685" s="5"/>
      <c r="P685" s="5"/>
      <c r="Q685" s="5"/>
      <c r="R685" s="5"/>
      <c r="S685" s="5"/>
      <c r="T685" s="5"/>
      <c r="U685" s="5"/>
      <c r="V685" s="5"/>
      <c r="W685" s="5"/>
      <c r="X685" s="5"/>
      <c r="Y685" s="5"/>
      <c r="Z685" s="5"/>
      <c r="AA685" s="5"/>
    </row>
    <row r="686" ht="15.75" customHeight="1">
      <c r="A686" s="2"/>
      <c r="B686" s="2"/>
      <c r="C686" s="2"/>
      <c r="D686" s="2"/>
      <c r="E686" s="2"/>
      <c r="F686" s="3"/>
      <c r="G686" s="4"/>
      <c r="H686" s="4"/>
      <c r="I686" s="2"/>
      <c r="J686" s="2"/>
      <c r="K686" s="2"/>
      <c r="L686" s="2"/>
      <c r="M686" s="5"/>
      <c r="N686" s="5"/>
      <c r="O686" s="5"/>
      <c r="P686" s="5"/>
      <c r="Q686" s="5"/>
      <c r="R686" s="5"/>
      <c r="S686" s="5"/>
      <c r="T686" s="5"/>
      <c r="U686" s="5"/>
      <c r="V686" s="5"/>
      <c r="W686" s="5"/>
      <c r="X686" s="5"/>
      <c r="Y686" s="5"/>
      <c r="Z686" s="5"/>
      <c r="AA686" s="5"/>
    </row>
    <row r="687" ht="15.75" customHeight="1">
      <c r="A687" s="2"/>
      <c r="B687" s="2"/>
      <c r="C687" s="2"/>
      <c r="D687" s="2"/>
      <c r="E687" s="2"/>
      <c r="F687" s="3"/>
      <c r="G687" s="4"/>
      <c r="H687" s="4"/>
      <c r="I687" s="2"/>
      <c r="J687" s="2"/>
      <c r="K687" s="2"/>
      <c r="L687" s="2"/>
      <c r="M687" s="5"/>
      <c r="N687" s="5"/>
      <c r="O687" s="5"/>
      <c r="P687" s="5"/>
      <c r="Q687" s="5"/>
      <c r="R687" s="5"/>
      <c r="S687" s="5"/>
      <c r="T687" s="5"/>
      <c r="U687" s="5"/>
      <c r="V687" s="5"/>
      <c r="W687" s="5"/>
      <c r="X687" s="5"/>
      <c r="Y687" s="5"/>
      <c r="Z687" s="5"/>
      <c r="AA687" s="5"/>
    </row>
    <row r="688" ht="15.75" customHeight="1">
      <c r="A688" s="2"/>
      <c r="B688" s="2"/>
      <c r="C688" s="2"/>
      <c r="D688" s="2"/>
      <c r="E688" s="2"/>
      <c r="F688" s="3"/>
      <c r="G688" s="4"/>
      <c r="H688" s="4"/>
      <c r="I688" s="2"/>
      <c r="J688" s="2"/>
      <c r="K688" s="2"/>
      <c r="L688" s="2"/>
      <c r="M688" s="5"/>
      <c r="N688" s="5"/>
      <c r="O688" s="5"/>
      <c r="P688" s="5"/>
      <c r="Q688" s="5"/>
      <c r="R688" s="5"/>
      <c r="S688" s="5"/>
      <c r="T688" s="5"/>
      <c r="U688" s="5"/>
      <c r="V688" s="5"/>
      <c r="W688" s="5"/>
      <c r="X688" s="5"/>
      <c r="Y688" s="5"/>
      <c r="Z688" s="5"/>
      <c r="AA688" s="5"/>
    </row>
    <row r="689" ht="15.75" customHeight="1">
      <c r="A689" s="2"/>
      <c r="B689" s="2"/>
      <c r="C689" s="2"/>
      <c r="D689" s="2"/>
      <c r="E689" s="2"/>
      <c r="F689" s="3"/>
      <c r="G689" s="4"/>
      <c r="H689" s="4"/>
      <c r="I689" s="2"/>
      <c r="J689" s="2"/>
      <c r="K689" s="2"/>
      <c r="L689" s="2"/>
      <c r="M689" s="5"/>
      <c r="N689" s="5"/>
      <c r="O689" s="5"/>
      <c r="P689" s="5"/>
      <c r="Q689" s="5"/>
      <c r="R689" s="5"/>
      <c r="S689" s="5"/>
      <c r="T689" s="5"/>
      <c r="U689" s="5"/>
      <c r="V689" s="5"/>
      <c r="W689" s="5"/>
      <c r="X689" s="5"/>
      <c r="Y689" s="5"/>
      <c r="Z689" s="5"/>
      <c r="AA689" s="5"/>
    </row>
    <row r="690" ht="15.75" customHeight="1">
      <c r="A690" s="2"/>
      <c r="B690" s="2"/>
      <c r="C690" s="2"/>
      <c r="D690" s="2"/>
      <c r="E690" s="2"/>
      <c r="F690" s="3"/>
      <c r="G690" s="4"/>
      <c r="H690" s="4"/>
      <c r="I690" s="2"/>
      <c r="J690" s="2"/>
      <c r="K690" s="2"/>
      <c r="L690" s="2"/>
      <c r="M690" s="5"/>
      <c r="N690" s="5"/>
      <c r="O690" s="5"/>
      <c r="P690" s="5"/>
      <c r="Q690" s="5"/>
      <c r="R690" s="5"/>
      <c r="S690" s="5"/>
      <c r="T690" s="5"/>
      <c r="U690" s="5"/>
      <c r="V690" s="5"/>
      <c r="W690" s="5"/>
      <c r="X690" s="5"/>
      <c r="Y690" s="5"/>
      <c r="Z690" s="5"/>
      <c r="AA690" s="5"/>
    </row>
    <row r="691" ht="15.75" customHeight="1">
      <c r="A691" s="2"/>
      <c r="B691" s="2"/>
      <c r="C691" s="2"/>
      <c r="D691" s="2"/>
      <c r="E691" s="2"/>
      <c r="F691" s="3"/>
      <c r="G691" s="4"/>
      <c r="H691" s="4"/>
      <c r="I691" s="2"/>
      <c r="J691" s="2"/>
      <c r="K691" s="2"/>
      <c r="L691" s="2"/>
      <c r="M691" s="5"/>
      <c r="N691" s="5"/>
      <c r="O691" s="5"/>
      <c r="P691" s="5"/>
      <c r="Q691" s="5"/>
      <c r="R691" s="5"/>
      <c r="S691" s="5"/>
      <c r="T691" s="5"/>
      <c r="U691" s="5"/>
      <c r="V691" s="5"/>
      <c r="W691" s="5"/>
      <c r="X691" s="5"/>
      <c r="Y691" s="5"/>
      <c r="Z691" s="5"/>
      <c r="AA691" s="5"/>
    </row>
    <row r="692" ht="15.75" customHeight="1">
      <c r="A692" s="2"/>
      <c r="B692" s="2"/>
      <c r="C692" s="2"/>
      <c r="D692" s="2"/>
      <c r="E692" s="2"/>
      <c r="F692" s="3"/>
      <c r="G692" s="4"/>
      <c r="H692" s="4"/>
      <c r="I692" s="2"/>
      <c r="J692" s="2"/>
      <c r="K692" s="2"/>
      <c r="L692" s="2"/>
      <c r="M692" s="5"/>
      <c r="N692" s="5"/>
      <c r="O692" s="5"/>
      <c r="P692" s="5"/>
      <c r="Q692" s="5"/>
      <c r="R692" s="5"/>
      <c r="S692" s="5"/>
      <c r="T692" s="5"/>
      <c r="U692" s="5"/>
      <c r="V692" s="5"/>
      <c r="W692" s="5"/>
      <c r="X692" s="5"/>
      <c r="Y692" s="5"/>
      <c r="Z692" s="5"/>
      <c r="AA692" s="5"/>
    </row>
    <row r="693" ht="15.75" customHeight="1">
      <c r="A693" s="2"/>
      <c r="B693" s="2"/>
      <c r="C693" s="2"/>
      <c r="D693" s="2"/>
      <c r="E693" s="2"/>
      <c r="F693" s="3"/>
      <c r="G693" s="4"/>
      <c r="H693" s="4"/>
      <c r="I693" s="2"/>
      <c r="J693" s="2"/>
      <c r="K693" s="2"/>
      <c r="L693" s="2"/>
      <c r="M693" s="5"/>
      <c r="N693" s="5"/>
      <c r="O693" s="5"/>
      <c r="P693" s="5"/>
      <c r="Q693" s="5"/>
      <c r="R693" s="5"/>
      <c r="S693" s="5"/>
      <c r="T693" s="5"/>
      <c r="U693" s="5"/>
      <c r="V693" s="5"/>
      <c r="W693" s="5"/>
      <c r="X693" s="5"/>
      <c r="Y693" s="5"/>
      <c r="Z693" s="5"/>
      <c r="AA693" s="5"/>
    </row>
    <row r="694" ht="15.75" customHeight="1">
      <c r="A694" s="2"/>
      <c r="B694" s="2"/>
      <c r="C694" s="2"/>
      <c r="D694" s="2"/>
      <c r="E694" s="2"/>
      <c r="F694" s="3"/>
      <c r="G694" s="4"/>
      <c r="H694" s="4"/>
      <c r="I694" s="2"/>
      <c r="J694" s="2"/>
      <c r="K694" s="2"/>
      <c r="L694" s="2"/>
      <c r="M694" s="5"/>
      <c r="N694" s="5"/>
      <c r="O694" s="5"/>
      <c r="P694" s="5"/>
      <c r="Q694" s="5"/>
      <c r="R694" s="5"/>
      <c r="S694" s="5"/>
      <c r="T694" s="5"/>
      <c r="U694" s="5"/>
      <c r="V694" s="5"/>
      <c r="W694" s="5"/>
      <c r="X694" s="5"/>
      <c r="Y694" s="5"/>
      <c r="Z694" s="5"/>
      <c r="AA694" s="5"/>
    </row>
    <row r="695" ht="15.75" customHeight="1">
      <c r="A695" s="2"/>
      <c r="B695" s="2"/>
      <c r="C695" s="2"/>
      <c r="D695" s="2"/>
      <c r="E695" s="2"/>
      <c r="F695" s="3"/>
      <c r="G695" s="4"/>
      <c r="H695" s="4"/>
      <c r="I695" s="2"/>
      <c r="J695" s="2"/>
      <c r="K695" s="2"/>
      <c r="L695" s="2"/>
      <c r="M695" s="5"/>
      <c r="N695" s="5"/>
      <c r="O695" s="5"/>
      <c r="P695" s="5"/>
      <c r="Q695" s="5"/>
      <c r="R695" s="5"/>
      <c r="S695" s="5"/>
      <c r="T695" s="5"/>
      <c r="U695" s="5"/>
      <c r="V695" s="5"/>
      <c r="W695" s="5"/>
      <c r="X695" s="5"/>
      <c r="Y695" s="5"/>
      <c r="Z695" s="5"/>
      <c r="AA695" s="5"/>
    </row>
    <row r="696" ht="15.75" customHeight="1">
      <c r="A696" s="2"/>
      <c r="B696" s="2"/>
      <c r="C696" s="2"/>
      <c r="D696" s="2"/>
      <c r="E696" s="2"/>
      <c r="F696" s="3"/>
      <c r="G696" s="4"/>
      <c r="H696" s="4"/>
      <c r="I696" s="2"/>
      <c r="J696" s="2"/>
      <c r="K696" s="2"/>
      <c r="L696" s="2"/>
      <c r="M696" s="5"/>
      <c r="N696" s="5"/>
      <c r="O696" s="5"/>
      <c r="P696" s="5"/>
      <c r="Q696" s="5"/>
      <c r="R696" s="5"/>
      <c r="S696" s="5"/>
      <c r="T696" s="5"/>
      <c r="U696" s="5"/>
      <c r="V696" s="5"/>
      <c r="W696" s="5"/>
      <c r="X696" s="5"/>
      <c r="Y696" s="5"/>
      <c r="Z696" s="5"/>
      <c r="AA696" s="5"/>
    </row>
    <row r="697" ht="15.75" customHeight="1">
      <c r="A697" s="2"/>
      <c r="B697" s="2"/>
      <c r="C697" s="2"/>
      <c r="D697" s="2"/>
      <c r="E697" s="2"/>
      <c r="F697" s="3"/>
      <c r="G697" s="4"/>
      <c r="H697" s="4"/>
      <c r="I697" s="2"/>
      <c r="J697" s="2"/>
      <c r="K697" s="2"/>
      <c r="L697" s="2"/>
      <c r="M697" s="5"/>
      <c r="N697" s="5"/>
      <c r="O697" s="5"/>
      <c r="P697" s="5"/>
      <c r="Q697" s="5"/>
      <c r="R697" s="5"/>
      <c r="S697" s="5"/>
      <c r="T697" s="5"/>
      <c r="U697" s="5"/>
      <c r="V697" s="5"/>
      <c r="W697" s="5"/>
      <c r="X697" s="5"/>
      <c r="Y697" s="5"/>
      <c r="Z697" s="5"/>
      <c r="AA697" s="5"/>
    </row>
    <row r="698" ht="15.75" customHeight="1">
      <c r="A698" s="2"/>
      <c r="B698" s="2"/>
      <c r="C698" s="2"/>
      <c r="D698" s="2"/>
      <c r="E698" s="2"/>
      <c r="F698" s="3"/>
      <c r="G698" s="4"/>
      <c r="H698" s="4"/>
      <c r="I698" s="2"/>
      <c r="J698" s="2"/>
      <c r="K698" s="2"/>
      <c r="L698" s="2"/>
      <c r="M698" s="5"/>
      <c r="N698" s="5"/>
      <c r="O698" s="5"/>
      <c r="P698" s="5"/>
      <c r="Q698" s="5"/>
      <c r="R698" s="5"/>
      <c r="S698" s="5"/>
      <c r="T698" s="5"/>
      <c r="U698" s="5"/>
      <c r="V698" s="5"/>
      <c r="W698" s="5"/>
      <c r="X698" s="5"/>
      <c r="Y698" s="5"/>
      <c r="Z698" s="5"/>
      <c r="AA698" s="5"/>
    </row>
    <row r="699" ht="15.75" customHeight="1">
      <c r="A699" s="2"/>
      <c r="B699" s="2"/>
      <c r="C699" s="2"/>
      <c r="D699" s="2"/>
      <c r="E699" s="2"/>
      <c r="F699" s="3"/>
      <c r="G699" s="4"/>
      <c r="H699" s="4"/>
      <c r="I699" s="2"/>
      <c r="J699" s="2"/>
      <c r="K699" s="2"/>
      <c r="L699" s="2"/>
      <c r="M699" s="5"/>
      <c r="N699" s="5"/>
      <c r="O699" s="5"/>
      <c r="P699" s="5"/>
      <c r="Q699" s="5"/>
      <c r="R699" s="5"/>
      <c r="S699" s="5"/>
      <c r="T699" s="5"/>
      <c r="U699" s="5"/>
      <c r="V699" s="5"/>
      <c r="W699" s="5"/>
      <c r="X699" s="5"/>
      <c r="Y699" s="5"/>
      <c r="Z699" s="5"/>
      <c r="AA699" s="5"/>
    </row>
    <row r="700" ht="15.75" customHeight="1">
      <c r="A700" s="2"/>
      <c r="B700" s="2"/>
      <c r="C700" s="2"/>
      <c r="D700" s="2"/>
      <c r="E700" s="2"/>
      <c r="F700" s="3"/>
      <c r="G700" s="4"/>
      <c r="H700" s="4"/>
      <c r="I700" s="2"/>
      <c r="J700" s="2"/>
      <c r="K700" s="2"/>
      <c r="L700" s="2"/>
      <c r="M700" s="5"/>
      <c r="N700" s="5"/>
      <c r="O700" s="5"/>
      <c r="P700" s="5"/>
      <c r="Q700" s="5"/>
      <c r="R700" s="5"/>
      <c r="S700" s="5"/>
      <c r="T700" s="5"/>
      <c r="U700" s="5"/>
      <c r="V700" s="5"/>
      <c r="W700" s="5"/>
      <c r="X700" s="5"/>
      <c r="Y700" s="5"/>
      <c r="Z700" s="5"/>
      <c r="AA700" s="5"/>
    </row>
    <row r="701" ht="15.75" customHeight="1">
      <c r="A701" s="2"/>
      <c r="B701" s="2"/>
      <c r="C701" s="2"/>
      <c r="D701" s="2"/>
      <c r="E701" s="2"/>
      <c r="F701" s="3"/>
      <c r="G701" s="4"/>
      <c r="H701" s="4"/>
      <c r="I701" s="2"/>
      <c r="J701" s="2"/>
      <c r="K701" s="2"/>
      <c r="L701" s="2"/>
      <c r="M701" s="5"/>
      <c r="N701" s="5"/>
      <c r="O701" s="5"/>
      <c r="P701" s="5"/>
      <c r="Q701" s="5"/>
      <c r="R701" s="5"/>
      <c r="S701" s="5"/>
      <c r="T701" s="5"/>
      <c r="U701" s="5"/>
      <c r="V701" s="5"/>
      <c r="W701" s="5"/>
      <c r="X701" s="5"/>
      <c r="Y701" s="5"/>
      <c r="Z701" s="5"/>
      <c r="AA701" s="5"/>
    </row>
    <row r="702" ht="15.75" customHeight="1">
      <c r="A702" s="2"/>
      <c r="B702" s="2"/>
      <c r="C702" s="2"/>
      <c r="D702" s="2"/>
      <c r="E702" s="2"/>
      <c r="F702" s="3"/>
      <c r="G702" s="4"/>
      <c r="H702" s="4"/>
      <c r="I702" s="2"/>
      <c r="J702" s="2"/>
      <c r="K702" s="2"/>
      <c r="L702" s="2"/>
      <c r="M702" s="5"/>
      <c r="N702" s="5"/>
      <c r="O702" s="5"/>
      <c r="P702" s="5"/>
      <c r="Q702" s="5"/>
      <c r="R702" s="5"/>
      <c r="S702" s="5"/>
      <c r="T702" s="5"/>
      <c r="U702" s="5"/>
      <c r="V702" s="5"/>
      <c r="W702" s="5"/>
      <c r="X702" s="5"/>
      <c r="Y702" s="5"/>
      <c r="Z702" s="5"/>
      <c r="AA702" s="5"/>
    </row>
    <row r="703" ht="15.75" customHeight="1">
      <c r="A703" s="2"/>
      <c r="B703" s="2"/>
      <c r="C703" s="2"/>
      <c r="D703" s="2"/>
      <c r="E703" s="2"/>
      <c r="F703" s="3"/>
      <c r="G703" s="4"/>
      <c r="H703" s="4"/>
      <c r="I703" s="2"/>
      <c r="J703" s="2"/>
      <c r="K703" s="2"/>
      <c r="L703" s="2"/>
      <c r="M703" s="5"/>
      <c r="N703" s="5"/>
      <c r="O703" s="5"/>
      <c r="P703" s="5"/>
      <c r="Q703" s="5"/>
      <c r="R703" s="5"/>
      <c r="S703" s="5"/>
      <c r="T703" s="5"/>
      <c r="U703" s="5"/>
      <c r="V703" s="5"/>
      <c r="W703" s="5"/>
      <c r="X703" s="5"/>
      <c r="Y703" s="5"/>
      <c r="Z703" s="5"/>
      <c r="AA703" s="5"/>
    </row>
    <row r="704" ht="15.75" customHeight="1">
      <c r="A704" s="2"/>
      <c r="B704" s="2"/>
      <c r="C704" s="2"/>
      <c r="D704" s="2"/>
      <c r="E704" s="2"/>
      <c r="F704" s="3"/>
      <c r="G704" s="4"/>
      <c r="H704" s="4"/>
      <c r="I704" s="2"/>
      <c r="J704" s="2"/>
      <c r="K704" s="2"/>
      <c r="L704" s="2"/>
      <c r="M704" s="5"/>
      <c r="N704" s="5"/>
      <c r="O704" s="5"/>
      <c r="P704" s="5"/>
      <c r="Q704" s="5"/>
      <c r="R704" s="5"/>
      <c r="S704" s="5"/>
      <c r="T704" s="5"/>
      <c r="U704" s="5"/>
      <c r="V704" s="5"/>
      <c r="W704" s="5"/>
      <c r="X704" s="5"/>
      <c r="Y704" s="5"/>
      <c r="Z704" s="5"/>
      <c r="AA704" s="5"/>
    </row>
    <row r="705" ht="15.75" customHeight="1">
      <c r="A705" s="2"/>
      <c r="B705" s="2"/>
      <c r="C705" s="2"/>
      <c r="D705" s="2"/>
      <c r="E705" s="2"/>
      <c r="F705" s="3"/>
      <c r="G705" s="4"/>
      <c r="H705" s="4"/>
      <c r="I705" s="2"/>
      <c r="J705" s="2"/>
      <c r="K705" s="2"/>
      <c r="L705" s="2"/>
      <c r="M705" s="5"/>
      <c r="N705" s="5"/>
      <c r="O705" s="5"/>
      <c r="P705" s="5"/>
      <c r="Q705" s="5"/>
      <c r="R705" s="5"/>
      <c r="S705" s="5"/>
      <c r="T705" s="5"/>
      <c r="U705" s="5"/>
      <c r="V705" s="5"/>
      <c r="W705" s="5"/>
      <c r="X705" s="5"/>
      <c r="Y705" s="5"/>
      <c r="Z705" s="5"/>
      <c r="AA705" s="5"/>
    </row>
    <row r="706" ht="15.75" customHeight="1">
      <c r="A706" s="2"/>
      <c r="B706" s="2"/>
      <c r="C706" s="2"/>
      <c r="D706" s="2"/>
      <c r="E706" s="2"/>
      <c r="F706" s="3"/>
      <c r="G706" s="4"/>
      <c r="H706" s="4"/>
      <c r="I706" s="2"/>
      <c r="J706" s="2"/>
      <c r="K706" s="2"/>
      <c r="L706" s="2"/>
      <c r="M706" s="5"/>
      <c r="N706" s="5"/>
      <c r="O706" s="5"/>
      <c r="P706" s="5"/>
      <c r="Q706" s="5"/>
      <c r="R706" s="5"/>
      <c r="S706" s="5"/>
      <c r="T706" s="5"/>
      <c r="U706" s="5"/>
      <c r="V706" s="5"/>
      <c r="W706" s="5"/>
      <c r="X706" s="5"/>
      <c r="Y706" s="5"/>
      <c r="Z706" s="5"/>
      <c r="AA706" s="5"/>
    </row>
    <row r="707" ht="15.75" customHeight="1">
      <c r="A707" s="2"/>
      <c r="B707" s="2"/>
      <c r="C707" s="2"/>
      <c r="D707" s="2"/>
      <c r="E707" s="2"/>
      <c r="F707" s="3"/>
      <c r="G707" s="4"/>
      <c r="H707" s="4"/>
      <c r="I707" s="2"/>
      <c r="J707" s="2"/>
      <c r="K707" s="2"/>
      <c r="L707" s="2"/>
      <c r="M707" s="5"/>
      <c r="N707" s="5"/>
      <c r="O707" s="5"/>
      <c r="P707" s="5"/>
      <c r="Q707" s="5"/>
      <c r="R707" s="5"/>
      <c r="S707" s="5"/>
      <c r="T707" s="5"/>
      <c r="U707" s="5"/>
      <c r="V707" s="5"/>
      <c r="W707" s="5"/>
      <c r="X707" s="5"/>
      <c r="Y707" s="5"/>
      <c r="Z707" s="5"/>
      <c r="AA707" s="5"/>
    </row>
    <row r="708" ht="15.75" customHeight="1">
      <c r="A708" s="2"/>
      <c r="B708" s="2"/>
      <c r="C708" s="2"/>
      <c r="D708" s="2"/>
      <c r="E708" s="2"/>
      <c r="F708" s="3"/>
      <c r="G708" s="4"/>
      <c r="H708" s="4"/>
      <c r="I708" s="2"/>
      <c r="J708" s="2"/>
      <c r="K708" s="2"/>
      <c r="L708" s="2"/>
      <c r="M708" s="5"/>
      <c r="N708" s="5"/>
      <c r="O708" s="5"/>
      <c r="P708" s="5"/>
      <c r="Q708" s="5"/>
      <c r="R708" s="5"/>
      <c r="S708" s="5"/>
      <c r="T708" s="5"/>
      <c r="U708" s="5"/>
      <c r="V708" s="5"/>
      <c r="W708" s="5"/>
      <c r="X708" s="5"/>
      <c r="Y708" s="5"/>
      <c r="Z708" s="5"/>
      <c r="AA708" s="5"/>
    </row>
    <row r="709" ht="15.75" customHeight="1">
      <c r="A709" s="2"/>
      <c r="B709" s="2"/>
      <c r="C709" s="2"/>
      <c r="D709" s="2"/>
      <c r="E709" s="2"/>
      <c r="F709" s="3"/>
      <c r="G709" s="4"/>
      <c r="H709" s="4"/>
      <c r="I709" s="2"/>
      <c r="J709" s="2"/>
      <c r="K709" s="2"/>
      <c r="L709" s="2"/>
      <c r="M709" s="5"/>
      <c r="N709" s="5"/>
      <c r="O709" s="5"/>
      <c r="P709" s="5"/>
      <c r="Q709" s="5"/>
      <c r="R709" s="5"/>
      <c r="S709" s="5"/>
      <c r="T709" s="5"/>
      <c r="U709" s="5"/>
      <c r="V709" s="5"/>
      <c r="W709" s="5"/>
      <c r="X709" s="5"/>
      <c r="Y709" s="5"/>
      <c r="Z709" s="5"/>
      <c r="AA709" s="5"/>
    </row>
    <row r="710" ht="15.75" customHeight="1">
      <c r="A710" s="2"/>
      <c r="B710" s="2"/>
      <c r="C710" s="2"/>
      <c r="D710" s="2"/>
      <c r="E710" s="2"/>
      <c r="F710" s="3"/>
      <c r="G710" s="4"/>
      <c r="H710" s="4"/>
      <c r="I710" s="2"/>
      <c r="J710" s="2"/>
      <c r="K710" s="2"/>
      <c r="L710" s="2"/>
      <c r="M710" s="5"/>
      <c r="N710" s="5"/>
      <c r="O710" s="5"/>
      <c r="P710" s="5"/>
      <c r="Q710" s="5"/>
      <c r="R710" s="5"/>
      <c r="S710" s="5"/>
      <c r="T710" s="5"/>
      <c r="U710" s="5"/>
      <c r="V710" s="5"/>
      <c r="W710" s="5"/>
      <c r="X710" s="5"/>
      <c r="Y710" s="5"/>
      <c r="Z710" s="5"/>
      <c r="AA710" s="5"/>
    </row>
    <row r="711" ht="15.75" customHeight="1">
      <c r="A711" s="2"/>
      <c r="B711" s="2"/>
      <c r="C711" s="2"/>
      <c r="D711" s="2"/>
      <c r="E711" s="2"/>
      <c r="F711" s="3"/>
      <c r="G711" s="4"/>
      <c r="H711" s="4"/>
      <c r="I711" s="2"/>
      <c r="J711" s="2"/>
      <c r="K711" s="2"/>
      <c r="L711" s="2"/>
      <c r="M711" s="5"/>
      <c r="N711" s="5"/>
      <c r="O711" s="5"/>
      <c r="P711" s="5"/>
      <c r="Q711" s="5"/>
      <c r="R711" s="5"/>
      <c r="S711" s="5"/>
      <c r="T711" s="5"/>
      <c r="U711" s="5"/>
      <c r="V711" s="5"/>
      <c r="W711" s="5"/>
      <c r="X711" s="5"/>
      <c r="Y711" s="5"/>
      <c r="Z711" s="5"/>
      <c r="AA711" s="5"/>
    </row>
    <row r="712" ht="15.75" customHeight="1">
      <c r="A712" s="2"/>
      <c r="B712" s="2"/>
      <c r="C712" s="2"/>
      <c r="D712" s="2"/>
      <c r="E712" s="2"/>
      <c r="F712" s="3"/>
      <c r="G712" s="4"/>
      <c r="H712" s="4"/>
      <c r="I712" s="2"/>
      <c r="J712" s="2"/>
      <c r="K712" s="2"/>
      <c r="L712" s="2"/>
      <c r="M712" s="5"/>
      <c r="N712" s="5"/>
      <c r="O712" s="5"/>
      <c r="P712" s="5"/>
      <c r="Q712" s="5"/>
      <c r="R712" s="5"/>
      <c r="S712" s="5"/>
      <c r="T712" s="5"/>
      <c r="U712" s="5"/>
      <c r="V712" s="5"/>
      <c r="W712" s="5"/>
      <c r="X712" s="5"/>
      <c r="Y712" s="5"/>
      <c r="Z712" s="5"/>
      <c r="AA712" s="5"/>
    </row>
    <row r="713" ht="15.75" customHeight="1">
      <c r="A713" s="2"/>
      <c r="B713" s="2"/>
      <c r="C713" s="2"/>
      <c r="D713" s="2"/>
      <c r="E713" s="2"/>
      <c r="F713" s="3"/>
      <c r="G713" s="4"/>
      <c r="H713" s="4"/>
      <c r="I713" s="2"/>
      <c r="J713" s="2"/>
      <c r="K713" s="2"/>
      <c r="L713" s="2"/>
      <c r="M713" s="5"/>
      <c r="N713" s="5"/>
      <c r="O713" s="5"/>
      <c r="P713" s="5"/>
      <c r="Q713" s="5"/>
      <c r="R713" s="5"/>
      <c r="S713" s="5"/>
      <c r="T713" s="5"/>
      <c r="U713" s="5"/>
      <c r="V713" s="5"/>
      <c r="W713" s="5"/>
      <c r="X713" s="5"/>
      <c r="Y713" s="5"/>
      <c r="Z713" s="5"/>
      <c r="AA713" s="5"/>
    </row>
    <row r="714" ht="15.75" customHeight="1">
      <c r="A714" s="2"/>
      <c r="B714" s="2"/>
      <c r="C714" s="2"/>
      <c r="D714" s="2"/>
      <c r="E714" s="2"/>
      <c r="F714" s="3"/>
      <c r="G714" s="4"/>
      <c r="H714" s="4"/>
      <c r="I714" s="2"/>
      <c r="J714" s="2"/>
      <c r="K714" s="2"/>
      <c r="L714" s="2"/>
      <c r="M714" s="5"/>
      <c r="N714" s="5"/>
      <c r="O714" s="5"/>
      <c r="P714" s="5"/>
      <c r="Q714" s="5"/>
      <c r="R714" s="5"/>
      <c r="S714" s="5"/>
      <c r="T714" s="5"/>
      <c r="U714" s="5"/>
      <c r="V714" s="5"/>
      <c r="W714" s="5"/>
      <c r="X714" s="5"/>
      <c r="Y714" s="5"/>
      <c r="Z714" s="5"/>
      <c r="AA714" s="5"/>
    </row>
    <row r="715" ht="15.75" customHeight="1">
      <c r="A715" s="2"/>
      <c r="B715" s="2"/>
      <c r="C715" s="2"/>
      <c r="D715" s="2"/>
      <c r="E715" s="2"/>
      <c r="F715" s="3"/>
      <c r="G715" s="4"/>
      <c r="H715" s="4"/>
      <c r="I715" s="2"/>
      <c r="J715" s="2"/>
      <c r="K715" s="2"/>
      <c r="L715" s="2"/>
      <c r="M715" s="5"/>
      <c r="N715" s="5"/>
      <c r="O715" s="5"/>
      <c r="P715" s="5"/>
      <c r="Q715" s="5"/>
      <c r="R715" s="5"/>
      <c r="S715" s="5"/>
      <c r="T715" s="5"/>
      <c r="U715" s="5"/>
      <c r="V715" s="5"/>
      <c r="W715" s="5"/>
      <c r="X715" s="5"/>
      <c r="Y715" s="5"/>
      <c r="Z715" s="5"/>
      <c r="AA715" s="5"/>
    </row>
    <row r="716" ht="15.75" customHeight="1">
      <c r="A716" s="2"/>
      <c r="B716" s="2"/>
      <c r="C716" s="2"/>
      <c r="D716" s="2"/>
      <c r="E716" s="2"/>
      <c r="F716" s="3"/>
      <c r="G716" s="4"/>
      <c r="H716" s="4"/>
      <c r="I716" s="2"/>
      <c r="J716" s="2"/>
      <c r="K716" s="2"/>
      <c r="L716" s="2"/>
      <c r="M716" s="5"/>
      <c r="N716" s="5"/>
      <c r="O716" s="5"/>
      <c r="P716" s="5"/>
      <c r="Q716" s="5"/>
      <c r="R716" s="5"/>
      <c r="S716" s="5"/>
      <c r="T716" s="5"/>
      <c r="U716" s="5"/>
      <c r="V716" s="5"/>
      <c r="W716" s="5"/>
      <c r="X716" s="5"/>
      <c r="Y716" s="5"/>
      <c r="Z716" s="5"/>
      <c r="AA716" s="5"/>
    </row>
    <row r="717" ht="15.75" customHeight="1">
      <c r="A717" s="2"/>
      <c r="B717" s="2"/>
      <c r="C717" s="2"/>
      <c r="D717" s="2"/>
      <c r="E717" s="2"/>
      <c r="F717" s="3"/>
      <c r="G717" s="4"/>
      <c r="H717" s="4"/>
      <c r="I717" s="2"/>
      <c r="J717" s="2"/>
      <c r="K717" s="2"/>
      <c r="L717" s="2"/>
      <c r="M717" s="5"/>
      <c r="N717" s="5"/>
      <c r="O717" s="5"/>
      <c r="P717" s="5"/>
      <c r="Q717" s="5"/>
      <c r="R717" s="5"/>
      <c r="S717" s="5"/>
      <c r="T717" s="5"/>
      <c r="U717" s="5"/>
      <c r="V717" s="5"/>
      <c r="W717" s="5"/>
      <c r="X717" s="5"/>
      <c r="Y717" s="5"/>
      <c r="Z717" s="5"/>
      <c r="AA717" s="5"/>
    </row>
    <row r="718" ht="15.75" customHeight="1">
      <c r="A718" s="2"/>
      <c r="B718" s="2"/>
      <c r="C718" s="2"/>
      <c r="D718" s="2"/>
      <c r="E718" s="2"/>
      <c r="F718" s="3"/>
      <c r="G718" s="4"/>
      <c r="H718" s="4"/>
      <c r="I718" s="2"/>
      <c r="J718" s="2"/>
      <c r="K718" s="2"/>
      <c r="L718" s="2"/>
      <c r="M718" s="5"/>
      <c r="N718" s="5"/>
      <c r="O718" s="5"/>
      <c r="P718" s="5"/>
      <c r="Q718" s="5"/>
      <c r="R718" s="5"/>
      <c r="S718" s="5"/>
      <c r="T718" s="5"/>
      <c r="U718" s="5"/>
      <c r="V718" s="5"/>
      <c r="W718" s="5"/>
      <c r="X718" s="5"/>
      <c r="Y718" s="5"/>
      <c r="Z718" s="5"/>
      <c r="AA718" s="5"/>
    </row>
    <row r="719" ht="15.75" customHeight="1">
      <c r="A719" s="2"/>
      <c r="B719" s="2"/>
      <c r="C719" s="2"/>
      <c r="D719" s="2"/>
      <c r="E719" s="2"/>
      <c r="F719" s="3"/>
      <c r="G719" s="4"/>
      <c r="H719" s="4"/>
      <c r="I719" s="2"/>
      <c r="J719" s="2"/>
      <c r="K719" s="2"/>
      <c r="L719" s="2"/>
      <c r="M719" s="5"/>
      <c r="N719" s="5"/>
      <c r="O719" s="5"/>
      <c r="P719" s="5"/>
      <c r="Q719" s="5"/>
      <c r="R719" s="5"/>
      <c r="S719" s="5"/>
      <c r="T719" s="5"/>
      <c r="U719" s="5"/>
      <c r="V719" s="5"/>
      <c r="W719" s="5"/>
      <c r="X719" s="5"/>
      <c r="Y719" s="5"/>
      <c r="Z719" s="5"/>
      <c r="AA719" s="5"/>
    </row>
    <row r="720" ht="15.75" customHeight="1">
      <c r="A720" s="2"/>
      <c r="B720" s="2"/>
      <c r="C720" s="2"/>
      <c r="D720" s="2"/>
      <c r="E720" s="2"/>
      <c r="F720" s="3"/>
      <c r="G720" s="4"/>
      <c r="H720" s="4"/>
      <c r="I720" s="2"/>
      <c r="J720" s="2"/>
      <c r="K720" s="2"/>
      <c r="L720" s="2"/>
      <c r="M720" s="5"/>
      <c r="N720" s="5"/>
      <c r="O720" s="5"/>
      <c r="P720" s="5"/>
      <c r="Q720" s="5"/>
      <c r="R720" s="5"/>
      <c r="S720" s="5"/>
      <c r="T720" s="5"/>
      <c r="U720" s="5"/>
      <c r="V720" s="5"/>
      <c r="W720" s="5"/>
      <c r="X720" s="5"/>
      <c r="Y720" s="5"/>
      <c r="Z720" s="5"/>
      <c r="AA720" s="5"/>
    </row>
    <row r="721" ht="15.75" customHeight="1">
      <c r="A721" s="2"/>
      <c r="B721" s="2"/>
      <c r="C721" s="2"/>
      <c r="D721" s="2"/>
      <c r="E721" s="2"/>
      <c r="F721" s="3"/>
      <c r="G721" s="4"/>
      <c r="H721" s="4"/>
      <c r="I721" s="2"/>
      <c r="J721" s="2"/>
      <c r="K721" s="2"/>
      <c r="L721" s="2"/>
      <c r="M721" s="5"/>
      <c r="N721" s="5"/>
      <c r="O721" s="5"/>
      <c r="P721" s="5"/>
      <c r="Q721" s="5"/>
      <c r="R721" s="5"/>
      <c r="S721" s="5"/>
      <c r="T721" s="5"/>
      <c r="U721" s="5"/>
      <c r="V721" s="5"/>
      <c r="W721" s="5"/>
      <c r="X721" s="5"/>
      <c r="Y721" s="5"/>
      <c r="Z721" s="5"/>
      <c r="AA721" s="5"/>
    </row>
    <row r="722" ht="15.75" customHeight="1">
      <c r="A722" s="2"/>
      <c r="B722" s="2"/>
      <c r="C722" s="2"/>
      <c r="D722" s="2"/>
      <c r="E722" s="2"/>
      <c r="F722" s="3"/>
      <c r="G722" s="4"/>
      <c r="H722" s="4"/>
      <c r="I722" s="2"/>
      <c r="J722" s="2"/>
      <c r="K722" s="2"/>
      <c r="L722" s="2"/>
      <c r="M722" s="5"/>
      <c r="N722" s="5"/>
      <c r="O722" s="5"/>
      <c r="P722" s="5"/>
      <c r="Q722" s="5"/>
      <c r="R722" s="5"/>
      <c r="S722" s="5"/>
      <c r="T722" s="5"/>
      <c r="U722" s="5"/>
      <c r="V722" s="5"/>
      <c r="W722" s="5"/>
      <c r="X722" s="5"/>
      <c r="Y722" s="5"/>
      <c r="Z722" s="5"/>
      <c r="AA722" s="5"/>
    </row>
    <row r="723" ht="15.75" customHeight="1">
      <c r="A723" s="2"/>
      <c r="B723" s="2"/>
      <c r="C723" s="2"/>
      <c r="D723" s="2"/>
      <c r="E723" s="2"/>
      <c r="F723" s="3"/>
      <c r="G723" s="4"/>
      <c r="H723" s="4"/>
      <c r="I723" s="2"/>
      <c r="J723" s="2"/>
      <c r="K723" s="2"/>
      <c r="L723" s="2"/>
      <c r="M723" s="5"/>
      <c r="N723" s="5"/>
      <c r="O723" s="5"/>
      <c r="P723" s="5"/>
      <c r="Q723" s="5"/>
      <c r="R723" s="5"/>
      <c r="S723" s="5"/>
      <c r="T723" s="5"/>
      <c r="U723" s="5"/>
      <c r="V723" s="5"/>
      <c r="W723" s="5"/>
      <c r="X723" s="5"/>
      <c r="Y723" s="5"/>
      <c r="Z723" s="5"/>
      <c r="AA723" s="5"/>
    </row>
    <row r="724" ht="15.75" customHeight="1">
      <c r="A724" s="2"/>
      <c r="B724" s="2"/>
      <c r="C724" s="2"/>
      <c r="D724" s="2"/>
      <c r="E724" s="2"/>
      <c r="F724" s="3"/>
      <c r="G724" s="4"/>
      <c r="H724" s="4"/>
      <c r="I724" s="2"/>
      <c r="J724" s="2"/>
      <c r="K724" s="2"/>
      <c r="L724" s="2"/>
      <c r="M724" s="5"/>
      <c r="N724" s="5"/>
      <c r="O724" s="5"/>
      <c r="P724" s="5"/>
      <c r="Q724" s="5"/>
      <c r="R724" s="5"/>
      <c r="S724" s="5"/>
      <c r="T724" s="5"/>
      <c r="U724" s="5"/>
      <c r="V724" s="5"/>
      <c r="W724" s="5"/>
      <c r="X724" s="5"/>
      <c r="Y724" s="5"/>
      <c r="Z724" s="5"/>
      <c r="AA724" s="5"/>
    </row>
    <row r="725" ht="15.75" customHeight="1">
      <c r="A725" s="2"/>
      <c r="B725" s="2"/>
      <c r="C725" s="2"/>
      <c r="D725" s="2"/>
      <c r="E725" s="2"/>
      <c r="F725" s="3"/>
      <c r="G725" s="4"/>
      <c r="H725" s="4"/>
      <c r="I725" s="2"/>
      <c r="J725" s="2"/>
      <c r="K725" s="2"/>
      <c r="L725" s="2"/>
      <c r="M725" s="5"/>
      <c r="N725" s="5"/>
      <c r="O725" s="5"/>
      <c r="P725" s="5"/>
      <c r="Q725" s="5"/>
      <c r="R725" s="5"/>
      <c r="S725" s="5"/>
      <c r="T725" s="5"/>
      <c r="U725" s="5"/>
      <c r="V725" s="5"/>
      <c r="W725" s="5"/>
      <c r="X725" s="5"/>
      <c r="Y725" s="5"/>
      <c r="Z725" s="5"/>
      <c r="AA725" s="5"/>
    </row>
    <row r="726" ht="15.75" customHeight="1">
      <c r="A726" s="2"/>
      <c r="B726" s="2"/>
      <c r="C726" s="2"/>
      <c r="D726" s="2"/>
      <c r="E726" s="2"/>
      <c r="F726" s="3"/>
      <c r="G726" s="4"/>
      <c r="H726" s="4"/>
      <c r="I726" s="2"/>
      <c r="J726" s="2"/>
      <c r="K726" s="2"/>
      <c r="L726" s="2"/>
      <c r="M726" s="5"/>
      <c r="N726" s="5"/>
      <c r="O726" s="5"/>
      <c r="P726" s="5"/>
      <c r="Q726" s="5"/>
      <c r="R726" s="5"/>
      <c r="S726" s="5"/>
      <c r="T726" s="5"/>
      <c r="U726" s="5"/>
      <c r="V726" s="5"/>
      <c r="W726" s="5"/>
      <c r="X726" s="5"/>
      <c r="Y726" s="5"/>
      <c r="Z726" s="5"/>
      <c r="AA726" s="5"/>
    </row>
    <row r="727" ht="15.75" customHeight="1">
      <c r="A727" s="2"/>
      <c r="B727" s="2"/>
      <c r="C727" s="2"/>
      <c r="D727" s="2"/>
      <c r="E727" s="2"/>
      <c r="F727" s="3"/>
      <c r="G727" s="4"/>
      <c r="H727" s="4"/>
      <c r="I727" s="2"/>
      <c r="J727" s="2"/>
      <c r="K727" s="2"/>
      <c r="L727" s="2"/>
      <c r="M727" s="5"/>
      <c r="N727" s="5"/>
      <c r="O727" s="5"/>
      <c r="P727" s="5"/>
      <c r="Q727" s="5"/>
      <c r="R727" s="5"/>
      <c r="S727" s="5"/>
      <c r="T727" s="5"/>
      <c r="U727" s="5"/>
      <c r="V727" s="5"/>
      <c r="W727" s="5"/>
      <c r="X727" s="5"/>
      <c r="Y727" s="5"/>
      <c r="Z727" s="5"/>
      <c r="AA727" s="5"/>
    </row>
    <row r="728" ht="15.75" customHeight="1">
      <c r="A728" s="2"/>
      <c r="B728" s="2"/>
      <c r="C728" s="2"/>
      <c r="D728" s="2"/>
      <c r="E728" s="2"/>
      <c r="F728" s="3"/>
      <c r="G728" s="4"/>
      <c r="H728" s="4"/>
      <c r="I728" s="2"/>
      <c r="J728" s="2"/>
      <c r="K728" s="2"/>
      <c r="L728" s="2"/>
      <c r="M728" s="5"/>
      <c r="N728" s="5"/>
      <c r="O728" s="5"/>
      <c r="P728" s="5"/>
      <c r="Q728" s="5"/>
      <c r="R728" s="5"/>
      <c r="S728" s="5"/>
      <c r="T728" s="5"/>
      <c r="U728" s="5"/>
      <c r="V728" s="5"/>
      <c r="W728" s="5"/>
      <c r="X728" s="5"/>
      <c r="Y728" s="5"/>
      <c r="Z728" s="5"/>
      <c r="AA728" s="5"/>
    </row>
    <row r="729" ht="15.75" customHeight="1">
      <c r="A729" s="2"/>
      <c r="B729" s="2"/>
      <c r="C729" s="2"/>
      <c r="D729" s="2"/>
      <c r="E729" s="2"/>
      <c r="F729" s="3"/>
      <c r="G729" s="4"/>
      <c r="H729" s="4"/>
      <c r="I729" s="2"/>
      <c r="J729" s="2"/>
      <c r="K729" s="2"/>
      <c r="L729" s="2"/>
      <c r="M729" s="5"/>
      <c r="N729" s="5"/>
      <c r="O729" s="5"/>
      <c r="P729" s="5"/>
      <c r="Q729" s="5"/>
      <c r="R729" s="5"/>
      <c r="S729" s="5"/>
      <c r="T729" s="5"/>
      <c r="U729" s="5"/>
      <c r="V729" s="5"/>
      <c r="W729" s="5"/>
      <c r="X729" s="5"/>
      <c r="Y729" s="5"/>
      <c r="Z729" s="5"/>
      <c r="AA729" s="5"/>
    </row>
    <row r="730" ht="15.75" customHeight="1">
      <c r="A730" s="2"/>
      <c r="B730" s="2"/>
      <c r="C730" s="2"/>
      <c r="D730" s="2"/>
      <c r="E730" s="2"/>
      <c r="F730" s="3"/>
      <c r="G730" s="4"/>
      <c r="H730" s="4"/>
      <c r="I730" s="2"/>
      <c r="J730" s="2"/>
      <c r="K730" s="2"/>
      <c r="L730" s="2"/>
      <c r="M730" s="5"/>
      <c r="N730" s="5"/>
      <c r="O730" s="5"/>
      <c r="P730" s="5"/>
      <c r="Q730" s="5"/>
      <c r="R730" s="5"/>
      <c r="S730" s="5"/>
      <c r="T730" s="5"/>
      <c r="U730" s="5"/>
      <c r="V730" s="5"/>
      <c r="W730" s="5"/>
      <c r="X730" s="5"/>
      <c r="Y730" s="5"/>
      <c r="Z730" s="5"/>
      <c r="AA730" s="5"/>
    </row>
    <row r="731" ht="15.75" customHeight="1">
      <c r="A731" s="2"/>
      <c r="B731" s="2"/>
      <c r="C731" s="2"/>
      <c r="D731" s="2"/>
      <c r="E731" s="2"/>
      <c r="F731" s="3"/>
      <c r="G731" s="4"/>
      <c r="H731" s="4"/>
      <c r="I731" s="2"/>
      <c r="J731" s="2"/>
      <c r="K731" s="2"/>
      <c r="L731" s="2"/>
      <c r="M731" s="5"/>
      <c r="N731" s="5"/>
      <c r="O731" s="5"/>
      <c r="P731" s="5"/>
      <c r="Q731" s="5"/>
      <c r="R731" s="5"/>
      <c r="S731" s="5"/>
      <c r="T731" s="5"/>
      <c r="U731" s="5"/>
      <c r="V731" s="5"/>
      <c r="W731" s="5"/>
      <c r="X731" s="5"/>
      <c r="Y731" s="5"/>
      <c r="Z731" s="5"/>
      <c r="AA731" s="5"/>
    </row>
    <row r="732" ht="15.75" customHeight="1">
      <c r="A732" s="2"/>
      <c r="B732" s="2"/>
      <c r="C732" s="2"/>
      <c r="D732" s="2"/>
      <c r="E732" s="2"/>
      <c r="F732" s="3"/>
      <c r="G732" s="4"/>
      <c r="H732" s="4"/>
      <c r="I732" s="2"/>
      <c r="J732" s="2"/>
      <c r="K732" s="2"/>
      <c r="L732" s="2"/>
      <c r="M732" s="5"/>
      <c r="N732" s="5"/>
      <c r="O732" s="5"/>
      <c r="P732" s="5"/>
      <c r="Q732" s="5"/>
      <c r="R732" s="5"/>
      <c r="S732" s="5"/>
      <c r="T732" s="5"/>
      <c r="U732" s="5"/>
      <c r="V732" s="5"/>
      <c r="W732" s="5"/>
      <c r="X732" s="5"/>
      <c r="Y732" s="5"/>
      <c r="Z732" s="5"/>
      <c r="AA732" s="5"/>
    </row>
    <row r="733" ht="15.75" customHeight="1">
      <c r="A733" s="2"/>
      <c r="B733" s="2"/>
      <c r="C733" s="2"/>
      <c r="D733" s="2"/>
      <c r="E733" s="2"/>
      <c r="F733" s="3"/>
      <c r="G733" s="4"/>
      <c r="H733" s="4"/>
      <c r="I733" s="2"/>
      <c r="J733" s="2"/>
      <c r="K733" s="2"/>
      <c r="L733" s="2"/>
      <c r="M733" s="5"/>
      <c r="N733" s="5"/>
      <c r="O733" s="5"/>
      <c r="P733" s="5"/>
      <c r="Q733" s="5"/>
      <c r="R733" s="5"/>
      <c r="S733" s="5"/>
      <c r="T733" s="5"/>
      <c r="U733" s="5"/>
      <c r="V733" s="5"/>
      <c r="W733" s="5"/>
      <c r="X733" s="5"/>
      <c r="Y733" s="5"/>
      <c r="Z733" s="5"/>
      <c r="AA733" s="5"/>
    </row>
    <row r="734" ht="15.75" customHeight="1">
      <c r="A734" s="2"/>
      <c r="B734" s="2"/>
      <c r="C734" s="2"/>
      <c r="D734" s="2"/>
      <c r="E734" s="2"/>
      <c r="F734" s="3"/>
      <c r="G734" s="4"/>
      <c r="H734" s="4"/>
      <c r="I734" s="2"/>
      <c r="J734" s="2"/>
      <c r="K734" s="2"/>
      <c r="L734" s="2"/>
      <c r="M734" s="5"/>
      <c r="N734" s="5"/>
      <c r="O734" s="5"/>
      <c r="P734" s="5"/>
      <c r="Q734" s="5"/>
      <c r="R734" s="5"/>
      <c r="S734" s="5"/>
      <c r="T734" s="5"/>
      <c r="U734" s="5"/>
      <c r="V734" s="5"/>
      <c r="W734" s="5"/>
      <c r="X734" s="5"/>
      <c r="Y734" s="5"/>
      <c r="Z734" s="5"/>
      <c r="AA734" s="5"/>
    </row>
    <row r="735" ht="15.75" customHeight="1">
      <c r="A735" s="2"/>
      <c r="B735" s="2"/>
      <c r="C735" s="2"/>
      <c r="D735" s="2"/>
      <c r="E735" s="2"/>
      <c r="F735" s="3"/>
      <c r="G735" s="4"/>
      <c r="H735" s="4"/>
      <c r="I735" s="2"/>
      <c r="J735" s="2"/>
      <c r="K735" s="2"/>
      <c r="L735" s="2"/>
      <c r="M735" s="5"/>
      <c r="N735" s="5"/>
      <c r="O735" s="5"/>
      <c r="P735" s="5"/>
      <c r="Q735" s="5"/>
      <c r="R735" s="5"/>
      <c r="S735" s="5"/>
      <c r="T735" s="5"/>
      <c r="U735" s="5"/>
      <c r="V735" s="5"/>
      <c r="W735" s="5"/>
      <c r="X735" s="5"/>
      <c r="Y735" s="5"/>
      <c r="Z735" s="5"/>
      <c r="AA735" s="5"/>
    </row>
    <row r="736" ht="15.75" customHeight="1">
      <c r="A736" s="2"/>
      <c r="B736" s="2"/>
      <c r="C736" s="2"/>
      <c r="D736" s="2"/>
      <c r="E736" s="2"/>
      <c r="F736" s="3"/>
      <c r="G736" s="4"/>
      <c r="H736" s="4"/>
      <c r="I736" s="2"/>
      <c r="J736" s="2"/>
      <c r="K736" s="2"/>
      <c r="L736" s="2"/>
      <c r="M736" s="5"/>
      <c r="N736" s="5"/>
      <c r="O736" s="5"/>
      <c r="P736" s="5"/>
      <c r="Q736" s="5"/>
      <c r="R736" s="5"/>
      <c r="S736" s="5"/>
      <c r="T736" s="5"/>
      <c r="U736" s="5"/>
      <c r="V736" s="5"/>
      <c r="W736" s="5"/>
      <c r="X736" s="5"/>
      <c r="Y736" s="5"/>
      <c r="Z736" s="5"/>
      <c r="AA736" s="5"/>
    </row>
    <row r="737" ht="15.75" customHeight="1">
      <c r="A737" s="2"/>
      <c r="B737" s="2"/>
      <c r="C737" s="2"/>
      <c r="D737" s="2"/>
      <c r="E737" s="2"/>
      <c r="F737" s="3"/>
      <c r="G737" s="4"/>
      <c r="H737" s="4"/>
      <c r="I737" s="2"/>
      <c r="J737" s="2"/>
      <c r="K737" s="2"/>
      <c r="L737" s="2"/>
      <c r="M737" s="5"/>
      <c r="N737" s="5"/>
      <c r="O737" s="5"/>
      <c r="P737" s="5"/>
      <c r="Q737" s="5"/>
      <c r="R737" s="5"/>
      <c r="S737" s="5"/>
      <c r="T737" s="5"/>
      <c r="U737" s="5"/>
      <c r="V737" s="5"/>
      <c r="W737" s="5"/>
      <c r="X737" s="5"/>
      <c r="Y737" s="5"/>
      <c r="Z737" s="5"/>
      <c r="AA737" s="5"/>
    </row>
    <row r="738" ht="15.75" customHeight="1">
      <c r="A738" s="2"/>
      <c r="B738" s="2"/>
      <c r="C738" s="2"/>
      <c r="D738" s="2"/>
      <c r="E738" s="2"/>
      <c r="F738" s="3"/>
      <c r="G738" s="4"/>
      <c r="H738" s="4"/>
      <c r="I738" s="2"/>
      <c r="J738" s="2"/>
      <c r="K738" s="2"/>
      <c r="L738" s="2"/>
      <c r="M738" s="5"/>
      <c r="N738" s="5"/>
      <c r="O738" s="5"/>
      <c r="P738" s="5"/>
      <c r="Q738" s="5"/>
      <c r="R738" s="5"/>
      <c r="S738" s="5"/>
      <c r="T738" s="5"/>
      <c r="U738" s="5"/>
      <c r="V738" s="5"/>
      <c r="W738" s="5"/>
      <c r="X738" s="5"/>
      <c r="Y738" s="5"/>
      <c r="Z738" s="5"/>
      <c r="AA738" s="5"/>
    </row>
    <row r="739" ht="15.75" customHeight="1">
      <c r="A739" s="2"/>
      <c r="B739" s="2"/>
      <c r="C739" s="2"/>
      <c r="D739" s="2"/>
      <c r="E739" s="2"/>
      <c r="F739" s="3"/>
      <c r="G739" s="4"/>
      <c r="H739" s="4"/>
      <c r="I739" s="2"/>
      <c r="J739" s="2"/>
      <c r="K739" s="2"/>
      <c r="L739" s="2"/>
      <c r="M739" s="5"/>
      <c r="N739" s="5"/>
      <c r="O739" s="5"/>
      <c r="P739" s="5"/>
      <c r="Q739" s="5"/>
      <c r="R739" s="5"/>
      <c r="S739" s="5"/>
      <c r="T739" s="5"/>
      <c r="U739" s="5"/>
      <c r="V739" s="5"/>
      <c r="W739" s="5"/>
      <c r="X739" s="5"/>
      <c r="Y739" s="5"/>
      <c r="Z739" s="5"/>
      <c r="AA739" s="5"/>
    </row>
    <row r="740" ht="15.75" customHeight="1">
      <c r="A740" s="2"/>
      <c r="B740" s="2"/>
      <c r="C740" s="2"/>
      <c r="D740" s="2"/>
      <c r="E740" s="2"/>
      <c r="F740" s="3"/>
      <c r="G740" s="4"/>
      <c r="H740" s="4"/>
      <c r="I740" s="2"/>
      <c r="J740" s="2"/>
      <c r="K740" s="2"/>
      <c r="L740" s="2"/>
      <c r="M740" s="5"/>
      <c r="N740" s="5"/>
      <c r="O740" s="5"/>
      <c r="P740" s="5"/>
      <c r="Q740" s="5"/>
      <c r="R740" s="5"/>
      <c r="S740" s="5"/>
      <c r="T740" s="5"/>
      <c r="U740" s="5"/>
      <c r="V740" s="5"/>
      <c r="W740" s="5"/>
      <c r="X740" s="5"/>
      <c r="Y740" s="5"/>
      <c r="Z740" s="5"/>
      <c r="AA740" s="5"/>
    </row>
    <row r="741" ht="15.75" customHeight="1">
      <c r="A741" s="2"/>
      <c r="B741" s="2"/>
      <c r="C741" s="2"/>
      <c r="D741" s="2"/>
      <c r="E741" s="2"/>
      <c r="F741" s="3"/>
      <c r="G741" s="4"/>
      <c r="H741" s="4"/>
      <c r="I741" s="2"/>
      <c r="J741" s="2"/>
      <c r="K741" s="2"/>
      <c r="L741" s="2"/>
      <c r="M741" s="5"/>
      <c r="N741" s="5"/>
      <c r="O741" s="5"/>
      <c r="P741" s="5"/>
      <c r="Q741" s="5"/>
      <c r="R741" s="5"/>
      <c r="S741" s="5"/>
      <c r="T741" s="5"/>
      <c r="U741" s="5"/>
      <c r="V741" s="5"/>
      <c r="W741" s="5"/>
      <c r="X741" s="5"/>
      <c r="Y741" s="5"/>
      <c r="Z741" s="5"/>
      <c r="AA741" s="5"/>
    </row>
    <row r="742" ht="15.75" customHeight="1">
      <c r="A742" s="2"/>
      <c r="B742" s="2"/>
      <c r="C742" s="2"/>
      <c r="D742" s="2"/>
      <c r="E742" s="2"/>
      <c r="F742" s="3"/>
      <c r="G742" s="4"/>
      <c r="H742" s="4"/>
      <c r="I742" s="2"/>
      <c r="J742" s="2"/>
      <c r="K742" s="2"/>
      <c r="L742" s="2"/>
      <c r="M742" s="5"/>
      <c r="N742" s="5"/>
      <c r="O742" s="5"/>
      <c r="P742" s="5"/>
      <c r="Q742" s="5"/>
      <c r="R742" s="5"/>
      <c r="S742" s="5"/>
      <c r="T742" s="5"/>
      <c r="U742" s="5"/>
      <c r="V742" s="5"/>
      <c r="W742" s="5"/>
      <c r="X742" s="5"/>
      <c r="Y742" s="5"/>
      <c r="Z742" s="5"/>
      <c r="AA742" s="5"/>
    </row>
    <row r="743" ht="15.75" customHeight="1">
      <c r="A743" s="2"/>
      <c r="B743" s="2"/>
      <c r="C743" s="2"/>
      <c r="D743" s="2"/>
      <c r="E743" s="2"/>
      <c r="F743" s="3"/>
      <c r="G743" s="4"/>
      <c r="H743" s="4"/>
      <c r="I743" s="2"/>
      <c r="J743" s="2"/>
      <c r="K743" s="2"/>
      <c r="L743" s="2"/>
      <c r="M743" s="5"/>
      <c r="N743" s="5"/>
      <c r="O743" s="5"/>
      <c r="P743" s="5"/>
      <c r="Q743" s="5"/>
      <c r="R743" s="5"/>
      <c r="S743" s="5"/>
      <c r="T743" s="5"/>
      <c r="U743" s="5"/>
      <c r="V743" s="5"/>
      <c r="W743" s="5"/>
      <c r="X743" s="5"/>
      <c r="Y743" s="5"/>
      <c r="Z743" s="5"/>
      <c r="AA743" s="5"/>
    </row>
    <row r="744" ht="15.75" customHeight="1">
      <c r="A744" s="2"/>
      <c r="B744" s="2"/>
      <c r="C744" s="2"/>
      <c r="D744" s="2"/>
      <c r="E744" s="2"/>
      <c r="F744" s="3"/>
      <c r="G744" s="4"/>
      <c r="H744" s="4"/>
      <c r="I744" s="2"/>
      <c r="J744" s="2"/>
      <c r="K744" s="2"/>
      <c r="L744" s="2"/>
      <c r="M744" s="5"/>
      <c r="N744" s="5"/>
      <c r="O744" s="5"/>
      <c r="P744" s="5"/>
      <c r="Q744" s="5"/>
      <c r="R744" s="5"/>
      <c r="S744" s="5"/>
      <c r="T744" s="5"/>
      <c r="U744" s="5"/>
      <c r="V744" s="5"/>
      <c r="W744" s="5"/>
      <c r="X744" s="5"/>
      <c r="Y744" s="5"/>
      <c r="Z744" s="5"/>
      <c r="AA744" s="5"/>
    </row>
    <row r="745" ht="15.75" customHeight="1">
      <c r="A745" s="2"/>
      <c r="B745" s="2"/>
      <c r="C745" s="2"/>
      <c r="D745" s="2"/>
      <c r="E745" s="2"/>
      <c r="F745" s="3"/>
      <c r="G745" s="4"/>
      <c r="H745" s="4"/>
      <c r="I745" s="2"/>
      <c r="J745" s="2"/>
      <c r="K745" s="2"/>
      <c r="L745" s="2"/>
      <c r="M745" s="5"/>
      <c r="N745" s="5"/>
      <c r="O745" s="5"/>
      <c r="P745" s="5"/>
      <c r="Q745" s="5"/>
      <c r="R745" s="5"/>
      <c r="S745" s="5"/>
      <c r="T745" s="5"/>
      <c r="U745" s="5"/>
      <c r="V745" s="5"/>
      <c r="W745" s="5"/>
      <c r="X745" s="5"/>
      <c r="Y745" s="5"/>
      <c r="Z745" s="5"/>
      <c r="AA745" s="5"/>
    </row>
    <row r="746" ht="15.75" customHeight="1">
      <c r="A746" s="2"/>
      <c r="B746" s="2"/>
      <c r="C746" s="2"/>
      <c r="D746" s="2"/>
      <c r="E746" s="2"/>
      <c r="F746" s="3"/>
      <c r="G746" s="4"/>
      <c r="H746" s="4"/>
      <c r="I746" s="2"/>
      <c r="J746" s="2"/>
      <c r="K746" s="2"/>
      <c r="L746" s="2"/>
      <c r="M746" s="5"/>
      <c r="N746" s="5"/>
      <c r="O746" s="5"/>
      <c r="P746" s="5"/>
      <c r="Q746" s="5"/>
      <c r="R746" s="5"/>
      <c r="S746" s="5"/>
      <c r="T746" s="5"/>
      <c r="U746" s="5"/>
      <c r="V746" s="5"/>
      <c r="W746" s="5"/>
      <c r="X746" s="5"/>
      <c r="Y746" s="5"/>
      <c r="Z746" s="5"/>
      <c r="AA746" s="5"/>
    </row>
    <row r="747" ht="15.75" customHeight="1">
      <c r="A747" s="2"/>
      <c r="B747" s="2"/>
      <c r="C747" s="2"/>
      <c r="D747" s="2"/>
      <c r="E747" s="2"/>
      <c r="F747" s="3"/>
      <c r="G747" s="4"/>
      <c r="H747" s="4"/>
      <c r="I747" s="2"/>
      <c r="J747" s="2"/>
      <c r="K747" s="2"/>
      <c r="L747" s="2"/>
      <c r="M747" s="5"/>
      <c r="N747" s="5"/>
      <c r="O747" s="5"/>
      <c r="P747" s="5"/>
      <c r="Q747" s="5"/>
      <c r="R747" s="5"/>
      <c r="S747" s="5"/>
      <c r="T747" s="5"/>
      <c r="U747" s="5"/>
      <c r="V747" s="5"/>
      <c r="W747" s="5"/>
      <c r="X747" s="5"/>
      <c r="Y747" s="5"/>
      <c r="Z747" s="5"/>
      <c r="AA747" s="5"/>
    </row>
    <row r="748" ht="15.75" customHeight="1">
      <c r="A748" s="2"/>
      <c r="B748" s="2"/>
      <c r="C748" s="2"/>
      <c r="D748" s="2"/>
      <c r="E748" s="2"/>
      <c r="F748" s="3"/>
      <c r="G748" s="4"/>
      <c r="H748" s="4"/>
      <c r="I748" s="2"/>
      <c r="J748" s="2"/>
      <c r="K748" s="2"/>
      <c r="L748" s="2"/>
      <c r="M748" s="5"/>
      <c r="N748" s="5"/>
      <c r="O748" s="5"/>
      <c r="P748" s="5"/>
      <c r="Q748" s="5"/>
      <c r="R748" s="5"/>
      <c r="S748" s="5"/>
      <c r="T748" s="5"/>
      <c r="U748" s="5"/>
      <c r="V748" s="5"/>
      <c r="W748" s="5"/>
      <c r="X748" s="5"/>
      <c r="Y748" s="5"/>
      <c r="Z748" s="5"/>
      <c r="AA748" s="5"/>
    </row>
    <row r="749" ht="15.75" customHeight="1">
      <c r="A749" s="2"/>
      <c r="B749" s="2"/>
      <c r="C749" s="2"/>
      <c r="D749" s="2"/>
      <c r="E749" s="2"/>
      <c r="F749" s="3"/>
      <c r="G749" s="4"/>
      <c r="H749" s="4"/>
      <c r="I749" s="2"/>
      <c r="J749" s="2"/>
      <c r="K749" s="2"/>
      <c r="L749" s="2"/>
      <c r="M749" s="5"/>
      <c r="N749" s="5"/>
      <c r="O749" s="5"/>
      <c r="P749" s="5"/>
      <c r="Q749" s="5"/>
      <c r="R749" s="5"/>
      <c r="S749" s="5"/>
      <c r="T749" s="5"/>
      <c r="U749" s="5"/>
      <c r="V749" s="5"/>
      <c r="W749" s="5"/>
      <c r="X749" s="5"/>
      <c r="Y749" s="5"/>
      <c r="Z749" s="5"/>
      <c r="AA749" s="5"/>
    </row>
    <row r="750" ht="15.75" customHeight="1">
      <c r="A750" s="2"/>
      <c r="B750" s="2"/>
      <c r="C750" s="2"/>
      <c r="D750" s="2"/>
      <c r="E750" s="2"/>
      <c r="F750" s="3"/>
      <c r="G750" s="4"/>
      <c r="H750" s="4"/>
      <c r="I750" s="2"/>
      <c r="J750" s="2"/>
      <c r="K750" s="2"/>
      <c r="L750" s="2"/>
      <c r="M750" s="5"/>
      <c r="N750" s="5"/>
      <c r="O750" s="5"/>
      <c r="P750" s="5"/>
      <c r="Q750" s="5"/>
      <c r="R750" s="5"/>
      <c r="S750" s="5"/>
      <c r="T750" s="5"/>
      <c r="U750" s="5"/>
      <c r="V750" s="5"/>
      <c r="W750" s="5"/>
      <c r="X750" s="5"/>
      <c r="Y750" s="5"/>
      <c r="Z750" s="5"/>
      <c r="AA750" s="5"/>
    </row>
    <row r="751" ht="15.75" customHeight="1">
      <c r="A751" s="2"/>
      <c r="B751" s="2"/>
      <c r="C751" s="2"/>
      <c r="D751" s="2"/>
      <c r="E751" s="2"/>
      <c r="F751" s="3"/>
      <c r="G751" s="4"/>
      <c r="H751" s="4"/>
      <c r="I751" s="2"/>
      <c r="J751" s="2"/>
      <c r="K751" s="2"/>
      <c r="L751" s="2"/>
      <c r="M751" s="5"/>
      <c r="N751" s="5"/>
      <c r="O751" s="5"/>
      <c r="P751" s="5"/>
      <c r="Q751" s="5"/>
      <c r="R751" s="5"/>
      <c r="S751" s="5"/>
      <c r="T751" s="5"/>
      <c r="U751" s="5"/>
      <c r="V751" s="5"/>
      <c r="W751" s="5"/>
      <c r="X751" s="5"/>
      <c r="Y751" s="5"/>
      <c r="Z751" s="5"/>
      <c r="AA751" s="5"/>
    </row>
    <row r="752" ht="15.75" customHeight="1">
      <c r="A752" s="2"/>
      <c r="B752" s="2"/>
      <c r="C752" s="2"/>
      <c r="D752" s="2"/>
      <c r="E752" s="2"/>
      <c r="F752" s="3"/>
      <c r="G752" s="4"/>
      <c r="H752" s="4"/>
      <c r="I752" s="2"/>
      <c r="J752" s="2"/>
      <c r="K752" s="2"/>
      <c r="L752" s="2"/>
      <c r="M752" s="5"/>
      <c r="N752" s="5"/>
      <c r="O752" s="5"/>
      <c r="P752" s="5"/>
      <c r="Q752" s="5"/>
      <c r="R752" s="5"/>
      <c r="S752" s="5"/>
      <c r="T752" s="5"/>
      <c r="U752" s="5"/>
      <c r="V752" s="5"/>
      <c r="W752" s="5"/>
      <c r="X752" s="5"/>
      <c r="Y752" s="5"/>
      <c r="Z752" s="5"/>
      <c r="AA752" s="5"/>
    </row>
    <row r="753" ht="15.75" customHeight="1">
      <c r="A753" s="2"/>
      <c r="B753" s="2"/>
      <c r="C753" s="2"/>
      <c r="D753" s="2"/>
      <c r="E753" s="2"/>
      <c r="F753" s="3"/>
      <c r="G753" s="4"/>
      <c r="H753" s="4"/>
      <c r="I753" s="2"/>
      <c r="J753" s="2"/>
      <c r="K753" s="2"/>
      <c r="L753" s="2"/>
      <c r="M753" s="5"/>
      <c r="N753" s="5"/>
      <c r="O753" s="5"/>
      <c r="P753" s="5"/>
      <c r="Q753" s="5"/>
      <c r="R753" s="5"/>
      <c r="S753" s="5"/>
      <c r="T753" s="5"/>
      <c r="U753" s="5"/>
      <c r="V753" s="5"/>
      <c r="W753" s="5"/>
      <c r="X753" s="5"/>
      <c r="Y753" s="5"/>
      <c r="Z753" s="5"/>
      <c r="AA753" s="5"/>
    </row>
    <row r="754" ht="15.75" customHeight="1">
      <c r="A754" s="2"/>
      <c r="B754" s="2"/>
      <c r="C754" s="2"/>
      <c r="D754" s="2"/>
      <c r="E754" s="2"/>
      <c r="F754" s="3"/>
      <c r="G754" s="4"/>
      <c r="H754" s="4"/>
      <c r="I754" s="2"/>
      <c r="J754" s="2"/>
      <c r="K754" s="2"/>
      <c r="L754" s="2"/>
      <c r="M754" s="5"/>
      <c r="N754" s="5"/>
      <c r="O754" s="5"/>
      <c r="P754" s="5"/>
      <c r="Q754" s="5"/>
      <c r="R754" s="5"/>
      <c r="S754" s="5"/>
      <c r="T754" s="5"/>
      <c r="U754" s="5"/>
      <c r="V754" s="5"/>
      <c r="W754" s="5"/>
      <c r="X754" s="5"/>
      <c r="Y754" s="5"/>
      <c r="Z754" s="5"/>
      <c r="AA754" s="5"/>
    </row>
    <row r="755" ht="15.75" customHeight="1">
      <c r="A755" s="2"/>
      <c r="B755" s="2"/>
      <c r="C755" s="2"/>
      <c r="D755" s="2"/>
      <c r="E755" s="2"/>
      <c r="F755" s="3"/>
      <c r="G755" s="4"/>
      <c r="H755" s="4"/>
      <c r="I755" s="2"/>
      <c r="J755" s="2"/>
      <c r="K755" s="2"/>
      <c r="L755" s="2"/>
      <c r="M755" s="5"/>
      <c r="N755" s="5"/>
      <c r="O755" s="5"/>
      <c r="P755" s="5"/>
      <c r="Q755" s="5"/>
      <c r="R755" s="5"/>
      <c r="S755" s="5"/>
      <c r="T755" s="5"/>
      <c r="U755" s="5"/>
      <c r="V755" s="5"/>
      <c r="W755" s="5"/>
      <c r="X755" s="5"/>
      <c r="Y755" s="5"/>
      <c r="Z755" s="5"/>
      <c r="AA755" s="5"/>
    </row>
    <row r="756" ht="15.75" customHeight="1">
      <c r="A756" s="2"/>
      <c r="B756" s="2"/>
      <c r="C756" s="2"/>
      <c r="D756" s="2"/>
      <c r="E756" s="2"/>
      <c r="F756" s="3"/>
      <c r="G756" s="4"/>
      <c r="H756" s="4"/>
      <c r="I756" s="2"/>
      <c r="J756" s="2"/>
      <c r="K756" s="2"/>
      <c r="L756" s="2"/>
      <c r="M756" s="5"/>
      <c r="N756" s="5"/>
      <c r="O756" s="5"/>
      <c r="P756" s="5"/>
      <c r="Q756" s="5"/>
      <c r="R756" s="5"/>
      <c r="S756" s="5"/>
      <c r="T756" s="5"/>
      <c r="U756" s="5"/>
      <c r="V756" s="5"/>
      <c r="W756" s="5"/>
      <c r="X756" s="5"/>
      <c r="Y756" s="5"/>
      <c r="Z756" s="5"/>
      <c r="AA756" s="5"/>
    </row>
    <row r="757" ht="15.75" customHeight="1">
      <c r="A757" s="2"/>
      <c r="B757" s="2"/>
      <c r="C757" s="2"/>
      <c r="D757" s="2"/>
      <c r="E757" s="2"/>
      <c r="F757" s="3"/>
      <c r="G757" s="4"/>
      <c r="H757" s="4"/>
      <c r="I757" s="2"/>
      <c r="J757" s="2"/>
      <c r="K757" s="2"/>
      <c r="L757" s="2"/>
      <c r="M757" s="5"/>
      <c r="N757" s="5"/>
      <c r="O757" s="5"/>
      <c r="P757" s="5"/>
      <c r="Q757" s="5"/>
      <c r="R757" s="5"/>
      <c r="S757" s="5"/>
      <c r="T757" s="5"/>
      <c r="U757" s="5"/>
      <c r="V757" s="5"/>
      <c r="W757" s="5"/>
      <c r="X757" s="5"/>
      <c r="Y757" s="5"/>
      <c r="Z757" s="5"/>
      <c r="AA757" s="5"/>
    </row>
    <row r="758" ht="15.75" customHeight="1">
      <c r="A758" s="2"/>
      <c r="B758" s="2"/>
      <c r="C758" s="2"/>
      <c r="D758" s="2"/>
      <c r="E758" s="2"/>
      <c r="F758" s="3"/>
      <c r="G758" s="4"/>
      <c r="H758" s="4"/>
      <c r="I758" s="2"/>
      <c r="J758" s="2"/>
      <c r="K758" s="2"/>
      <c r="L758" s="2"/>
      <c r="M758" s="5"/>
      <c r="N758" s="5"/>
      <c r="O758" s="5"/>
      <c r="P758" s="5"/>
      <c r="Q758" s="5"/>
      <c r="R758" s="5"/>
      <c r="S758" s="5"/>
      <c r="T758" s="5"/>
      <c r="U758" s="5"/>
      <c r="V758" s="5"/>
      <c r="W758" s="5"/>
      <c r="X758" s="5"/>
      <c r="Y758" s="5"/>
      <c r="Z758" s="5"/>
      <c r="AA758" s="5"/>
    </row>
    <row r="759" ht="15.75" customHeight="1">
      <c r="A759" s="2"/>
      <c r="B759" s="2"/>
      <c r="C759" s="2"/>
      <c r="D759" s="2"/>
      <c r="E759" s="2"/>
      <c r="F759" s="3"/>
      <c r="G759" s="4"/>
      <c r="H759" s="4"/>
      <c r="I759" s="2"/>
      <c r="J759" s="2"/>
      <c r="K759" s="2"/>
      <c r="L759" s="2"/>
      <c r="M759" s="5"/>
      <c r="N759" s="5"/>
      <c r="O759" s="5"/>
      <c r="P759" s="5"/>
      <c r="Q759" s="5"/>
      <c r="R759" s="5"/>
      <c r="S759" s="5"/>
      <c r="T759" s="5"/>
      <c r="U759" s="5"/>
      <c r="V759" s="5"/>
      <c r="W759" s="5"/>
      <c r="X759" s="5"/>
      <c r="Y759" s="5"/>
      <c r="Z759" s="5"/>
      <c r="AA759" s="5"/>
    </row>
    <row r="760" ht="15.75" customHeight="1">
      <c r="A760" s="2"/>
      <c r="B760" s="2"/>
      <c r="C760" s="2"/>
      <c r="D760" s="2"/>
      <c r="E760" s="2"/>
      <c r="F760" s="3"/>
      <c r="G760" s="4"/>
      <c r="H760" s="4"/>
      <c r="I760" s="2"/>
      <c r="J760" s="2"/>
      <c r="K760" s="2"/>
      <c r="L760" s="2"/>
      <c r="M760" s="5"/>
      <c r="N760" s="5"/>
      <c r="O760" s="5"/>
      <c r="P760" s="5"/>
      <c r="Q760" s="5"/>
      <c r="R760" s="5"/>
      <c r="S760" s="5"/>
      <c r="T760" s="5"/>
      <c r="U760" s="5"/>
      <c r="V760" s="5"/>
      <c r="W760" s="5"/>
      <c r="X760" s="5"/>
      <c r="Y760" s="5"/>
      <c r="Z760" s="5"/>
      <c r="AA760" s="5"/>
    </row>
    <row r="761" ht="15.75" customHeight="1">
      <c r="A761" s="2"/>
      <c r="B761" s="2"/>
      <c r="C761" s="2"/>
      <c r="D761" s="2"/>
      <c r="E761" s="2"/>
      <c r="F761" s="3"/>
      <c r="G761" s="4"/>
      <c r="H761" s="4"/>
      <c r="I761" s="2"/>
      <c r="J761" s="2"/>
      <c r="K761" s="2"/>
      <c r="L761" s="2"/>
      <c r="M761" s="5"/>
      <c r="N761" s="5"/>
      <c r="O761" s="5"/>
      <c r="P761" s="5"/>
      <c r="Q761" s="5"/>
      <c r="R761" s="5"/>
      <c r="S761" s="5"/>
      <c r="T761" s="5"/>
      <c r="U761" s="5"/>
      <c r="V761" s="5"/>
      <c r="W761" s="5"/>
      <c r="X761" s="5"/>
      <c r="Y761" s="5"/>
      <c r="Z761" s="5"/>
      <c r="AA761" s="5"/>
    </row>
    <row r="762" ht="15.75" customHeight="1">
      <c r="A762" s="2"/>
      <c r="B762" s="2"/>
      <c r="C762" s="2"/>
      <c r="D762" s="2"/>
      <c r="E762" s="2"/>
      <c r="F762" s="3"/>
      <c r="G762" s="4"/>
      <c r="H762" s="4"/>
      <c r="I762" s="2"/>
      <c r="J762" s="2"/>
      <c r="K762" s="2"/>
      <c r="L762" s="2"/>
      <c r="M762" s="5"/>
      <c r="N762" s="5"/>
      <c r="O762" s="5"/>
      <c r="P762" s="5"/>
      <c r="Q762" s="5"/>
      <c r="R762" s="5"/>
      <c r="S762" s="5"/>
      <c r="T762" s="5"/>
      <c r="U762" s="5"/>
      <c r="V762" s="5"/>
      <c r="W762" s="5"/>
      <c r="X762" s="5"/>
      <c r="Y762" s="5"/>
      <c r="Z762" s="5"/>
      <c r="AA762" s="5"/>
    </row>
    <row r="763" ht="15.75" customHeight="1">
      <c r="A763" s="2"/>
      <c r="B763" s="2"/>
      <c r="C763" s="2"/>
      <c r="D763" s="2"/>
      <c r="E763" s="2"/>
      <c r="F763" s="3"/>
      <c r="G763" s="4"/>
      <c r="H763" s="4"/>
      <c r="I763" s="2"/>
      <c r="J763" s="2"/>
      <c r="K763" s="2"/>
      <c r="L763" s="2"/>
      <c r="M763" s="5"/>
      <c r="N763" s="5"/>
      <c r="O763" s="5"/>
      <c r="P763" s="5"/>
      <c r="Q763" s="5"/>
      <c r="R763" s="5"/>
      <c r="S763" s="5"/>
      <c r="T763" s="5"/>
      <c r="U763" s="5"/>
      <c r="V763" s="5"/>
      <c r="W763" s="5"/>
      <c r="X763" s="5"/>
      <c r="Y763" s="5"/>
      <c r="Z763" s="5"/>
      <c r="AA763" s="5"/>
    </row>
    <row r="764" ht="15.75" customHeight="1">
      <c r="A764" s="2"/>
      <c r="B764" s="2"/>
      <c r="C764" s="2"/>
      <c r="D764" s="2"/>
      <c r="E764" s="2"/>
      <c r="F764" s="3"/>
      <c r="G764" s="4"/>
      <c r="H764" s="4"/>
      <c r="I764" s="2"/>
      <c r="J764" s="2"/>
      <c r="K764" s="2"/>
      <c r="L764" s="2"/>
      <c r="M764" s="5"/>
      <c r="N764" s="5"/>
      <c r="O764" s="5"/>
      <c r="P764" s="5"/>
      <c r="Q764" s="5"/>
      <c r="R764" s="5"/>
      <c r="S764" s="5"/>
      <c r="T764" s="5"/>
      <c r="U764" s="5"/>
      <c r="V764" s="5"/>
      <c r="W764" s="5"/>
      <c r="X764" s="5"/>
      <c r="Y764" s="5"/>
      <c r="Z764" s="5"/>
      <c r="AA764" s="5"/>
    </row>
    <row r="765" ht="15.75" customHeight="1">
      <c r="A765" s="2"/>
      <c r="B765" s="2"/>
      <c r="C765" s="2"/>
      <c r="D765" s="2"/>
      <c r="E765" s="2"/>
      <c r="F765" s="3"/>
      <c r="G765" s="4"/>
      <c r="H765" s="4"/>
      <c r="I765" s="2"/>
      <c r="J765" s="2"/>
      <c r="K765" s="2"/>
      <c r="L765" s="2"/>
      <c r="M765" s="5"/>
      <c r="N765" s="5"/>
      <c r="O765" s="5"/>
      <c r="P765" s="5"/>
      <c r="Q765" s="5"/>
      <c r="R765" s="5"/>
      <c r="S765" s="5"/>
      <c r="T765" s="5"/>
      <c r="U765" s="5"/>
      <c r="V765" s="5"/>
      <c r="W765" s="5"/>
      <c r="X765" s="5"/>
      <c r="Y765" s="5"/>
      <c r="Z765" s="5"/>
      <c r="AA765" s="5"/>
    </row>
    <row r="766" ht="15.75" customHeight="1">
      <c r="A766" s="2"/>
      <c r="B766" s="2"/>
      <c r="C766" s="2"/>
      <c r="D766" s="2"/>
      <c r="E766" s="2"/>
      <c r="F766" s="3"/>
      <c r="G766" s="4"/>
      <c r="H766" s="4"/>
      <c r="I766" s="2"/>
      <c r="J766" s="2"/>
      <c r="K766" s="2"/>
      <c r="L766" s="2"/>
      <c r="M766" s="5"/>
      <c r="N766" s="5"/>
      <c r="O766" s="5"/>
      <c r="P766" s="5"/>
      <c r="Q766" s="5"/>
      <c r="R766" s="5"/>
      <c r="S766" s="5"/>
      <c r="T766" s="5"/>
      <c r="U766" s="5"/>
      <c r="V766" s="5"/>
      <c r="W766" s="5"/>
      <c r="X766" s="5"/>
      <c r="Y766" s="5"/>
      <c r="Z766" s="5"/>
      <c r="AA766" s="5"/>
    </row>
    <row r="767" ht="15.75" customHeight="1">
      <c r="A767" s="2"/>
      <c r="B767" s="2"/>
      <c r="C767" s="2"/>
      <c r="D767" s="2"/>
      <c r="E767" s="2"/>
      <c r="F767" s="3"/>
      <c r="G767" s="4"/>
      <c r="H767" s="4"/>
      <c r="I767" s="2"/>
      <c r="J767" s="2"/>
      <c r="K767" s="2"/>
      <c r="L767" s="2"/>
      <c r="M767" s="5"/>
      <c r="N767" s="5"/>
      <c r="O767" s="5"/>
      <c r="P767" s="5"/>
      <c r="Q767" s="5"/>
      <c r="R767" s="5"/>
      <c r="S767" s="5"/>
      <c r="T767" s="5"/>
      <c r="U767" s="5"/>
      <c r="V767" s="5"/>
      <c r="W767" s="5"/>
      <c r="X767" s="5"/>
      <c r="Y767" s="5"/>
      <c r="Z767" s="5"/>
      <c r="AA767" s="5"/>
    </row>
    <row r="768" ht="15.75" customHeight="1">
      <c r="A768" s="2"/>
      <c r="B768" s="2"/>
      <c r="C768" s="2"/>
      <c r="D768" s="2"/>
      <c r="E768" s="2"/>
      <c r="F768" s="3"/>
      <c r="G768" s="4"/>
      <c r="H768" s="4"/>
      <c r="I768" s="2"/>
      <c r="J768" s="2"/>
      <c r="K768" s="2"/>
      <c r="L768" s="2"/>
      <c r="M768" s="5"/>
      <c r="N768" s="5"/>
      <c r="O768" s="5"/>
      <c r="P768" s="5"/>
      <c r="Q768" s="5"/>
      <c r="R768" s="5"/>
      <c r="S768" s="5"/>
      <c r="T768" s="5"/>
      <c r="U768" s="5"/>
      <c r="V768" s="5"/>
      <c r="W768" s="5"/>
      <c r="X768" s="5"/>
      <c r="Y768" s="5"/>
      <c r="Z768" s="5"/>
      <c r="AA768" s="5"/>
    </row>
    <row r="769" ht="15.75" customHeight="1">
      <c r="A769" s="2"/>
      <c r="B769" s="2"/>
      <c r="C769" s="2"/>
      <c r="D769" s="2"/>
      <c r="E769" s="2"/>
      <c r="F769" s="3"/>
      <c r="G769" s="4"/>
      <c r="H769" s="4"/>
      <c r="I769" s="2"/>
      <c r="J769" s="2"/>
      <c r="K769" s="2"/>
      <c r="L769" s="2"/>
      <c r="M769" s="5"/>
      <c r="N769" s="5"/>
      <c r="O769" s="5"/>
      <c r="P769" s="5"/>
      <c r="Q769" s="5"/>
      <c r="R769" s="5"/>
      <c r="S769" s="5"/>
      <c r="T769" s="5"/>
      <c r="U769" s="5"/>
      <c r="V769" s="5"/>
      <c r="W769" s="5"/>
      <c r="X769" s="5"/>
      <c r="Y769" s="5"/>
      <c r="Z769" s="5"/>
      <c r="AA769" s="5"/>
    </row>
    <row r="770" ht="15.75" customHeight="1">
      <c r="A770" s="2"/>
      <c r="B770" s="2"/>
      <c r="C770" s="2"/>
      <c r="D770" s="2"/>
      <c r="E770" s="2"/>
      <c r="F770" s="3"/>
      <c r="G770" s="4"/>
      <c r="H770" s="4"/>
      <c r="I770" s="2"/>
      <c r="J770" s="2"/>
      <c r="K770" s="2"/>
      <c r="L770" s="2"/>
      <c r="M770" s="5"/>
      <c r="N770" s="5"/>
      <c r="O770" s="5"/>
      <c r="P770" s="5"/>
      <c r="Q770" s="5"/>
      <c r="R770" s="5"/>
      <c r="S770" s="5"/>
      <c r="T770" s="5"/>
      <c r="U770" s="5"/>
      <c r="V770" s="5"/>
      <c r="W770" s="5"/>
      <c r="X770" s="5"/>
      <c r="Y770" s="5"/>
      <c r="Z770" s="5"/>
      <c r="AA770" s="5"/>
    </row>
    <row r="771" ht="15.75" customHeight="1">
      <c r="A771" s="2"/>
      <c r="B771" s="2"/>
      <c r="C771" s="2"/>
      <c r="D771" s="2"/>
      <c r="E771" s="2"/>
      <c r="F771" s="3"/>
      <c r="G771" s="4"/>
      <c r="H771" s="4"/>
      <c r="I771" s="2"/>
      <c r="J771" s="2"/>
      <c r="K771" s="2"/>
      <c r="L771" s="2"/>
      <c r="M771" s="5"/>
      <c r="N771" s="5"/>
      <c r="O771" s="5"/>
      <c r="P771" s="5"/>
      <c r="Q771" s="5"/>
      <c r="R771" s="5"/>
      <c r="S771" s="5"/>
      <c r="T771" s="5"/>
      <c r="U771" s="5"/>
      <c r="V771" s="5"/>
      <c r="W771" s="5"/>
      <c r="X771" s="5"/>
      <c r="Y771" s="5"/>
      <c r="Z771" s="5"/>
      <c r="AA771" s="5"/>
    </row>
    <row r="772" ht="15.75" customHeight="1">
      <c r="A772" s="2"/>
      <c r="B772" s="2"/>
      <c r="C772" s="2"/>
      <c r="D772" s="2"/>
      <c r="E772" s="2"/>
      <c r="F772" s="3"/>
      <c r="G772" s="4"/>
      <c r="H772" s="4"/>
      <c r="I772" s="2"/>
      <c r="J772" s="2"/>
      <c r="K772" s="2"/>
      <c r="L772" s="2"/>
      <c r="M772" s="5"/>
      <c r="N772" s="5"/>
      <c r="O772" s="5"/>
      <c r="P772" s="5"/>
      <c r="Q772" s="5"/>
      <c r="R772" s="5"/>
      <c r="S772" s="5"/>
      <c r="T772" s="5"/>
      <c r="U772" s="5"/>
      <c r="V772" s="5"/>
      <c r="W772" s="5"/>
      <c r="X772" s="5"/>
      <c r="Y772" s="5"/>
      <c r="Z772" s="5"/>
      <c r="AA772" s="5"/>
    </row>
    <row r="773" ht="15.75" customHeight="1">
      <c r="A773" s="2"/>
      <c r="B773" s="2"/>
      <c r="C773" s="2"/>
      <c r="D773" s="2"/>
      <c r="E773" s="2"/>
      <c r="F773" s="3"/>
      <c r="G773" s="4"/>
      <c r="H773" s="4"/>
      <c r="I773" s="2"/>
      <c r="J773" s="2"/>
      <c r="K773" s="2"/>
      <c r="L773" s="2"/>
      <c r="M773" s="5"/>
      <c r="N773" s="5"/>
      <c r="O773" s="5"/>
      <c r="P773" s="5"/>
      <c r="Q773" s="5"/>
      <c r="R773" s="5"/>
      <c r="S773" s="5"/>
      <c r="T773" s="5"/>
      <c r="U773" s="5"/>
      <c r="V773" s="5"/>
      <c r="W773" s="5"/>
      <c r="X773" s="5"/>
      <c r="Y773" s="5"/>
      <c r="Z773" s="5"/>
      <c r="AA773" s="5"/>
    </row>
    <row r="774" ht="15.75" customHeight="1">
      <c r="A774" s="2"/>
      <c r="B774" s="2"/>
      <c r="C774" s="2"/>
      <c r="D774" s="2"/>
      <c r="E774" s="2"/>
      <c r="F774" s="3"/>
      <c r="G774" s="4"/>
      <c r="H774" s="4"/>
      <c r="I774" s="2"/>
      <c r="J774" s="2"/>
      <c r="K774" s="2"/>
      <c r="L774" s="2"/>
      <c r="M774" s="5"/>
      <c r="N774" s="5"/>
      <c r="O774" s="5"/>
      <c r="P774" s="5"/>
      <c r="Q774" s="5"/>
      <c r="R774" s="5"/>
      <c r="S774" s="5"/>
      <c r="T774" s="5"/>
      <c r="U774" s="5"/>
      <c r="V774" s="5"/>
      <c r="W774" s="5"/>
      <c r="X774" s="5"/>
      <c r="Y774" s="5"/>
      <c r="Z774" s="5"/>
      <c r="AA774" s="5"/>
    </row>
    <row r="775" ht="15.75" customHeight="1">
      <c r="A775" s="2"/>
      <c r="B775" s="2"/>
      <c r="C775" s="2"/>
      <c r="D775" s="2"/>
      <c r="E775" s="2"/>
      <c r="F775" s="3"/>
      <c r="G775" s="4"/>
      <c r="H775" s="4"/>
      <c r="I775" s="2"/>
      <c r="J775" s="2"/>
      <c r="K775" s="2"/>
      <c r="L775" s="2"/>
      <c r="M775" s="5"/>
      <c r="N775" s="5"/>
      <c r="O775" s="5"/>
      <c r="P775" s="5"/>
      <c r="Q775" s="5"/>
      <c r="R775" s="5"/>
      <c r="S775" s="5"/>
      <c r="T775" s="5"/>
      <c r="U775" s="5"/>
      <c r="V775" s="5"/>
      <c r="W775" s="5"/>
      <c r="X775" s="5"/>
      <c r="Y775" s="5"/>
      <c r="Z775" s="5"/>
      <c r="AA775" s="5"/>
    </row>
    <row r="776" ht="15.75" customHeight="1">
      <c r="A776" s="2"/>
      <c r="B776" s="2"/>
      <c r="C776" s="2"/>
      <c r="D776" s="2"/>
      <c r="E776" s="2"/>
      <c r="F776" s="3"/>
      <c r="G776" s="4"/>
      <c r="H776" s="4"/>
      <c r="I776" s="2"/>
      <c r="J776" s="2"/>
      <c r="K776" s="2"/>
      <c r="L776" s="2"/>
      <c r="M776" s="5"/>
      <c r="N776" s="5"/>
      <c r="O776" s="5"/>
      <c r="P776" s="5"/>
      <c r="Q776" s="5"/>
      <c r="R776" s="5"/>
      <c r="S776" s="5"/>
      <c r="T776" s="5"/>
      <c r="U776" s="5"/>
      <c r="V776" s="5"/>
      <c r="W776" s="5"/>
      <c r="X776" s="5"/>
      <c r="Y776" s="5"/>
      <c r="Z776" s="5"/>
      <c r="AA776" s="5"/>
    </row>
    <row r="777" ht="15.75" customHeight="1">
      <c r="A777" s="2"/>
      <c r="B777" s="2"/>
      <c r="C777" s="2"/>
      <c r="D777" s="2"/>
      <c r="E777" s="2"/>
      <c r="F777" s="3"/>
      <c r="G777" s="4"/>
      <c r="H777" s="4"/>
      <c r="I777" s="2"/>
      <c r="J777" s="2"/>
      <c r="K777" s="2"/>
      <c r="L777" s="2"/>
      <c r="M777" s="5"/>
      <c r="N777" s="5"/>
      <c r="O777" s="5"/>
      <c r="P777" s="5"/>
      <c r="Q777" s="5"/>
      <c r="R777" s="5"/>
      <c r="S777" s="5"/>
      <c r="T777" s="5"/>
      <c r="U777" s="5"/>
      <c r="V777" s="5"/>
      <c r="W777" s="5"/>
      <c r="X777" s="5"/>
      <c r="Y777" s="5"/>
      <c r="Z777" s="5"/>
      <c r="AA777" s="5"/>
    </row>
    <row r="778" ht="15.75" customHeight="1">
      <c r="A778" s="2"/>
      <c r="B778" s="2"/>
      <c r="C778" s="2"/>
      <c r="D778" s="2"/>
      <c r="E778" s="2"/>
      <c r="F778" s="3"/>
      <c r="G778" s="4"/>
      <c r="H778" s="4"/>
      <c r="I778" s="2"/>
      <c r="J778" s="2"/>
      <c r="K778" s="2"/>
      <c r="L778" s="2"/>
      <c r="M778" s="5"/>
      <c r="N778" s="5"/>
      <c r="O778" s="5"/>
      <c r="P778" s="5"/>
      <c r="Q778" s="5"/>
      <c r="R778" s="5"/>
      <c r="S778" s="5"/>
      <c r="T778" s="5"/>
      <c r="U778" s="5"/>
      <c r="V778" s="5"/>
      <c r="W778" s="5"/>
      <c r="X778" s="5"/>
      <c r="Y778" s="5"/>
      <c r="Z778" s="5"/>
      <c r="AA778" s="5"/>
    </row>
    <row r="779" ht="15.75" customHeight="1">
      <c r="A779" s="2"/>
      <c r="B779" s="2"/>
      <c r="C779" s="2"/>
      <c r="D779" s="2"/>
      <c r="E779" s="2"/>
      <c r="F779" s="3"/>
      <c r="G779" s="4"/>
      <c r="H779" s="4"/>
      <c r="I779" s="2"/>
      <c r="J779" s="2"/>
      <c r="K779" s="2"/>
      <c r="L779" s="2"/>
      <c r="M779" s="5"/>
      <c r="N779" s="5"/>
      <c r="O779" s="5"/>
      <c r="P779" s="5"/>
      <c r="Q779" s="5"/>
      <c r="R779" s="5"/>
      <c r="S779" s="5"/>
      <c r="T779" s="5"/>
      <c r="U779" s="5"/>
      <c r="V779" s="5"/>
      <c r="W779" s="5"/>
      <c r="X779" s="5"/>
      <c r="Y779" s="5"/>
      <c r="Z779" s="5"/>
      <c r="AA779" s="5"/>
    </row>
    <row r="780" ht="15.75" customHeight="1">
      <c r="A780" s="2"/>
      <c r="B780" s="2"/>
      <c r="C780" s="2"/>
      <c r="D780" s="2"/>
      <c r="E780" s="2"/>
      <c r="F780" s="3"/>
      <c r="G780" s="4"/>
      <c r="H780" s="4"/>
      <c r="I780" s="2"/>
      <c r="J780" s="2"/>
      <c r="K780" s="2"/>
      <c r="L780" s="2"/>
      <c r="M780" s="5"/>
      <c r="N780" s="5"/>
      <c r="O780" s="5"/>
      <c r="P780" s="5"/>
      <c r="Q780" s="5"/>
      <c r="R780" s="5"/>
      <c r="S780" s="5"/>
      <c r="T780" s="5"/>
      <c r="U780" s="5"/>
      <c r="V780" s="5"/>
      <c r="W780" s="5"/>
      <c r="X780" s="5"/>
      <c r="Y780" s="5"/>
      <c r="Z780" s="5"/>
      <c r="AA780" s="5"/>
    </row>
    <row r="781" ht="15.75" customHeight="1">
      <c r="A781" s="2"/>
      <c r="B781" s="2"/>
      <c r="C781" s="2"/>
      <c r="D781" s="2"/>
      <c r="E781" s="2"/>
      <c r="F781" s="3"/>
      <c r="G781" s="4"/>
      <c r="H781" s="4"/>
      <c r="I781" s="2"/>
      <c r="J781" s="2"/>
      <c r="K781" s="2"/>
      <c r="L781" s="2"/>
      <c r="M781" s="5"/>
      <c r="N781" s="5"/>
      <c r="O781" s="5"/>
      <c r="P781" s="5"/>
      <c r="Q781" s="5"/>
      <c r="R781" s="5"/>
      <c r="S781" s="5"/>
      <c r="T781" s="5"/>
      <c r="U781" s="5"/>
      <c r="V781" s="5"/>
      <c r="W781" s="5"/>
      <c r="X781" s="5"/>
      <c r="Y781" s="5"/>
      <c r="Z781" s="5"/>
      <c r="AA781" s="5"/>
    </row>
    <row r="782" ht="15.75" customHeight="1">
      <c r="A782" s="2"/>
      <c r="B782" s="2"/>
      <c r="C782" s="2"/>
      <c r="D782" s="2"/>
      <c r="E782" s="2"/>
      <c r="F782" s="3"/>
      <c r="G782" s="4"/>
      <c r="H782" s="4"/>
      <c r="I782" s="2"/>
      <c r="J782" s="2"/>
      <c r="K782" s="2"/>
      <c r="L782" s="2"/>
      <c r="M782" s="5"/>
      <c r="N782" s="5"/>
      <c r="O782" s="5"/>
      <c r="P782" s="5"/>
      <c r="Q782" s="5"/>
      <c r="R782" s="5"/>
      <c r="S782" s="5"/>
      <c r="T782" s="5"/>
      <c r="U782" s="5"/>
      <c r="V782" s="5"/>
      <c r="W782" s="5"/>
      <c r="X782" s="5"/>
      <c r="Y782" s="5"/>
      <c r="Z782" s="5"/>
      <c r="AA782" s="5"/>
    </row>
    <row r="783" ht="15.75" customHeight="1">
      <c r="A783" s="2"/>
      <c r="B783" s="2"/>
      <c r="C783" s="2"/>
      <c r="D783" s="2"/>
      <c r="E783" s="2"/>
      <c r="F783" s="3"/>
      <c r="G783" s="4"/>
      <c r="H783" s="4"/>
      <c r="I783" s="2"/>
      <c r="J783" s="2"/>
      <c r="K783" s="2"/>
      <c r="L783" s="2"/>
      <c r="M783" s="5"/>
      <c r="N783" s="5"/>
      <c r="O783" s="5"/>
      <c r="P783" s="5"/>
      <c r="Q783" s="5"/>
      <c r="R783" s="5"/>
      <c r="S783" s="5"/>
      <c r="T783" s="5"/>
      <c r="U783" s="5"/>
      <c r="V783" s="5"/>
      <c r="W783" s="5"/>
      <c r="X783" s="5"/>
      <c r="Y783" s="5"/>
      <c r="Z783" s="5"/>
      <c r="AA783" s="5"/>
    </row>
    <row r="784" ht="15.75" customHeight="1">
      <c r="A784" s="2"/>
      <c r="B784" s="2"/>
      <c r="C784" s="2"/>
      <c r="D784" s="2"/>
      <c r="E784" s="2"/>
      <c r="F784" s="3"/>
      <c r="G784" s="4"/>
      <c r="H784" s="4"/>
      <c r="I784" s="2"/>
      <c r="J784" s="2"/>
      <c r="K784" s="2"/>
      <c r="L784" s="2"/>
      <c r="M784" s="5"/>
      <c r="N784" s="5"/>
      <c r="O784" s="5"/>
      <c r="P784" s="5"/>
      <c r="Q784" s="5"/>
      <c r="R784" s="5"/>
      <c r="S784" s="5"/>
      <c r="T784" s="5"/>
      <c r="U784" s="5"/>
      <c r="V784" s="5"/>
      <c r="W784" s="5"/>
      <c r="X784" s="5"/>
      <c r="Y784" s="5"/>
      <c r="Z784" s="5"/>
      <c r="AA784" s="5"/>
    </row>
    <row r="785" ht="15.75" customHeight="1">
      <c r="A785" s="2"/>
      <c r="B785" s="2"/>
      <c r="C785" s="2"/>
      <c r="D785" s="2"/>
      <c r="E785" s="2"/>
      <c r="F785" s="3"/>
      <c r="G785" s="4"/>
      <c r="H785" s="4"/>
      <c r="I785" s="2"/>
      <c r="J785" s="2"/>
      <c r="K785" s="2"/>
      <c r="L785" s="2"/>
      <c r="M785" s="5"/>
      <c r="N785" s="5"/>
      <c r="O785" s="5"/>
      <c r="P785" s="5"/>
      <c r="Q785" s="5"/>
      <c r="R785" s="5"/>
      <c r="S785" s="5"/>
      <c r="T785" s="5"/>
      <c r="U785" s="5"/>
      <c r="V785" s="5"/>
      <c r="W785" s="5"/>
      <c r="X785" s="5"/>
      <c r="Y785" s="5"/>
      <c r="Z785" s="5"/>
      <c r="AA785" s="5"/>
    </row>
    <row r="786" ht="15.75" customHeight="1">
      <c r="A786" s="2"/>
      <c r="B786" s="2"/>
      <c r="C786" s="2"/>
      <c r="D786" s="2"/>
      <c r="E786" s="2"/>
      <c r="F786" s="3"/>
      <c r="G786" s="4"/>
      <c r="H786" s="4"/>
      <c r="I786" s="2"/>
      <c r="J786" s="2"/>
      <c r="K786" s="2"/>
      <c r="L786" s="2"/>
      <c r="M786" s="5"/>
      <c r="N786" s="5"/>
      <c r="O786" s="5"/>
      <c r="P786" s="5"/>
      <c r="Q786" s="5"/>
      <c r="R786" s="5"/>
      <c r="S786" s="5"/>
      <c r="T786" s="5"/>
      <c r="U786" s="5"/>
      <c r="V786" s="5"/>
      <c r="W786" s="5"/>
      <c r="X786" s="5"/>
      <c r="Y786" s="5"/>
      <c r="Z786" s="5"/>
      <c r="AA786" s="5"/>
    </row>
    <row r="787" ht="15.75" customHeight="1">
      <c r="A787" s="2"/>
      <c r="B787" s="2"/>
      <c r="C787" s="2"/>
      <c r="D787" s="2"/>
      <c r="E787" s="2"/>
      <c r="F787" s="3"/>
      <c r="G787" s="4"/>
      <c r="H787" s="4"/>
      <c r="I787" s="2"/>
      <c r="J787" s="2"/>
      <c r="K787" s="2"/>
      <c r="L787" s="2"/>
      <c r="M787" s="5"/>
      <c r="N787" s="5"/>
      <c r="O787" s="5"/>
      <c r="P787" s="5"/>
      <c r="Q787" s="5"/>
      <c r="R787" s="5"/>
      <c r="S787" s="5"/>
      <c r="T787" s="5"/>
      <c r="U787" s="5"/>
      <c r="V787" s="5"/>
      <c r="W787" s="5"/>
      <c r="X787" s="5"/>
      <c r="Y787" s="5"/>
      <c r="Z787" s="5"/>
      <c r="AA787" s="5"/>
    </row>
    <row r="788" ht="15.75" customHeight="1">
      <c r="A788" s="2"/>
      <c r="B788" s="2"/>
      <c r="C788" s="2"/>
      <c r="D788" s="2"/>
      <c r="E788" s="2"/>
      <c r="F788" s="3"/>
      <c r="G788" s="4"/>
      <c r="H788" s="4"/>
      <c r="I788" s="2"/>
      <c r="J788" s="2"/>
      <c r="K788" s="2"/>
      <c r="L788" s="2"/>
      <c r="M788" s="5"/>
      <c r="N788" s="5"/>
      <c r="O788" s="5"/>
      <c r="P788" s="5"/>
      <c r="Q788" s="5"/>
      <c r="R788" s="5"/>
      <c r="S788" s="5"/>
      <c r="T788" s="5"/>
      <c r="U788" s="5"/>
      <c r="V788" s="5"/>
      <c r="W788" s="5"/>
      <c r="X788" s="5"/>
      <c r="Y788" s="5"/>
      <c r="Z788" s="5"/>
      <c r="AA788" s="5"/>
    </row>
    <row r="789" ht="15.75" customHeight="1">
      <c r="A789" s="2"/>
      <c r="B789" s="2"/>
      <c r="C789" s="2"/>
      <c r="D789" s="2"/>
      <c r="E789" s="2"/>
      <c r="F789" s="3"/>
      <c r="G789" s="4"/>
      <c r="H789" s="4"/>
      <c r="I789" s="2"/>
      <c r="J789" s="2"/>
      <c r="K789" s="2"/>
      <c r="L789" s="2"/>
      <c r="M789" s="5"/>
      <c r="N789" s="5"/>
      <c r="O789" s="5"/>
      <c r="P789" s="5"/>
      <c r="Q789" s="5"/>
      <c r="R789" s="5"/>
      <c r="S789" s="5"/>
      <c r="T789" s="5"/>
      <c r="U789" s="5"/>
      <c r="V789" s="5"/>
      <c r="W789" s="5"/>
      <c r="X789" s="5"/>
      <c r="Y789" s="5"/>
      <c r="Z789" s="5"/>
      <c r="AA789" s="5"/>
    </row>
    <row r="790" ht="15.75" customHeight="1">
      <c r="A790" s="2"/>
      <c r="B790" s="2"/>
      <c r="C790" s="2"/>
      <c r="D790" s="2"/>
      <c r="E790" s="2"/>
      <c r="F790" s="3"/>
      <c r="G790" s="4"/>
      <c r="H790" s="4"/>
      <c r="I790" s="2"/>
      <c r="J790" s="2"/>
      <c r="K790" s="2"/>
      <c r="L790" s="2"/>
      <c r="M790" s="5"/>
      <c r="N790" s="5"/>
      <c r="O790" s="5"/>
      <c r="P790" s="5"/>
      <c r="Q790" s="5"/>
      <c r="R790" s="5"/>
      <c r="S790" s="5"/>
      <c r="T790" s="5"/>
      <c r="U790" s="5"/>
      <c r="V790" s="5"/>
      <c r="W790" s="5"/>
      <c r="X790" s="5"/>
      <c r="Y790" s="5"/>
      <c r="Z790" s="5"/>
      <c r="AA790" s="5"/>
    </row>
    <row r="791" ht="15.75" customHeight="1">
      <c r="A791" s="2"/>
      <c r="B791" s="2"/>
      <c r="C791" s="2"/>
      <c r="D791" s="2"/>
      <c r="E791" s="2"/>
      <c r="F791" s="3"/>
      <c r="G791" s="4"/>
      <c r="H791" s="4"/>
      <c r="I791" s="2"/>
      <c r="J791" s="2"/>
      <c r="K791" s="2"/>
      <c r="L791" s="2"/>
      <c r="M791" s="5"/>
      <c r="N791" s="5"/>
      <c r="O791" s="5"/>
      <c r="P791" s="5"/>
      <c r="Q791" s="5"/>
      <c r="R791" s="5"/>
      <c r="S791" s="5"/>
      <c r="T791" s="5"/>
      <c r="U791" s="5"/>
      <c r="V791" s="5"/>
      <c r="W791" s="5"/>
      <c r="X791" s="5"/>
      <c r="Y791" s="5"/>
      <c r="Z791" s="5"/>
      <c r="AA791" s="5"/>
    </row>
    <row r="792" ht="15.75" customHeight="1">
      <c r="A792" s="2"/>
      <c r="B792" s="2"/>
      <c r="C792" s="2"/>
      <c r="D792" s="2"/>
      <c r="E792" s="2"/>
      <c r="F792" s="3"/>
      <c r="G792" s="4"/>
      <c r="H792" s="4"/>
      <c r="I792" s="2"/>
      <c r="J792" s="2"/>
      <c r="K792" s="2"/>
      <c r="L792" s="2"/>
      <c r="M792" s="5"/>
      <c r="N792" s="5"/>
      <c r="O792" s="5"/>
      <c r="P792" s="5"/>
      <c r="Q792" s="5"/>
      <c r="R792" s="5"/>
      <c r="S792" s="5"/>
      <c r="T792" s="5"/>
      <c r="U792" s="5"/>
      <c r="V792" s="5"/>
      <c r="W792" s="5"/>
      <c r="X792" s="5"/>
      <c r="Y792" s="5"/>
      <c r="Z792" s="5"/>
      <c r="AA792" s="5"/>
    </row>
    <row r="793" ht="15.75" customHeight="1">
      <c r="A793" s="2"/>
      <c r="B793" s="2"/>
      <c r="C793" s="2"/>
      <c r="D793" s="2"/>
      <c r="E793" s="2"/>
      <c r="F793" s="3"/>
      <c r="G793" s="4"/>
      <c r="H793" s="4"/>
      <c r="I793" s="2"/>
      <c r="J793" s="2"/>
      <c r="K793" s="2"/>
      <c r="L793" s="2"/>
      <c r="M793" s="5"/>
      <c r="N793" s="5"/>
      <c r="O793" s="5"/>
      <c r="P793" s="5"/>
      <c r="Q793" s="5"/>
      <c r="R793" s="5"/>
      <c r="S793" s="5"/>
      <c r="T793" s="5"/>
      <c r="U793" s="5"/>
      <c r="V793" s="5"/>
      <c r="W793" s="5"/>
      <c r="X793" s="5"/>
      <c r="Y793" s="5"/>
      <c r="Z793" s="5"/>
      <c r="AA793" s="5"/>
    </row>
    <row r="794" ht="15.75" customHeight="1">
      <c r="A794" s="2"/>
      <c r="B794" s="2"/>
      <c r="C794" s="2"/>
      <c r="D794" s="2"/>
      <c r="E794" s="2"/>
      <c r="F794" s="3"/>
      <c r="G794" s="4"/>
      <c r="H794" s="4"/>
      <c r="I794" s="2"/>
      <c r="J794" s="2"/>
      <c r="K794" s="2"/>
      <c r="L794" s="2"/>
      <c r="M794" s="5"/>
      <c r="N794" s="5"/>
      <c r="O794" s="5"/>
      <c r="P794" s="5"/>
      <c r="Q794" s="5"/>
      <c r="R794" s="5"/>
      <c r="S794" s="5"/>
      <c r="T794" s="5"/>
      <c r="U794" s="5"/>
      <c r="V794" s="5"/>
      <c r="W794" s="5"/>
      <c r="X794" s="5"/>
      <c r="Y794" s="5"/>
      <c r="Z794" s="5"/>
      <c r="AA794" s="5"/>
    </row>
    <row r="795" ht="15.75" customHeight="1">
      <c r="A795" s="2"/>
      <c r="B795" s="2"/>
      <c r="C795" s="2"/>
      <c r="D795" s="2"/>
      <c r="E795" s="2"/>
      <c r="F795" s="3"/>
      <c r="G795" s="4"/>
      <c r="H795" s="4"/>
      <c r="I795" s="2"/>
      <c r="J795" s="2"/>
      <c r="K795" s="2"/>
      <c r="L795" s="2"/>
      <c r="M795" s="5"/>
      <c r="N795" s="5"/>
      <c r="O795" s="5"/>
      <c r="P795" s="5"/>
      <c r="Q795" s="5"/>
      <c r="R795" s="5"/>
      <c r="S795" s="5"/>
      <c r="T795" s="5"/>
      <c r="U795" s="5"/>
      <c r="V795" s="5"/>
      <c r="W795" s="5"/>
      <c r="X795" s="5"/>
      <c r="Y795" s="5"/>
      <c r="Z795" s="5"/>
      <c r="AA795" s="5"/>
    </row>
    <row r="796" ht="15.75" customHeight="1">
      <c r="A796" s="2"/>
      <c r="B796" s="2"/>
      <c r="C796" s="2"/>
      <c r="D796" s="2"/>
      <c r="E796" s="2"/>
      <c r="F796" s="3"/>
      <c r="G796" s="4"/>
      <c r="H796" s="4"/>
      <c r="I796" s="2"/>
      <c r="J796" s="2"/>
      <c r="K796" s="2"/>
      <c r="L796" s="2"/>
      <c r="M796" s="5"/>
      <c r="N796" s="5"/>
      <c r="O796" s="5"/>
      <c r="P796" s="5"/>
      <c r="Q796" s="5"/>
      <c r="R796" s="5"/>
      <c r="S796" s="5"/>
      <c r="T796" s="5"/>
      <c r="U796" s="5"/>
      <c r="V796" s="5"/>
      <c r="W796" s="5"/>
      <c r="X796" s="5"/>
      <c r="Y796" s="5"/>
      <c r="Z796" s="5"/>
      <c r="AA796" s="5"/>
    </row>
    <row r="797" ht="15.75" customHeight="1">
      <c r="A797" s="2"/>
      <c r="B797" s="2"/>
      <c r="C797" s="2"/>
      <c r="D797" s="2"/>
      <c r="E797" s="2"/>
      <c r="F797" s="3"/>
      <c r="G797" s="4"/>
      <c r="H797" s="4"/>
      <c r="I797" s="2"/>
      <c r="J797" s="2"/>
      <c r="K797" s="2"/>
      <c r="L797" s="2"/>
      <c r="M797" s="5"/>
      <c r="N797" s="5"/>
      <c r="O797" s="5"/>
      <c r="P797" s="5"/>
      <c r="Q797" s="5"/>
      <c r="R797" s="5"/>
      <c r="S797" s="5"/>
      <c r="T797" s="5"/>
      <c r="U797" s="5"/>
      <c r="V797" s="5"/>
      <c r="W797" s="5"/>
      <c r="X797" s="5"/>
      <c r="Y797" s="5"/>
      <c r="Z797" s="5"/>
      <c r="AA797" s="5"/>
    </row>
    <row r="798" ht="15.75" customHeight="1">
      <c r="A798" s="2"/>
      <c r="B798" s="2"/>
      <c r="C798" s="2"/>
      <c r="D798" s="2"/>
      <c r="E798" s="2"/>
      <c r="F798" s="3"/>
      <c r="G798" s="4"/>
      <c r="H798" s="4"/>
      <c r="I798" s="2"/>
      <c r="J798" s="2"/>
      <c r="K798" s="2"/>
      <c r="L798" s="2"/>
      <c r="M798" s="5"/>
      <c r="N798" s="5"/>
      <c r="O798" s="5"/>
      <c r="P798" s="5"/>
      <c r="Q798" s="5"/>
      <c r="R798" s="5"/>
      <c r="S798" s="5"/>
      <c r="T798" s="5"/>
      <c r="U798" s="5"/>
      <c r="V798" s="5"/>
      <c r="W798" s="5"/>
      <c r="X798" s="5"/>
      <c r="Y798" s="5"/>
      <c r="Z798" s="5"/>
      <c r="AA798" s="5"/>
    </row>
    <row r="799" ht="15.75" customHeight="1">
      <c r="A799" s="2"/>
      <c r="B799" s="2"/>
      <c r="C799" s="2"/>
      <c r="D799" s="2"/>
      <c r="E799" s="2"/>
      <c r="F799" s="3"/>
      <c r="G799" s="4"/>
      <c r="H799" s="4"/>
      <c r="I799" s="2"/>
      <c r="J799" s="2"/>
      <c r="K799" s="2"/>
      <c r="L799" s="2"/>
      <c r="M799" s="5"/>
      <c r="N799" s="5"/>
      <c r="O799" s="5"/>
      <c r="P799" s="5"/>
      <c r="Q799" s="5"/>
      <c r="R799" s="5"/>
      <c r="S799" s="5"/>
      <c r="T799" s="5"/>
      <c r="U799" s="5"/>
      <c r="V799" s="5"/>
      <c r="W799" s="5"/>
      <c r="X799" s="5"/>
      <c r="Y799" s="5"/>
      <c r="Z799" s="5"/>
      <c r="AA799" s="5"/>
    </row>
    <row r="800" ht="15.75" customHeight="1">
      <c r="A800" s="2"/>
      <c r="B800" s="2"/>
      <c r="C800" s="2"/>
      <c r="D800" s="2"/>
      <c r="E800" s="2"/>
      <c r="F800" s="3"/>
      <c r="G800" s="4"/>
      <c r="H800" s="4"/>
      <c r="I800" s="2"/>
      <c r="J800" s="2"/>
      <c r="K800" s="2"/>
      <c r="L800" s="2"/>
      <c r="M800" s="5"/>
      <c r="N800" s="5"/>
      <c r="O800" s="5"/>
      <c r="P800" s="5"/>
      <c r="Q800" s="5"/>
      <c r="R800" s="5"/>
      <c r="S800" s="5"/>
      <c r="T800" s="5"/>
      <c r="U800" s="5"/>
      <c r="V800" s="5"/>
      <c r="W800" s="5"/>
      <c r="X800" s="5"/>
      <c r="Y800" s="5"/>
      <c r="Z800" s="5"/>
      <c r="AA800" s="5"/>
    </row>
    <row r="801" ht="15.75" customHeight="1">
      <c r="A801" s="2"/>
      <c r="B801" s="2"/>
      <c r="C801" s="2"/>
      <c r="D801" s="2"/>
      <c r="E801" s="2"/>
      <c r="F801" s="3"/>
      <c r="G801" s="4"/>
      <c r="H801" s="4"/>
      <c r="I801" s="2"/>
      <c r="J801" s="2"/>
      <c r="K801" s="2"/>
      <c r="L801" s="2"/>
      <c r="M801" s="5"/>
      <c r="N801" s="5"/>
      <c r="O801" s="5"/>
      <c r="P801" s="5"/>
      <c r="Q801" s="5"/>
      <c r="R801" s="5"/>
      <c r="S801" s="5"/>
      <c r="T801" s="5"/>
      <c r="U801" s="5"/>
      <c r="V801" s="5"/>
      <c r="W801" s="5"/>
      <c r="X801" s="5"/>
      <c r="Y801" s="5"/>
      <c r="Z801" s="5"/>
      <c r="AA801" s="5"/>
    </row>
    <row r="802" ht="15.75" customHeight="1">
      <c r="A802" s="2"/>
      <c r="B802" s="2"/>
      <c r="C802" s="2"/>
      <c r="D802" s="2"/>
      <c r="E802" s="2"/>
      <c r="F802" s="3"/>
      <c r="G802" s="4"/>
      <c r="H802" s="4"/>
      <c r="I802" s="2"/>
      <c r="J802" s="2"/>
      <c r="K802" s="2"/>
      <c r="L802" s="2"/>
      <c r="M802" s="5"/>
      <c r="N802" s="5"/>
      <c r="O802" s="5"/>
      <c r="P802" s="5"/>
      <c r="Q802" s="5"/>
      <c r="R802" s="5"/>
      <c r="S802" s="5"/>
      <c r="T802" s="5"/>
      <c r="U802" s="5"/>
      <c r="V802" s="5"/>
      <c r="W802" s="5"/>
      <c r="X802" s="5"/>
      <c r="Y802" s="5"/>
      <c r="Z802" s="5"/>
      <c r="AA802" s="5"/>
    </row>
    <row r="803" ht="15.75" customHeight="1">
      <c r="A803" s="2"/>
      <c r="B803" s="2"/>
      <c r="C803" s="2"/>
      <c r="D803" s="2"/>
      <c r="E803" s="2"/>
      <c r="F803" s="3"/>
      <c r="G803" s="4"/>
      <c r="H803" s="4"/>
      <c r="I803" s="2"/>
      <c r="J803" s="2"/>
      <c r="K803" s="2"/>
      <c r="L803" s="2"/>
      <c r="M803" s="5"/>
      <c r="N803" s="5"/>
      <c r="O803" s="5"/>
      <c r="P803" s="5"/>
      <c r="Q803" s="5"/>
      <c r="R803" s="5"/>
      <c r="S803" s="5"/>
      <c r="T803" s="5"/>
      <c r="U803" s="5"/>
      <c r="V803" s="5"/>
      <c r="W803" s="5"/>
      <c r="X803" s="5"/>
      <c r="Y803" s="5"/>
      <c r="Z803" s="5"/>
      <c r="AA803" s="5"/>
    </row>
    <row r="804" ht="15.75" customHeight="1">
      <c r="A804" s="2"/>
      <c r="B804" s="2"/>
      <c r="C804" s="2"/>
      <c r="D804" s="2"/>
      <c r="E804" s="2"/>
      <c r="F804" s="3"/>
      <c r="G804" s="4"/>
      <c r="H804" s="4"/>
      <c r="I804" s="2"/>
      <c r="J804" s="2"/>
      <c r="K804" s="2"/>
      <c r="L804" s="2"/>
      <c r="M804" s="5"/>
      <c r="N804" s="5"/>
      <c r="O804" s="5"/>
      <c r="P804" s="5"/>
      <c r="Q804" s="5"/>
      <c r="R804" s="5"/>
      <c r="S804" s="5"/>
      <c r="T804" s="5"/>
      <c r="U804" s="5"/>
      <c r="V804" s="5"/>
      <c r="W804" s="5"/>
      <c r="X804" s="5"/>
      <c r="Y804" s="5"/>
      <c r="Z804" s="5"/>
      <c r="AA804" s="5"/>
    </row>
    <row r="805" ht="15.75" customHeight="1">
      <c r="A805" s="2"/>
      <c r="B805" s="2"/>
      <c r="C805" s="2"/>
      <c r="D805" s="2"/>
      <c r="E805" s="2"/>
      <c r="F805" s="3"/>
      <c r="G805" s="4"/>
      <c r="H805" s="4"/>
      <c r="I805" s="2"/>
      <c r="J805" s="2"/>
      <c r="K805" s="2"/>
      <c r="L805" s="2"/>
      <c r="M805" s="5"/>
      <c r="N805" s="5"/>
      <c r="O805" s="5"/>
      <c r="P805" s="5"/>
      <c r="Q805" s="5"/>
      <c r="R805" s="5"/>
      <c r="S805" s="5"/>
      <c r="T805" s="5"/>
      <c r="U805" s="5"/>
      <c r="V805" s="5"/>
      <c r="W805" s="5"/>
      <c r="X805" s="5"/>
      <c r="Y805" s="5"/>
      <c r="Z805" s="5"/>
      <c r="AA805" s="5"/>
    </row>
    <row r="806" ht="15.75" customHeight="1">
      <c r="A806" s="2"/>
      <c r="B806" s="2"/>
      <c r="C806" s="2"/>
      <c r="D806" s="2"/>
      <c r="E806" s="2"/>
      <c r="F806" s="3"/>
      <c r="G806" s="4"/>
      <c r="H806" s="4"/>
      <c r="I806" s="2"/>
      <c r="J806" s="2"/>
      <c r="K806" s="2"/>
      <c r="L806" s="2"/>
      <c r="M806" s="5"/>
      <c r="N806" s="5"/>
      <c r="O806" s="5"/>
      <c r="P806" s="5"/>
      <c r="Q806" s="5"/>
      <c r="R806" s="5"/>
      <c r="S806" s="5"/>
      <c r="T806" s="5"/>
      <c r="U806" s="5"/>
      <c r="V806" s="5"/>
      <c r="W806" s="5"/>
      <c r="X806" s="5"/>
      <c r="Y806" s="5"/>
      <c r="Z806" s="5"/>
      <c r="AA806" s="5"/>
    </row>
    <row r="807" ht="15.75" customHeight="1">
      <c r="A807" s="2"/>
      <c r="B807" s="2"/>
      <c r="C807" s="2"/>
      <c r="D807" s="2"/>
      <c r="E807" s="2"/>
      <c r="F807" s="3"/>
      <c r="G807" s="4"/>
      <c r="H807" s="4"/>
      <c r="I807" s="2"/>
      <c r="J807" s="2"/>
      <c r="K807" s="2"/>
      <c r="L807" s="2"/>
      <c r="M807" s="5"/>
      <c r="N807" s="5"/>
      <c r="O807" s="5"/>
      <c r="P807" s="5"/>
      <c r="Q807" s="5"/>
      <c r="R807" s="5"/>
      <c r="S807" s="5"/>
      <c r="T807" s="5"/>
      <c r="U807" s="5"/>
      <c r="V807" s="5"/>
      <c r="W807" s="5"/>
      <c r="X807" s="5"/>
      <c r="Y807" s="5"/>
      <c r="Z807" s="5"/>
      <c r="AA807" s="5"/>
    </row>
    <row r="808" ht="15.75" customHeight="1">
      <c r="A808" s="2"/>
      <c r="B808" s="2"/>
      <c r="C808" s="2"/>
      <c r="D808" s="2"/>
      <c r="E808" s="2"/>
      <c r="F808" s="3"/>
      <c r="G808" s="4"/>
      <c r="H808" s="4"/>
      <c r="I808" s="2"/>
      <c r="J808" s="2"/>
      <c r="K808" s="2"/>
      <c r="L808" s="2"/>
      <c r="M808" s="5"/>
      <c r="N808" s="5"/>
      <c r="O808" s="5"/>
      <c r="P808" s="5"/>
      <c r="Q808" s="5"/>
      <c r="R808" s="5"/>
      <c r="S808" s="5"/>
      <c r="T808" s="5"/>
      <c r="U808" s="5"/>
      <c r="V808" s="5"/>
      <c r="W808" s="5"/>
      <c r="X808" s="5"/>
      <c r="Y808" s="5"/>
      <c r="Z808" s="5"/>
      <c r="AA808" s="5"/>
    </row>
    <row r="809" ht="15.75" customHeight="1">
      <c r="A809" s="2"/>
      <c r="B809" s="2"/>
      <c r="C809" s="2"/>
      <c r="D809" s="2"/>
      <c r="E809" s="2"/>
      <c r="F809" s="3"/>
      <c r="G809" s="4"/>
      <c r="H809" s="4"/>
      <c r="I809" s="2"/>
      <c r="J809" s="2"/>
      <c r="K809" s="2"/>
      <c r="L809" s="2"/>
      <c r="M809" s="5"/>
      <c r="N809" s="5"/>
      <c r="O809" s="5"/>
      <c r="P809" s="5"/>
      <c r="Q809" s="5"/>
      <c r="R809" s="5"/>
      <c r="S809" s="5"/>
      <c r="T809" s="5"/>
      <c r="U809" s="5"/>
      <c r="V809" s="5"/>
      <c r="W809" s="5"/>
      <c r="X809" s="5"/>
      <c r="Y809" s="5"/>
      <c r="Z809" s="5"/>
      <c r="AA809" s="5"/>
    </row>
    <row r="810" ht="15.75" customHeight="1">
      <c r="A810" s="2"/>
      <c r="B810" s="2"/>
      <c r="C810" s="2"/>
      <c r="D810" s="2"/>
      <c r="E810" s="2"/>
      <c r="F810" s="3"/>
      <c r="G810" s="4"/>
      <c r="H810" s="4"/>
      <c r="I810" s="2"/>
      <c r="J810" s="2"/>
      <c r="K810" s="2"/>
      <c r="L810" s="2"/>
      <c r="M810" s="5"/>
      <c r="N810" s="5"/>
      <c r="O810" s="5"/>
      <c r="P810" s="5"/>
      <c r="Q810" s="5"/>
      <c r="R810" s="5"/>
      <c r="S810" s="5"/>
      <c r="T810" s="5"/>
      <c r="U810" s="5"/>
      <c r="V810" s="5"/>
      <c r="W810" s="5"/>
      <c r="X810" s="5"/>
      <c r="Y810" s="5"/>
      <c r="Z810" s="5"/>
      <c r="AA810" s="5"/>
    </row>
    <row r="811" ht="15.75" customHeight="1">
      <c r="A811" s="2"/>
      <c r="B811" s="2"/>
      <c r="C811" s="2"/>
      <c r="D811" s="2"/>
      <c r="E811" s="2"/>
      <c r="F811" s="3"/>
      <c r="G811" s="4"/>
      <c r="H811" s="4"/>
      <c r="I811" s="2"/>
      <c r="J811" s="2"/>
      <c r="K811" s="2"/>
      <c r="L811" s="2"/>
      <c r="M811" s="5"/>
      <c r="N811" s="5"/>
      <c r="O811" s="5"/>
      <c r="P811" s="5"/>
      <c r="Q811" s="5"/>
      <c r="R811" s="5"/>
      <c r="S811" s="5"/>
      <c r="T811" s="5"/>
      <c r="U811" s="5"/>
      <c r="V811" s="5"/>
      <c r="W811" s="5"/>
      <c r="X811" s="5"/>
      <c r="Y811" s="5"/>
      <c r="Z811" s="5"/>
      <c r="AA811" s="5"/>
    </row>
    <row r="812" ht="15.75" customHeight="1">
      <c r="A812" s="2"/>
      <c r="B812" s="2"/>
      <c r="C812" s="2"/>
      <c r="D812" s="2"/>
      <c r="E812" s="2"/>
      <c r="F812" s="3"/>
      <c r="G812" s="4"/>
      <c r="H812" s="4"/>
      <c r="I812" s="2"/>
      <c r="J812" s="2"/>
      <c r="K812" s="2"/>
      <c r="L812" s="2"/>
      <c r="M812" s="5"/>
      <c r="N812" s="5"/>
      <c r="O812" s="5"/>
      <c r="P812" s="5"/>
      <c r="Q812" s="5"/>
      <c r="R812" s="5"/>
      <c r="S812" s="5"/>
      <c r="T812" s="5"/>
      <c r="U812" s="5"/>
      <c r="V812" s="5"/>
      <c r="W812" s="5"/>
      <c r="X812" s="5"/>
      <c r="Y812" s="5"/>
      <c r="Z812" s="5"/>
      <c r="AA812" s="5"/>
    </row>
    <row r="813" ht="15.75" customHeight="1">
      <c r="A813" s="2"/>
      <c r="B813" s="2"/>
      <c r="C813" s="2"/>
      <c r="D813" s="2"/>
      <c r="E813" s="2"/>
      <c r="F813" s="3"/>
      <c r="G813" s="4"/>
      <c r="H813" s="4"/>
      <c r="I813" s="2"/>
      <c r="J813" s="2"/>
      <c r="K813" s="2"/>
      <c r="L813" s="2"/>
      <c r="M813" s="5"/>
      <c r="N813" s="5"/>
      <c r="O813" s="5"/>
      <c r="P813" s="5"/>
      <c r="Q813" s="5"/>
      <c r="R813" s="5"/>
      <c r="S813" s="5"/>
      <c r="T813" s="5"/>
      <c r="U813" s="5"/>
      <c r="V813" s="5"/>
      <c r="W813" s="5"/>
      <c r="X813" s="5"/>
      <c r="Y813" s="5"/>
      <c r="Z813" s="5"/>
      <c r="AA813" s="5"/>
    </row>
    <row r="814" ht="15.75" customHeight="1">
      <c r="A814" s="2"/>
      <c r="B814" s="2"/>
      <c r="C814" s="2"/>
      <c r="D814" s="2"/>
      <c r="E814" s="2"/>
      <c r="F814" s="3"/>
      <c r="G814" s="4"/>
      <c r="H814" s="4"/>
      <c r="I814" s="2"/>
      <c r="J814" s="2"/>
      <c r="K814" s="2"/>
      <c r="L814" s="2"/>
      <c r="M814" s="5"/>
      <c r="N814" s="5"/>
      <c r="O814" s="5"/>
      <c r="P814" s="5"/>
      <c r="Q814" s="5"/>
      <c r="R814" s="5"/>
      <c r="S814" s="5"/>
      <c r="T814" s="5"/>
      <c r="U814" s="5"/>
      <c r="V814" s="5"/>
      <c r="W814" s="5"/>
      <c r="X814" s="5"/>
      <c r="Y814" s="5"/>
      <c r="Z814" s="5"/>
      <c r="AA814" s="5"/>
    </row>
    <row r="815" ht="15.75" customHeight="1">
      <c r="A815" s="2"/>
      <c r="B815" s="2"/>
      <c r="C815" s="2"/>
      <c r="D815" s="2"/>
      <c r="E815" s="2"/>
      <c r="F815" s="3"/>
      <c r="G815" s="4"/>
      <c r="H815" s="4"/>
      <c r="I815" s="2"/>
      <c r="J815" s="2"/>
      <c r="K815" s="2"/>
      <c r="L815" s="2"/>
      <c r="M815" s="5"/>
      <c r="N815" s="5"/>
      <c r="O815" s="5"/>
      <c r="P815" s="5"/>
      <c r="Q815" s="5"/>
      <c r="R815" s="5"/>
      <c r="S815" s="5"/>
      <c r="T815" s="5"/>
      <c r="U815" s="5"/>
      <c r="V815" s="5"/>
      <c r="W815" s="5"/>
      <c r="X815" s="5"/>
      <c r="Y815" s="5"/>
      <c r="Z815" s="5"/>
      <c r="AA815" s="5"/>
    </row>
    <row r="816" ht="15.75" customHeight="1">
      <c r="A816" s="2"/>
      <c r="B816" s="2"/>
      <c r="C816" s="2"/>
      <c r="D816" s="2"/>
      <c r="E816" s="2"/>
      <c r="F816" s="3"/>
      <c r="G816" s="4"/>
      <c r="H816" s="4"/>
      <c r="I816" s="2"/>
      <c r="J816" s="2"/>
      <c r="K816" s="2"/>
      <c r="L816" s="2"/>
      <c r="M816" s="5"/>
      <c r="N816" s="5"/>
      <c r="O816" s="5"/>
      <c r="P816" s="5"/>
      <c r="Q816" s="5"/>
      <c r="R816" s="5"/>
      <c r="S816" s="5"/>
      <c r="T816" s="5"/>
      <c r="U816" s="5"/>
      <c r="V816" s="5"/>
      <c r="W816" s="5"/>
      <c r="X816" s="5"/>
      <c r="Y816" s="5"/>
      <c r="Z816" s="5"/>
      <c r="AA816" s="5"/>
    </row>
    <row r="817" ht="15.75" customHeight="1">
      <c r="A817" s="2"/>
      <c r="B817" s="2"/>
      <c r="C817" s="2"/>
      <c r="D817" s="2"/>
      <c r="E817" s="2"/>
      <c r="F817" s="3"/>
      <c r="G817" s="4"/>
      <c r="H817" s="4"/>
      <c r="I817" s="2"/>
      <c r="J817" s="2"/>
      <c r="K817" s="2"/>
      <c r="L817" s="2"/>
      <c r="M817" s="5"/>
      <c r="N817" s="5"/>
      <c r="O817" s="5"/>
      <c r="P817" s="5"/>
      <c r="Q817" s="5"/>
      <c r="R817" s="5"/>
      <c r="S817" s="5"/>
      <c r="T817" s="5"/>
      <c r="U817" s="5"/>
      <c r="V817" s="5"/>
      <c r="W817" s="5"/>
      <c r="X817" s="5"/>
      <c r="Y817" s="5"/>
      <c r="Z817" s="5"/>
      <c r="AA817" s="5"/>
    </row>
    <row r="818" ht="15.75" customHeight="1">
      <c r="A818" s="2"/>
      <c r="B818" s="2"/>
      <c r="C818" s="2"/>
      <c r="D818" s="2"/>
      <c r="E818" s="2"/>
      <c r="F818" s="3"/>
      <c r="G818" s="4"/>
      <c r="H818" s="4"/>
      <c r="I818" s="2"/>
      <c r="J818" s="2"/>
      <c r="K818" s="2"/>
      <c r="L818" s="2"/>
      <c r="M818" s="5"/>
      <c r="N818" s="5"/>
      <c r="O818" s="5"/>
      <c r="P818" s="5"/>
      <c r="Q818" s="5"/>
      <c r="R818" s="5"/>
      <c r="S818" s="5"/>
      <c r="T818" s="5"/>
      <c r="U818" s="5"/>
      <c r="V818" s="5"/>
      <c r="W818" s="5"/>
      <c r="X818" s="5"/>
      <c r="Y818" s="5"/>
      <c r="Z818" s="5"/>
      <c r="AA818" s="5"/>
    </row>
    <row r="819" ht="15.75" customHeight="1">
      <c r="A819" s="2"/>
      <c r="B819" s="2"/>
      <c r="C819" s="2"/>
      <c r="D819" s="2"/>
      <c r="E819" s="2"/>
      <c r="F819" s="3"/>
      <c r="G819" s="4"/>
      <c r="H819" s="4"/>
      <c r="I819" s="2"/>
      <c r="J819" s="2"/>
      <c r="K819" s="2"/>
      <c r="L819" s="2"/>
      <c r="M819" s="5"/>
      <c r="N819" s="5"/>
      <c r="O819" s="5"/>
      <c r="P819" s="5"/>
      <c r="Q819" s="5"/>
      <c r="R819" s="5"/>
      <c r="S819" s="5"/>
      <c r="T819" s="5"/>
      <c r="U819" s="5"/>
      <c r="V819" s="5"/>
      <c r="W819" s="5"/>
      <c r="X819" s="5"/>
      <c r="Y819" s="5"/>
      <c r="Z819" s="5"/>
      <c r="AA819" s="5"/>
    </row>
    <row r="820" ht="15.75" customHeight="1">
      <c r="A820" s="2"/>
      <c r="B820" s="2"/>
      <c r="C820" s="2"/>
      <c r="D820" s="2"/>
      <c r="E820" s="2"/>
      <c r="F820" s="3"/>
      <c r="G820" s="4"/>
      <c r="H820" s="4"/>
      <c r="I820" s="2"/>
      <c r="J820" s="2"/>
      <c r="K820" s="2"/>
      <c r="L820" s="2"/>
      <c r="M820" s="5"/>
      <c r="N820" s="5"/>
      <c r="O820" s="5"/>
      <c r="P820" s="5"/>
      <c r="Q820" s="5"/>
      <c r="R820" s="5"/>
      <c r="S820" s="5"/>
      <c r="T820" s="5"/>
      <c r="U820" s="5"/>
      <c r="V820" s="5"/>
      <c r="W820" s="5"/>
      <c r="X820" s="5"/>
      <c r="Y820" s="5"/>
      <c r="Z820" s="5"/>
      <c r="AA820" s="5"/>
    </row>
    <row r="821" ht="15.75" customHeight="1">
      <c r="A821" s="2"/>
      <c r="B821" s="2"/>
      <c r="C821" s="2"/>
      <c r="D821" s="2"/>
      <c r="E821" s="2"/>
      <c r="F821" s="3"/>
      <c r="G821" s="4"/>
      <c r="H821" s="4"/>
      <c r="I821" s="2"/>
      <c r="J821" s="2"/>
      <c r="K821" s="2"/>
      <c r="L821" s="2"/>
      <c r="M821" s="5"/>
      <c r="N821" s="5"/>
      <c r="O821" s="5"/>
      <c r="P821" s="5"/>
      <c r="Q821" s="5"/>
      <c r="R821" s="5"/>
      <c r="S821" s="5"/>
      <c r="T821" s="5"/>
      <c r="U821" s="5"/>
      <c r="V821" s="5"/>
      <c r="W821" s="5"/>
      <c r="X821" s="5"/>
      <c r="Y821" s="5"/>
      <c r="Z821" s="5"/>
      <c r="AA821" s="5"/>
    </row>
    <row r="822" ht="15.75" customHeight="1">
      <c r="A822" s="2"/>
      <c r="B822" s="2"/>
      <c r="C822" s="2"/>
      <c r="D822" s="2"/>
      <c r="E822" s="2"/>
      <c r="F822" s="3"/>
      <c r="G822" s="4"/>
      <c r="H822" s="4"/>
      <c r="I822" s="2"/>
      <c r="J822" s="2"/>
      <c r="K822" s="2"/>
      <c r="L822" s="2"/>
      <c r="M822" s="5"/>
      <c r="N822" s="5"/>
      <c r="O822" s="5"/>
      <c r="P822" s="5"/>
      <c r="Q822" s="5"/>
      <c r="R822" s="5"/>
      <c r="S822" s="5"/>
      <c r="T822" s="5"/>
      <c r="U822" s="5"/>
      <c r="V822" s="5"/>
      <c r="W822" s="5"/>
      <c r="X822" s="5"/>
      <c r="Y822" s="5"/>
      <c r="Z822" s="5"/>
      <c r="AA822" s="5"/>
    </row>
    <row r="823" ht="15.75" customHeight="1">
      <c r="A823" s="2"/>
      <c r="B823" s="2"/>
      <c r="C823" s="2"/>
      <c r="D823" s="2"/>
      <c r="E823" s="2"/>
      <c r="F823" s="3"/>
      <c r="G823" s="4"/>
      <c r="H823" s="4"/>
      <c r="I823" s="2"/>
      <c r="J823" s="2"/>
      <c r="K823" s="2"/>
      <c r="L823" s="2"/>
      <c r="M823" s="5"/>
      <c r="N823" s="5"/>
      <c r="O823" s="5"/>
      <c r="P823" s="5"/>
      <c r="Q823" s="5"/>
      <c r="R823" s="5"/>
      <c r="S823" s="5"/>
      <c r="T823" s="5"/>
      <c r="U823" s="5"/>
      <c r="V823" s="5"/>
      <c r="W823" s="5"/>
      <c r="X823" s="5"/>
      <c r="Y823" s="5"/>
      <c r="Z823" s="5"/>
      <c r="AA823" s="5"/>
    </row>
    <row r="824" ht="15.75" customHeight="1">
      <c r="A824" s="2"/>
      <c r="B824" s="2"/>
      <c r="C824" s="2"/>
      <c r="D824" s="2"/>
      <c r="E824" s="2"/>
      <c r="F824" s="3"/>
      <c r="G824" s="4"/>
      <c r="H824" s="4"/>
      <c r="I824" s="2"/>
      <c r="J824" s="2"/>
      <c r="K824" s="2"/>
      <c r="L824" s="2"/>
      <c r="M824" s="5"/>
      <c r="N824" s="5"/>
      <c r="O824" s="5"/>
      <c r="P824" s="5"/>
      <c r="Q824" s="5"/>
      <c r="R824" s="5"/>
      <c r="S824" s="5"/>
      <c r="T824" s="5"/>
      <c r="U824" s="5"/>
      <c r="V824" s="5"/>
      <c r="W824" s="5"/>
      <c r="X824" s="5"/>
      <c r="Y824" s="5"/>
      <c r="Z824" s="5"/>
      <c r="AA824" s="5"/>
    </row>
    <row r="825" ht="15.75" customHeight="1">
      <c r="A825" s="2"/>
      <c r="B825" s="2"/>
      <c r="C825" s="2"/>
      <c r="D825" s="2"/>
      <c r="E825" s="2"/>
      <c r="F825" s="3"/>
      <c r="G825" s="4"/>
      <c r="H825" s="4"/>
      <c r="I825" s="2"/>
      <c r="J825" s="2"/>
      <c r="K825" s="2"/>
      <c r="L825" s="2"/>
      <c r="M825" s="5"/>
      <c r="N825" s="5"/>
      <c r="O825" s="5"/>
      <c r="P825" s="5"/>
      <c r="Q825" s="5"/>
      <c r="R825" s="5"/>
      <c r="S825" s="5"/>
      <c r="T825" s="5"/>
      <c r="U825" s="5"/>
      <c r="V825" s="5"/>
      <c r="W825" s="5"/>
      <c r="X825" s="5"/>
      <c r="Y825" s="5"/>
      <c r="Z825" s="5"/>
      <c r="AA825" s="5"/>
    </row>
    <row r="826" ht="15.75" customHeight="1">
      <c r="A826" s="2"/>
      <c r="B826" s="2"/>
      <c r="C826" s="2"/>
      <c r="D826" s="2"/>
      <c r="E826" s="2"/>
      <c r="F826" s="3"/>
      <c r="G826" s="4"/>
      <c r="H826" s="4"/>
      <c r="I826" s="2"/>
      <c r="J826" s="2"/>
      <c r="K826" s="2"/>
      <c r="L826" s="2"/>
      <c r="M826" s="5"/>
      <c r="N826" s="5"/>
      <c r="O826" s="5"/>
      <c r="P826" s="5"/>
      <c r="Q826" s="5"/>
      <c r="R826" s="5"/>
      <c r="S826" s="5"/>
      <c r="T826" s="5"/>
      <c r="U826" s="5"/>
      <c r="V826" s="5"/>
      <c r="W826" s="5"/>
      <c r="X826" s="5"/>
      <c r="Y826" s="5"/>
      <c r="Z826" s="5"/>
      <c r="AA826" s="5"/>
    </row>
    <row r="827" ht="15.75" customHeight="1">
      <c r="A827" s="2"/>
      <c r="B827" s="2"/>
      <c r="C827" s="2"/>
      <c r="D827" s="2"/>
      <c r="E827" s="2"/>
      <c r="F827" s="3"/>
      <c r="G827" s="4"/>
      <c r="H827" s="4"/>
      <c r="I827" s="2"/>
      <c r="J827" s="2"/>
      <c r="K827" s="2"/>
      <c r="L827" s="2"/>
      <c r="M827" s="5"/>
      <c r="N827" s="5"/>
      <c r="O827" s="5"/>
      <c r="P827" s="5"/>
      <c r="Q827" s="5"/>
      <c r="R827" s="5"/>
      <c r="S827" s="5"/>
      <c r="T827" s="5"/>
      <c r="U827" s="5"/>
      <c r="V827" s="5"/>
      <c r="W827" s="5"/>
      <c r="X827" s="5"/>
      <c r="Y827" s="5"/>
      <c r="Z827" s="5"/>
      <c r="AA827" s="5"/>
    </row>
    <row r="828" ht="15.75" customHeight="1">
      <c r="A828" s="2"/>
      <c r="B828" s="2"/>
      <c r="C828" s="2"/>
      <c r="D828" s="2"/>
      <c r="E828" s="2"/>
      <c r="F828" s="3"/>
      <c r="G828" s="4"/>
      <c r="H828" s="4"/>
      <c r="I828" s="2"/>
      <c r="J828" s="2"/>
      <c r="K828" s="2"/>
      <c r="L828" s="2"/>
      <c r="M828" s="5"/>
      <c r="N828" s="5"/>
      <c r="O828" s="5"/>
      <c r="P828" s="5"/>
      <c r="Q828" s="5"/>
      <c r="R828" s="5"/>
      <c r="S828" s="5"/>
      <c r="T828" s="5"/>
      <c r="U828" s="5"/>
      <c r="V828" s="5"/>
      <c r="W828" s="5"/>
      <c r="X828" s="5"/>
      <c r="Y828" s="5"/>
      <c r="Z828" s="5"/>
      <c r="AA828" s="5"/>
    </row>
    <row r="829" ht="15.75" customHeight="1">
      <c r="A829" s="2"/>
      <c r="B829" s="2"/>
      <c r="C829" s="2"/>
      <c r="D829" s="2"/>
      <c r="E829" s="2"/>
      <c r="F829" s="3"/>
      <c r="G829" s="4"/>
      <c r="H829" s="4"/>
      <c r="I829" s="2"/>
      <c r="J829" s="2"/>
      <c r="K829" s="2"/>
      <c r="L829" s="2"/>
      <c r="M829" s="5"/>
      <c r="N829" s="5"/>
      <c r="O829" s="5"/>
      <c r="P829" s="5"/>
      <c r="Q829" s="5"/>
      <c r="R829" s="5"/>
      <c r="S829" s="5"/>
      <c r="T829" s="5"/>
      <c r="U829" s="5"/>
      <c r="V829" s="5"/>
      <c r="W829" s="5"/>
      <c r="X829" s="5"/>
      <c r="Y829" s="5"/>
      <c r="Z829" s="5"/>
      <c r="AA829" s="5"/>
    </row>
    <row r="830" ht="15.75" customHeight="1">
      <c r="A830" s="2"/>
      <c r="B830" s="2"/>
      <c r="C830" s="2"/>
      <c r="D830" s="2"/>
      <c r="E830" s="2"/>
      <c r="F830" s="3"/>
      <c r="G830" s="4"/>
      <c r="H830" s="4"/>
      <c r="I830" s="2"/>
      <c r="J830" s="2"/>
      <c r="K830" s="2"/>
      <c r="L830" s="2"/>
      <c r="M830" s="5"/>
      <c r="N830" s="5"/>
      <c r="O830" s="5"/>
      <c r="P830" s="5"/>
      <c r="Q830" s="5"/>
      <c r="R830" s="5"/>
      <c r="S830" s="5"/>
      <c r="T830" s="5"/>
      <c r="U830" s="5"/>
      <c r="V830" s="5"/>
      <c r="W830" s="5"/>
      <c r="X830" s="5"/>
      <c r="Y830" s="5"/>
      <c r="Z830" s="5"/>
      <c r="AA830" s="5"/>
    </row>
    <row r="831" ht="15.75" customHeight="1">
      <c r="A831" s="2"/>
      <c r="B831" s="2"/>
      <c r="C831" s="2"/>
      <c r="D831" s="2"/>
      <c r="E831" s="2"/>
      <c r="F831" s="3"/>
      <c r="G831" s="4"/>
      <c r="H831" s="4"/>
      <c r="I831" s="2"/>
      <c r="J831" s="2"/>
      <c r="K831" s="2"/>
      <c r="L831" s="2"/>
      <c r="M831" s="5"/>
      <c r="N831" s="5"/>
      <c r="O831" s="5"/>
      <c r="P831" s="5"/>
      <c r="Q831" s="5"/>
      <c r="R831" s="5"/>
      <c r="S831" s="5"/>
      <c r="T831" s="5"/>
      <c r="U831" s="5"/>
      <c r="V831" s="5"/>
      <c r="W831" s="5"/>
      <c r="X831" s="5"/>
      <c r="Y831" s="5"/>
      <c r="Z831" s="5"/>
      <c r="AA831" s="5"/>
    </row>
    <row r="832" ht="15.75" customHeight="1">
      <c r="A832" s="2"/>
      <c r="B832" s="2"/>
      <c r="C832" s="2"/>
      <c r="D832" s="2"/>
      <c r="E832" s="2"/>
      <c r="F832" s="3"/>
      <c r="G832" s="4"/>
      <c r="H832" s="4"/>
      <c r="I832" s="2"/>
      <c r="J832" s="2"/>
      <c r="K832" s="2"/>
      <c r="L832" s="2"/>
      <c r="M832" s="5"/>
      <c r="N832" s="5"/>
      <c r="O832" s="5"/>
      <c r="P832" s="5"/>
      <c r="Q832" s="5"/>
      <c r="R832" s="5"/>
      <c r="S832" s="5"/>
      <c r="T832" s="5"/>
      <c r="U832" s="5"/>
      <c r="V832" s="5"/>
      <c r="W832" s="5"/>
      <c r="X832" s="5"/>
      <c r="Y832" s="5"/>
      <c r="Z832" s="5"/>
      <c r="AA832" s="5"/>
    </row>
    <row r="833" ht="15.75" customHeight="1">
      <c r="A833" s="2"/>
      <c r="B833" s="2"/>
      <c r="C833" s="2"/>
      <c r="D833" s="2"/>
      <c r="E833" s="2"/>
      <c r="F833" s="3"/>
      <c r="G833" s="4"/>
      <c r="H833" s="4"/>
      <c r="I833" s="2"/>
      <c r="J833" s="2"/>
      <c r="K833" s="2"/>
      <c r="L833" s="2"/>
      <c r="M833" s="5"/>
      <c r="N833" s="5"/>
      <c r="O833" s="5"/>
      <c r="P833" s="5"/>
      <c r="Q833" s="5"/>
      <c r="R833" s="5"/>
      <c r="S833" s="5"/>
      <c r="T833" s="5"/>
      <c r="U833" s="5"/>
      <c r="V833" s="5"/>
      <c r="W833" s="5"/>
      <c r="X833" s="5"/>
      <c r="Y833" s="5"/>
      <c r="Z833" s="5"/>
      <c r="AA833" s="5"/>
    </row>
    <row r="834" ht="15.75" customHeight="1">
      <c r="A834" s="2"/>
      <c r="B834" s="2"/>
      <c r="C834" s="2"/>
      <c r="D834" s="2"/>
      <c r="E834" s="2"/>
      <c r="F834" s="3"/>
      <c r="G834" s="4"/>
      <c r="H834" s="4"/>
      <c r="I834" s="2"/>
      <c r="J834" s="2"/>
      <c r="K834" s="2"/>
      <c r="L834" s="2"/>
      <c r="M834" s="5"/>
      <c r="N834" s="5"/>
      <c r="O834" s="5"/>
      <c r="P834" s="5"/>
      <c r="Q834" s="5"/>
      <c r="R834" s="5"/>
      <c r="S834" s="5"/>
      <c r="T834" s="5"/>
      <c r="U834" s="5"/>
      <c r="V834" s="5"/>
      <c r="W834" s="5"/>
      <c r="X834" s="5"/>
      <c r="Y834" s="5"/>
      <c r="Z834" s="5"/>
      <c r="AA834" s="5"/>
    </row>
    <row r="835" ht="15.75" customHeight="1">
      <c r="A835" s="2"/>
      <c r="B835" s="2"/>
      <c r="C835" s="2"/>
      <c r="D835" s="2"/>
      <c r="E835" s="2"/>
      <c r="F835" s="3"/>
      <c r="G835" s="4"/>
      <c r="H835" s="4"/>
      <c r="I835" s="2"/>
      <c r="J835" s="2"/>
      <c r="K835" s="2"/>
      <c r="L835" s="2"/>
      <c r="M835" s="5"/>
      <c r="N835" s="5"/>
      <c r="O835" s="5"/>
      <c r="P835" s="5"/>
      <c r="Q835" s="5"/>
      <c r="R835" s="5"/>
      <c r="S835" s="5"/>
      <c r="T835" s="5"/>
      <c r="U835" s="5"/>
      <c r="V835" s="5"/>
      <c r="W835" s="5"/>
      <c r="X835" s="5"/>
      <c r="Y835" s="5"/>
      <c r="Z835" s="5"/>
      <c r="AA835" s="5"/>
    </row>
    <row r="836" ht="15.75" customHeight="1">
      <c r="A836" s="2"/>
      <c r="B836" s="2"/>
      <c r="C836" s="2"/>
      <c r="D836" s="2"/>
      <c r="E836" s="2"/>
      <c r="F836" s="3"/>
      <c r="G836" s="4"/>
      <c r="H836" s="4"/>
      <c r="I836" s="2"/>
      <c r="J836" s="2"/>
      <c r="K836" s="2"/>
      <c r="L836" s="2"/>
      <c r="M836" s="5"/>
      <c r="N836" s="5"/>
      <c r="O836" s="5"/>
      <c r="P836" s="5"/>
      <c r="Q836" s="5"/>
      <c r="R836" s="5"/>
      <c r="S836" s="5"/>
      <c r="T836" s="5"/>
      <c r="U836" s="5"/>
      <c r="V836" s="5"/>
      <c r="W836" s="5"/>
      <c r="X836" s="5"/>
      <c r="Y836" s="5"/>
      <c r="Z836" s="5"/>
      <c r="AA836" s="5"/>
    </row>
    <row r="837" ht="15.75" customHeight="1">
      <c r="A837" s="2"/>
      <c r="B837" s="2"/>
      <c r="C837" s="2"/>
      <c r="D837" s="2"/>
      <c r="E837" s="2"/>
      <c r="F837" s="3"/>
      <c r="G837" s="4"/>
      <c r="H837" s="4"/>
      <c r="I837" s="2"/>
      <c r="J837" s="2"/>
      <c r="K837" s="2"/>
      <c r="L837" s="2"/>
      <c r="M837" s="5"/>
      <c r="N837" s="5"/>
      <c r="O837" s="5"/>
      <c r="P837" s="5"/>
      <c r="Q837" s="5"/>
      <c r="R837" s="5"/>
      <c r="S837" s="5"/>
      <c r="T837" s="5"/>
      <c r="U837" s="5"/>
      <c r="V837" s="5"/>
      <c r="W837" s="5"/>
      <c r="X837" s="5"/>
      <c r="Y837" s="5"/>
      <c r="Z837" s="5"/>
      <c r="AA837" s="5"/>
    </row>
    <row r="838" ht="15.75" customHeight="1">
      <c r="A838" s="2"/>
      <c r="B838" s="2"/>
      <c r="C838" s="2"/>
      <c r="D838" s="2"/>
      <c r="E838" s="2"/>
      <c r="F838" s="3"/>
      <c r="G838" s="4"/>
      <c r="H838" s="4"/>
      <c r="I838" s="2"/>
      <c r="J838" s="2"/>
      <c r="K838" s="2"/>
      <c r="L838" s="2"/>
      <c r="M838" s="5"/>
      <c r="N838" s="5"/>
      <c r="O838" s="5"/>
      <c r="P838" s="5"/>
      <c r="Q838" s="5"/>
      <c r="R838" s="5"/>
      <c r="S838" s="5"/>
      <c r="T838" s="5"/>
      <c r="U838" s="5"/>
      <c r="V838" s="5"/>
      <c r="W838" s="5"/>
      <c r="X838" s="5"/>
      <c r="Y838" s="5"/>
      <c r="Z838" s="5"/>
      <c r="AA838" s="5"/>
    </row>
    <row r="839" ht="15.75" customHeight="1">
      <c r="A839" s="2"/>
      <c r="B839" s="2"/>
      <c r="C839" s="2"/>
      <c r="D839" s="2"/>
      <c r="E839" s="2"/>
      <c r="F839" s="3"/>
      <c r="G839" s="4"/>
      <c r="H839" s="4"/>
      <c r="I839" s="2"/>
      <c r="J839" s="2"/>
      <c r="K839" s="2"/>
      <c r="L839" s="2"/>
      <c r="M839" s="5"/>
      <c r="N839" s="5"/>
      <c r="O839" s="5"/>
      <c r="P839" s="5"/>
      <c r="Q839" s="5"/>
      <c r="R839" s="5"/>
      <c r="S839" s="5"/>
      <c r="T839" s="5"/>
      <c r="U839" s="5"/>
      <c r="V839" s="5"/>
      <c r="W839" s="5"/>
      <c r="X839" s="5"/>
      <c r="Y839" s="5"/>
      <c r="Z839" s="5"/>
      <c r="AA839" s="5"/>
    </row>
    <row r="840" ht="15.75" customHeight="1">
      <c r="A840" s="2"/>
      <c r="B840" s="2"/>
      <c r="C840" s="2"/>
      <c r="D840" s="2"/>
      <c r="E840" s="2"/>
      <c r="F840" s="3"/>
      <c r="G840" s="4"/>
      <c r="H840" s="4"/>
      <c r="I840" s="2"/>
      <c r="J840" s="2"/>
      <c r="K840" s="2"/>
      <c r="L840" s="2"/>
      <c r="M840" s="5"/>
      <c r="N840" s="5"/>
      <c r="O840" s="5"/>
      <c r="P840" s="5"/>
      <c r="Q840" s="5"/>
      <c r="R840" s="5"/>
      <c r="S840" s="5"/>
      <c r="T840" s="5"/>
      <c r="U840" s="5"/>
      <c r="V840" s="5"/>
      <c r="W840" s="5"/>
      <c r="X840" s="5"/>
      <c r="Y840" s="5"/>
      <c r="Z840" s="5"/>
      <c r="AA840" s="5"/>
    </row>
    <row r="841" ht="15.75" customHeight="1">
      <c r="A841" s="2"/>
      <c r="B841" s="2"/>
      <c r="C841" s="2"/>
      <c r="D841" s="2"/>
      <c r="E841" s="2"/>
      <c r="F841" s="3"/>
      <c r="G841" s="4"/>
      <c r="H841" s="4"/>
      <c r="I841" s="2"/>
      <c r="J841" s="2"/>
      <c r="K841" s="2"/>
      <c r="L841" s="2"/>
      <c r="M841" s="5"/>
      <c r="N841" s="5"/>
      <c r="O841" s="5"/>
      <c r="P841" s="5"/>
      <c r="Q841" s="5"/>
      <c r="R841" s="5"/>
      <c r="S841" s="5"/>
      <c r="T841" s="5"/>
      <c r="U841" s="5"/>
      <c r="V841" s="5"/>
      <c r="W841" s="5"/>
      <c r="X841" s="5"/>
      <c r="Y841" s="5"/>
      <c r="Z841" s="5"/>
      <c r="AA841" s="5"/>
    </row>
    <row r="842" ht="15.75" customHeight="1">
      <c r="A842" s="2"/>
      <c r="B842" s="2"/>
      <c r="C842" s="2"/>
      <c r="D842" s="2"/>
      <c r="E842" s="2"/>
      <c r="F842" s="3"/>
      <c r="G842" s="4"/>
      <c r="H842" s="4"/>
      <c r="I842" s="2"/>
      <c r="J842" s="2"/>
      <c r="K842" s="2"/>
      <c r="L842" s="2"/>
      <c r="M842" s="5"/>
      <c r="N842" s="5"/>
      <c r="O842" s="5"/>
      <c r="P842" s="5"/>
      <c r="Q842" s="5"/>
      <c r="R842" s="5"/>
      <c r="S842" s="5"/>
      <c r="T842" s="5"/>
      <c r="U842" s="5"/>
      <c r="V842" s="5"/>
      <c r="W842" s="5"/>
      <c r="X842" s="5"/>
      <c r="Y842" s="5"/>
      <c r="Z842" s="5"/>
      <c r="AA842" s="5"/>
    </row>
    <row r="843" ht="15.75" customHeight="1">
      <c r="A843" s="2"/>
      <c r="B843" s="2"/>
      <c r="C843" s="2"/>
      <c r="D843" s="2"/>
      <c r="E843" s="2"/>
      <c r="F843" s="3"/>
      <c r="G843" s="4"/>
      <c r="H843" s="4"/>
      <c r="I843" s="2"/>
      <c r="J843" s="2"/>
      <c r="K843" s="2"/>
      <c r="L843" s="2"/>
      <c r="M843" s="5"/>
      <c r="N843" s="5"/>
      <c r="O843" s="5"/>
      <c r="P843" s="5"/>
      <c r="Q843" s="5"/>
      <c r="R843" s="5"/>
      <c r="S843" s="5"/>
      <c r="T843" s="5"/>
      <c r="U843" s="5"/>
      <c r="V843" s="5"/>
      <c r="W843" s="5"/>
      <c r="X843" s="5"/>
      <c r="Y843" s="5"/>
      <c r="Z843" s="5"/>
      <c r="AA843" s="5"/>
    </row>
    <row r="844" ht="15.75" customHeight="1">
      <c r="A844" s="2"/>
      <c r="B844" s="2"/>
      <c r="C844" s="2"/>
      <c r="D844" s="2"/>
      <c r="E844" s="2"/>
      <c r="F844" s="3"/>
      <c r="G844" s="4"/>
      <c r="H844" s="4"/>
      <c r="I844" s="2"/>
      <c r="J844" s="2"/>
      <c r="K844" s="2"/>
      <c r="L844" s="2"/>
      <c r="M844" s="5"/>
      <c r="N844" s="5"/>
      <c r="O844" s="5"/>
      <c r="P844" s="5"/>
      <c r="Q844" s="5"/>
      <c r="R844" s="5"/>
      <c r="S844" s="5"/>
      <c r="T844" s="5"/>
      <c r="U844" s="5"/>
      <c r="V844" s="5"/>
      <c r="W844" s="5"/>
      <c r="X844" s="5"/>
      <c r="Y844" s="5"/>
      <c r="Z844" s="5"/>
      <c r="AA844" s="5"/>
    </row>
    <row r="845" ht="15.75" customHeight="1">
      <c r="A845" s="2"/>
      <c r="B845" s="2"/>
      <c r="C845" s="2"/>
      <c r="D845" s="2"/>
      <c r="E845" s="2"/>
      <c r="F845" s="3"/>
      <c r="G845" s="4"/>
      <c r="H845" s="4"/>
      <c r="I845" s="2"/>
      <c r="J845" s="2"/>
      <c r="K845" s="2"/>
      <c r="L845" s="2"/>
      <c r="M845" s="5"/>
      <c r="N845" s="5"/>
      <c r="O845" s="5"/>
      <c r="P845" s="5"/>
      <c r="Q845" s="5"/>
      <c r="R845" s="5"/>
      <c r="S845" s="5"/>
      <c r="T845" s="5"/>
      <c r="U845" s="5"/>
      <c r="V845" s="5"/>
      <c r="W845" s="5"/>
      <c r="X845" s="5"/>
      <c r="Y845" s="5"/>
      <c r="Z845" s="5"/>
      <c r="AA845" s="5"/>
    </row>
    <row r="846" ht="15.75" customHeight="1">
      <c r="A846" s="2"/>
      <c r="B846" s="2"/>
      <c r="C846" s="2"/>
      <c r="D846" s="2"/>
      <c r="E846" s="2"/>
      <c r="F846" s="3"/>
      <c r="G846" s="4"/>
      <c r="H846" s="4"/>
      <c r="I846" s="2"/>
      <c r="J846" s="2"/>
      <c r="K846" s="2"/>
      <c r="L846" s="2"/>
      <c r="M846" s="5"/>
      <c r="N846" s="5"/>
      <c r="O846" s="5"/>
      <c r="P846" s="5"/>
      <c r="Q846" s="5"/>
      <c r="R846" s="5"/>
      <c r="S846" s="5"/>
      <c r="T846" s="5"/>
      <c r="U846" s="5"/>
      <c r="V846" s="5"/>
      <c r="W846" s="5"/>
      <c r="X846" s="5"/>
      <c r="Y846" s="5"/>
      <c r="Z846" s="5"/>
      <c r="AA846" s="5"/>
    </row>
    <row r="847" ht="15.75" customHeight="1">
      <c r="A847" s="2"/>
      <c r="B847" s="2"/>
      <c r="C847" s="2"/>
      <c r="D847" s="2"/>
      <c r="E847" s="2"/>
      <c r="F847" s="3"/>
      <c r="G847" s="4"/>
      <c r="H847" s="4"/>
      <c r="I847" s="2"/>
      <c r="J847" s="2"/>
      <c r="K847" s="2"/>
      <c r="L847" s="2"/>
      <c r="M847" s="5"/>
      <c r="N847" s="5"/>
      <c r="O847" s="5"/>
      <c r="P847" s="5"/>
      <c r="Q847" s="5"/>
      <c r="R847" s="5"/>
      <c r="S847" s="5"/>
      <c r="T847" s="5"/>
      <c r="U847" s="5"/>
      <c r="V847" s="5"/>
      <c r="W847" s="5"/>
      <c r="X847" s="5"/>
      <c r="Y847" s="5"/>
      <c r="Z847" s="5"/>
      <c r="AA847" s="5"/>
    </row>
    <row r="848" ht="15.75" customHeight="1">
      <c r="A848" s="2"/>
      <c r="B848" s="2"/>
      <c r="C848" s="2"/>
      <c r="D848" s="2"/>
      <c r="E848" s="2"/>
      <c r="F848" s="3"/>
      <c r="G848" s="4"/>
      <c r="H848" s="4"/>
      <c r="I848" s="2"/>
      <c r="J848" s="2"/>
      <c r="K848" s="2"/>
      <c r="L848" s="2"/>
      <c r="M848" s="5"/>
      <c r="N848" s="5"/>
      <c r="O848" s="5"/>
      <c r="P848" s="5"/>
      <c r="Q848" s="5"/>
      <c r="R848" s="5"/>
      <c r="S848" s="5"/>
      <c r="T848" s="5"/>
      <c r="U848" s="5"/>
      <c r="V848" s="5"/>
      <c r="W848" s="5"/>
      <c r="X848" s="5"/>
      <c r="Y848" s="5"/>
      <c r="Z848" s="5"/>
      <c r="AA848" s="5"/>
    </row>
    <row r="849" ht="15.75" customHeight="1">
      <c r="A849" s="2"/>
      <c r="B849" s="2"/>
      <c r="C849" s="2"/>
      <c r="D849" s="2"/>
      <c r="E849" s="2"/>
      <c r="F849" s="3"/>
      <c r="G849" s="4"/>
      <c r="H849" s="4"/>
      <c r="I849" s="2"/>
      <c r="J849" s="2"/>
      <c r="K849" s="2"/>
      <c r="L849" s="2"/>
      <c r="M849" s="5"/>
      <c r="N849" s="5"/>
      <c r="O849" s="5"/>
      <c r="P849" s="5"/>
      <c r="Q849" s="5"/>
      <c r="R849" s="5"/>
      <c r="S849" s="5"/>
      <c r="T849" s="5"/>
      <c r="U849" s="5"/>
      <c r="V849" s="5"/>
      <c r="W849" s="5"/>
      <c r="X849" s="5"/>
      <c r="Y849" s="5"/>
      <c r="Z849" s="5"/>
      <c r="AA849" s="5"/>
    </row>
    <row r="850" ht="15.75" customHeight="1">
      <c r="A850" s="2"/>
      <c r="B850" s="2"/>
      <c r="C850" s="2"/>
      <c r="D850" s="2"/>
      <c r="E850" s="2"/>
      <c r="F850" s="3"/>
      <c r="G850" s="4"/>
      <c r="H850" s="4"/>
      <c r="I850" s="2"/>
      <c r="J850" s="2"/>
      <c r="K850" s="2"/>
      <c r="L850" s="2"/>
      <c r="M850" s="5"/>
      <c r="N850" s="5"/>
      <c r="O850" s="5"/>
      <c r="P850" s="5"/>
      <c r="Q850" s="5"/>
      <c r="R850" s="5"/>
      <c r="S850" s="5"/>
      <c r="T850" s="5"/>
      <c r="U850" s="5"/>
      <c r="V850" s="5"/>
      <c r="W850" s="5"/>
      <c r="X850" s="5"/>
      <c r="Y850" s="5"/>
      <c r="Z850" s="5"/>
      <c r="AA850" s="5"/>
    </row>
    <row r="851" ht="15.75" customHeight="1">
      <c r="A851" s="2"/>
      <c r="B851" s="2"/>
      <c r="C851" s="2"/>
      <c r="D851" s="2"/>
      <c r="E851" s="2"/>
      <c r="F851" s="3"/>
      <c r="G851" s="4"/>
      <c r="H851" s="4"/>
      <c r="I851" s="2"/>
      <c r="J851" s="2"/>
      <c r="K851" s="2"/>
      <c r="L851" s="2"/>
      <c r="M851" s="5"/>
      <c r="N851" s="5"/>
      <c r="O851" s="5"/>
      <c r="P851" s="5"/>
      <c r="Q851" s="5"/>
      <c r="R851" s="5"/>
      <c r="S851" s="5"/>
      <c r="T851" s="5"/>
      <c r="U851" s="5"/>
      <c r="V851" s="5"/>
      <c r="W851" s="5"/>
      <c r="X851" s="5"/>
      <c r="Y851" s="5"/>
      <c r="Z851" s="5"/>
      <c r="AA851" s="5"/>
    </row>
    <row r="852" ht="15.75" customHeight="1">
      <c r="A852" s="2"/>
      <c r="B852" s="2"/>
      <c r="C852" s="2"/>
      <c r="D852" s="2"/>
      <c r="E852" s="2"/>
      <c r="F852" s="3"/>
      <c r="G852" s="4"/>
      <c r="H852" s="4"/>
      <c r="I852" s="2"/>
      <c r="J852" s="2"/>
      <c r="K852" s="2"/>
      <c r="L852" s="2"/>
      <c r="M852" s="5"/>
      <c r="N852" s="5"/>
      <c r="O852" s="5"/>
      <c r="P852" s="5"/>
      <c r="Q852" s="5"/>
      <c r="R852" s="5"/>
      <c r="S852" s="5"/>
      <c r="T852" s="5"/>
      <c r="U852" s="5"/>
      <c r="V852" s="5"/>
      <c r="W852" s="5"/>
      <c r="X852" s="5"/>
      <c r="Y852" s="5"/>
      <c r="Z852" s="5"/>
      <c r="AA852" s="5"/>
    </row>
    <row r="853" ht="15.75" customHeight="1">
      <c r="A853" s="2"/>
      <c r="B853" s="2"/>
      <c r="C853" s="2"/>
      <c r="D853" s="2"/>
      <c r="E853" s="2"/>
      <c r="F853" s="3"/>
      <c r="G853" s="4"/>
      <c r="H853" s="4"/>
      <c r="I853" s="2"/>
      <c r="J853" s="2"/>
      <c r="K853" s="2"/>
      <c r="L853" s="2"/>
      <c r="M853" s="5"/>
      <c r="N853" s="5"/>
      <c r="O853" s="5"/>
      <c r="P853" s="5"/>
      <c r="Q853" s="5"/>
      <c r="R853" s="5"/>
      <c r="S853" s="5"/>
      <c r="T853" s="5"/>
      <c r="U853" s="5"/>
      <c r="V853" s="5"/>
      <c r="W853" s="5"/>
      <c r="X853" s="5"/>
      <c r="Y853" s="5"/>
      <c r="Z853" s="5"/>
      <c r="AA853" s="5"/>
    </row>
    <row r="854" ht="15.75" customHeight="1">
      <c r="A854" s="2"/>
      <c r="B854" s="2"/>
      <c r="C854" s="2"/>
      <c r="D854" s="2"/>
      <c r="E854" s="2"/>
      <c r="F854" s="3"/>
      <c r="G854" s="4"/>
      <c r="H854" s="4"/>
      <c r="I854" s="2"/>
      <c r="J854" s="2"/>
      <c r="K854" s="2"/>
      <c r="L854" s="2"/>
      <c r="M854" s="5"/>
      <c r="N854" s="5"/>
      <c r="O854" s="5"/>
      <c r="P854" s="5"/>
      <c r="Q854" s="5"/>
      <c r="R854" s="5"/>
      <c r="S854" s="5"/>
      <c r="T854" s="5"/>
      <c r="U854" s="5"/>
      <c r="V854" s="5"/>
      <c r="W854" s="5"/>
      <c r="X854" s="5"/>
      <c r="Y854" s="5"/>
      <c r="Z854" s="5"/>
      <c r="AA854" s="5"/>
    </row>
    <row r="855" ht="15.75" customHeight="1">
      <c r="A855" s="2"/>
      <c r="B855" s="2"/>
      <c r="C855" s="2"/>
      <c r="D855" s="2"/>
      <c r="E855" s="2"/>
      <c r="F855" s="3"/>
      <c r="G855" s="4"/>
      <c r="H855" s="4"/>
      <c r="I855" s="2"/>
      <c r="J855" s="2"/>
      <c r="K855" s="2"/>
      <c r="L855" s="2"/>
      <c r="M855" s="5"/>
      <c r="N855" s="5"/>
      <c r="O855" s="5"/>
      <c r="P855" s="5"/>
      <c r="Q855" s="5"/>
      <c r="R855" s="5"/>
      <c r="S855" s="5"/>
      <c r="T855" s="5"/>
      <c r="U855" s="5"/>
      <c r="V855" s="5"/>
      <c r="W855" s="5"/>
      <c r="X855" s="5"/>
      <c r="Y855" s="5"/>
      <c r="Z855" s="5"/>
      <c r="AA855" s="5"/>
    </row>
    <row r="856" ht="15.75" customHeight="1">
      <c r="A856" s="2"/>
      <c r="B856" s="2"/>
      <c r="C856" s="2"/>
      <c r="D856" s="2"/>
      <c r="E856" s="2"/>
      <c r="F856" s="3"/>
      <c r="G856" s="4"/>
      <c r="H856" s="4"/>
      <c r="I856" s="2"/>
      <c r="J856" s="2"/>
      <c r="K856" s="2"/>
      <c r="L856" s="2"/>
      <c r="M856" s="5"/>
      <c r="N856" s="5"/>
      <c r="O856" s="5"/>
      <c r="P856" s="5"/>
      <c r="Q856" s="5"/>
      <c r="R856" s="5"/>
      <c r="S856" s="5"/>
      <c r="T856" s="5"/>
      <c r="U856" s="5"/>
      <c r="V856" s="5"/>
      <c r="W856" s="5"/>
      <c r="X856" s="5"/>
      <c r="Y856" s="5"/>
      <c r="Z856" s="5"/>
      <c r="AA856" s="5"/>
    </row>
    <row r="857" ht="15.75" customHeight="1">
      <c r="A857" s="2"/>
      <c r="B857" s="2"/>
      <c r="C857" s="2"/>
      <c r="D857" s="2"/>
      <c r="E857" s="2"/>
      <c r="F857" s="3"/>
      <c r="G857" s="4"/>
      <c r="H857" s="4"/>
      <c r="I857" s="2"/>
      <c r="J857" s="2"/>
      <c r="K857" s="2"/>
      <c r="L857" s="2"/>
      <c r="M857" s="5"/>
      <c r="N857" s="5"/>
      <c r="O857" s="5"/>
      <c r="P857" s="5"/>
      <c r="Q857" s="5"/>
      <c r="R857" s="5"/>
      <c r="S857" s="5"/>
      <c r="T857" s="5"/>
      <c r="U857" s="5"/>
      <c r="V857" s="5"/>
      <c r="W857" s="5"/>
      <c r="X857" s="5"/>
      <c r="Y857" s="5"/>
      <c r="Z857" s="5"/>
      <c r="AA857" s="5"/>
    </row>
    <row r="858" ht="15.75" customHeight="1">
      <c r="A858" s="2"/>
      <c r="B858" s="2"/>
      <c r="C858" s="2"/>
      <c r="D858" s="2"/>
      <c r="E858" s="2"/>
      <c r="F858" s="3"/>
      <c r="G858" s="4"/>
      <c r="H858" s="4"/>
      <c r="I858" s="2"/>
      <c r="J858" s="2"/>
      <c r="K858" s="2"/>
      <c r="L858" s="2"/>
      <c r="M858" s="5"/>
      <c r="N858" s="5"/>
      <c r="O858" s="5"/>
      <c r="P858" s="5"/>
      <c r="Q858" s="5"/>
      <c r="R858" s="5"/>
      <c r="S858" s="5"/>
      <c r="T858" s="5"/>
      <c r="U858" s="5"/>
      <c r="V858" s="5"/>
      <c r="W858" s="5"/>
      <c r="X858" s="5"/>
      <c r="Y858" s="5"/>
      <c r="Z858" s="5"/>
      <c r="AA858" s="5"/>
    </row>
    <row r="859" ht="15.75" customHeight="1">
      <c r="A859" s="2"/>
      <c r="B859" s="2"/>
      <c r="C859" s="2"/>
      <c r="D859" s="2"/>
      <c r="E859" s="2"/>
      <c r="F859" s="3"/>
      <c r="G859" s="4"/>
      <c r="H859" s="4"/>
      <c r="I859" s="2"/>
      <c r="J859" s="2"/>
      <c r="K859" s="2"/>
      <c r="L859" s="2"/>
      <c r="M859" s="5"/>
      <c r="N859" s="5"/>
      <c r="O859" s="5"/>
      <c r="P859" s="5"/>
      <c r="Q859" s="5"/>
      <c r="R859" s="5"/>
      <c r="S859" s="5"/>
      <c r="T859" s="5"/>
      <c r="U859" s="5"/>
      <c r="V859" s="5"/>
      <c r="W859" s="5"/>
      <c r="X859" s="5"/>
      <c r="Y859" s="5"/>
      <c r="Z859" s="5"/>
      <c r="AA859" s="5"/>
    </row>
    <row r="860" ht="15.75" customHeight="1">
      <c r="A860" s="2"/>
      <c r="B860" s="2"/>
      <c r="C860" s="2"/>
      <c r="D860" s="2"/>
      <c r="E860" s="2"/>
      <c r="F860" s="3"/>
      <c r="G860" s="4"/>
      <c r="H860" s="4"/>
      <c r="I860" s="2"/>
      <c r="J860" s="2"/>
      <c r="K860" s="2"/>
      <c r="L860" s="2"/>
      <c r="M860" s="5"/>
      <c r="N860" s="5"/>
      <c r="O860" s="5"/>
      <c r="P860" s="5"/>
      <c r="Q860" s="5"/>
      <c r="R860" s="5"/>
      <c r="S860" s="5"/>
      <c r="T860" s="5"/>
      <c r="U860" s="5"/>
      <c r="V860" s="5"/>
      <c r="W860" s="5"/>
      <c r="X860" s="5"/>
      <c r="Y860" s="5"/>
      <c r="Z860" s="5"/>
      <c r="AA860" s="5"/>
    </row>
    <row r="861" ht="15.75" customHeight="1">
      <c r="A861" s="2"/>
      <c r="B861" s="2"/>
      <c r="C861" s="2"/>
      <c r="D861" s="2"/>
      <c r="E861" s="2"/>
      <c r="F861" s="3"/>
      <c r="G861" s="4"/>
      <c r="H861" s="4"/>
      <c r="I861" s="2"/>
      <c r="J861" s="2"/>
      <c r="K861" s="2"/>
      <c r="L861" s="2"/>
      <c r="M861" s="5"/>
      <c r="N861" s="5"/>
      <c r="O861" s="5"/>
      <c r="P861" s="5"/>
      <c r="Q861" s="5"/>
      <c r="R861" s="5"/>
      <c r="S861" s="5"/>
      <c r="T861" s="5"/>
      <c r="U861" s="5"/>
      <c r="V861" s="5"/>
      <c r="W861" s="5"/>
      <c r="X861" s="5"/>
      <c r="Y861" s="5"/>
      <c r="Z861" s="5"/>
      <c r="AA861" s="5"/>
    </row>
    <row r="862" ht="15.75" customHeight="1">
      <c r="A862" s="2"/>
      <c r="B862" s="2"/>
      <c r="C862" s="2"/>
      <c r="D862" s="2"/>
      <c r="E862" s="2"/>
      <c r="F862" s="3"/>
      <c r="G862" s="4"/>
      <c r="H862" s="4"/>
      <c r="I862" s="2"/>
      <c r="J862" s="2"/>
      <c r="K862" s="2"/>
      <c r="L862" s="2"/>
      <c r="M862" s="5"/>
      <c r="N862" s="5"/>
      <c r="O862" s="5"/>
      <c r="P862" s="5"/>
      <c r="Q862" s="5"/>
      <c r="R862" s="5"/>
      <c r="S862" s="5"/>
      <c r="T862" s="5"/>
      <c r="U862" s="5"/>
      <c r="V862" s="5"/>
      <c r="W862" s="5"/>
      <c r="X862" s="5"/>
      <c r="Y862" s="5"/>
      <c r="Z862" s="5"/>
      <c r="AA862" s="5"/>
    </row>
    <row r="863" ht="15.75" customHeight="1">
      <c r="A863" s="2"/>
      <c r="B863" s="2"/>
      <c r="C863" s="2"/>
      <c r="D863" s="2"/>
      <c r="E863" s="2"/>
      <c r="F863" s="3"/>
      <c r="G863" s="4"/>
      <c r="H863" s="4"/>
      <c r="I863" s="2"/>
      <c r="J863" s="2"/>
      <c r="K863" s="2"/>
      <c r="L863" s="2"/>
      <c r="M863" s="5"/>
      <c r="N863" s="5"/>
      <c r="O863" s="5"/>
      <c r="P863" s="5"/>
      <c r="Q863" s="5"/>
      <c r="R863" s="5"/>
      <c r="S863" s="5"/>
      <c r="T863" s="5"/>
      <c r="U863" s="5"/>
      <c r="V863" s="5"/>
      <c r="W863" s="5"/>
      <c r="X863" s="5"/>
      <c r="Y863" s="5"/>
      <c r="Z863" s="5"/>
      <c r="AA863" s="5"/>
    </row>
    <row r="864" ht="15.75" customHeight="1">
      <c r="A864" s="2"/>
      <c r="B864" s="2"/>
      <c r="C864" s="2"/>
      <c r="D864" s="2"/>
      <c r="E864" s="2"/>
      <c r="F864" s="3"/>
      <c r="G864" s="4"/>
      <c r="H864" s="4"/>
      <c r="I864" s="2"/>
      <c r="J864" s="2"/>
      <c r="K864" s="2"/>
      <c r="L864" s="2"/>
      <c r="M864" s="5"/>
      <c r="N864" s="5"/>
      <c r="O864" s="5"/>
      <c r="P864" s="5"/>
      <c r="Q864" s="5"/>
      <c r="R864" s="5"/>
      <c r="S864" s="5"/>
      <c r="T864" s="5"/>
      <c r="U864" s="5"/>
      <c r="V864" s="5"/>
      <c r="W864" s="5"/>
      <c r="X864" s="5"/>
      <c r="Y864" s="5"/>
      <c r="Z864" s="5"/>
      <c r="AA864" s="5"/>
    </row>
    <row r="865" ht="15.75" customHeight="1">
      <c r="A865" s="2"/>
      <c r="B865" s="2"/>
      <c r="C865" s="2"/>
      <c r="D865" s="2"/>
      <c r="E865" s="2"/>
      <c r="F865" s="3"/>
      <c r="G865" s="4"/>
      <c r="H865" s="4"/>
      <c r="I865" s="2"/>
      <c r="J865" s="2"/>
      <c r="K865" s="2"/>
      <c r="L865" s="2"/>
      <c r="M865" s="5"/>
      <c r="N865" s="5"/>
      <c r="O865" s="5"/>
      <c r="P865" s="5"/>
      <c r="Q865" s="5"/>
      <c r="R865" s="5"/>
      <c r="S865" s="5"/>
      <c r="T865" s="5"/>
      <c r="U865" s="5"/>
      <c r="V865" s="5"/>
      <c r="W865" s="5"/>
      <c r="X865" s="5"/>
      <c r="Y865" s="5"/>
      <c r="Z865" s="5"/>
      <c r="AA865" s="5"/>
    </row>
    <row r="866" ht="15.75" customHeight="1">
      <c r="A866" s="2"/>
      <c r="B866" s="2"/>
      <c r="C866" s="2"/>
      <c r="D866" s="2"/>
      <c r="E866" s="2"/>
      <c r="F866" s="3"/>
      <c r="G866" s="4"/>
      <c r="H866" s="4"/>
      <c r="I866" s="2"/>
      <c r="J866" s="2"/>
      <c r="K866" s="2"/>
      <c r="L866" s="2"/>
      <c r="M866" s="5"/>
      <c r="N866" s="5"/>
      <c r="O866" s="5"/>
      <c r="P866" s="5"/>
      <c r="Q866" s="5"/>
      <c r="R866" s="5"/>
      <c r="S866" s="5"/>
      <c r="T866" s="5"/>
      <c r="U866" s="5"/>
      <c r="V866" s="5"/>
      <c r="W866" s="5"/>
      <c r="X866" s="5"/>
      <c r="Y866" s="5"/>
      <c r="Z866" s="5"/>
      <c r="AA866" s="5"/>
    </row>
    <row r="867" ht="15.75" customHeight="1">
      <c r="A867" s="2"/>
      <c r="B867" s="2"/>
      <c r="C867" s="2"/>
      <c r="D867" s="2"/>
      <c r="E867" s="2"/>
      <c r="F867" s="3"/>
      <c r="G867" s="4"/>
      <c r="H867" s="4"/>
      <c r="I867" s="2"/>
      <c r="J867" s="2"/>
      <c r="K867" s="2"/>
      <c r="L867" s="2"/>
      <c r="M867" s="5"/>
      <c r="N867" s="5"/>
      <c r="O867" s="5"/>
      <c r="P867" s="5"/>
      <c r="Q867" s="5"/>
      <c r="R867" s="5"/>
      <c r="S867" s="5"/>
      <c r="T867" s="5"/>
      <c r="U867" s="5"/>
      <c r="V867" s="5"/>
      <c r="W867" s="5"/>
      <c r="X867" s="5"/>
      <c r="Y867" s="5"/>
      <c r="Z867" s="5"/>
      <c r="AA867" s="5"/>
    </row>
    <row r="868" ht="15.75" customHeight="1">
      <c r="A868" s="2"/>
      <c r="B868" s="2"/>
      <c r="C868" s="2"/>
      <c r="D868" s="2"/>
      <c r="E868" s="2"/>
      <c r="F868" s="3"/>
      <c r="G868" s="4"/>
      <c r="H868" s="4"/>
      <c r="I868" s="2"/>
      <c r="J868" s="2"/>
      <c r="K868" s="2"/>
      <c r="L868" s="2"/>
      <c r="M868" s="5"/>
      <c r="N868" s="5"/>
      <c r="O868" s="5"/>
      <c r="P868" s="5"/>
      <c r="Q868" s="5"/>
      <c r="R868" s="5"/>
      <c r="S868" s="5"/>
      <c r="T868" s="5"/>
      <c r="U868" s="5"/>
      <c r="V868" s="5"/>
      <c r="W868" s="5"/>
      <c r="X868" s="5"/>
      <c r="Y868" s="5"/>
      <c r="Z868" s="5"/>
      <c r="AA868" s="5"/>
    </row>
    <row r="869" ht="15.75" customHeight="1">
      <c r="A869" s="2"/>
      <c r="B869" s="2"/>
      <c r="C869" s="2"/>
      <c r="D869" s="2"/>
      <c r="E869" s="2"/>
      <c r="F869" s="3"/>
      <c r="G869" s="4"/>
      <c r="H869" s="4"/>
      <c r="I869" s="2"/>
      <c r="J869" s="2"/>
      <c r="K869" s="2"/>
      <c r="L869" s="2"/>
      <c r="M869" s="5"/>
      <c r="N869" s="5"/>
      <c r="O869" s="5"/>
      <c r="P869" s="5"/>
      <c r="Q869" s="5"/>
      <c r="R869" s="5"/>
      <c r="S869" s="5"/>
      <c r="T869" s="5"/>
      <c r="U869" s="5"/>
      <c r="V869" s="5"/>
      <c r="W869" s="5"/>
      <c r="X869" s="5"/>
      <c r="Y869" s="5"/>
      <c r="Z869" s="5"/>
      <c r="AA869" s="5"/>
    </row>
    <row r="870" ht="15.75" customHeight="1">
      <c r="A870" s="2"/>
      <c r="B870" s="2"/>
      <c r="C870" s="2"/>
      <c r="D870" s="2"/>
      <c r="E870" s="2"/>
      <c r="F870" s="3"/>
      <c r="G870" s="4"/>
      <c r="H870" s="4"/>
      <c r="I870" s="2"/>
      <c r="J870" s="2"/>
      <c r="K870" s="2"/>
      <c r="L870" s="2"/>
      <c r="M870" s="5"/>
      <c r="N870" s="5"/>
      <c r="O870" s="5"/>
      <c r="P870" s="5"/>
      <c r="Q870" s="5"/>
      <c r="R870" s="5"/>
      <c r="S870" s="5"/>
      <c r="T870" s="5"/>
      <c r="U870" s="5"/>
      <c r="V870" s="5"/>
      <c r="W870" s="5"/>
      <c r="X870" s="5"/>
      <c r="Y870" s="5"/>
      <c r="Z870" s="5"/>
      <c r="AA870" s="5"/>
    </row>
    <row r="871" ht="15.75" customHeight="1">
      <c r="A871" s="2"/>
      <c r="B871" s="2"/>
      <c r="C871" s="2"/>
      <c r="D871" s="2"/>
      <c r="E871" s="2"/>
      <c r="F871" s="3"/>
      <c r="G871" s="4"/>
      <c r="H871" s="4"/>
      <c r="I871" s="2"/>
      <c r="J871" s="2"/>
      <c r="K871" s="2"/>
      <c r="L871" s="2"/>
      <c r="M871" s="5"/>
      <c r="N871" s="5"/>
      <c r="O871" s="5"/>
      <c r="P871" s="5"/>
      <c r="Q871" s="5"/>
      <c r="R871" s="5"/>
      <c r="S871" s="5"/>
      <c r="T871" s="5"/>
      <c r="U871" s="5"/>
      <c r="V871" s="5"/>
      <c r="W871" s="5"/>
      <c r="X871" s="5"/>
      <c r="Y871" s="5"/>
      <c r="Z871" s="5"/>
      <c r="AA871" s="5"/>
    </row>
    <row r="872" ht="15.75" customHeight="1">
      <c r="A872" s="2"/>
      <c r="B872" s="2"/>
      <c r="C872" s="2"/>
      <c r="D872" s="2"/>
      <c r="E872" s="2"/>
      <c r="F872" s="3"/>
      <c r="G872" s="4"/>
      <c r="H872" s="4"/>
      <c r="I872" s="2"/>
      <c r="J872" s="2"/>
      <c r="K872" s="2"/>
      <c r="L872" s="2"/>
      <c r="M872" s="5"/>
      <c r="N872" s="5"/>
      <c r="O872" s="5"/>
      <c r="P872" s="5"/>
      <c r="Q872" s="5"/>
      <c r="R872" s="5"/>
      <c r="S872" s="5"/>
      <c r="T872" s="5"/>
      <c r="U872" s="5"/>
      <c r="V872" s="5"/>
      <c r="W872" s="5"/>
      <c r="X872" s="5"/>
      <c r="Y872" s="5"/>
      <c r="Z872" s="5"/>
      <c r="AA872" s="5"/>
    </row>
    <row r="873" ht="15.75" customHeight="1">
      <c r="A873" s="2"/>
      <c r="B873" s="2"/>
      <c r="C873" s="2"/>
      <c r="D873" s="2"/>
      <c r="E873" s="2"/>
      <c r="F873" s="3"/>
      <c r="G873" s="4"/>
      <c r="H873" s="4"/>
      <c r="I873" s="2"/>
      <c r="J873" s="2"/>
      <c r="K873" s="2"/>
      <c r="L873" s="2"/>
      <c r="M873" s="5"/>
      <c r="N873" s="5"/>
      <c r="O873" s="5"/>
      <c r="P873" s="5"/>
      <c r="Q873" s="5"/>
      <c r="R873" s="5"/>
      <c r="S873" s="5"/>
      <c r="T873" s="5"/>
      <c r="U873" s="5"/>
      <c r="V873" s="5"/>
      <c r="W873" s="5"/>
      <c r="X873" s="5"/>
      <c r="Y873" s="5"/>
      <c r="Z873" s="5"/>
      <c r="AA873" s="5"/>
    </row>
    <row r="874" ht="15.75" customHeight="1">
      <c r="A874" s="2"/>
      <c r="B874" s="2"/>
      <c r="C874" s="2"/>
      <c r="D874" s="2"/>
      <c r="E874" s="2"/>
      <c r="F874" s="3"/>
      <c r="G874" s="4"/>
      <c r="H874" s="4"/>
      <c r="I874" s="2"/>
      <c r="J874" s="2"/>
      <c r="K874" s="2"/>
      <c r="L874" s="2"/>
      <c r="M874" s="5"/>
      <c r="N874" s="5"/>
      <c r="O874" s="5"/>
      <c r="P874" s="5"/>
      <c r="Q874" s="5"/>
      <c r="R874" s="5"/>
      <c r="S874" s="5"/>
      <c r="T874" s="5"/>
      <c r="U874" s="5"/>
      <c r="V874" s="5"/>
      <c r="W874" s="5"/>
      <c r="X874" s="5"/>
      <c r="Y874" s="5"/>
      <c r="Z874" s="5"/>
      <c r="AA874" s="5"/>
    </row>
    <row r="875" ht="15.75" customHeight="1">
      <c r="A875" s="2"/>
      <c r="B875" s="2"/>
      <c r="C875" s="2"/>
      <c r="D875" s="2"/>
      <c r="E875" s="2"/>
      <c r="F875" s="3"/>
      <c r="G875" s="4"/>
      <c r="H875" s="4"/>
      <c r="I875" s="2"/>
      <c r="J875" s="2"/>
      <c r="K875" s="2"/>
      <c r="L875" s="2"/>
      <c r="M875" s="5"/>
      <c r="N875" s="5"/>
      <c r="O875" s="5"/>
      <c r="P875" s="5"/>
      <c r="Q875" s="5"/>
      <c r="R875" s="5"/>
      <c r="S875" s="5"/>
      <c r="T875" s="5"/>
      <c r="U875" s="5"/>
      <c r="V875" s="5"/>
      <c r="W875" s="5"/>
      <c r="X875" s="5"/>
      <c r="Y875" s="5"/>
      <c r="Z875" s="5"/>
      <c r="AA875" s="5"/>
    </row>
    <row r="876" ht="15.75" customHeight="1">
      <c r="A876" s="2"/>
      <c r="B876" s="2"/>
      <c r="C876" s="2"/>
      <c r="D876" s="2"/>
      <c r="E876" s="2"/>
      <c r="F876" s="3"/>
      <c r="G876" s="4"/>
      <c r="H876" s="4"/>
      <c r="I876" s="2"/>
      <c r="J876" s="2"/>
      <c r="K876" s="2"/>
      <c r="L876" s="2"/>
      <c r="M876" s="5"/>
      <c r="N876" s="5"/>
      <c r="O876" s="5"/>
      <c r="P876" s="5"/>
      <c r="Q876" s="5"/>
      <c r="R876" s="5"/>
      <c r="S876" s="5"/>
      <c r="T876" s="5"/>
      <c r="U876" s="5"/>
      <c r="V876" s="5"/>
      <c r="W876" s="5"/>
      <c r="X876" s="5"/>
      <c r="Y876" s="5"/>
      <c r="Z876" s="5"/>
      <c r="AA876" s="5"/>
    </row>
    <row r="877" ht="15.75" customHeight="1">
      <c r="A877" s="2"/>
      <c r="B877" s="2"/>
      <c r="C877" s="2"/>
      <c r="D877" s="2"/>
      <c r="E877" s="2"/>
      <c r="F877" s="3"/>
      <c r="G877" s="4"/>
      <c r="H877" s="4"/>
      <c r="I877" s="2"/>
      <c r="J877" s="2"/>
      <c r="K877" s="2"/>
      <c r="L877" s="2"/>
      <c r="M877" s="5"/>
      <c r="N877" s="5"/>
      <c r="O877" s="5"/>
      <c r="P877" s="5"/>
      <c r="Q877" s="5"/>
      <c r="R877" s="5"/>
      <c r="S877" s="5"/>
      <c r="T877" s="5"/>
      <c r="U877" s="5"/>
      <c r="V877" s="5"/>
      <c r="W877" s="5"/>
      <c r="X877" s="5"/>
      <c r="Y877" s="5"/>
      <c r="Z877" s="5"/>
      <c r="AA877" s="5"/>
    </row>
    <row r="878" ht="15.75" customHeight="1">
      <c r="A878" s="2"/>
      <c r="B878" s="2"/>
      <c r="C878" s="2"/>
      <c r="D878" s="2"/>
      <c r="E878" s="2"/>
      <c r="F878" s="3"/>
      <c r="G878" s="4"/>
      <c r="H878" s="4"/>
      <c r="I878" s="2"/>
      <c r="J878" s="2"/>
      <c r="K878" s="2"/>
      <c r="L878" s="2"/>
      <c r="M878" s="5"/>
      <c r="N878" s="5"/>
      <c r="O878" s="5"/>
      <c r="P878" s="5"/>
      <c r="Q878" s="5"/>
      <c r="R878" s="5"/>
      <c r="S878" s="5"/>
      <c r="T878" s="5"/>
      <c r="U878" s="5"/>
      <c r="V878" s="5"/>
      <c r="W878" s="5"/>
      <c r="X878" s="5"/>
      <c r="Y878" s="5"/>
      <c r="Z878" s="5"/>
      <c r="AA878" s="5"/>
    </row>
    <row r="879" ht="15.75" customHeight="1">
      <c r="A879" s="2"/>
      <c r="B879" s="2"/>
      <c r="C879" s="2"/>
      <c r="D879" s="2"/>
      <c r="E879" s="2"/>
      <c r="F879" s="3"/>
      <c r="G879" s="4"/>
      <c r="H879" s="4"/>
      <c r="I879" s="2"/>
      <c r="J879" s="2"/>
      <c r="K879" s="2"/>
      <c r="L879" s="2"/>
      <c r="M879" s="5"/>
      <c r="N879" s="5"/>
      <c r="O879" s="5"/>
      <c r="P879" s="5"/>
      <c r="Q879" s="5"/>
      <c r="R879" s="5"/>
      <c r="S879" s="5"/>
      <c r="T879" s="5"/>
      <c r="U879" s="5"/>
      <c r="V879" s="5"/>
      <c r="W879" s="5"/>
      <c r="X879" s="5"/>
      <c r="Y879" s="5"/>
      <c r="Z879" s="5"/>
      <c r="AA879" s="5"/>
    </row>
    <row r="880" ht="15.75" customHeight="1">
      <c r="A880" s="2"/>
      <c r="B880" s="2"/>
      <c r="C880" s="2"/>
      <c r="D880" s="2"/>
      <c r="E880" s="2"/>
      <c r="F880" s="3"/>
      <c r="G880" s="4"/>
      <c r="H880" s="4"/>
      <c r="I880" s="2"/>
      <c r="J880" s="2"/>
      <c r="K880" s="2"/>
      <c r="L880" s="2"/>
      <c r="M880" s="5"/>
      <c r="N880" s="5"/>
      <c r="O880" s="5"/>
      <c r="P880" s="5"/>
      <c r="Q880" s="5"/>
      <c r="R880" s="5"/>
      <c r="S880" s="5"/>
      <c r="T880" s="5"/>
      <c r="U880" s="5"/>
      <c r="V880" s="5"/>
      <c r="W880" s="5"/>
      <c r="X880" s="5"/>
      <c r="Y880" s="5"/>
      <c r="Z880" s="5"/>
      <c r="AA880" s="5"/>
    </row>
    <row r="881" ht="15.75" customHeight="1">
      <c r="A881" s="2"/>
      <c r="B881" s="2"/>
      <c r="C881" s="2"/>
      <c r="D881" s="2"/>
      <c r="E881" s="2"/>
      <c r="F881" s="3"/>
      <c r="G881" s="4"/>
      <c r="H881" s="4"/>
      <c r="I881" s="2"/>
      <c r="J881" s="2"/>
      <c r="K881" s="2"/>
      <c r="L881" s="2"/>
      <c r="M881" s="5"/>
      <c r="N881" s="5"/>
      <c r="O881" s="5"/>
      <c r="P881" s="5"/>
      <c r="Q881" s="5"/>
      <c r="R881" s="5"/>
      <c r="S881" s="5"/>
      <c r="T881" s="5"/>
      <c r="U881" s="5"/>
      <c r="V881" s="5"/>
      <c r="W881" s="5"/>
      <c r="X881" s="5"/>
      <c r="Y881" s="5"/>
      <c r="Z881" s="5"/>
      <c r="AA881" s="5"/>
    </row>
    <row r="882" ht="15.75" customHeight="1">
      <c r="A882" s="2"/>
      <c r="B882" s="2"/>
      <c r="C882" s="2"/>
      <c r="D882" s="2"/>
      <c r="E882" s="2"/>
      <c r="F882" s="3"/>
      <c r="G882" s="4"/>
      <c r="H882" s="4"/>
      <c r="I882" s="2"/>
      <c r="J882" s="2"/>
      <c r="K882" s="2"/>
      <c r="L882" s="2"/>
      <c r="M882" s="5"/>
      <c r="N882" s="5"/>
      <c r="O882" s="5"/>
      <c r="P882" s="5"/>
      <c r="Q882" s="5"/>
      <c r="R882" s="5"/>
      <c r="S882" s="5"/>
      <c r="T882" s="5"/>
      <c r="U882" s="5"/>
      <c r="V882" s="5"/>
      <c r="W882" s="5"/>
      <c r="X882" s="5"/>
      <c r="Y882" s="5"/>
      <c r="Z882" s="5"/>
      <c r="AA882" s="5"/>
    </row>
    <row r="883" ht="15.75" customHeight="1">
      <c r="A883" s="2"/>
      <c r="B883" s="2"/>
      <c r="C883" s="2"/>
      <c r="D883" s="2"/>
      <c r="E883" s="2"/>
      <c r="F883" s="3"/>
      <c r="G883" s="4"/>
      <c r="H883" s="4"/>
      <c r="I883" s="2"/>
      <c r="J883" s="2"/>
      <c r="K883" s="2"/>
      <c r="L883" s="2"/>
      <c r="M883" s="5"/>
      <c r="N883" s="5"/>
      <c r="O883" s="5"/>
      <c r="P883" s="5"/>
      <c r="Q883" s="5"/>
      <c r="R883" s="5"/>
      <c r="S883" s="5"/>
      <c r="T883" s="5"/>
      <c r="U883" s="5"/>
      <c r="V883" s="5"/>
      <c r="W883" s="5"/>
      <c r="X883" s="5"/>
      <c r="Y883" s="5"/>
      <c r="Z883" s="5"/>
      <c r="AA883" s="5"/>
    </row>
    <row r="884" ht="15.75" customHeight="1">
      <c r="A884" s="2"/>
      <c r="B884" s="2"/>
      <c r="C884" s="2"/>
      <c r="D884" s="2"/>
      <c r="E884" s="2"/>
      <c r="F884" s="3"/>
      <c r="G884" s="4"/>
      <c r="H884" s="4"/>
      <c r="I884" s="2"/>
      <c r="J884" s="2"/>
      <c r="K884" s="2"/>
      <c r="L884" s="2"/>
      <c r="M884" s="5"/>
      <c r="N884" s="5"/>
      <c r="O884" s="5"/>
      <c r="P884" s="5"/>
      <c r="Q884" s="5"/>
      <c r="R884" s="5"/>
      <c r="S884" s="5"/>
      <c r="T884" s="5"/>
      <c r="U884" s="5"/>
      <c r="V884" s="5"/>
      <c r="W884" s="5"/>
      <c r="X884" s="5"/>
      <c r="Y884" s="5"/>
      <c r="Z884" s="5"/>
      <c r="AA884" s="5"/>
    </row>
    <row r="885" ht="15.75" customHeight="1">
      <c r="A885" s="2"/>
      <c r="B885" s="2"/>
      <c r="C885" s="2"/>
      <c r="D885" s="2"/>
      <c r="E885" s="2"/>
      <c r="F885" s="3"/>
      <c r="G885" s="4"/>
      <c r="H885" s="4"/>
      <c r="I885" s="2"/>
      <c r="J885" s="2"/>
      <c r="K885" s="2"/>
      <c r="L885" s="2"/>
      <c r="M885" s="5"/>
      <c r="N885" s="5"/>
      <c r="O885" s="5"/>
      <c r="P885" s="5"/>
      <c r="Q885" s="5"/>
      <c r="R885" s="5"/>
      <c r="S885" s="5"/>
      <c r="T885" s="5"/>
      <c r="U885" s="5"/>
      <c r="V885" s="5"/>
      <c r="W885" s="5"/>
      <c r="X885" s="5"/>
      <c r="Y885" s="5"/>
      <c r="Z885" s="5"/>
      <c r="AA885" s="5"/>
    </row>
    <row r="886" ht="15.75" customHeight="1">
      <c r="A886" s="2"/>
      <c r="B886" s="2"/>
      <c r="C886" s="2"/>
      <c r="D886" s="2"/>
      <c r="E886" s="2"/>
      <c r="F886" s="3"/>
      <c r="G886" s="4"/>
      <c r="H886" s="4"/>
      <c r="I886" s="2"/>
      <c r="J886" s="2"/>
      <c r="K886" s="2"/>
      <c r="L886" s="2"/>
      <c r="M886" s="5"/>
      <c r="N886" s="5"/>
      <c r="O886" s="5"/>
      <c r="P886" s="5"/>
      <c r="Q886" s="5"/>
      <c r="R886" s="5"/>
      <c r="S886" s="5"/>
      <c r="T886" s="5"/>
      <c r="U886" s="5"/>
      <c r="V886" s="5"/>
      <c r="W886" s="5"/>
      <c r="X886" s="5"/>
      <c r="Y886" s="5"/>
      <c r="Z886" s="5"/>
      <c r="AA886" s="5"/>
    </row>
    <row r="887" ht="15.75" customHeight="1">
      <c r="A887" s="2"/>
      <c r="B887" s="2"/>
      <c r="C887" s="2"/>
      <c r="D887" s="2"/>
      <c r="E887" s="2"/>
      <c r="F887" s="3"/>
      <c r="G887" s="4"/>
      <c r="H887" s="4"/>
      <c r="I887" s="2"/>
      <c r="J887" s="2"/>
      <c r="K887" s="2"/>
      <c r="L887" s="2"/>
      <c r="M887" s="5"/>
      <c r="N887" s="5"/>
      <c r="O887" s="5"/>
      <c r="P887" s="5"/>
      <c r="Q887" s="5"/>
      <c r="R887" s="5"/>
      <c r="S887" s="5"/>
      <c r="T887" s="5"/>
      <c r="U887" s="5"/>
      <c r="V887" s="5"/>
      <c r="W887" s="5"/>
      <c r="X887" s="5"/>
      <c r="Y887" s="5"/>
      <c r="Z887" s="5"/>
      <c r="AA887" s="5"/>
    </row>
    <row r="888" ht="15.75" customHeight="1">
      <c r="A888" s="2"/>
      <c r="B888" s="2"/>
      <c r="C888" s="2"/>
      <c r="D888" s="2"/>
      <c r="E888" s="2"/>
      <c r="F888" s="3"/>
      <c r="G888" s="4"/>
      <c r="H888" s="4"/>
      <c r="I888" s="2"/>
      <c r="J888" s="2"/>
      <c r="K888" s="2"/>
      <c r="L888" s="2"/>
      <c r="M888" s="5"/>
      <c r="N888" s="5"/>
      <c r="O888" s="5"/>
      <c r="P888" s="5"/>
      <c r="Q888" s="5"/>
      <c r="R888" s="5"/>
      <c r="S888" s="5"/>
      <c r="T888" s="5"/>
      <c r="U888" s="5"/>
      <c r="V888" s="5"/>
      <c r="W888" s="5"/>
      <c r="X888" s="5"/>
      <c r="Y888" s="5"/>
      <c r="Z888" s="5"/>
      <c r="AA888" s="5"/>
    </row>
    <row r="889" ht="15.75" customHeight="1">
      <c r="A889" s="2"/>
      <c r="B889" s="2"/>
      <c r="C889" s="2"/>
      <c r="D889" s="2"/>
      <c r="E889" s="2"/>
      <c r="F889" s="3"/>
      <c r="G889" s="4"/>
      <c r="H889" s="4"/>
      <c r="I889" s="2"/>
      <c r="J889" s="2"/>
      <c r="K889" s="2"/>
      <c r="L889" s="2"/>
      <c r="M889" s="5"/>
      <c r="N889" s="5"/>
      <c r="O889" s="5"/>
      <c r="P889" s="5"/>
      <c r="Q889" s="5"/>
      <c r="R889" s="5"/>
      <c r="S889" s="5"/>
      <c r="T889" s="5"/>
      <c r="U889" s="5"/>
      <c r="V889" s="5"/>
      <c r="W889" s="5"/>
      <c r="X889" s="5"/>
      <c r="Y889" s="5"/>
      <c r="Z889" s="5"/>
      <c r="AA889" s="5"/>
    </row>
    <row r="890" ht="15.75" customHeight="1">
      <c r="A890" s="2"/>
      <c r="B890" s="2"/>
      <c r="C890" s="2"/>
      <c r="D890" s="2"/>
      <c r="E890" s="2"/>
      <c r="F890" s="3"/>
      <c r="G890" s="4"/>
      <c r="H890" s="4"/>
      <c r="I890" s="2"/>
      <c r="J890" s="2"/>
      <c r="K890" s="2"/>
      <c r="L890" s="2"/>
      <c r="M890" s="5"/>
      <c r="N890" s="5"/>
      <c r="O890" s="5"/>
      <c r="P890" s="5"/>
      <c r="Q890" s="5"/>
      <c r="R890" s="5"/>
      <c r="S890" s="5"/>
      <c r="T890" s="5"/>
      <c r="U890" s="5"/>
      <c r="V890" s="5"/>
      <c r="W890" s="5"/>
      <c r="X890" s="5"/>
      <c r="Y890" s="5"/>
      <c r="Z890" s="5"/>
      <c r="AA890" s="5"/>
    </row>
    <row r="891" ht="15.75" customHeight="1">
      <c r="A891" s="2"/>
      <c r="B891" s="2"/>
      <c r="C891" s="2"/>
      <c r="D891" s="2"/>
      <c r="E891" s="2"/>
      <c r="F891" s="3"/>
      <c r="G891" s="4"/>
      <c r="H891" s="4"/>
      <c r="I891" s="2"/>
      <c r="J891" s="2"/>
      <c r="K891" s="2"/>
      <c r="L891" s="2"/>
      <c r="M891" s="5"/>
      <c r="N891" s="5"/>
      <c r="O891" s="5"/>
      <c r="P891" s="5"/>
      <c r="Q891" s="5"/>
      <c r="R891" s="5"/>
      <c r="S891" s="5"/>
      <c r="T891" s="5"/>
      <c r="U891" s="5"/>
      <c r="V891" s="5"/>
      <c r="W891" s="5"/>
      <c r="X891" s="5"/>
      <c r="Y891" s="5"/>
      <c r="Z891" s="5"/>
      <c r="AA891" s="5"/>
    </row>
    <row r="892" ht="15.75" customHeight="1">
      <c r="A892" s="2"/>
      <c r="B892" s="2"/>
      <c r="C892" s="2"/>
      <c r="D892" s="2"/>
      <c r="E892" s="2"/>
      <c r="F892" s="3"/>
      <c r="G892" s="4"/>
      <c r="H892" s="4"/>
      <c r="I892" s="2"/>
      <c r="J892" s="2"/>
      <c r="K892" s="2"/>
      <c r="L892" s="2"/>
      <c r="M892" s="5"/>
      <c r="N892" s="5"/>
      <c r="O892" s="5"/>
      <c r="P892" s="5"/>
      <c r="Q892" s="5"/>
      <c r="R892" s="5"/>
      <c r="S892" s="5"/>
      <c r="T892" s="5"/>
      <c r="U892" s="5"/>
      <c r="V892" s="5"/>
      <c r="W892" s="5"/>
      <c r="X892" s="5"/>
      <c r="Y892" s="5"/>
      <c r="Z892" s="5"/>
      <c r="AA892" s="5"/>
    </row>
    <row r="893" ht="15.75" customHeight="1">
      <c r="A893" s="2"/>
      <c r="B893" s="2"/>
      <c r="C893" s="2"/>
      <c r="D893" s="2"/>
      <c r="E893" s="2"/>
      <c r="F893" s="3"/>
      <c r="G893" s="4"/>
      <c r="H893" s="4"/>
      <c r="I893" s="2"/>
      <c r="J893" s="2"/>
      <c r="K893" s="2"/>
      <c r="L893" s="2"/>
      <c r="M893" s="5"/>
      <c r="N893" s="5"/>
      <c r="O893" s="5"/>
      <c r="P893" s="5"/>
      <c r="Q893" s="5"/>
      <c r="R893" s="5"/>
      <c r="S893" s="5"/>
      <c r="T893" s="5"/>
      <c r="U893" s="5"/>
      <c r="V893" s="5"/>
      <c r="W893" s="5"/>
      <c r="X893" s="5"/>
      <c r="Y893" s="5"/>
      <c r="Z893" s="5"/>
      <c r="AA893" s="5"/>
    </row>
    <row r="894" ht="15.75" customHeight="1">
      <c r="A894" s="2"/>
      <c r="B894" s="2"/>
      <c r="C894" s="2"/>
      <c r="D894" s="2"/>
      <c r="E894" s="2"/>
      <c r="F894" s="3"/>
      <c r="G894" s="4"/>
      <c r="H894" s="4"/>
      <c r="I894" s="2"/>
      <c r="J894" s="2"/>
      <c r="K894" s="2"/>
      <c r="L894" s="2"/>
      <c r="M894" s="5"/>
      <c r="N894" s="5"/>
      <c r="O894" s="5"/>
      <c r="P894" s="5"/>
      <c r="Q894" s="5"/>
      <c r="R894" s="5"/>
      <c r="S894" s="5"/>
      <c r="T894" s="5"/>
      <c r="U894" s="5"/>
      <c r="V894" s="5"/>
      <c r="W894" s="5"/>
      <c r="X894" s="5"/>
      <c r="Y894" s="5"/>
      <c r="Z894" s="5"/>
      <c r="AA894" s="5"/>
    </row>
    <row r="895" ht="15.75" customHeight="1">
      <c r="A895" s="2"/>
      <c r="B895" s="2"/>
      <c r="C895" s="2"/>
      <c r="D895" s="2"/>
      <c r="E895" s="2"/>
      <c r="F895" s="3"/>
      <c r="G895" s="4"/>
      <c r="H895" s="4"/>
      <c r="I895" s="2"/>
      <c r="J895" s="2"/>
      <c r="K895" s="2"/>
      <c r="L895" s="2"/>
      <c r="M895" s="5"/>
      <c r="N895" s="5"/>
      <c r="O895" s="5"/>
      <c r="P895" s="5"/>
      <c r="Q895" s="5"/>
      <c r="R895" s="5"/>
      <c r="S895" s="5"/>
      <c r="T895" s="5"/>
      <c r="U895" s="5"/>
      <c r="V895" s="5"/>
      <c r="W895" s="5"/>
      <c r="X895" s="5"/>
      <c r="Y895" s="5"/>
      <c r="Z895" s="5"/>
      <c r="AA895" s="5"/>
    </row>
    <row r="896" ht="15.75" customHeight="1">
      <c r="A896" s="2"/>
      <c r="B896" s="2"/>
      <c r="C896" s="2"/>
      <c r="D896" s="2"/>
      <c r="E896" s="2"/>
      <c r="F896" s="3"/>
      <c r="G896" s="4"/>
      <c r="H896" s="4"/>
      <c r="I896" s="2"/>
      <c r="J896" s="2"/>
      <c r="K896" s="2"/>
      <c r="L896" s="2"/>
      <c r="M896" s="5"/>
      <c r="N896" s="5"/>
      <c r="O896" s="5"/>
      <c r="P896" s="5"/>
      <c r="Q896" s="5"/>
      <c r="R896" s="5"/>
      <c r="S896" s="5"/>
      <c r="T896" s="5"/>
      <c r="U896" s="5"/>
      <c r="V896" s="5"/>
      <c r="W896" s="5"/>
      <c r="X896" s="5"/>
      <c r="Y896" s="5"/>
      <c r="Z896" s="5"/>
      <c r="AA896" s="5"/>
    </row>
    <row r="897" ht="15.75" customHeight="1">
      <c r="A897" s="2"/>
      <c r="B897" s="2"/>
      <c r="C897" s="2"/>
      <c r="D897" s="2"/>
      <c r="E897" s="2"/>
      <c r="F897" s="3"/>
      <c r="G897" s="4"/>
      <c r="H897" s="4"/>
      <c r="I897" s="2"/>
      <c r="J897" s="2"/>
      <c r="K897" s="2"/>
      <c r="L897" s="2"/>
      <c r="M897" s="5"/>
      <c r="N897" s="5"/>
      <c r="O897" s="5"/>
      <c r="P897" s="5"/>
      <c r="Q897" s="5"/>
      <c r="R897" s="5"/>
      <c r="S897" s="5"/>
      <c r="T897" s="5"/>
      <c r="U897" s="5"/>
      <c r="V897" s="5"/>
      <c r="W897" s="5"/>
      <c r="X897" s="5"/>
      <c r="Y897" s="5"/>
      <c r="Z897" s="5"/>
      <c r="AA897" s="5"/>
    </row>
    <row r="898" ht="15.75" customHeight="1">
      <c r="A898" s="2"/>
      <c r="B898" s="2"/>
      <c r="C898" s="2"/>
      <c r="D898" s="2"/>
      <c r="E898" s="2"/>
      <c r="F898" s="3"/>
      <c r="G898" s="4"/>
      <c r="H898" s="4"/>
      <c r="I898" s="2"/>
      <c r="J898" s="2"/>
      <c r="K898" s="2"/>
      <c r="L898" s="2"/>
      <c r="M898" s="5"/>
      <c r="N898" s="5"/>
      <c r="O898" s="5"/>
      <c r="P898" s="5"/>
      <c r="Q898" s="5"/>
      <c r="R898" s="5"/>
      <c r="S898" s="5"/>
      <c r="T898" s="5"/>
      <c r="U898" s="5"/>
      <c r="V898" s="5"/>
      <c r="W898" s="5"/>
      <c r="X898" s="5"/>
      <c r="Y898" s="5"/>
      <c r="Z898" s="5"/>
      <c r="AA898" s="5"/>
    </row>
    <row r="899" ht="15.75" customHeight="1">
      <c r="A899" s="2"/>
      <c r="B899" s="2"/>
      <c r="C899" s="2"/>
      <c r="D899" s="2"/>
      <c r="E899" s="2"/>
      <c r="F899" s="3"/>
      <c r="G899" s="4"/>
      <c r="H899" s="4"/>
      <c r="I899" s="2"/>
      <c r="J899" s="2"/>
      <c r="K899" s="2"/>
      <c r="L899" s="2"/>
      <c r="M899" s="5"/>
      <c r="N899" s="5"/>
      <c r="O899" s="5"/>
      <c r="P899" s="5"/>
      <c r="Q899" s="5"/>
      <c r="R899" s="5"/>
      <c r="S899" s="5"/>
      <c r="T899" s="5"/>
      <c r="U899" s="5"/>
      <c r="V899" s="5"/>
      <c r="W899" s="5"/>
      <c r="X899" s="5"/>
      <c r="Y899" s="5"/>
      <c r="Z899" s="5"/>
      <c r="AA899" s="5"/>
    </row>
    <row r="900" ht="15.75" customHeight="1">
      <c r="A900" s="2"/>
      <c r="B900" s="2"/>
      <c r="C900" s="2"/>
      <c r="D900" s="2"/>
      <c r="E900" s="2"/>
      <c r="F900" s="3"/>
      <c r="G900" s="4"/>
      <c r="H900" s="4"/>
      <c r="I900" s="2"/>
      <c r="J900" s="2"/>
      <c r="K900" s="2"/>
      <c r="L900" s="2"/>
      <c r="M900" s="5"/>
      <c r="N900" s="5"/>
      <c r="O900" s="5"/>
      <c r="P900" s="5"/>
      <c r="Q900" s="5"/>
      <c r="R900" s="5"/>
      <c r="S900" s="5"/>
      <c r="T900" s="5"/>
      <c r="U900" s="5"/>
      <c r="V900" s="5"/>
      <c r="W900" s="5"/>
      <c r="X900" s="5"/>
      <c r="Y900" s="5"/>
      <c r="Z900" s="5"/>
      <c r="AA900" s="5"/>
    </row>
    <row r="901" ht="15.75" customHeight="1">
      <c r="A901" s="2"/>
      <c r="B901" s="2"/>
      <c r="C901" s="2"/>
      <c r="D901" s="2"/>
      <c r="E901" s="2"/>
      <c r="F901" s="3"/>
      <c r="G901" s="4"/>
      <c r="H901" s="4"/>
      <c r="I901" s="2"/>
      <c r="J901" s="2"/>
      <c r="K901" s="2"/>
      <c r="L901" s="2"/>
      <c r="M901" s="5"/>
      <c r="N901" s="5"/>
      <c r="O901" s="5"/>
      <c r="P901" s="5"/>
      <c r="Q901" s="5"/>
      <c r="R901" s="5"/>
      <c r="S901" s="5"/>
      <c r="T901" s="5"/>
      <c r="U901" s="5"/>
      <c r="V901" s="5"/>
      <c r="W901" s="5"/>
      <c r="X901" s="5"/>
      <c r="Y901" s="5"/>
      <c r="Z901" s="5"/>
      <c r="AA901" s="5"/>
    </row>
    <row r="902" ht="15.75" customHeight="1">
      <c r="A902" s="2"/>
      <c r="B902" s="2"/>
      <c r="C902" s="2"/>
      <c r="D902" s="2"/>
      <c r="E902" s="2"/>
      <c r="F902" s="3"/>
      <c r="G902" s="4"/>
      <c r="H902" s="4"/>
      <c r="I902" s="2"/>
      <c r="J902" s="2"/>
      <c r="K902" s="2"/>
      <c r="L902" s="2"/>
      <c r="M902" s="5"/>
      <c r="N902" s="5"/>
      <c r="O902" s="5"/>
      <c r="P902" s="5"/>
      <c r="Q902" s="5"/>
      <c r="R902" s="5"/>
      <c r="S902" s="5"/>
      <c r="T902" s="5"/>
      <c r="U902" s="5"/>
      <c r="V902" s="5"/>
      <c r="W902" s="5"/>
      <c r="X902" s="5"/>
      <c r="Y902" s="5"/>
      <c r="Z902" s="5"/>
      <c r="AA902" s="5"/>
    </row>
    <row r="903" ht="15.75" customHeight="1">
      <c r="A903" s="2"/>
      <c r="B903" s="2"/>
      <c r="C903" s="2"/>
      <c r="D903" s="2"/>
      <c r="E903" s="2"/>
      <c r="F903" s="3"/>
      <c r="G903" s="4"/>
      <c r="H903" s="4"/>
      <c r="I903" s="2"/>
      <c r="J903" s="2"/>
      <c r="K903" s="2"/>
      <c r="L903" s="2"/>
      <c r="M903" s="5"/>
      <c r="N903" s="5"/>
      <c r="O903" s="5"/>
      <c r="P903" s="5"/>
      <c r="Q903" s="5"/>
      <c r="R903" s="5"/>
      <c r="S903" s="5"/>
      <c r="T903" s="5"/>
      <c r="U903" s="5"/>
      <c r="V903" s="5"/>
      <c r="W903" s="5"/>
      <c r="X903" s="5"/>
      <c r="Y903" s="5"/>
      <c r="Z903" s="5"/>
      <c r="AA903" s="5"/>
    </row>
    <row r="904" ht="15.75" customHeight="1">
      <c r="A904" s="2"/>
      <c r="B904" s="2"/>
      <c r="C904" s="2"/>
      <c r="D904" s="2"/>
      <c r="E904" s="2"/>
      <c r="F904" s="3"/>
      <c r="G904" s="4"/>
      <c r="H904" s="4"/>
      <c r="I904" s="2"/>
      <c r="J904" s="2"/>
      <c r="K904" s="2"/>
      <c r="L904" s="2"/>
      <c r="M904" s="5"/>
      <c r="N904" s="5"/>
      <c r="O904" s="5"/>
      <c r="P904" s="5"/>
      <c r="Q904" s="5"/>
      <c r="R904" s="5"/>
      <c r="S904" s="5"/>
      <c r="T904" s="5"/>
      <c r="U904" s="5"/>
      <c r="V904" s="5"/>
      <c r="W904" s="5"/>
      <c r="X904" s="5"/>
      <c r="Y904" s="5"/>
      <c r="Z904" s="5"/>
      <c r="AA904" s="5"/>
    </row>
    <row r="905" ht="15.75" customHeight="1">
      <c r="A905" s="2"/>
      <c r="B905" s="2"/>
      <c r="C905" s="2"/>
      <c r="D905" s="2"/>
      <c r="E905" s="2"/>
      <c r="F905" s="3"/>
      <c r="G905" s="4"/>
      <c r="H905" s="4"/>
      <c r="I905" s="2"/>
      <c r="J905" s="2"/>
      <c r="K905" s="2"/>
      <c r="L905" s="2"/>
      <c r="M905" s="5"/>
      <c r="N905" s="5"/>
      <c r="O905" s="5"/>
      <c r="P905" s="5"/>
      <c r="Q905" s="5"/>
      <c r="R905" s="5"/>
      <c r="S905" s="5"/>
      <c r="T905" s="5"/>
      <c r="U905" s="5"/>
      <c r="V905" s="5"/>
      <c r="W905" s="5"/>
      <c r="X905" s="5"/>
      <c r="Y905" s="5"/>
      <c r="Z905" s="5"/>
      <c r="AA905" s="5"/>
    </row>
    <row r="906" ht="15.75" customHeight="1">
      <c r="A906" s="2"/>
      <c r="B906" s="2"/>
      <c r="C906" s="2"/>
      <c r="D906" s="2"/>
      <c r="E906" s="2"/>
      <c r="F906" s="3"/>
      <c r="G906" s="4"/>
      <c r="H906" s="4"/>
      <c r="I906" s="2"/>
      <c r="J906" s="2"/>
      <c r="K906" s="2"/>
      <c r="L906" s="2"/>
      <c r="M906" s="5"/>
      <c r="N906" s="5"/>
      <c r="O906" s="5"/>
      <c r="P906" s="5"/>
      <c r="Q906" s="5"/>
      <c r="R906" s="5"/>
      <c r="S906" s="5"/>
      <c r="T906" s="5"/>
      <c r="U906" s="5"/>
      <c r="V906" s="5"/>
      <c r="W906" s="5"/>
      <c r="X906" s="5"/>
      <c r="Y906" s="5"/>
      <c r="Z906" s="5"/>
      <c r="AA906" s="5"/>
    </row>
    <row r="907" ht="15.75" customHeight="1">
      <c r="A907" s="2"/>
      <c r="B907" s="2"/>
      <c r="C907" s="2"/>
      <c r="D907" s="2"/>
      <c r="E907" s="2"/>
      <c r="F907" s="3"/>
      <c r="G907" s="4"/>
      <c r="H907" s="4"/>
      <c r="I907" s="2"/>
      <c r="J907" s="2"/>
      <c r="K907" s="2"/>
      <c r="L907" s="2"/>
      <c r="M907" s="5"/>
      <c r="N907" s="5"/>
      <c r="O907" s="5"/>
      <c r="P907" s="5"/>
      <c r="Q907" s="5"/>
      <c r="R907" s="5"/>
      <c r="S907" s="5"/>
      <c r="T907" s="5"/>
      <c r="U907" s="5"/>
      <c r="V907" s="5"/>
      <c r="W907" s="5"/>
      <c r="X907" s="5"/>
      <c r="Y907" s="5"/>
      <c r="Z907" s="5"/>
      <c r="AA907" s="5"/>
    </row>
    <row r="908" ht="15.75" customHeight="1">
      <c r="A908" s="2"/>
      <c r="B908" s="2"/>
      <c r="C908" s="2"/>
      <c r="D908" s="2"/>
      <c r="E908" s="2"/>
      <c r="F908" s="3"/>
      <c r="G908" s="4"/>
      <c r="H908" s="4"/>
      <c r="I908" s="2"/>
      <c r="J908" s="2"/>
      <c r="K908" s="2"/>
      <c r="L908" s="2"/>
      <c r="M908" s="5"/>
      <c r="N908" s="5"/>
      <c r="O908" s="5"/>
      <c r="P908" s="5"/>
      <c r="Q908" s="5"/>
      <c r="R908" s="5"/>
      <c r="S908" s="5"/>
      <c r="T908" s="5"/>
      <c r="U908" s="5"/>
      <c r="V908" s="5"/>
      <c r="W908" s="5"/>
      <c r="X908" s="5"/>
      <c r="Y908" s="5"/>
      <c r="Z908" s="5"/>
      <c r="AA908" s="5"/>
    </row>
    <row r="909" ht="15.75" customHeight="1">
      <c r="A909" s="2"/>
      <c r="B909" s="2"/>
      <c r="C909" s="2"/>
      <c r="D909" s="2"/>
      <c r="E909" s="2"/>
      <c r="F909" s="3"/>
      <c r="G909" s="4"/>
      <c r="H909" s="4"/>
      <c r="I909" s="2"/>
      <c r="J909" s="2"/>
      <c r="K909" s="2"/>
      <c r="L909" s="2"/>
      <c r="M909" s="5"/>
      <c r="N909" s="5"/>
      <c r="O909" s="5"/>
      <c r="P909" s="5"/>
      <c r="Q909" s="5"/>
      <c r="R909" s="5"/>
      <c r="S909" s="5"/>
      <c r="T909" s="5"/>
      <c r="U909" s="5"/>
      <c r="V909" s="5"/>
      <c r="W909" s="5"/>
      <c r="X909" s="5"/>
      <c r="Y909" s="5"/>
      <c r="Z909" s="5"/>
      <c r="AA909" s="5"/>
    </row>
    <row r="910" ht="15.75" customHeight="1">
      <c r="A910" s="2"/>
      <c r="B910" s="2"/>
      <c r="C910" s="2"/>
      <c r="D910" s="2"/>
      <c r="E910" s="2"/>
      <c r="F910" s="3"/>
      <c r="G910" s="4"/>
      <c r="H910" s="4"/>
      <c r="I910" s="2"/>
      <c r="J910" s="2"/>
      <c r="K910" s="2"/>
      <c r="L910" s="2"/>
      <c r="M910" s="5"/>
      <c r="N910" s="5"/>
      <c r="O910" s="5"/>
      <c r="P910" s="5"/>
      <c r="Q910" s="5"/>
      <c r="R910" s="5"/>
      <c r="S910" s="5"/>
      <c r="T910" s="5"/>
      <c r="U910" s="5"/>
      <c r="V910" s="5"/>
      <c r="W910" s="5"/>
      <c r="X910" s="5"/>
      <c r="Y910" s="5"/>
      <c r="Z910" s="5"/>
      <c r="AA910" s="5"/>
    </row>
    <row r="911" ht="15.75" customHeight="1">
      <c r="A911" s="2"/>
      <c r="B911" s="2"/>
      <c r="C911" s="2"/>
      <c r="D911" s="2"/>
      <c r="E911" s="2"/>
      <c r="F911" s="3"/>
      <c r="G911" s="4"/>
      <c r="H911" s="4"/>
      <c r="I911" s="2"/>
      <c r="J911" s="2"/>
      <c r="K911" s="2"/>
      <c r="L911" s="2"/>
      <c r="M911" s="5"/>
      <c r="N911" s="5"/>
      <c r="O911" s="5"/>
      <c r="P911" s="5"/>
      <c r="Q911" s="5"/>
      <c r="R911" s="5"/>
      <c r="S911" s="5"/>
      <c r="T911" s="5"/>
      <c r="U911" s="5"/>
      <c r="V911" s="5"/>
      <c r="W911" s="5"/>
      <c r="X911" s="5"/>
      <c r="Y911" s="5"/>
      <c r="Z911" s="5"/>
      <c r="AA911" s="5"/>
    </row>
    <row r="912" ht="15.75" customHeight="1">
      <c r="A912" s="2"/>
      <c r="B912" s="2"/>
      <c r="C912" s="2"/>
      <c r="D912" s="2"/>
      <c r="E912" s="2"/>
      <c r="F912" s="3"/>
      <c r="G912" s="4"/>
      <c r="H912" s="4"/>
      <c r="I912" s="2"/>
      <c r="J912" s="2"/>
      <c r="K912" s="2"/>
      <c r="L912" s="2"/>
      <c r="M912" s="5"/>
      <c r="N912" s="5"/>
      <c r="O912" s="5"/>
      <c r="P912" s="5"/>
      <c r="Q912" s="5"/>
      <c r="R912" s="5"/>
      <c r="S912" s="5"/>
      <c r="T912" s="5"/>
      <c r="U912" s="5"/>
      <c r="V912" s="5"/>
      <c r="W912" s="5"/>
      <c r="X912" s="5"/>
      <c r="Y912" s="5"/>
      <c r="Z912" s="5"/>
      <c r="AA912" s="5"/>
    </row>
    <row r="913" ht="15.75" customHeight="1">
      <c r="A913" s="2"/>
      <c r="B913" s="2"/>
      <c r="C913" s="2"/>
      <c r="D913" s="2"/>
      <c r="E913" s="2"/>
      <c r="F913" s="3"/>
      <c r="G913" s="4"/>
      <c r="H913" s="4"/>
      <c r="I913" s="2"/>
      <c r="J913" s="2"/>
      <c r="K913" s="2"/>
      <c r="L913" s="2"/>
      <c r="M913" s="5"/>
      <c r="N913" s="5"/>
      <c r="O913" s="5"/>
      <c r="P913" s="5"/>
      <c r="Q913" s="5"/>
      <c r="R913" s="5"/>
      <c r="S913" s="5"/>
      <c r="T913" s="5"/>
      <c r="U913" s="5"/>
      <c r="V913" s="5"/>
      <c r="W913" s="5"/>
      <c r="X913" s="5"/>
      <c r="Y913" s="5"/>
      <c r="Z913" s="5"/>
      <c r="AA913" s="5"/>
    </row>
    <row r="914" ht="15.75" customHeight="1">
      <c r="A914" s="2"/>
      <c r="B914" s="2"/>
      <c r="C914" s="2"/>
      <c r="D914" s="2"/>
      <c r="E914" s="2"/>
      <c r="F914" s="3"/>
      <c r="G914" s="4"/>
      <c r="H914" s="4"/>
      <c r="I914" s="2"/>
      <c r="J914" s="2"/>
      <c r="K914" s="2"/>
      <c r="L914" s="2"/>
      <c r="M914" s="5"/>
      <c r="N914" s="5"/>
      <c r="O914" s="5"/>
      <c r="P914" s="5"/>
      <c r="Q914" s="5"/>
      <c r="R914" s="5"/>
      <c r="S914" s="5"/>
      <c r="T914" s="5"/>
      <c r="U914" s="5"/>
      <c r="V914" s="5"/>
      <c r="W914" s="5"/>
      <c r="X914" s="5"/>
      <c r="Y914" s="5"/>
      <c r="Z914" s="5"/>
      <c r="AA914" s="5"/>
    </row>
    <row r="915" ht="15.75" customHeight="1">
      <c r="A915" s="2"/>
      <c r="B915" s="2"/>
      <c r="C915" s="2"/>
      <c r="D915" s="2"/>
      <c r="E915" s="2"/>
      <c r="F915" s="3"/>
      <c r="G915" s="4"/>
      <c r="H915" s="4"/>
      <c r="I915" s="2"/>
      <c r="J915" s="2"/>
      <c r="K915" s="2"/>
      <c r="L915" s="2"/>
      <c r="M915" s="5"/>
      <c r="N915" s="5"/>
      <c r="O915" s="5"/>
      <c r="P915" s="5"/>
      <c r="Q915" s="5"/>
      <c r="R915" s="5"/>
      <c r="S915" s="5"/>
      <c r="T915" s="5"/>
      <c r="U915" s="5"/>
      <c r="V915" s="5"/>
      <c r="W915" s="5"/>
      <c r="X915" s="5"/>
      <c r="Y915" s="5"/>
      <c r="Z915" s="5"/>
      <c r="AA915" s="5"/>
    </row>
    <row r="916" ht="15.75" customHeight="1">
      <c r="A916" s="2"/>
      <c r="B916" s="2"/>
      <c r="C916" s="2"/>
      <c r="D916" s="2"/>
      <c r="E916" s="2"/>
      <c r="F916" s="3"/>
      <c r="G916" s="4"/>
      <c r="H916" s="4"/>
      <c r="I916" s="2"/>
      <c r="J916" s="2"/>
      <c r="K916" s="2"/>
      <c r="L916" s="2"/>
      <c r="M916" s="5"/>
      <c r="N916" s="5"/>
      <c r="O916" s="5"/>
      <c r="P916" s="5"/>
      <c r="Q916" s="5"/>
      <c r="R916" s="5"/>
      <c r="S916" s="5"/>
      <c r="T916" s="5"/>
      <c r="U916" s="5"/>
      <c r="V916" s="5"/>
      <c r="W916" s="5"/>
      <c r="X916" s="5"/>
      <c r="Y916" s="5"/>
      <c r="Z916" s="5"/>
      <c r="AA916" s="5"/>
    </row>
    <row r="917" ht="15.75" customHeight="1">
      <c r="A917" s="2"/>
      <c r="B917" s="2"/>
      <c r="C917" s="2"/>
      <c r="D917" s="2"/>
      <c r="E917" s="2"/>
      <c r="F917" s="3"/>
      <c r="G917" s="4"/>
      <c r="H917" s="4"/>
      <c r="I917" s="2"/>
      <c r="J917" s="2"/>
      <c r="K917" s="2"/>
      <c r="L917" s="2"/>
      <c r="M917" s="5"/>
      <c r="N917" s="5"/>
      <c r="O917" s="5"/>
      <c r="P917" s="5"/>
      <c r="Q917" s="5"/>
      <c r="R917" s="5"/>
      <c r="S917" s="5"/>
      <c r="T917" s="5"/>
      <c r="U917" s="5"/>
      <c r="V917" s="5"/>
      <c r="W917" s="5"/>
      <c r="X917" s="5"/>
      <c r="Y917" s="5"/>
      <c r="Z917" s="5"/>
      <c r="AA917" s="5"/>
    </row>
    <row r="918" ht="15.75" customHeight="1">
      <c r="A918" s="2"/>
      <c r="B918" s="2"/>
      <c r="C918" s="2"/>
      <c r="D918" s="2"/>
      <c r="E918" s="2"/>
      <c r="F918" s="3"/>
      <c r="G918" s="4"/>
      <c r="H918" s="4"/>
      <c r="I918" s="2"/>
      <c r="J918" s="2"/>
      <c r="K918" s="2"/>
      <c r="L918" s="2"/>
      <c r="M918" s="5"/>
      <c r="N918" s="5"/>
      <c r="O918" s="5"/>
      <c r="P918" s="5"/>
      <c r="Q918" s="5"/>
      <c r="R918" s="5"/>
      <c r="S918" s="5"/>
      <c r="T918" s="5"/>
      <c r="U918" s="5"/>
      <c r="V918" s="5"/>
      <c r="W918" s="5"/>
      <c r="X918" s="5"/>
      <c r="Y918" s="5"/>
      <c r="Z918" s="5"/>
      <c r="AA918" s="5"/>
    </row>
    <row r="919" ht="15.75" customHeight="1">
      <c r="A919" s="2"/>
      <c r="B919" s="2"/>
      <c r="C919" s="2"/>
      <c r="D919" s="2"/>
      <c r="E919" s="2"/>
      <c r="F919" s="3"/>
      <c r="G919" s="4"/>
      <c r="H919" s="4"/>
      <c r="I919" s="2"/>
      <c r="J919" s="2"/>
      <c r="K919" s="2"/>
      <c r="L919" s="2"/>
      <c r="M919" s="5"/>
      <c r="N919" s="5"/>
      <c r="O919" s="5"/>
      <c r="P919" s="5"/>
      <c r="Q919" s="5"/>
      <c r="R919" s="5"/>
      <c r="S919" s="5"/>
      <c r="T919" s="5"/>
      <c r="U919" s="5"/>
      <c r="V919" s="5"/>
      <c r="W919" s="5"/>
      <c r="X919" s="5"/>
      <c r="Y919" s="5"/>
      <c r="Z919" s="5"/>
      <c r="AA919" s="5"/>
    </row>
    <row r="920" ht="15.75" customHeight="1">
      <c r="A920" s="2"/>
      <c r="B920" s="2"/>
      <c r="C920" s="2"/>
      <c r="D920" s="2"/>
      <c r="E920" s="2"/>
      <c r="F920" s="3"/>
      <c r="G920" s="4"/>
      <c r="H920" s="4"/>
      <c r="I920" s="2"/>
      <c r="J920" s="2"/>
      <c r="K920" s="2"/>
      <c r="L920" s="2"/>
      <c r="M920" s="5"/>
      <c r="N920" s="5"/>
      <c r="O920" s="5"/>
      <c r="P920" s="5"/>
      <c r="Q920" s="5"/>
      <c r="R920" s="5"/>
      <c r="S920" s="5"/>
      <c r="T920" s="5"/>
      <c r="U920" s="5"/>
      <c r="V920" s="5"/>
      <c r="W920" s="5"/>
      <c r="X920" s="5"/>
      <c r="Y920" s="5"/>
      <c r="Z920" s="5"/>
      <c r="AA920" s="5"/>
    </row>
    <row r="921" ht="15.75" customHeight="1">
      <c r="A921" s="2"/>
      <c r="B921" s="2"/>
      <c r="C921" s="2"/>
      <c r="D921" s="2"/>
      <c r="E921" s="2"/>
      <c r="F921" s="3"/>
      <c r="G921" s="4"/>
      <c r="H921" s="4"/>
      <c r="I921" s="2"/>
      <c r="J921" s="2"/>
      <c r="K921" s="2"/>
      <c r="L921" s="2"/>
      <c r="M921" s="5"/>
      <c r="N921" s="5"/>
      <c r="O921" s="5"/>
      <c r="P921" s="5"/>
      <c r="Q921" s="5"/>
      <c r="R921" s="5"/>
      <c r="S921" s="5"/>
      <c r="T921" s="5"/>
      <c r="U921" s="5"/>
      <c r="V921" s="5"/>
      <c r="W921" s="5"/>
      <c r="X921" s="5"/>
      <c r="Y921" s="5"/>
      <c r="Z921" s="5"/>
      <c r="AA921" s="5"/>
    </row>
    <row r="922" ht="15.75" customHeight="1">
      <c r="A922" s="2"/>
      <c r="B922" s="2"/>
      <c r="C922" s="2"/>
      <c r="D922" s="2"/>
      <c r="E922" s="2"/>
      <c r="F922" s="3"/>
      <c r="G922" s="4"/>
      <c r="H922" s="4"/>
      <c r="I922" s="2"/>
      <c r="J922" s="2"/>
      <c r="K922" s="2"/>
      <c r="L922" s="2"/>
      <c r="M922" s="5"/>
      <c r="N922" s="5"/>
      <c r="O922" s="5"/>
      <c r="P922" s="5"/>
      <c r="Q922" s="5"/>
      <c r="R922" s="5"/>
      <c r="S922" s="5"/>
      <c r="T922" s="5"/>
      <c r="U922" s="5"/>
      <c r="V922" s="5"/>
      <c r="W922" s="5"/>
      <c r="X922" s="5"/>
      <c r="Y922" s="5"/>
      <c r="Z922" s="5"/>
      <c r="AA922" s="5"/>
    </row>
    <row r="923" ht="15.75" customHeight="1">
      <c r="A923" s="2"/>
      <c r="B923" s="2"/>
      <c r="C923" s="2"/>
      <c r="D923" s="2"/>
      <c r="E923" s="2"/>
      <c r="F923" s="3"/>
      <c r="G923" s="4"/>
      <c r="H923" s="4"/>
      <c r="I923" s="2"/>
      <c r="J923" s="2"/>
      <c r="K923" s="2"/>
      <c r="L923" s="2"/>
      <c r="M923" s="5"/>
      <c r="N923" s="5"/>
      <c r="O923" s="5"/>
      <c r="P923" s="5"/>
      <c r="Q923" s="5"/>
      <c r="R923" s="5"/>
      <c r="S923" s="5"/>
      <c r="T923" s="5"/>
      <c r="U923" s="5"/>
      <c r="V923" s="5"/>
      <c r="W923" s="5"/>
      <c r="X923" s="5"/>
      <c r="Y923" s="5"/>
      <c r="Z923" s="5"/>
      <c r="AA923" s="5"/>
    </row>
    <row r="924" ht="15.75" customHeight="1">
      <c r="A924" s="2"/>
      <c r="B924" s="2"/>
      <c r="C924" s="2"/>
      <c r="D924" s="2"/>
      <c r="E924" s="2"/>
      <c r="F924" s="3"/>
      <c r="G924" s="4"/>
      <c r="H924" s="4"/>
      <c r="I924" s="2"/>
      <c r="J924" s="2"/>
      <c r="K924" s="2"/>
      <c r="L924" s="2"/>
      <c r="M924" s="5"/>
      <c r="N924" s="5"/>
      <c r="O924" s="5"/>
      <c r="P924" s="5"/>
      <c r="Q924" s="5"/>
      <c r="R924" s="5"/>
      <c r="S924" s="5"/>
      <c r="T924" s="5"/>
      <c r="U924" s="5"/>
      <c r="V924" s="5"/>
      <c r="W924" s="5"/>
      <c r="X924" s="5"/>
      <c r="Y924" s="5"/>
      <c r="Z924" s="5"/>
      <c r="AA924" s="5"/>
    </row>
    <row r="925" ht="15.75" customHeight="1">
      <c r="A925" s="2"/>
      <c r="B925" s="2"/>
      <c r="C925" s="2"/>
      <c r="D925" s="2"/>
      <c r="E925" s="2"/>
      <c r="F925" s="3"/>
      <c r="G925" s="4"/>
      <c r="H925" s="4"/>
      <c r="I925" s="2"/>
      <c r="J925" s="2"/>
      <c r="K925" s="2"/>
      <c r="L925" s="2"/>
      <c r="M925" s="5"/>
      <c r="N925" s="5"/>
      <c r="O925" s="5"/>
      <c r="P925" s="5"/>
      <c r="Q925" s="5"/>
      <c r="R925" s="5"/>
      <c r="S925" s="5"/>
      <c r="T925" s="5"/>
      <c r="U925" s="5"/>
      <c r="V925" s="5"/>
      <c r="W925" s="5"/>
      <c r="X925" s="5"/>
      <c r="Y925" s="5"/>
      <c r="Z925" s="5"/>
      <c r="AA925" s="5"/>
    </row>
    <row r="926" ht="15.75" customHeight="1">
      <c r="A926" s="2"/>
      <c r="B926" s="2"/>
      <c r="C926" s="2"/>
      <c r="D926" s="2"/>
      <c r="E926" s="2"/>
      <c r="F926" s="3"/>
      <c r="G926" s="4"/>
      <c r="H926" s="4"/>
      <c r="I926" s="2"/>
      <c r="J926" s="2"/>
      <c r="K926" s="2"/>
      <c r="L926" s="2"/>
      <c r="M926" s="5"/>
      <c r="N926" s="5"/>
      <c r="O926" s="5"/>
      <c r="P926" s="5"/>
      <c r="Q926" s="5"/>
      <c r="R926" s="5"/>
      <c r="S926" s="5"/>
      <c r="T926" s="5"/>
      <c r="U926" s="5"/>
      <c r="V926" s="5"/>
      <c r="W926" s="5"/>
      <c r="X926" s="5"/>
      <c r="Y926" s="5"/>
      <c r="Z926" s="5"/>
      <c r="AA926" s="5"/>
    </row>
    <row r="927" ht="15.75" customHeight="1">
      <c r="A927" s="2"/>
      <c r="B927" s="2"/>
      <c r="C927" s="2"/>
      <c r="D927" s="2"/>
      <c r="E927" s="2"/>
      <c r="F927" s="3"/>
      <c r="G927" s="4"/>
      <c r="H927" s="4"/>
      <c r="I927" s="2"/>
      <c r="J927" s="2"/>
      <c r="K927" s="2"/>
      <c r="L927" s="2"/>
      <c r="M927" s="5"/>
      <c r="N927" s="5"/>
      <c r="O927" s="5"/>
      <c r="P927" s="5"/>
      <c r="Q927" s="5"/>
      <c r="R927" s="5"/>
      <c r="S927" s="5"/>
      <c r="T927" s="5"/>
      <c r="U927" s="5"/>
      <c r="V927" s="5"/>
      <c r="W927" s="5"/>
      <c r="X927" s="5"/>
      <c r="Y927" s="5"/>
      <c r="Z927" s="5"/>
      <c r="AA927" s="5"/>
    </row>
    <row r="928" ht="15.75" customHeight="1">
      <c r="A928" s="2"/>
      <c r="B928" s="2"/>
      <c r="C928" s="2"/>
      <c r="D928" s="2"/>
      <c r="E928" s="2"/>
      <c r="F928" s="3"/>
      <c r="G928" s="4"/>
      <c r="H928" s="4"/>
      <c r="I928" s="2"/>
      <c r="J928" s="2"/>
      <c r="K928" s="2"/>
      <c r="L928" s="2"/>
      <c r="M928" s="5"/>
      <c r="N928" s="5"/>
      <c r="O928" s="5"/>
      <c r="P928" s="5"/>
      <c r="Q928" s="5"/>
      <c r="R928" s="5"/>
      <c r="S928" s="5"/>
      <c r="T928" s="5"/>
      <c r="U928" s="5"/>
      <c r="V928" s="5"/>
      <c r="W928" s="5"/>
      <c r="X928" s="5"/>
      <c r="Y928" s="5"/>
      <c r="Z928" s="5"/>
      <c r="AA928" s="5"/>
    </row>
    <row r="929" ht="15.75" customHeight="1">
      <c r="A929" s="2"/>
      <c r="B929" s="2"/>
      <c r="C929" s="2"/>
      <c r="D929" s="2"/>
      <c r="E929" s="2"/>
      <c r="F929" s="3"/>
      <c r="G929" s="4"/>
      <c r="H929" s="4"/>
      <c r="I929" s="2"/>
      <c r="J929" s="2"/>
      <c r="K929" s="2"/>
      <c r="L929" s="2"/>
      <c r="M929" s="5"/>
      <c r="N929" s="5"/>
      <c r="O929" s="5"/>
      <c r="P929" s="5"/>
      <c r="Q929" s="5"/>
      <c r="R929" s="5"/>
      <c r="S929" s="5"/>
      <c r="T929" s="5"/>
      <c r="U929" s="5"/>
      <c r="V929" s="5"/>
      <c r="W929" s="5"/>
      <c r="X929" s="5"/>
      <c r="Y929" s="5"/>
      <c r="Z929" s="5"/>
      <c r="AA929" s="5"/>
    </row>
    <row r="930" ht="15.75" customHeight="1">
      <c r="A930" s="2"/>
      <c r="B930" s="2"/>
      <c r="C930" s="2"/>
      <c r="D930" s="2"/>
      <c r="E930" s="2"/>
      <c r="F930" s="3"/>
      <c r="G930" s="4"/>
      <c r="H930" s="4"/>
      <c r="I930" s="2"/>
      <c r="J930" s="2"/>
      <c r="K930" s="2"/>
      <c r="L930" s="2"/>
      <c r="M930" s="5"/>
      <c r="N930" s="5"/>
      <c r="O930" s="5"/>
      <c r="P930" s="5"/>
      <c r="Q930" s="5"/>
      <c r="R930" s="5"/>
      <c r="S930" s="5"/>
      <c r="T930" s="5"/>
      <c r="U930" s="5"/>
      <c r="V930" s="5"/>
      <c r="W930" s="5"/>
      <c r="X930" s="5"/>
      <c r="Y930" s="5"/>
      <c r="Z930" s="5"/>
      <c r="AA930" s="5"/>
    </row>
    <row r="931" ht="15.75" customHeight="1">
      <c r="A931" s="2"/>
      <c r="B931" s="2"/>
      <c r="C931" s="2"/>
      <c r="D931" s="2"/>
      <c r="E931" s="2"/>
      <c r="F931" s="3"/>
      <c r="G931" s="4"/>
      <c r="H931" s="4"/>
      <c r="I931" s="2"/>
      <c r="J931" s="2"/>
      <c r="K931" s="2"/>
      <c r="L931" s="2"/>
      <c r="M931" s="5"/>
      <c r="N931" s="5"/>
      <c r="O931" s="5"/>
      <c r="P931" s="5"/>
      <c r="Q931" s="5"/>
      <c r="R931" s="5"/>
      <c r="S931" s="5"/>
      <c r="T931" s="5"/>
      <c r="U931" s="5"/>
      <c r="V931" s="5"/>
      <c r="W931" s="5"/>
      <c r="X931" s="5"/>
      <c r="Y931" s="5"/>
      <c r="Z931" s="5"/>
      <c r="AA931" s="5"/>
    </row>
    <row r="932" ht="15.75" customHeight="1">
      <c r="A932" s="2"/>
      <c r="B932" s="2"/>
      <c r="C932" s="2"/>
      <c r="D932" s="2"/>
      <c r="E932" s="2"/>
      <c r="F932" s="3"/>
      <c r="G932" s="4"/>
      <c r="H932" s="4"/>
      <c r="I932" s="2"/>
      <c r="J932" s="2"/>
      <c r="K932" s="2"/>
      <c r="L932" s="2"/>
      <c r="M932" s="5"/>
      <c r="N932" s="5"/>
      <c r="O932" s="5"/>
      <c r="P932" s="5"/>
      <c r="Q932" s="5"/>
      <c r="R932" s="5"/>
      <c r="S932" s="5"/>
      <c r="T932" s="5"/>
      <c r="U932" s="5"/>
      <c r="V932" s="5"/>
      <c r="W932" s="5"/>
      <c r="X932" s="5"/>
      <c r="Y932" s="5"/>
      <c r="Z932" s="5"/>
      <c r="AA932" s="5"/>
    </row>
    <row r="933" ht="15.75" customHeight="1">
      <c r="A933" s="2"/>
      <c r="B933" s="2"/>
      <c r="C933" s="2"/>
      <c r="D933" s="2"/>
      <c r="E933" s="2"/>
      <c r="F933" s="3"/>
      <c r="G933" s="4"/>
      <c r="H933" s="4"/>
      <c r="I933" s="2"/>
      <c r="J933" s="2"/>
      <c r="K933" s="2"/>
      <c r="L933" s="2"/>
      <c r="M933" s="5"/>
      <c r="N933" s="5"/>
      <c r="O933" s="5"/>
      <c r="P933" s="5"/>
      <c r="Q933" s="5"/>
      <c r="R933" s="5"/>
      <c r="S933" s="5"/>
      <c r="T933" s="5"/>
      <c r="U933" s="5"/>
      <c r="V933" s="5"/>
      <c r="W933" s="5"/>
      <c r="X933" s="5"/>
      <c r="Y933" s="5"/>
      <c r="Z933" s="5"/>
      <c r="AA933" s="5"/>
    </row>
    <row r="934" ht="15.75" customHeight="1">
      <c r="A934" s="2"/>
      <c r="B934" s="2"/>
      <c r="C934" s="2"/>
      <c r="D934" s="2"/>
      <c r="E934" s="2"/>
      <c r="F934" s="3"/>
      <c r="G934" s="4"/>
      <c r="H934" s="4"/>
      <c r="I934" s="2"/>
      <c r="J934" s="2"/>
      <c r="K934" s="2"/>
      <c r="L934" s="2"/>
      <c r="M934" s="5"/>
      <c r="N934" s="5"/>
      <c r="O934" s="5"/>
      <c r="P934" s="5"/>
      <c r="Q934" s="5"/>
      <c r="R934" s="5"/>
      <c r="S934" s="5"/>
      <c r="T934" s="5"/>
      <c r="U934" s="5"/>
      <c r="V934" s="5"/>
      <c r="W934" s="5"/>
      <c r="X934" s="5"/>
      <c r="Y934" s="5"/>
      <c r="Z934" s="5"/>
      <c r="AA934" s="5"/>
    </row>
    <row r="935" ht="15.75" customHeight="1">
      <c r="A935" s="2"/>
      <c r="B935" s="2"/>
      <c r="C935" s="2"/>
      <c r="D935" s="2"/>
      <c r="E935" s="2"/>
      <c r="F935" s="3"/>
      <c r="G935" s="4"/>
      <c r="H935" s="4"/>
      <c r="I935" s="2"/>
      <c r="J935" s="2"/>
      <c r="K935" s="2"/>
      <c r="L935" s="2"/>
      <c r="M935" s="5"/>
      <c r="N935" s="5"/>
      <c r="O935" s="5"/>
      <c r="P935" s="5"/>
      <c r="Q935" s="5"/>
      <c r="R935" s="5"/>
      <c r="S935" s="5"/>
      <c r="T935" s="5"/>
      <c r="U935" s="5"/>
      <c r="V935" s="5"/>
      <c r="W935" s="5"/>
      <c r="X935" s="5"/>
      <c r="Y935" s="5"/>
      <c r="Z935" s="5"/>
      <c r="AA935" s="5"/>
    </row>
    <row r="936" ht="15.75" customHeight="1">
      <c r="A936" s="2"/>
      <c r="B936" s="2"/>
      <c r="C936" s="2"/>
      <c r="D936" s="2"/>
      <c r="E936" s="2"/>
      <c r="F936" s="3"/>
      <c r="G936" s="4"/>
      <c r="H936" s="4"/>
      <c r="I936" s="2"/>
      <c r="J936" s="2"/>
      <c r="K936" s="2"/>
      <c r="L936" s="2"/>
      <c r="M936" s="5"/>
      <c r="N936" s="5"/>
      <c r="O936" s="5"/>
      <c r="P936" s="5"/>
      <c r="Q936" s="5"/>
      <c r="R936" s="5"/>
      <c r="S936" s="5"/>
      <c r="T936" s="5"/>
      <c r="U936" s="5"/>
      <c r="V936" s="5"/>
      <c r="W936" s="5"/>
      <c r="X936" s="5"/>
      <c r="Y936" s="5"/>
      <c r="Z936" s="5"/>
      <c r="AA936" s="5"/>
    </row>
    <row r="937" ht="15.75" customHeight="1">
      <c r="A937" s="2"/>
      <c r="B937" s="2"/>
      <c r="C937" s="2"/>
      <c r="D937" s="2"/>
      <c r="E937" s="2"/>
      <c r="F937" s="3"/>
      <c r="G937" s="4"/>
      <c r="H937" s="4"/>
      <c r="I937" s="2"/>
      <c r="J937" s="2"/>
      <c r="K937" s="2"/>
      <c r="L937" s="2"/>
      <c r="M937" s="5"/>
      <c r="N937" s="5"/>
      <c r="O937" s="5"/>
      <c r="P937" s="5"/>
      <c r="Q937" s="5"/>
      <c r="R937" s="5"/>
      <c r="S937" s="5"/>
      <c r="T937" s="5"/>
      <c r="U937" s="5"/>
      <c r="V937" s="5"/>
      <c r="W937" s="5"/>
      <c r="X937" s="5"/>
      <c r="Y937" s="5"/>
      <c r="Z937" s="5"/>
      <c r="AA937" s="5"/>
    </row>
    <row r="938" ht="15.75" customHeight="1">
      <c r="A938" s="2"/>
      <c r="B938" s="2"/>
      <c r="C938" s="2"/>
      <c r="D938" s="2"/>
      <c r="E938" s="2"/>
      <c r="F938" s="3"/>
      <c r="G938" s="4"/>
      <c r="H938" s="4"/>
      <c r="I938" s="2"/>
      <c r="J938" s="2"/>
      <c r="K938" s="2"/>
      <c r="L938" s="2"/>
      <c r="M938" s="5"/>
      <c r="N938" s="5"/>
      <c r="O938" s="5"/>
      <c r="P938" s="5"/>
      <c r="Q938" s="5"/>
      <c r="R938" s="5"/>
      <c r="S938" s="5"/>
      <c r="T938" s="5"/>
      <c r="U938" s="5"/>
      <c r="V938" s="5"/>
      <c r="W938" s="5"/>
      <c r="X938" s="5"/>
      <c r="Y938" s="5"/>
      <c r="Z938" s="5"/>
      <c r="AA938" s="5"/>
    </row>
    <row r="939" ht="15.75" customHeight="1">
      <c r="A939" s="2"/>
      <c r="B939" s="2"/>
      <c r="C939" s="2"/>
      <c r="D939" s="2"/>
      <c r="E939" s="2"/>
      <c r="F939" s="3"/>
      <c r="G939" s="4"/>
      <c r="H939" s="4"/>
      <c r="I939" s="2"/>
      <c r="J939" s="2"/>
      <c r="K939" s="2"/>
      <c r="L939" s="2"/>
      <c r="M939" s="5"/>
      <c r="N939" s="5"/>
      <c r="O939" s="5"/>
      <c r="P939" s="5"/>
      <c r="Q939" s="5"/>
      <c r="R939" s="5"/>
      <c r="S939" s="5"/>
      <c r="T939" s="5"/>
      <c r="U939" s="5"/>
      <c r="V939" s="5"/>
      <c r="W939" s="5"/>
      <c r="X939" s="5"/>
      <c r="Y939" s="5"/>
      <c r="Z939" s="5"/>
      <c r="AA939" s="5"/>
    </row>
    <row r="940" ht="15.75" customHeight="1">
      <c r="A940" s="2"/>
      <c r="B940" s="2"/>
      <c r="C940" s="2"/>
      <c r="D940" s="2"/>
      <c r="E940" s="2"/>
      <c r="F940" s="3"/>
      <c r="G940" s="4"/>
      <c r="H940" s="4"/>
      <c r="I940" s="2"/>
      <c r="J940" s="2"/>
      <c r="K940" s="2"/>
      <c r="L940" s="2"/>
      <c r="M940" s="5"/>
      <c r="N940" s="5"/>
      <c r="O940" s="5"/>
      <c r="P940" s="5"/>
      <c r="Q940" s="5"/>
      <c r="R940" s="5"/>
      <c r="S940" s="5"/>
      <c r="T940" s="5"/>
      <c r="U940" s="5"/>
      <c r="V940" s="5"/>
      <c r="W940" s="5"/>
      <c r="X940" s="5"/>
      <c r="Y940" s="5"/>
      <c r="Z940" s="5"/>
      <c r="AA940" s="5"/>
    </row>
    <row r="941" ht="15.75" customHeight="1">
      <c r="A941" s="2"/>
      <c r="B941" s="2"/>
      <c r="C941" s="2"/>
      <c r="D941" s="2"/>
      <c r="E941" s="2"/>
      <c r="F941" s="3"/>
      <c r="G941" s="4"/>
      <c r="H941" s="4"/>
      <c r="I941" s="2"/>
      <c r="J941" s="2"/>
      <c r="K941" s="2"/>
      <c r="L941" s="2"/>
      <c r="M941" s="5"/>
      <c r="N941" s="5"/>
      <c r="O941" s="5"/>
      <c r="P941" s="5"/>
      <c r="Q941" s="5"/>
      <c r="R941" s="5"/>
      <c r="S941" s="5"/>
      <c r="T941" s="5"/>
      <c r="U941" s="5"/>
      <c r="V941" s="5"/>
      <c r="W941" s="5"/>
      <c r="X941" s="5"/>
      <c r="Y941" s="5"/>
      <c r="Z941" s="5"/>
      <c r="AA941" s="5"/>
    </row>
    <row r="942" ht="15.75" customHeight="1">
      <c r="A942" s="2"/>
      <c r="B942" s="2"/>
      <c r="C942" s="2"/>
      <c r="D942" s="2"/>
      <c r="E942" s="2"/>
      <c r="F942" s="3"/>
      <c r="G942" s="4"/>
      <c r="H942" s="4"/>
      <c r="I942" s="2"/>
      <c r="J942" s="2"/>
      <c r="K942" s="2"/>
      <c r="L942" s="2"/>
      <c r="M942" s="5"/>
      <c r="N942" s="5"/>
      <c r="O942" s="5"/>
      <c r="P942" s="5"/>
      <c r="Q942" s="5"/>
      <c r="R942" s="5"/>
      <c r="S942" s="5"/>
      <c r="T942" s="5"/>
      <c r="U942" s="5"/>
      <c r="V942" s="5"/>
      <c r="W942" s="5"/>
      <c r="X942" s="5"/>
      <c r="Y942" s="5"/>
      <c r="Z942" s="5"/>
      <c r="AA942" s="5"/>
    </row>
    <row r="943" ht="15.75" customHeight="1">
      <c r="A943" s="2"/>
      <c r="B943" s="2"/>
      <c r="C943" s="2"/>
      <c r="D943" s="2"/>
      <c r="E943" s="2"/>
      <c r="F943" s="3"/>
      <c r="G943" s="4"/>
      <c r="H943" s="4"/>
      <c r="I943" s="2"/>
      <c r="J943" s="2"/>
      <c r="K943" s="2"/>
      <c r="L943" s="2"/>
      <c r="M943" s="5"/>
      <c r="N943" s="5"/>
      <c r="O943" s="5"/>
      <c r="P943" s="5"/>
      <c r="Q943" s="5"/>
      <c r="R943" s="5"/>
      <c r="S943" s="5"/>
      <c r="T943" s="5"/>
      <c r="U943" s="5"/>
      <c r="V943" s="5"/>
      <c r="W943" s="5"/>
      <c r="X943" s="5"/>
      <c r="Y943" s="5"/>
      <c r="Z943" s="5"/>
      <c r="AA943" s="5"/>
    </row>
    <row r="944" ht="15.75" customHeight="1">
      <c r="A944" s="2"/>
      <c r="B944" s="2"/>
      <c r="C944" s="2"/>
      <c r="D944" s="2"/>
      <c r="E944" s="2"/>
      <c r="F944" s="3"/>
      <c r="G944" s="4"/>
      <c r="H944" s="4"/>
      <c r="I944" s="2"/>
      <c r="J944" s="2"/>
      <c r="K944" s="2"/>
      <c r="L944" s="2"/>
      <c r="M944" s="5"/>
      <c r="N944" s="5"/>
      <c r="O944" s="5"/>
      <c r="P944" s="5"/>
      <c r="Q944" s="5"/>
      <c r="R944" s="5"/>
      <c r="S944" s="5"/>
      <c r="T944" s="5"/>
      <c r="U944" s="5"/>
      <c r="V944" s="5"/>
      <c r="W944" s="5"/>
      <c r="X944" s="5"/>
      <c r="Y944" s="5"/>
      <c r="Z944" s="5"/>
      <c r="AA944" s="5"/>
    </row>
    <row r="945" ht="15.75" customHeight="1">
      <c r="A945" s="2"/>
      <c r="B945" s="2"/>
      <c r="C945" s="2"/>
      <c r="D945" s="2"/>
      <c r="E945" s="2"/>
      <c r="F945" s="3"/>
      <c r="G945" s="4"/>
      <c r="H945" s="4"/>
      <c r="I945" s="2"/>
      <c r="J945" s="2"/>
      <c r="K945" s="2"/>
      <c r="L945" s="2"/>
      <c r="M945" s="5"/>
      <c r="N945" s="5"/>
      <c r="O945" s="5"/>
      <c r="P945" s="5"/>
      <c r="Q945" s="5"/>
      <c r="R945" s="5"/>
      <c r="S945" s="5"/>
      <c r="T945" s="5"/>
      <c r="U945" s="5"/>
      <c r="V945" s="5"/>
      <c r="W945" s="5"/>
      <c r="X945" s="5"/>
      <c r="Y945" s="5"/>
      <c r="Z945" s="5"/>
      <c r="AA945" s="5"/>
    </row>
    <row r="946" ht="15.75" customHeight="1">
      <c r="A946" s="2"/>
      <c r="B946" s="2"/>
      <c r="C946" s="2"/>
      <c r="D946" s="2"/>
      <c r="E946" s="2"/>
      <c r="F946" s="3"/>
      <c r="G946" s="4"/>
      <c r="H946" s="4"/>
      <c r="I946" s="2"/>
      <c r="J946" s="2"/>
      <c r="K946" s="2"/>
      <c r="L946" s="2"/>
      <c r="M946" s="5"/>
      <c r="N946" s="5"/>
      <c r="O946" s="5"/>
      <c r="P946" s="5"/>
      <c r="Q946" s="5"/>
      <c r="R946" s="5"/>
      <c r="S946" s="5"/>
      <c r="T946" s="5"/>
      <c r="U946" s="5"/>
      <c r="V946" s="5"/>
      <c r="W946" s="5"/>
      <c r="X946" s="5"/>
      <c r="Y946" s="5"/>
      <c r="Z946" s="5"/>
      <c r="AA946" s="5"/>
    </row>
    <row r="947" ht="15.75" customHeight="1">
      <c r="A947" s="2"/>
      <c r="B947" s="2"/>
      <c r="C947" s="2"/>
      <c r="D947" s="2"/>
      <c r="E947" s="2"/>
      <c r="F947" s="3"/>
      <c r="G947" s="4"/>
      <c r="H947" s="4"/>
      <c r="I947" s="2"/>
      <c r="J947" s="2"/>
      <c r="K947" s="2"/>
      <c r="L947" s="2"/>
      <c r="M947" s="5"/>
      <c r="N947" s="5"/>
      <c r="O947" s="5"/>
      <c r="P947" s="5"/>
      <c r="Q947" s="5"/>
      <c r="R947" s="5"/>
      <c r="S947" s="5"/>
      <c r="T947" s="5"/>
      <c r="U947" s="5"/>
      <c r="V947" s="5"/>
      <c r="W947" s="5"/>
      <c r="X947" s="5"/>
      <c r="Y947" s="5"/>
      <c r="Z947" s="5"/>
      <c r="AA947" s="5"/>
    </row>
    <row r="948" ht="15.75" customHeight="1">
      <c r="A948" s="2"/>
      <c r="B948" s="2"/>
      <c r="C948" s="2"/>
      <c r="D948" s="2"/>
      <c r="E948" s="2"/>
      <c r="F948" s="3"/>
      <c r="G948" s="4"/>
      <c r="H948" s="4"/>
      <c r="I948" s="2"/>
      <c r="J948" s="2"/>
      <c r="K948" s="2"/>
      <c r="L948" s="2"/>
      <c r="M948" s="5"/>
      <c r="N948" s="5"/>
      <c r="O948" s="5"/>
      <c r="P948" s="5"/>
      <c r="Q948" s="5"/>
      <c r="R948" s="5"/>
      <c r="S948" s="5"/>
      <c r="T948" s="5"/>
      <c r="U948" s="5"/>
      <c r="V948" s="5"/>
      <c r="W948" s="5"/>
      <c r="X948" s="5"/>
      <c r="Y948" s="5"/>
      <c r="Z948" s="5"/>
      <c r="AA948" s="5"/>
    </row>
    <row r="949" ht="15.75" customHeight="1">
      <c r="A949" s="2"/>
      <c r="B949" s="2"/>
      <c r="C949" s="2"/>
      <c r="D949" s="2"/>
      <c r="E949" s="2"/>
      <c r="F949" s="3"/>
      <c r="G949" s="4"/>
      <c r="H949" s="4"/>
      <c r="I949" s="2"/>
      <c r="J949" s="2"/>
      <c r="K949" s="2"/>
      <c r="L949" s="2"/>
      <c r="M949" s="5"/>
      <c r="N949" s="5"/>
      <c r="O949" s="5"/>
      <c r="P949" s="5"/>
      <c r="Q949" s="5"/>
      <c r="R949" s="5"/>
      <c r="S949" s="5"/>
      <c r="T949" s="5"/>
      <c r="U949" s="5"/>
      <c r="V949" s="5"/>
      <c r="W949" s="5"/>
      <c r="X949" s="5"/>
      <c r="Y949" s="5"/>
      <c r="Z949" s="5"/>
      <c r="AA949" s="5"/>
    </row>
    <row r="950" ht="15.75" customHeight="1">
      <c r="A950" s="2"/>
      <c r="B950" s="2"/>
      <c r="C950" s="2"/>
      <c r="D950" s="2"/>
      <c r="E950" s="2"/>
      <c r="F950" s="3"/>
      <c r="G950" s="4"/>
      <c r="H950" s="4"/>
      <c r="I950" s="2"/>
      <c r="J950" s="2"/>
      <c r="K950" s="2"/>
      <c r="L950" s="2"/>
      <c r="M950" s="5"/>
      <c r="N950" s="5"/>
      <c r="O950" s="5"/>
      <c r="P950" s="5"/>
      <c r="Q950" s="5"/>
      <c r="R950" s="5"/>
      <c r="S950" s="5"/>
      <c r="T950" s="5"/>
      <c r="U950" s="5"/>
      <c r="V950" s="5"/>
      <c r="W950" s="5"/>
      <c r="X950" s="5"/>
      <c r="Y950" s="5"/>
      <c r="Z950" s="5"/>
      <c r="AA950" s="5"/>
    </row>
    <row r="951" ht="15.75" customHeight="1">
      <c r="A951" s="2"/>
      <c r="B951" s="2"/>
      <c r="C951" s="2"/>
      <c r="D951" s="2"/>
      <c r="E951" s="2"/>
      <c r="F951" s="3"/>
      <c r="G951" s="4"/>
      <c r="H951" s="4"/>
      <c r="I951" s="2"/>
      <c r="J951" s="2"/>
      <c r="K951" s="2"/>
      <c r="L951" s="2"/>
      <c r="M951" s="5"/>
      <c r="N951" s="5"/>
      <c r="O951" s="5"/>
      <c r="P951" s="5"/>
      <c r="Q951" s="5"/>
      <c r="R951" s="5"/>
      <c r="S951" s="5"/>
      <c r="T951" s="5"/>
      <c r="U951" s="5"/>
      <c r="V951" s="5"/>
      <c r="W951" s="5"/>
      <c r="X951" s="5"/>
      <c r="Y951" s="5"/>
      <c r="Z951" s="5"/>
      <c r="AA951" s="5"/>
    </row>
    <row r="952" ht="15.75" customHeight="1">
      <c r="A952" s="2"/>
      <c r="B952" s="2"/>
      <c r="C952" s="2"/>
      <c r="D952" s="2"/>
      <c r="E952" s="2"/>
      <c r="F952" s="3"/>
      <c r="G952" s="4"/>
      <c r="H952" s="4"/>
      <c r="I952" s="2"/>
      <c r="J952" s="2"/>
      <c r="K952" s="2"/>
      <c r="L952" s="2"/>
      <c r="M952" s="5"/>
      <c r="N952" s="5"/>
      <c r="O952" s="5"/>
      <c r="P952" s="5"/>
      <c r="Q952" s="5"/>
      <c r="R952" s="5"/>
      <c r="S952" s="5"/>
      <c r="T952" s="5"/>
      <c r="U952" s="5"/>
      <c r="V952" s="5"/>
      <c r="W952" s="5"/>
      <c r="X952" s="5"/>
      <c r="Y952" s="5"/>
      <c r="Z952" s="5"/>
      <c r="AA952" s="5"/>
    </row>
    <row r="953" ht="15.75" customHeight="1">
      <c r="A953" s="2"/>
      <c r="B953" s="2"/>
      <c r="C953" s="2"/>
      <c r="D953" s="2"/>
      <c r="E953" s="2"/>
      <c r="F953" s="3"/>
      <c r="G953" s="4"/>
      <c r="H953" s="4"/>
      <c r="I953" s="2"/>
      <c r="J953" s="2"/>
      <c r="K953" s="2"/>
      <c r="L953" s="2"/>
      <c r="M953" s="5"/>
      <c r="N953" s="5"/>
      <c r="O953" s="5"/>
      <c r="P953" s="5"/>
      <c r="Q953" s="5"/>
      <c r="R953" s="5"/>
      <c r="S953" s="5"/>
      <c r="T953" s="5"/>
      <c r="U953" s="5"/>
      <c r="V953" s="5"/>
      <c r="W953" s="5"/>
      <c r="X953" s="5"/>
      <c r="Y953" s="5"/>
      <c r="Z953" s="5"/>
      <c r="AA953" s="5"/>
    </row>
    <row r="954" ht="15.75" customHeight="1">
      <c r="A954" s="2"/>
      <c r="B954" s="2"/>
      <c r="C954" s="2"/>
      <c r="D954" s="2"/>
      <c r="E954" s="2"/>
      <c r="F954" s="3"/>
      <c r="G954" s="4"/>
      <c r="H954" s="4"/>
      <c r="I954" s="2"/>
      <c r="J954" s="2"/>
      <c r="K954" s="2"/>
      <c r="L954" s="2"/>
      <c r="M954" s="5"/>
      <c r="N954" s="5"/>
      <c r="O954" s="5"/>
      <c r="P954" s="5"/>
      <c r="Q954" s="5"/>
      <c r="R954" s="5"/>
      <c r="S954" s="5"/>
      <c r="T954" s="5"/>
      <c r="U954" s="5"/>
      <c r="V954" s="5"/>
      <c r="W954" s="5"/>
      <c r="X954" s="5"/>
      <c r="Y954" s="5"/>
      <c r="Z954" s="5"/>
      <c r="AA954" s="5"/>
    </row>
    <row r="955" ht="15.75" customHeight="1">
      <c r="A955" s="2"/>
      <c r="B955" s="2"/>
      <c r="C955" s="2"/>
      <c r="D955" s="2"/>
      <c r="E955" s="2"/>
      <c r="F955" s="3"/>
      <c r="G955" s="4"/>
      <c r="H955" s="4"/>
      <c r="I955" s="2"/>
      <c r="J955" s="2"/>
      <c r="K955" s="2"/>
      <c r="L955" s="2"/>
      <c r="M955" s="5"/>
      <c r="N955" s="5"/>
      <c r="O955" s="5"/>
      <c r="P955" s="5"/>
      <c r="Q955" s="5"/>
      <c r="R955" s="5"/>
      <c r="S955" s="5"/>
      <c r="T955" s="5"/>
      <c r="U955" s="5"/>
      <c r="V955" s="5"/>
      <c r="W955" s="5"/>
      <c r="X955" s="5"/>
      <c r="Y955" s="5"/>
      <c r="Z955" s="5"/>
      <c r="AA955" s="5"/>
    </row>
    <row r="956" ht="15.75" customHeight="1">
      <c r="A956" s="2"/>
      <c r="B956" s="2"/>
      <c r="C956" s="2"/>
      <c r="D956" s="2"/>
      <c r="E956" s="2"/>
      <c r="F956" s="3"/>
      <c r="G956" s="4"/>
      <c r="H956" s="4"/>
      <c r="I956" s="2"/>
      <c r="J956" s="2"/>
      <c r="K956" s="2"/>
      <c r="L956" s="2"/>
      <c r="M956" s="5"/>
      <c r="N956" s="5"/>
      <c r="O956" s="5"/>
      <c r="P956" s="5"/>
      <c r="Q956" s="5"/>
      <c r="R956" s="5"/>
      <c r="S956" s="5"/>
      <c r="T956" s="5"/>
      <c r="U956" s="5"/>
      <c r="V956" s="5"/>
      <c r="W956" s="5"/>
      <c r="X956" s="5"/>
      <c r="Y956" s="5"/>
      <c r="Z956" s="5"/>
      <c r="AA956" s="5"/>
    </row>
    <row r="957" ht="15.75" customHeight="1">
      <c r="A957" s="2"/>
      <c r="B957" s="2"/>
      <c r="C957" s="2"/>
      <c r="D957" s="2"/>
      <c r="E957" s="2"/>
      <c r="F957" s="3"/>
      <c r="G957" s="4"/>
      <c r="H957" s="4"/>
      <c r="I957" s="2"/>
      <c r="J957" s="2"/>
      <c r="K957" s="2"/>
      <c r="L957" s="2"/>
      <c r="M957" s="5"/>
      <c r="N957" s="5"/>
      <c r="O957" s="5"/>
      <c r="P957" s="5"/>
      <c r="Q957" s="5"/>
      <c r="R957" s="5"/>
      <c r="S957" s="5"/>
      <c r="T957" s="5"/>
      <c r="U957" s="5"/>
      <c r="V957" s="5"/>
      <c r="W957" s="5"/>
      <c r="X957" s="5"/>
      <c r="Y957" s="5"/>
      <c r="Z957" s="5"/>
      <c r="AA957" s="5"/>
    </row>
    <row r="958" ht="15.75" customHeight="1">
      <c r="A958" s="2"/>
      <c r="B958" s="2"/>
      <c r="C958" s="2"/>
      <c r="D958" s="2"/>
      <c r="E958" s="2"/>
      <c r="F958" s="3"/>
      <c r="G958" s="4"/>
      <c r="H958" s="4"/>
      <c r="I958" s="2"/>
      <c r="J958" s="2"/>
      <c r="K958" s="2"/>
      <c r="L958" s="2"/>
      <c r="M958" s="5"/>
      <c r="N958" s="5"/>
      <c r="O958" s="5"/>
      <c r="P958" s="5"/>
      <c r="Q958" s="5"/>
      <c r="R958" s="5"/>
      <c r="S958" s="5"/>
      <c r="T958" s="5"/>
      <c r="U958" s="5"/>
      <c r="V958" s="5"/>
      <c r="W958" s="5"/>
      <c r="X958" s="5"/>
      <c r="Y958" s="5"/>
      <c r="Z958" s="5"/>
      <c r="AA958" s="5"/>
    </row>
    <row r="959" ht="15.75" customHeight="1">
      <c r="A959" s="2"/>
      <c r="B959" s="2"/>
      <c r="C959" s="2"/>
      <c r="D959" s="2"/>
      <c r="E959" s="2"/>
      <c r="F959" s="3"/>
      <c r="G959" s="4"/>
      <c r="H959" s="4"/>
      <c r="I959" s="2"/>
      <c r="J959" s="2"/>
      <c r="K959" s="2"/>
      <c r="L959" s="2"/>
      <c r="M959" s="5"/>
      <c r="N959" s="5"/>
      <c r="O959" s="5"/>
      <c r="P959" s="5"/>
      <c r="Q959" s="5"/>
      <c r="R959" s="5"/>
      <c r="S959" s="5"/>
      <c r="T959" s="5"/>
      <c r="U959" s="5"/>
      <c r="V959" s="5"/>
      <c r="W959" s="5"/>
      <c r="X959" s="5"/>
      <c r="Y959" s="5"/>
      <c r="Z959" s="5"/>
      <c r="AA959" s="5"/>
    </row>
    <row r="960" ht="15.75" customHeight="1">
      <c r="A960" s="2"/>
      <c r="B960" s="2"/>
      <c r="C960" s="2"/>
      <c r="D960" s="2"/>
      <c r="E960" s="2"/>
      <c r="F960" s="3"/>
      <c r="G960" s="4"/>
      <c r="H960" s="4"/>
      <c r="I960" s="2"/>
      <c r="J960" s="2"/>
      <c r="K960" s="2"/>
      <c r="L960" s="2"/>
      <c r="M960" s="5"/>
      <c r="N960" s="5"/>
      <c r="O960" s="5"/>
      <c r="P960" s="5"/>
      <c r="Q960" s="5"/>
      <c r="R960" s="5"/>
      <c r="S960" s="5"/>
      <c r="T960" s="5"/>
      <c r="U960" s="5"/>
      <c r="V960" s="5"/>
      <c r="W960" s="5"/>
      <c r="X960" s="5"/>
      <c r="Y960" s="5"/>
      <c r="Z960" s="5"/>
      <c r="AA960" s="5"/>
    </row>
    <row r="961" ht="15.75" customHeight="1">
      <c r="A961" s="2"/>
      <c r="B961" s="2"/>
      <c r="C961" s="2"/>
      <c r="D961" s="2"/>
      <c r="E961" s="2"/>
      <c r="F961" s="3"/>
      <c r="G961" s="4"/>
      <c r="H961" s="4"/>
      <c r="I961" s="2"/>
      <c r="J961" s="2"/>
      <c r="K961" s="2"/>
      <c r="L961" s="2"/>
      <c r="M961" s="5"/>
      <c r="N961" s="5"/>
      <c r="O961" s="5"/>
      <c r="P961" s="5"/>
      <c r="Q961" s="5"/>
      <c r="R961" s="5"/>
      <c r="S961" s="5"/>
      <c r="T961" s="5"/>
      <c r="U961" s="5"/>
      <c r="V961" s="5"/>
      <c r="W961" s="5"/>
      <c r="X961" s="5"/>
      <c r="Y961" s="5"/>
      <c r="Z961" s="5"/>
      <c r="AA961" s="5"/>
    </row>
    <row r="962" ht="15.75" customHeight="1">
      <c r="A962" s="2"/>
      <c r="B962" s="2"/>
      <c r="C962" s="2"/>
      <c r="D962" s="2"/>
      <c r="E962" s="2"/>
      <c r="F962" s="3"/>
      <c r="G962" s="4"/>
      <c r="H962" s="4"/>
      <c r="I962" s="2"/>
      <c r="J962" s="2"/>
      <c r="K962" s="2"/>
      <c r="L962" s="2"/>
      <c r="M962" s="5"/>
      <c r="N962" s="5"/>
      <c r="O962" s="5"/>
      <c r="P962" s="5"/>
      <c r="Q962" s="5"/>
      <c r="R962" s="5"/>
      <c r="S962" s="5"/>
      <c r="T962" s="5"/>
      <c r="U962" s="5"/>
      <c r="V962" s="5"/>
      <c r="W962" s="5"/>
      <c r="X962" s="5"/>
      <c r="Y962" s="5"/>
      <c r="Z962" s="5"/>
      <c r="AA962" s="5"/>
    </row>
    <row r="963" ht="15.75" customHeight="1">
      <c r="A963" s="2"/>
      <c r="B963" s="2"/>
      <c r="C963" s="2"/>
      <c r="D963" s="2"/>
      <c r="E963" s="2"/>
      <c r="F963" s="3"/>
      <c r="G963" s="4"/>
      <c r="H963" s="4"/>
      <c r="I963" s="2"/>
      <c r="J963" s="2"/>
      <c r="K963" s="2"/>
      <c r="L963" s="2"/>
      <c r="M963" s="5"/>
      <c r="N963" s="5"/>
      <c r="O963" s="5"/>
      <c r="P963" s="5"/>
      <c r="Q963" s="5"/>
      <c r="R963" s="5"/>
      <c r="S963" s="5"/>
      <c r="T963" s="5"/>
      <c r="U963" s="5"/>
      <c r="V963" s="5"/>
      <c r="W963" s="5"/>
      <c r="X963" s="5"/>
      <c r="Y963" s="5"/>
      <c r="Z963" s="5"/>
      <c r="AA963" s="5"/>
    </row>
    <row r="964" ht="15.75" customHeight="1">
      <c r="A964" s="2"/>
      <c r="B964" s="2"/>
      <c r="C964" s="2"/>
      <c r="D964" s="2"/>
      <c r="E964" s="2"/>
      <c r="F964" s="3"/>
      <c r="G964" s="4"/>
      <c r="H964" s="4"/>
      <c r="I964" s="2"/>
      <c r="J964" s="2"/>
      <c r="K964" s="2"/>
      <c r="L964" s="2"/>
      <c r="M964" s="5"/>
      <c r="N964" s="5"/>
      <c r="O964" s="5"/>
      <c r="P964" s="5"/>
      <c r="Q964" s="5"/>
      <c r="R964" s="5"/>
      <c r="S964" s="5"/>
      <c r="T964" s="5"/>
      <c r="U964" s="5"/>
      <c r="V964" s="5"/>
      <c r="W964" s="5"/>
      <c r="X964" s="5"/>
      <c r="Y964" s="5"/>
      <c r="Z964" s="5"/>
      <c r="AA964" s="5"/>
    </row>
    <row r="965" ht="15.75" customHeight="1">
      <c r="A965" s="2"/>
      <c r="B965" s="2"/>
      <c r="C965" s="2"/>
      <c r="D965" s="2"/>
      <c r="E965" s="2"/>
      <c r="F965" s="3"/>
      <c r="G965" s="4"/>
      <c r="H965" s="4"/>
      <c r="I965" s="2"/>
      <c r="J965" s="2"/>
      <c r="K965" s="2"/>
      <c r="L965" s="2"/>
      <c r="M965" s="5"/>
      <c r="N965" s="5"/>
      <c r="O965" s="5"/>
      <c r="P965" s="5"/>
      <c r="Q965" s="5"/>
      <c r="R965" s="5"/>
      <c r="S965" s="5"/>
      <c r="T965" s="5"/>
      <c r="U965" s="5"/>
      <c r="V965" s="5"/>
      <c r="W965" s="5"/>
      <c r="X965" s="5"/>
      <c r="Y965" s="5"/>
      <c r="Z965" s="5"/>
      <c r="AA965" s="5"/>
    </row>
    <row r="966" ht="15.75" customHeight="1">
      <c r="A966" s="2"/>
      <c r="B966" s="2"/>
      <c r="C966" s="2"/>
      <c r="D966" s="2"/>
      <c r="E966" s="2"/>
      <c r="F966" s="3"/>
      <c r="G966" s="4"/>
      <c r="H966" s="4"/>
      <c r="I966" s="2"/>
      <c r="J966" s="2"/>
      <c r="K966" s="2"/>
      <c r="L966" s="2"/>
      <c r="M966" s="5"/>
      <c r="N966" s="5"/>
      <c r="O966" s="5"/>
      <c r="P966" s="5"/>
      <c r="Q966" s="5"/>
      <c r="R966" s="5"/>
      <c r="S966" s="5"/>
      <c r="T966" s="5"/>
      <c r="U966" s="5"/>
      <c r="V966" s="5"/>
      <c r="W966" s="5"/>
      <c r="X966" s="5"/>
      <c r="Y966" s="5"/>
      <c r="Z966" s="5"/>
      <c r="AA966" s="5"/>
    </row>
    <row r="967" ht="15.75" customHeight="1">
      <c r="A967" s="2"/>
      <c r="B967" s="2"/>
      <c r="C967" s="2"/>
      <c r="D967" s="2"/>
      <c r="E967" s="2"/>
      <c r="F967" s="3"/>
      <c r="G967" s="4"/>
      <c r="H967" s="4"/>
      <c r="I967" s="2"/>
      <c r="J967" s="2"/>
      <c r="K967" s="2"/>
      <c r="L967" s="2"/>
      <c r="M967" s="5"/>
      <c r="N967" s="5"/>
      <c r="O967" s="5"/>
      <c r="P967" s="5"/>
      <c r="Q967" s="5"/>
      <c r="R967" s="5"/>
      <c r="S967" s="5"/>
      <c r="T967" s="5"/>
      <c r="U967" s="5"/>
      <c r="V967" s="5"/>
      <c r="W967" s="5"/>
      <c r="X967" s="5"/>
      <c r="Y967" s="5"/>
      <c r="Z967" s="5"/>
      <c r="AA967" s="5"/>
    </row>
    <row r="968" ht="15.75" customHeight="1">
      <c r="A968" s="2"/>
      <c r="B968" s="2"/>
      <c r="C968" s="2"/>
      <c r="D968" s="2"/>
      <c r="E968" s="2"/>
      <c r="F968" s="3"/>
      <c r="G968" s="4"/>
      <c r="H968" s="4"/>
      <c r="I968" s="2"/>
      <c r="J968" s="2"/>
      <c r="K968" s="2"/>
      <c r="L968" s="2"/>
      <c r="M968" s="5"/>
      <c r="N968" s="5"/>
      <c r="O968" s="5"/>
      <c r="P968" s="5"/>
      <c r="Q968" s="5"/>
      <c r="R968" s="5"/>
      <c r="S968" s="5"/>
      <c r="T968" s="5"/>
      <c r="U968" s="5"/>
      <c r="V968" s="5"/>
      <c r="W968" s="5"/>
      <c r="X968" s="5"/>
      <c r="Y968" s="5"/>
      <c r="Z968" s="5"/>
      <c r="AA968" s="5"/>
    </row>
    <row r="969" ht="15.75" customHeight="1">
      <c r="A969" s="2"/>
      <c r="B969" s="2"/>
      <c r="C969" s="2"/>
      <c r="D969" s="2"/>
      <c r="E969" s="2"/>
      <c r="F969" s="3"/>
      <c r="G969" s="4"/>
      <c r="H969" s="4"/>
      <c r="I969" s="2"/>
      <c r="J969" s="2"/>
      <c r="K969" s="2"/>
      <c r="L969" s="2"/>
      <c r="M969" s="5"/>
      <c r="N969" s="5"/>
      <c r="O969" s="5"/>
      <c r="P969" s="5"/>
      <c r="Q969" s="5"/>
      <c r="R969" s="5"/>
      <c r="S969" s="5"/>
      <c r="T969" s="5"/>
      <c r="U969" s="5"/>
      <c r="V969" s="5"/>
      <c r="W969" s="5"/>
      <c r="X969" s="5"/>
      <c r="Y969" s="5"/>
      <c r="Z969" s="5"/>
      <c r="AA969" s="5"/>
    </row>
    <row r="970" ht="15.75" customHeight="1">
      <c r="A970" s="2"/>
      <c r="B970" s="2"/>
      <c r="C970" s="2"/>
      <c r="D970" s="2"/>
      <c r="E970" s="2"/>
      <c r="F970" s="3"/>
      <c r="G970" s="4"/>
      <c r="H970" s="4"/>
      <c r="I970" s="2"/>
      <c r="J970" s="2"/>
      <c r="K970" s="2"/>
      <c r="L970" s="2"/>
      <c r="M970" s="5"/>
      <c r="N970" s="5"/>
      <c r="O970" s="5"/>
      <c r="P970" s="5"/>
      <c r="Q970" s="5"/>
      <c r="R970" s="5"/>
      <c r="S970" s="5"/>
      <c r="T970" s="5"/>
      <c r="U970" s="5"/>
      <c r="V970" s="5"/>
      <c r="W970" s="5"/>
      <c r="X970" s="5"/>
      <c r="Y970" s="5"/>
      <c r="Z970" s="5"/>
      <c r="AA970" s="5"/>
    </row>
    <row r="971" ht="15.75" customHeight="1">
      <c r="A971" s="2"/>
      <c r="B971" s="2"/>
      <c r="C971" s="2"/>
      <c r="D971" s="2"/>
      <c r="E971" s="2"/>
      <c r="F971" s="3"/>
      <c r="G971" s="4"/>
      <c r="H971" s="4"/>
      <c r="I971" s="2"/>
      <c r="J971" s="2"/>
      <c r="K971" s="2"/>
      <c r="L971" s="2"/>
      <c r="M971" s="5"/>
      <c r="N971" s="5"/>
      <c r="O971" s="5"/>
      <c r="P971" s="5"/>
      <c r="Q971" s="5"/>
      <c r="R971" s="5"/>
      <c r="S971" s="5"/>
      <c r="T971" s="5"/>
      <c r="U971" s="5"/>
      <c r="V971" s="5"/>
      <c r="W971" s="5"/>
      <c r="X971" s="5"/>
      <c r="Y971" s="5"/>
      <c r="Z971" s="5"/>
      <c r="AA971" s="5"/>
    </row>
    <row r="972" ht="15.75" customHeight="1">
      <c r="A972" s="2"/>
      <c r="B972" s="2"/>
      <c r="C972" s="2"/>
      <c r="D972" s="2"/>
      <c r="E972" s="2"/>
      <c r="F972" s="3"/>
      <c r="G972" s="4"/>
      <c r="H972" s="4"/>
      <c r="I972" s="2"/>
      <c r="J972" s="2"/>
      <c r="K972" s="2"/>
      <c r="L972" s="2"/>
      <c r="M972" s="5"/>
      <c r="N972" s="5"/>
      <c r="O972" s="5"/>
      <c r="P972" s="5"/>
      <c r="Q972" s="5"/>
      <c r="R972" s="5"/>
      <c r="S972" s="5"/>
      <c r="T972" s="5"/>
      <c r="U972" s="5"/>
      <c r="V972" s="5"/>
      <c r="W972" s="5"/>
      <c r="X972" s="5"/>
      <c r="Y972" s="5"/>
      <c r="Z972" s="5"/>
      <c r="AA972" s="5"/>
    </row>
    <row r="973" ht="15.75" customHeight="1">
      <c r="A973" s="2"/>
      <c r="B973" s="2"/>
      <c r="C973" s="2"/>
      <c r="D973" s="2"/>
      <c r="E973" s="2"/>
      <c r="F973" s="3"/>
      <c r="G973" s="4"/>
      <c r="H973" s="4"/>
      <c r="I973" s="2"/>
      <c r="J973" s="2"/>
      <c r="K973" s="2"/>
      <c r="L973" s="2"/>
      <c r="M973" s="5"/>
      <c r="N973" s="5"/>
      <c r="O973" s="5"/>
      <c r="P973" s="5"/>
      <c r="Q973" s="5"/>
      <c r="R973" s="5"/>
      <c r="S973" s="5"/>
      <c r="T973" s="5"/>
      <c r="U973" s="5"/>
      <c r="V973" s="5"/>
      <c r="W973" s="5"/>
      <c r="X973" s="5"/>
      <c r="Y973" s="5"/>
      <c r="Z973" s="5"/>
      <c r="AA973" s="5"/>
    </row>
    <row r="974" ht="15.75" customHeight="1">
      <c r="A974" s="2"/>
      <c r="B974" s="2"/>
      <c r="C974" s="2"/>
      <c r="D974" s="2"/>
      <c r="E974" s="2"/>
      <c r="F974" s="3"/>
      <c r="G974" s="4"/>
      <c r="H974" s="4"/>
      <c r="I974" s="2"/>
      <c r="J974" s="2"/>
      <c r="K974" s="2"/>
      <c r="L974" s="2"/>
      <c r="M974" s="5"/>
      <c r="N974" s="5"/>
      <c r="O974" s="5"/>
      <c r="P974" s="5"/>
      <c r="Q974" s="5"/>
      <c r="R974" s="5"/>
      <c r="S974" s="5"/>
      <c r="T974" s="5"/>
      <c r="U974" s="5"/>
      <c r="V974" s="5"/>
      <c r="W974" s="5"/>
      <c r="X974" s="5"/>
      <c r="Y974" s="5"/>
      <c r="Z974" s="5"/>
      <c r="AA974" s="5"/>
    </row>
    <row r="975" ht="15.75" customHeight="1">
      <c r="A975" s="2"/>
      <c r="B975" s="2"/>
      <c r="C975" s="2"/>
      <c r="D975" s="2"/>
      <c r="E975" s="2"/>
      <c r="F975" s="3"/>
      <c r="G975" s="4"/>
      <c r="H975" s="4"/>
      <c r="I975" s="2"/>
      <c r="J975" s="2"/>
      <c r="K975" s="2"/>
      <c r="L975" s="2"/>
      <c r="M975" s="5"/>
      <c r="N975" s="5"/>
      <c r="O975" s="5"/>
      <c r="P975" s="5"/>
      <c r="Q975" s="5"/>
      <c r="R975" s="5"/>
      <c r="S975" s="5"/>
      <c r="T975" s="5"/>
      <c r="U975" s="5"/>
      <c r="V975" s="5"/>
      <c r="W975" s="5"/>
      <c r="X975" s="5"/>
      <c r="Y975" s="5"/>
      <c r="Z975" s="5"/>
      <c r="AA975" s="5"/>
    </row>
    <row r="976" ht="15.75" customHeight="1">
      <c r="A976" s="2"/>
      <c r="B976" s="2"/>
      <c r="C976" s="2"/>
      <c r="D976" s="2"/>
      <c r="E976" s="2"/>
      <c r="F976" s="3"/>
      <c r="G976" s="4"/>
      <c r="H976" s="4"/>
      <c r="I976" s="2"/>
      <c r="J976" s="2"/>
      <c r="K976" s="2"/>
      <c r="L976" s="2"/>
      <c r="M976" s="5"/>
      <c r="N976" s="5"/>
      <c r="O976" s="5"/>
      <c r="P976" s="5"/>
      <c r="Q976" s="5"/>
      <c r="R976" s="5"/>
      <c r="S976" s="5"/>
      <c r="T976" s="5"/>
      <c r="U976" s="5"/>
      <c r="V976" s="5"/>
      <c r="W976" s="5"/>
      <c r="X976" s="5"/>
      <c r="Y976" s="5"/>
      <c r="Z976" s="5"/>
      <c r="AA976" s="5"/>
    </row>
    <row r="977" ht="15.75" customHeight="1">
      <c r="A977" s="2"/>
      <c r="B977" s="2"/>
      <c r="C977" s="2"/>
      <c r="D977" s="2"/>
      <c r="E977" s="2"/>
      <c r="F977" s="3"/>
      <c r="G977" s="4"/>
      <c r="H977" s="4"/>
      <c r="I977" s="2"/>
      <c r="J977" s="2"/>
      <c r="K977" s="2"/>
      <c r="L977" s="2"/>
      <c r="M977" s="5"/>
      <c r="N977" s="5"/>
      <c r="O977" s="5"/>
      <c r="P977" s="5"/>
      <c r="Q977" s="5"/>
      <c r="R977" s="5"/>
      <c r="S977" s="5"/>
      <c r="T977" s="5"/>
      <c r="U977" s="5"/>
      <c r="V977" s="5"/>
      <c r="W977" s="5"/>
      <c r="X977" s="5"/>
      <c r="Y977" s="5"/>
      <c r="Z977" s="5"/>
      <c r="AA977" s="5"/>
    </row>
    <row r="978" ht="15.75" customHeight="1">
      <c r="A978" s="2"/>
      <c r="B978" s="2"/>
      <c r="C978" s="2"/>
      <c r="D978" s="2"/>
      <c r="E978" s="2"/>
      <c r="F978" s="3"/>
      <c r="G978" s="4"/>
      <c r="H978" s="4"/>
      <c r="I978" s="2"/>
      <c r="J978" s="2"/>
      <c r="K978" s="2"/>
      <c r="L978" s="2"/>
      <c r="M978" s="5"/>
      <c r="N978" s="5"/>
      <c r="O978" s="5"/>
      <c r="P978" s="5"/>
      <c r="Q978" s="5"/>
      <c r="R978" s="5"/>
      <c r="S978" s="5"/>
      <c r="T978" s="5"/>
      <c r="U978" s="5"/>
      <c r="V978" s="5"/>
      <c r="W978" s="5"/>
      <c r="X978" s="5"/>
      <c r="Y978" s="5"/>
      <c r="Z978" s="5"/>
      <c r="AA978" s="5"/>
    </row>
    <row r="979" ht="15.75" customHeight="1">
      <c r="A979" s="2"/>
      <c r="B979" s="2"/>
      <c r="C979" s="2"/>
      <c r="D979" s="2"/>
      <c r="E979" s="2"/>
      <c r="F979" s="3"/>
      <c r="G979" s="4"/>
      <c r="H979" s="4"/>
      <c r="I979" s="2"/>
      <c r="J979" s="2"/>
      <c r="K979" s="2"/>
      <c r="L979" s="2"/>
      <c r="M979" s="5"/>
      <c r="N979" s="5"/>
      <c r="O979" s="5"/>
      <c r="P979" s="5"/>
      <c r="Q979" s="5"/>
      <c r="R979" s="5"/>
      <c r="S979" s="5"/>
      <c r="T979" s="5"/>
      <c r="U979" s="5"/>
      <c r="V979" s="5"/>
      <c r="W979" s="5"/>
      <c r="X979" s="5"/>
      <c r="Y979" s="5"/>
      <c r="Z979" s="5"/>
      <c r="AA979" s="5"/>
    </row>
    <row r="980" ht="15.75" customHeight="1">
      <c r="A980" s="2"/>
      <c r="B980" s="2"/>
      <c r="C980" s="2"/>
      <c r="D980" s="2"/>
      <c r="E980" s="2"/>
      <c r="F980" s="3"/>
      <c r="G980" s="4"/>
      <c r="H980" s="4"/>
      <c r="I980" s="2"/>
      <c r="J980" s="2"/>
      <c r="K980" s="2"/>
      <c r="L980" s="2"/>
      <c r="M980" s="5"/>
      <c r="N980" s="5"/>
      <c r="O980" s="5"/>
      <c r="P980" s="5"/>
      <c r="Q980" s="5"/>
      <c r="R980" s="5"/>
      <c r="S980" s="5"/>
      <c r="T980" s="5"/>
      <c r="U980" s="5"/>
      <c r="V980" s="5"/>
      <c r="W980" s="5"/>
      <c r="X980" s="5"/>
      <c r="Y980" s="5"/>
      <c r="Z980" s="5"/>
      <c r="AA980" s="5"/>
    </row>
    <row r="981" ht="15.75" customHeight="1">
      <c r="A981" s="2"/>
      <c r="B981" s="2"/>
      <c r="C981" s="2"/>
      <c r="D981" s="2"/>
      <c r="E981" s="2"/>
      <c r="F981" s="3"/>
      <c r="G981" s="4"/>
      <c r="H981" s="4"/>
      <c r="I981" s="2"/>
      <c r="J981" s="2"/>
      <c r="K981" s="2"/>
      <c r="L981" s="2"/>
      <c r="M981" s="5"/>
      <c r="N981" s="5"/>
      <c r="O981" s="5"/>
      <c r="P981" s="5"/>
      <c r="Q981" s="5"/>
      <c r="R981" s="5"/>
      <c r="S981" s="5"/>
      <c r="T981" s="5"/>
      <c r="U981" s="5"/>
      <c r="V981" s="5"/>
      <c r="W981" s="5"/>
      <c r="X981" s="5"/>
      <c r="Y981" s="5"/>
      <c r="Z981" s="5"/>
      <c r="AA981" s="5"/>
    </row>
    <row r="982" ht="15.75" customHeight="1">
      <c r="A982" s="2"/>
      <c r="B982" s="2"/>
      <c r="C982" s="2"/>
      <c r="D982" s="2"/>
      <c r="E982" s="2"/>
      <c r="F982" s="3"/>
      <c r="G982" s="4"/>
      <c r="H982" s="4"/>
      <c r="I982" s="2"/>
      <c r="J982" s="2"/>
      <c r="K982" s="2"/>
      <c r="L982" s="2"/>
      <c r="M982" s="5"/>
      <c r="N982" s="5"/>
      <c r="O982" s="5"/>
      <c r="P982" s="5"/>
      <c r="Q982" s="5"/>
      <c r="R982" s="5"/>
      <c r="S982" s="5"/>
      <c r="T982" s="5"/>
      <c r="U982" s="5"/>
      <c r="V982" s="5"/>
      <c r="W982" s="5"/>
      <c r="X982" s="5"/>
      <c r="Y982" s="5"/>
      <c r="Z982" s="5"/>
      <c r="AA982" s="5"/>
    </row>
    <row r="983" ht="15.75" customHeight="1">
      <c r="A983" s="2"/>
      <c r="B983" s="2"/>
      <c r="C983" s="2"/>
      <c r="D983" s="2"/>
      <c r="E983" s="2"/>
      <c r="F983" s="3"/>
      <c r="G983" s="4"/>
      <c r="H983" s="4"/>
      <c r="I983" s="2"/>
      <c r="J983" s="2"/>
      <c r="K983" s="2"/>
      <c r="L983" s="2"/>
      <c r="M983" s="5"/>
      <c r="N983" s="5"/>
      <c r="O983" s="5"/>
      <c r="P983" s="5"/>
      <c r="Q983" s="5"/>
      <c r="R983" s="5"/>
      <c r="S983" s="5"/>
      <c r="T983" s="5"/>
      <c r="U983" s="5"/>
      <c r="V983" s="5"/>
      <c r="W983" s="5"/>
      <c r="X983" s="5"/>
      <c r="Y983" s="5"/>
      <c r="Z983" s="5"/>
      <c r="AA983" s="5"/>
    </row>
    <row r="984" ht="15.75" customHeight="1">
      <c r="A984" s="2"/>
      <c r="B984" s="2"/>
      <c r="C984" s="2"/>
      <c r="D984" s="2"/>
      <c r="E984" s="2"/>
      <c r="F984" s="3"/>
      <c r="G984" s="4"/>
      <c r="H984" s="4"/>
      <c r="I984" s="2"/>
      <c r="J984" s="2"/>
      <c r="K984" s="2"/>
      <c r="L984" s="2"/>
      <c r="M984" s="5"/>
      <c r="N984" s="5"/>
      <c r="O984" s="5"/>
      <c r="P984" s="5"/>
      <c r="Q984" s="5"/>
      <c r="R984" s="5"/>
      <c r="S984" s="5"/>
      <c r="T984" s="5"/>
      <c r="U984" s="5"/>
      <c r="V984" s="5"/>
      <c r="W984" s="5"/>
      <c r="X984" s="5"/>
      <c r="Y984" s="5"/>
      <c r="Z984" s="5"/>
      <c r="AA984" s="5"/>
    </row>
    <row r="985" ht="15.75" customHeight="1">
      <c r="A985" s="2"/>
      <c r="B985" s="2"/>
      <c r="C985" s="2"/>
      <c r="D985" s="2"/>
      <c r="E985" s="2"/>
      <c r="F985" s="3"/>
      <c r="G985" s="4"/>
      <c r="H985" s="4"/>
      <c r="I985" s="2"/>
      <c r="J985" s="2"/>
      <c r="K985" s="2"/>
      <c r="L985" s="2"/>
      <c r="M985" s="5"/>
      <c r="N985" s="5"/>
      <c r="O985" s="5"/>
      <c r="P985" s="5"/>
      <c r="Q985" s="5"/>
      <c r="R985" s="5"/>
      <c r="S985" s="5"/>
      <c r="T985" s="5"/>
      <c r="U985" s="5"/>
      <c r="V985" s="5"/>
      <c r="W985" s="5"/>
      <c r="X985" s="5"/>
      <c r="Y985" s="5"/>
      <c r="Z985" s="5"/>
      <c r="AA985" s="5"/>
    </row>
    <row r="986" ht="15.75" customHeight="1">
      <c r="A986" s="2"/>
      <c r="B986" s="2"/>
      <c r="C986" s="2"/>
      <c r="D986" s="2"/>
      <c r="E986" s="2"/>
      <c r="F986" s="3"/>
      <c r="G986" s="4"/>
      <c r="H986" s="4"/>
      <c r="I986" s="2"/>
      <c r="J986" s="2"/>
      <c r="K986" s="2"/>
      <c r="L986" s="2"/>
      <c r="M986" s="5"/>
      <c r="N986" s="5"/>
      <c r="O986" s="5"/>
      <c r="P986" s="5"/>
      <c r="Q986" s="5"/>
      <c r="R986" s="5"/>
      <c r="S986" s="5"/>
      <c r="T986" s="5"/>
      <c r="U986" s="5"/>
      <c r="V986" s="5"/>
      <c r="W986" s="5"/>
      <c r="X986" s="5"/>
      <c r="Y986" s="5"/>
      <c r="Z986" s="5"/>
      <c r="AA986" s="5"/>
    </row>
    <row r="987" ht="15.75" customHeight="1">
      <c r="A987" s="2"/>
      <c r="B987" s="2"/>
      <c r="C987" s="2"/>
      <c r="D987" s="2"/>
      <c r="E987" s="2"/>
      <c r="F987" s="3"/>
      <c r="G987" s="4"/>
      <c r="H987" s="4"/>
      <c r="I987" s="2"/>
      <c r="J987" s="2"/>
      <c r="K987" s="2"/>
      <c r="L987" s="2"/>
      <c r="M987" s="5"/>
      <c r="N987" s="5"/>
      <c r="O987" s="5"/>
      <c r="P987" s="5"/>
      <c r="Q987" s="5"/>
      <c r="R987" s="5"/>
      <c r="S987" s="5"/>
      <c r="T987" s="5"/>
      <c r="U987" s="5"/>
      <c r="V987" s="5"/>
      <c r="W987" s="5"/>
      <c r="X987" s="5"/>
      <c r="Y987" s="5"/>
      <c r="Z987" s="5"/>
      <c r="AA987" s="5"/>
    </row>
    <row r="988" ht="15.75" customHeight="1">
      <c r="A988" s="2"/>
      <c r="B988" s="2"/>
      <c r="C988" s="2"/>
      <c r="D988" s="2"/>
      <c r="E988" s="2"/>
      <c r="F988" s="3"/>
      <c r="G988" s="4"/>
      <c r="H988" s="4"/>
      <c r="I988" s="2"/>
      <c r="J988" s="2"/>
      <c r="K988" s="2"/>
      <c r="L988" s="2"/>
      <c r="M988" s="5"/>
      <c r="N988" s="5"/>
      <c r="O988" s="5"/>
      <c r="P988" s="5"/>
      <c r="Q988" s="5"/>
      <c r="R988" s="5"/>
      <c r="S988" s="5"/>
      <c r="T988" s="5"/>
      <c r="U988" s="5"/>
      <c r="V988" s="5"/>
      <c r="W988" s="5"/>
      <c r="X988" s="5"/>
      <c r="Y988" s="5"/>
      <c r="Z988" s="5"/>
      <c r="AA988" s="5"/>
    </row>
    <row r="989" ht="15.75" customHeight="1">
      <c r="A989" s="2"/>
      <c r="B989" s="2"/>
      <c r="C989" s="2"/>
      <c r="D989" s="2"/>
      <c r="E989" s="2"/>
      <c r="F989" s="3"/>
      <c r="G989" s="4"/>
      <c r="H989" s="4"/>
      <c r="I989" s="2"/>
      <c r="J989" s="2"/>
      <c r="K989" s="2"/>
      <c r="L989" s="2"/>
      <c r="M989" s="5"/>
      <c r="N989" s="5"/>
      <c r="O989" s="5"/>
      <c r="P989" s="5"/>
      <c r="Q989" s="5"/>
      <c r="R989" s="5"/>
      <c r="S989" s="5"/>
      <c r="T989" s="5"/>
      <c r="U989" s="5"/>
      <c r="V989" s="5"/>
      <c r="W989" s="5"/>
      <c r="X989" s="5"/>
      <c r="Y989" s="5"/>
      <c r="Z989" s="5"/>
      <c r="AA989" s="5"/>
    </row>
    <row r="990" ht="15.75" customHeight="1">
      <c r="A990" s="2"/>
      <c r="B990" s="2"/>
      <c r="C990" s="2"/>
      <c r="D990" s="2"/>
      <c r="E990" s="2"/>
      <c r="F990" s="3"/>
      <c r="G990" s="4"/>
      <c r="H990" s="4"/>
      <c r="I990" s="2"/>
      <c r="J990" s="2"/>
      <c r="K990" s="2"/>
      <c r="L990" s="2"/>
      <c r="M990" s="5"/>
      <c r="N990" s="5"/>
      <c r="O990" s="5"/>
      <c r="P990" s="5"/>
      <c r="Q990" s="5"/>
      <c r="R990" s="5"/>
      <c r="S990" s="5"/>
      <c r="T990" s="5"/>
      <c r="U990" s="5"/>
      <c r="V990" s="5"/>
      <c r="W990" s="5"/>
      <c r="X990" s="5"/>
      <c r="Y990" s="5"/>
      <c r="Z990" s="5"/>
      <c r="AA990" s="5"/>
    </row>
    <row r="991" ht="15.75" customHeight="1">
      <c r="A991" s="2"/>
      <c r="B991" s="2"/>
      <c r="C991" s="2"/>
      <c r="D991" s="2"/>
      <c r="E991" s="2"/>
      <c r="F991" s="3"/>
      <c r="G991" s="4"/>
      <c r="H991" s="4"/>
      <c r="I991" s="2"/>
      <c r="J991" s="2"/>
      <c r="K991" s="2"/>
      <c r="L991" s="2"/>
      <c r="M991" s="5"/>
      <c r="N991" s="5"/>
      <c r="O991" s="5"/>
      <c r="P991" s="5"/>
      <c r="Q991" s="5"/>
      <c r="R991" s="5"/>
      <c r="S991" s="5"/>
      <c r="T991" s="5"/>
      <c r="U991" s="5"/>
      <c r="V991" s="5"/>
      <c r="W991" s="5"/>
      <c r="X991" s="5"/>
      <c r="Y991" s="5"/>
      <c r="Z991" s="5"/>
      <c r="AA991" s="5"/>
    </row>
    <row r="992" ht="15.75" customHeight="1">
      <c r="A992" s="2"/>
      <c r="B992" s="2"/>
      <c r="C992" s="2"/>
      <c r="D992" s="2"/>
      <c r="E992" s="2"/>
      <c r="F992" s="3"/>
      <c r="G992" s="4"/>
      <c r="H992" s="4"/>
      <c r="I992" s="2"/>
      <c r="J992" s="2"/>
      <c r="K992" s="2"/>
      <c r="L992" s="2"/>
      <c r="M992" s="5"/>
      <c r="N992" s="5"/>
      <c r="O992" s="5"/>
      <c r="P992" s="5"/>
      <c r="Q992" s="5"/>
      <c r="R992" s="5"/>
      <c r="S992" s="5"/>
      <c r="T992" s="5"/>
      <c r="U992" s="5"/>
      <c r="V992" s="5"/>
      <c r="W992" s="5"/>
      <c r="X992" s="5"/>
      <c r="Y992" s="5"/>
      <c r="Z992" s="5"/>
      <c r="AA992" s="5"/>
    </row>
    <row r="993" ht="15.75" customHeight="1">
      <c r="A993" s="2"/>
      <c r="B993" s="2"/>
      <c r="C993" s="2"/>
      <c r="D993" s="2"/>
      <c r="E993" s="2"/>
      <c r="F993" s="3"/>
      <c r="G993" s="4"/>
      <c r="H993" s="4"/>
      <c r="I993" s="2"/>
      <c r="J993" s="2"/>
      <c r="K993" s="2"/>
      <c r="L993" s="2"/>
      <c r="M993" s="5"/>
      <c r="N993" s="5"/>
      <c r="O993" s="5"/>
      <c r="P993" s="5"/>
      <c r="Q993" s="5"/>
      <c r="R993" s="5"/>
      <c r="S993" s="5"/>
      <c r="T993" s="5"/>
      <c r="U993" s="5"/>
      <c r="V993" s="5"/>
      <c r="W993" s="5"/>
      <c r="X993" s="5"/>
      <c r="Y993" s="5"/>
      <c r="Z993" s="5"/>
      <c r="AA993" s="5"/>
    </row>
    <row r="994" ht="15.75" customHeight="1">
      <c r="A994" s="2"/>
      <c r="B994" s="2"/>
      <c r="C994" s="2"/>
      <c r="D994" s="2"/>
      <c r="E994" s="2"/>
      <c r="F994" s="3"/>
      <c r="G994" s="4"/>
      <c r="H994" s="4"/>
      <c r="I994" s="2"/>
      <c r="J994" s="2"/>
      <c r="K994" s="2"/>
      <c r="L994" s="2"/>
      <c r="M994" s="5"/>
      <c r="N994" s="5"/>
      <c r="O994" s="5"/>
      <c r="P994" s="5"/>
      <c r="Q994" s="5"/>
      <c r="R994" s="5"/>
      <c r="S994" s="5"/>
      <c r="T994" s="5"/>
      <c r="U994" s="5"/>
      <c r="V994" s="5"/>
      <c r="W994" s="5"/>
      <c r="X994" s="5"/>
      <c r="Y994" s="5"/>
      <c r="Z994" s="5"/>
      <c r="AA994" s="5"/>
    </row>
    <row r="995" ht="15.75" customHeight="1">
      <c r="A995" s="2"/>
      <c r="B995" s="2"/>
      <c r="C995" s="2"/>
      <c r="D995" s="2"/>
      <c r="E995" s="2"/>
      <c r="F995" s="3"/>
      <c r="G995" s="4"/>
      <c r="H995" s="4"/>
      <c r="I995" s="2"/>
      <c r="J995" s="2"/>
      <c r="K995" s="2"/>
      <c r="L995" s="2"/>
      <c r="M995" s="5"/>
      <c r="N995" s="5"/>
      <c r="O995" s="5"/>
      <c r="P995" s="5"/>
      <c r="Q995" s="5"/>
      <c r="R995" s="5"/>
      <c r="S995" s="5"/>
      <c r="T995" s="5"/>
      <c r="U995" s="5"/>
      <c r="V995" s="5"/>
      <c r="W995" s="5"/>
      <c r="X995" s="5"/>
      <c r="Y995" s="5"/>
      <c r="Z995" s="5"/>
      <c r="AA995" s="5"/>
    </row>
    <row r="996" ht="15.75" customHeight="1">
      <c r="A996" s="2"/>
      <c r="B996" s="2"/>
      <c r="C996" s="2"/>
      <c r="D996" s="2"/>
      <c r="E996" s="2"/>
      <c r="F996" s="3"/>
      <c r="G996" s="4"/>
      <c r="H996" s="4"/>
      <c r="I996" s="2"/>
      <c r="J996" s="2"/>
      <c r="K996" s="2"/>
      <c r="L996" s="2"/>
      <c r="M996" s="5"/>
      <c r="N996" s="5"/>
      <c r="O996" s="5"/>
      <c r="P996" s="5"/>
      <c r="Q996" s="5"/>
      <c r="R996" s="5"/>
      <c r="S996" s="5"/>
      <c r="T996" s="5"/>
      <c r="U996" s="5"/>
      <c r="V996" s="5"/>
      <c r="W996" s="5"/>
      <c r="X996" s="5"/>
      <c r="Y996" s="5"/>
      <c r="Z996" s="5"/>
      <c r="AA996" s="5"/>
    </row>
    <row r="997" ht="15.75" customHeight="1">
      <c r="A997" s="2"/>
      <c r="B997" s="2"/>
      <c r="C997" s="2"/>
      <c r="D997" s="2"/>
      <c r="E997" s="2"/>
      <c r="F997" s="3"/>
      <c r="G997" s="4"/>
      <c r="H997" s="4"/>
      <c r="I997" s="2"/>
      <c r="J997" s="2"/>
      <c r="K997" s="2"/>
      <c r="L997" s="2"/>
      <c r="M997" s="5"/>
      <c r="N997" s="5"/>
      <c r="O997" s="5"/>
      <c r="P997" s="5"/>
      <c r="Q997" s="5"/>
      <c r="R997" s="5"/>
      <c r="S997" s="5"/>
      <c r="T997" s="5"/>
      <c r="U997" s="5"/>
      <c r="V997" s="5"/>
      <c r="W997" s="5"/>
      <c r="X997" s="5"/>
      <c r="Y997" s="5"/>
      <c r="Z997" s="5"/>
      <c r="AA997" s="5"/>
    </row>
    <row r="998" ht="15.75" customHeight="1">
      <c r="A998" s="2"/>
      <c r="B998" s="2"/>
      <c r="C998" s="2"/>
      <c r="D998" s="2"/>
      <c r="E998" s="2"/>
      <c r="F998" s="3"/>
      <c r="G998" s="4"/>
      <c r="H998" s="4"/>
      <c r="I998" s="2"/>
      <c r="J998" s="2"/>
      <c r="K998" s="2"/>
      <c r="L998" s="2"/>
      <c r="M998" s="5"/>
      <c r="N998" s="5"/>
      <c r="O998" s="5"/>
      <c r="P998" s="5"/>
      <c r="Q998" s="5"/>
      <c r="R998" s="5"/>
      <c r="S998" s="5"/>
      <c r="T998" s="5"/>
      <c r="U998" s="5"/>
      <c r="V998" s="5"/>
      <c r="W998" s="5"/>
      <c r="X998" s="5"/>
      <c r="Y998" s="5"/>
      <c r="Z998" s="5"/>
      <c r="AA998" s="5"/>
    </row>
    <row r="999" ht="15.75" customHeight="1">
      <c r="A999" s="2"/>
      <c r="B999" s="2"/>
      <c r="C999" s="2"/>
      <c r="D999" s="2"/>
      <c r="E999" s="2"/>
      <c r="F999" s="3"/>
      <c r="G999" s="4"/>
      <c r="H999" s="4"/>
      <c r="I999" s="2"/>
      <c r="J999" s="2"/>
      <c r="K999" s="2"/>
      <c r="L999" s="2"/>
      <c r="M999" s="5"/>
      <c r="N999" s="5"/>
      <c r="O999" s="5"/>
      <c r="P999" s="5"/>
      <c r="Q999" s="5"/>
      <c r="R999" s="5"/>
      <c r="S999" s="5"/>
      <c r="T999" s="5"/>
      <c r="U999" s="5"/>
      <c r="V999" s="5"/>
      <c r="W999" s="5"/>
      <c r="X999" s="5"/>
      <c r="Y999" s="5"/>
      <c r="Z999" s="5"/>
      <c r="AA999" s="5"/>
    </row>
    <row r="1000" ht="15.75" customHeight="1">
      <c r="A1000" s="2"/>
      <c r="B1000" s="2"/>
      <c r="C1000" s="2"/>
      <c r="D1000" s="2"/>
      <c r="E1000" s="2"/>
      <c r="F1000" s="3"/>
      <c r="G1000" s="4"/>
      <c r="H1000" s="4"/>
      <c r="I1000" s="2"/>
      <c r="J1000" s="2"/>
      <c r="K1000" s="2"/>
      <c r="L1000" s="2"/>
      <c r="M1000" s="5"/>
      <c r="N1000" s="5"/>
      <c r="O1000" s="5"/>
      <c r="P1000" s="5"/>
      <c r="Q1000" s="5"/>
      <c r="R1000" s="5"/>
      <c r="S1000" s="5"/>
      <c r="T1000" s="5"/>
      <c r="U1000" s="5"/>
      <c r="V1000" s="5"/>
      <c r="W1000" s="5"/>
      <c r="X1000" s="5"/>
      <c r="Y1000" s="5"/>
      <c r="Z1000" s="5"/>
      <c r="AA1000" s="5"/>
    </row>
    <row r="1001" ht="15.75" customHeight="1">
      <c r="A1001" s="2"/>
      <c r="B1001" s="2"/>
      <c r="C1001" s="2"/>
      <c r="D1001" s="2"/>
      <c r="E1001" s="2"/>
      <c r="F1001" s="3"/>
      <c r="G1001" s="4"/>
      <c r="H1001" s="4"/>
      <c r="I1001" s="2"/>
      <c r="J1001" s="2"/>
      <c r="K1001" s="2"/>
      <c r="L1001" s="2"/>
      <c r="M1001" s="5"/>
      <c r="N1001" s="5"/>
      <c r="O1001" s="5"/>
      <c r="P1001" s="5"/>
      <c r="Q1001" s="5"/>
      <c r="R1001" s="5"/>
      <c r="S1001" s="5"/>
      <c r="T1001" s="5"/>
      <c r="U1001" s="5"/>
      <c r="V1001" s="5"/>
      <c r="W1001" s="5"/>
      <c r="X1001" s="5"/>
      <c r="Y1001" s="5"/>
      <c r="Z1001" s="5"/>
      <c r="AA1001" s="5"/>
    </row>
    <row r="1002" ht="15.75" customHeight="1">
      <c r="A1002" s="2"/>
      <c r="B1002" s="2"/>
      <c r="C1002" s="2"/>
      <c r="D1002" s="2"/>
      <c r="E1002" s="2"/>
      <c r="F1002" s="3"/>
      <c r="G1002" s="4"/>
      <c r="H1002" s="4"/>
      <c r="I1002" s="2"/>
      <c r="J1002" s="2"/>
      <c r="K1002" s="2"/>
      <c r="L1002" s="2"/>
      <c r="M1002" s="5"/>
      <c r="N1002" s="5"/>
      <c r="O1002" s="5"/>
      <c r="P1002" s="5"/>
      <c r="Q1002" s="5"/>
      <c r="R1002" s="5"/>
      <c r="S1002" s="5"/>
      <c r="T1002" s="5"/>
      <c r="U1002" s="5"/>
      <c r="V1002" s="5"/>
      <c r="W1002" s="5"/>
      <c r="X1002" s="5"/>
      <c r="Y1002" s="5"/>
      <c r="Z1002" s="5"/>
      <c r="AA1002" s="5"/>
    </row>
    <row r="1003" ht="15.75" customHeight="1">
      <c r="A1003" s="2"/>
      <c r="B1003" s="2"/>
      <c r="C1003" s="2"/>
      <c r="D1003" s="2"/>
      <c r="E1003" s="2"/>
      <c r="F1003" s="3"/>
      <c r="G1003" s="4"/>
      <c r="H1003" s="4"/>
      <c r="I1003" s="2"/>
      <c r="J1003" s="2"/>
      <c r="K1003" s="2"/>
      <c r="L1003" s="2"/>
      <c r="M1003" s="5"/>
      <c r="N1003" s="5"/>
      <c r="O1003" s="5"/>
      <c r="P1003" s="5"/>
      <c r="Q1003" s="5"/>
      <c r="R1003" s="5"/>
      <c r="S1003" s="5"/>
      <c r="T1003" s="5"/>
      <c r="U1003" s="5"/>
      <c r="V1003" s="5"/>
      <c r="W1003" s="5"/>
      <c r="X1003" s="5"/>
      <c r="Y1003" s="5"/>
      <c r="Z1003" s="5"/>
      <c r="AA1003" s="5"/>
    </row>
    <row r="1004" ht="15.75" customHeight="1">
      <c r="A1004" s="2"/>
      <c r="B1004" s="2"/>
      <c r="C1004" s="2"/>
      <c r="D1004" s="2"/>
      <c r="E1004" s="2"/>
      <c r="F1004" s="3"/>
      <c r="G1004" s="4"/>
      <c r="H1004" s="4"/>
      <c r="I1004" s="2"/>
      <c r="J1004" s="2"/>
      <c r="K1004" s="2"/>
      <c r="L1004" s="2"/>
      <c r="M1004" s="5"/>
      <c r="N1004" s="5"/>
      <c r="O1004" s="5"/>
      <c r="P1004" s="5"/>
      <c r="Q1004" s="5"/>
      <c r="R1004" s="5"/>
      <c r="S1004" s="5"/>
      <c r="T1004" s="5"/>
      <c r="U1004" s="5"/>
      <c r="V1004" s="5"/>
      <c r="W1004" s="5"/>
      <c r="X1004" s="5"/>
      <c r="Y1004" s="5"/>
      <c r="Z1004" s="5"/>
      <c r="AA1004" s="5"/>
    </row>
    <row r="1005" ht="15.75" customHeight="1">
      <c r="A1005" s="2"/>
      <c r="B1005" s="2"/>
      <c r="C1005" s="2"/>
      <c r="D1005" s="2"/>
      <c r="E1005" s="2"/>
      <c r="F1005" s="3"/>
      <c r="G1005" s="4"/>
      <c r="H1005" s="4"/>
      <c r="I1005" s="2"/>
      <c r="J1005" s="2"/>
      <c r="K1005" s="2"/>
      <c r="L1005" s="2"/>
      <c r="M1005" s="5"/>
      <c r="N1005" s="5"/>
      <c r="O1005" s="5"/>
      <c r="P1005" s="5"/>
      <c r="Q1005" s="5"/>
      <c r="R1005" s="5"/>
      <c r="S1005" s="5"/>
      <c r="T1005" s="5"/>
      <c r="U1005" s="5"/>
      <c r="V1005" s="5"/>
      <c r="W1005" s="5"/>
      <c r="X1005" s="5"/>
      <c r="Y1005" s="5"/>
      <c r="Z1005" s="5"/>
      <c r="AA1005" s="5"/>
    </row>
    <row r="1006" ht="15.75" customHeight="1">
      <c r="A1006" s="2"/>
      <c r="B1006" s="2"/>
      <c r="C1006" s="2"/>
      <c r="D1006" s="2"/>
      <c r="E1006" s="2"/>
      <c r="F1006" s="3"/>
      <c r="G1006" s="4"/>
      <c r="H1006" s="4"/>
      <c r="I1006" s="2"/>
      <c r="J1006" s="2"/>
      <c r="K1006" s="2"/>
      <c r="L1006" s="2"/>
      <c r="M1006" s="5"/>
      <c r="N1006" s="5"/>
      <c r="O1006" s="5"/>
      <c r="P1006" s="5"/>
      <c r="Q1006" s="5"/>
      <c r="R1006" s="5"/>
      <c r="S1006" s="5"/>
      <c r="T1006" s="5"/>
      <c r="U1006" s="5"/>
      <c r="V1006" s="5"/>
      <c r="W1006" s="5"/>
      <c r="X1006" s="5"/>
      <c r="Y1006" s="5"/>
      <c r="Z1006" s="5"/>
      <c r="AA1006" s="5"/>
    </row>
    <row r="1007" ht="15.75" customHeight="1">
      <c r="A1007" s="2"/>
      <c r="B1007" s="2"/>
      <c r="C1007" s="2"/>
      <c r="D1007" s="2"/>
      <c r="E1007" s="2"/>
      <c r="F1007" s="3"/>
      <c r="G1007" s="4"/>
      <c r="H1007" s="4"/>
      <c r="I1007" s="2"/>
      <c r="J1007" s="2"/>
      <c r="K1007" s="2"/>
      <c r="L1007" s="2"/>
      <c r="M1007" s="5"/>
      <c r="N1007" s="5"/>
      <c r="O1007" s="5"/>
      <c r="P1007" s="5"/>
      <c r="Q1007" s="5"/>
      <c r="R1007" s="5"/>
      <c r="S1007" s="5"/>
      <c r="T1007" s="5"/>
      <c r="U1007" s="5"/>
      <c r="V1007" s="5"/>
      <c r="W1007" s="5"/>
      <c r="X1007" s="5"/>
      <c r="Y1007" s="5"/>
      <c r="Z1007" s="5"/>
      <c r="AA1007" s="5"/>
    </row>
    <row r="1008" ht="15.75" customHeight="1">
      <c r="A1008" s="2"/>
      <c r="B1008" s="2"/>
      <c r="C1008" s="2"/>
      <c r="D1008" s="2"/>
      <c r="E1008" s="2"/>
      <c r="F1008" s="3"/>
      <c r="G1008" s="4"/>
      <c r="H1008" s="4"/>
      <c r="I1008" s="2"/>
      <c r="J1008" s="2"/>
      <c r="K1008" s="2"/>
      <c r="L1008" s="2"/>
      <c r="M1008" s="5"/>
      <c r="N1008" s="5"/>
      <c r="O1008" s="5"/>
      <c r="P1008" s="5"/>
      <c r="Q1008" s="5"/>
      <c r="R1008" s="5"/>
      <c r="S1008" s="5"/>
      <c r="T1008" s="5"/>
      <c r="U1008" s="5"/>
      <c r="V1008" s="5"/>
      <c r="W1008" s="5"/>
      <c r="X1008" s="5"/>
      <c r="Y1008" s="5"/>
      <c r="Z1008" s="5"/>
      <c r="AA1008" s="5"/>
    </row>
    <row r="1009" ht="15.75" customHeight="1">
      <c r="A1009" s="2"/>
      <c r="B1009" s="2"/>
      <c r="C1009" s="2"/>
      <c r="D1009" s="2"/>
      <c r="E1009" s="2"/>
      <c r="F1009" s="3"/>
      <c r="G1009" s="4"/>
      <c r="H1009" s="4"/>
      <c r="I1009" s="2"/>
      <c r="J1009" s="2"/>
      <c r="K1009" s="2"/>
      <c r="L1009" s="2"/>
      <c r="M1009" s="5"/>
      <c r="N1009" s="5"/>
      <c r="O1009" s="5"/>
      <c r="P1009" s="5"/>
      <c r="Q1009" s="5"/>
      <c r="R1009" s="5"/>
      <c r="S1009" s="5"/>
      <c r="T1009" s="5"/>
      <c r="U1009" s="5"/>
      <c r="V1009" s="5"/>
      <c r="W1009" s="5"/>
      <c r="X1009" s="5"/>
      <c r="Y1009" s="5"/>
      <c r="Z1009" s="5"/>
      <c r="AA1009" s="5"/>
    </row>
    <row r="1010" ht="15.75" customHeight="1">
      <c r="A1010" s="2"/>
      <c r="B1010" s="2"/>
      <c r="C1010" s="2"/>
      <c r="D1010" s="2"/>
      <c r="E1010" s="2"/>
      <c r="F1010" s="3"/>
      <c r="G1010" s="4"/>
      <c r="H1010" s="4"/>
      <c r="I1010" s="2"/>
      <c r="J1010" s="2"/>
      <c r="K1010" s="2"/>
      <c r="L1010" s="2"/>
      <c r="M1010" s="5"/>
      <c r="N1010" s="5"/>
      <c r="O1010" s="5"/>
      <c r="P1010" s="5"/>
      <c r="Q1010" s="5"/>
      <c r="R1010" s="5"/>
      <c r="S1010" s="5"/>
      <c r="T1010" s="5"/>
      <c r="U1010" s="5"/>
      <c r="V1010" s="5"/>
      <c r="W1010" s="5"/>
      <c r="X1010" s="5"/>
      <c r="Y1010" s="5"/>
      <c r="Z1010" s="5"/>
      <c r="AA1010" s="5"/>
    </row>
    <row r="1011" ht="15.75" customHeight="1">
      <c r="A1011" s="2"/>
      <c r="B1011" s="2"/>
      <c r="C1011" s="2"/>
      <c r="D1011" s="2"/>
      <c r="E1011" s="2"/>
      <c r="F1011" s="3"/>
      <c r="G1011" s="4"/>
      <c r="H1011" s="4"/>
      <c r="I1011" s="2"/>
      <c r="J1011" s="2"/>
      <c r="K1011" s="2"/>
      <c r="L1011" s="2"/>
      <c r="M1011" s="5"/>
      <c r="N1011" s="5"/>
      <c r="O1011" s="5"/>
      <c r="P1011" s="5"/>
      <c r="Q1011" s="5"/>
      <c r="R1011" s="5"/>
      <c r="S1011" s="5"/>
      <c r="T1011" s="5"/>
      <c r="U1011" s="5"/>
      <c r="V1011" s="5"/>
      <c r="W1011" s="5"/>
      <c r="X1011" s="5"/>
      <c r="Y1011" s="5"/>
      <c r="Z1011" s="5"/>
      <c r="AA1011" s="5"/>
    </row>
    <row r="1012" ht="15.75" customHeight="1">
      <c r="A1012" s="2"/>
      <c r="B1012" s="2"/>
      <c r="C1012" s="2"/>
      <c r="D1012" s="2"/>
      <c r="E1012" s="2"/>
      <c r="F1012" s="3"/>
      <c r="G1012" s="4"/>
      <c r="H1012" s="4"/>
      <c r="I1012" s="2"/>
      <c r="J1012" s="2"/>
      <c r="K1012" s="2"/>
      <c r="L1012" s="2"/>
      <c r="M1012" s="5"/>
      <c r="N1012" s="5"/>
      <c r="O1012" s="5"/>
      <c r="P1012" s="5"/>
      <c r="Q1012" s="5"/>
      <c r="R1012" s="5"/>
      <c r="S1012" s="5"/>
      <c r="T1012" s="5"/>
      <c r="U1012" s="5"/>
      <c r="V1012" s="5"/>
      <c r="W1012" s="5"/>
      <c r="X1012" s="5"/>
      <c r="Y1012" s="5"/>
      <c r="Z1012" s="5"/>
      <c r="AA1012" s="5"/>
    </row>
    <row r="1013" ht="15.75" customHeight="1">
      <c r="A1013" s="2"/>
      <c r="B1013" s="2"/>
      <c r="C1013" s="2"/>
      <c r="D1013" s="2"/>
      <c r="E1013" s="2"/>
      <c r="F1013" s="3"/>
      <c r="G1013" s="4"/>
      <c r="H1013" s="4"/>
      <c r="I1013" s="2"/>
      <c r="J1013" s="2"/>
      <c r="K1013" s="2"/>
      <c r="L1013" s="2"/>
      <c r="M1013" s="5"/>
      <c r="N1013" s="5"/>
      <c r="O1013" s="5"/>
      <c r="P1013" s="5"/>
      <c r="Q1013" s="5"/>
      <c r="R1013" s="5"/>
      <c r="S1013" s="5"/>
      <c r="T1013" s="5"/>
      <c r="U1013" s="5"/>
      <c r="V1013" s="5"/>
      <c r="W1013" s="5"/>
      <c r="X1013" s="5"/>
      <c r="Y1013" s="5"/>
      <c r="Z1013" s="5"/>
      <c r="AA1013" s="5"/>
    </row>
    <row r="1014" ht="15.75" customHeight="1">
      <c r="A1014" s="2"/>
      <c r="B1014" s="2"/>
      <c r="C1014" s="2"/>
      <c r="D1014" s="2"/>
      <c r="E1014" s="2"/>
      <c r="F1014" s="3"/>
      <c r="G1014" s="4"/>
      <c r="H1014" s="4"/>
      <c r="I1014" s="2"/>
      <c r="J1014" s="2"/>
      <c r="K1014" s="2"/>
      <c r="L1014" s="2"/>
      <c r="M1014" s="5"/>
      <c r="N1014" s="5"/>
      <c r="O1014" s="5"/>
      <c r="P1014" s="5"/>
      <c r="Q1014" s="5"/>
      <c r="R1014" s="5"/>
      <c r="S1014" s="5"/>
      <c r="T1014" s="5"/>
      <c r="U1014" s="5"/>
      <c r="V1014" s="5"/>
      <c r="W1014" s="5"/>
      <c r="X1014" s="5"/>
      <c r="Y1014" s="5"/>
      <c r="Z1014" s="5"/>
      <c r="AA1014" s="5"/>
    </row>
    <row r="1015" ht="15.75" customHeight="1">
      <c r="A1015" s="2"/>
      <c r="B1015" s="2"/>
      <c r="C1015" s="2"/>
      <c r="D1015" s="2"/>
      <c r="E1015" s="2"/>
      <c r="F1015" s="3"/>
      <c r="G1015" s="4"/>
      <c r="H1015" s="4"/>
      <c r="I1015" s="2"/>
      <c r="J1015" s="2"/>
      <c r="K1015" s="2"/>
      <c r="L1015" s="2"/>
      <c r="M1015" s="5"/>
      <c r="N1015" s="5"/>
      <c r="O1015" s="5"/>
      <c r="P1015" s="5"/>
      <c r="Q1015" s="5"/>
      <c r="R1015" s="5"/>
      <c r="S1015" s="5"/>
      <c r="T1015" s="5"/>
      <c r="U1015" s="5"/>
      <c r="V1015" s="5"/>
      <c r="W1015" s="5"/>
      <c r="X1015" s="5"/>
      <c r="Y1015" s="5"/>
      <c r="Z1015" s="5"/>
      <c r="AA1015" s="5"/>
    </row>
    <row r="1016" ht="15.75" customHeight="1">
      <c r="A1016" s="2"/>
      <c r="B1016" s="2"/>
      <c r="C1016" s="2"/>
      <c r="D1016" s="2"/>
      <c r="E1016" s="2"/>
      <c r="F1016" s="3"/>
      <c r="G1016" s="4"/>
      <c r="H1016" s="4"/>
      <c r="I1016" s="2"/>
      <c r="J1016" s="2"/>
      <c r="K1016" s="2"/>
      <c r="L1016" s="2"/>
      <c r="M1016" s="5"/>
      <c r="N1016" s="5"/>
      <c r="O1016" s="5"/>
      <c r="P1016" s="5"/>
      <c r="Q1016" s="5"/>
      <c r="R1016" s="5"/>
      <c r="S1016" s="5"/>
      <c r="T1016" s="5"/>
      <c r="U1016" s="5"/>
      <c r="V1016" s="5"/>
      <c r="W1016" s="5"/>
      <c r="X1016" s="5"/>
      <c r="Y1016" s="5"/>
      <c r="Z1016" s="5"/>
      <c r="AA1016" s="5"/>
    </row>
    <row r="1017" ht="15.75" customHeight="1">
      <c r="A1017" s="2"/>
      <c r="B1017" s="2"/>
      <c r="C1017" s="2"/>
      <c r="D1017" s="2"/>
      <c r="E1017" s="2"/>
      <c r="F1017" s="3"/>
      <c r="G1017" s="4"/>
      <c r="H1017" s="4"/>
      <c r="I1017" s="2"/>
      <c r="J1017" s="2"/>
      <c r="K1017" s="2"/>
      <c r="L1017" s="2"/>
      <c r="M1017" s="5"/>
      <c r="N1017" s="5"/>
      <c r="O1017" s="5"/>
      <c r="P1017" s="5"/>
      <c r="Q1017" s="5"/>
      <c r="R1017" s="5"/>
      <c r="S1017" s="5"/>
      <c r="T1017" s="5"/>
      <c r="U1017" s="5"/>
      <c r="V1017" s="5"/>
      <c r="W1017" s="5"/>
      <c r="X1017" s="5"/>
      <c r="Y1017" s="5"/>
      <c r="Z1017" s="5"/>
      <c r="AA1017" s="5"/>
    </row>
    <row r="1018" ht="15.75" customHeight="1">
      <c r="A1018" s="2"/>
      <c r="B1018" s="2"/>
      <c r="C1018" s="2"/>
      <c r="D1018" s="2"/>
      <c r="E1018" s="2"/>
      <c r="F1018" s="3"/>
      <c r="G1018" s="4"/>
      <c r="H1018" s="4"/>
      <c r="I1018" s="2"/>
      <c r="J1018" s="2"/>
      <c r="K1018" s="2"/>
      <c r="L1018" s="2"/>
      <c r="M1018" s="5"/>
      <c r="N1018" s="5"/>
      <c r="O1018" s="5"/>
      <c r="P1018" s="5"/>
      <c r="Q1018" s="5"/>
      <c r="R1018" s="5"/>
      <c r="S1018" s="5"/>
      <c r="T1018" s="5"/>
      <c r="U1018" s="5"/>
      <c r="V1018" s="5"/>
      <c r="W1018" s="5"/>
      <c r="X1018" s="5"/>
      <c r="Y1018" s="5"/>
      <c r="Z1018" s="5"/>
      <c r="AA1018" s="5"/>
    </row>
    <row r="1019" ht="15.75" customHeight="1">
      <c r="A1019" s="2"/>
      <c r="B1019" s="2"/>
      <c r="C1019" s="2"/>
      <c r="D1019" s="2"/>
      <c r="E1019" s="2"/>
      <c r="F1019" s="3"/>
      <c r="G1019" s="4"/>
      <c r="H1019" s="4"/>
      <c r="I1019" s="2"/>
      <c r="J1019" s="2"/>
      <c r="K1019" s="2"/>
      <c r="L1019" s="2"/>
      <c r="M1019" s="5"/>
      <c r="N1019" s="5"/>
      <c r="O1019" s="5"/>
      <c r="P1019" s="5"/>
      <c r="Q1019" s="5"/>
      <c r="R1019" s="5"/>
      <c r="S1019" s="5"/>
      <c r="T1019" s="5"/>
      <c r="U1019" s="5"/>
      <c r="V1019" s="5"/>
      <c r="W1019" s="5"/>
      <c r="X1019" s="5"/>
      <c r="Y1019" s="5"/>
      <c r="Z1019" s="5"/>
      <c r="AA1019" s="5"/>
    </row>
    <row r="1020" ht="15.75" customHeight="1">
      <c r="A1020" s="2"/>
      <c r="B1020" s="2"/>
      <c r="C1020" s="2"/>
      <c r="D1020" s="2"/>
      <c r="E1020" s="2"/>
      <c r="F1020" s="3"/>
      <c r="G1020" s="4"/>
      <c r="H1020" s="4"/>
      <c r="I1020" s="2"/>
      <c r="J1020" s="2"/>
      <c r="K1020" s="2"/>
      <c r="L1020" s="2"/>
      <c r="M1020" s="5"/>
      <c r="N1020" s="5"/>
      <c r="O1020" s="5"/>
      <c r="P1020" s="5"/>
      <c r="Q1020" s="5"/>
      <c r="R1020" s="5"/>
      <c r="S1020" s="5"/>
      <c r="T1020" s="5"/>
      <c r="U1020" s="5"/>
      <c r="V1020" s="5"/>
      <c r="W1020" s="5"/>
      <c r="X1020" s="5"/>
      <c r="Y1020" s="5"/>
      <c r="Z1020" s="5"/>
      <c r="AA1020" s="5"/>
    </row>
    <row r="1021" ht="15.75" customHeight="1">
      <c r="A1021" s="2"/>
      <c r="B1021" s="2"/>
      <c r="C1021" s="2"/>
      <c r="D1021" s="2"/>
      <c r="E1021" s="2"/>
      <c r="F1021" s="3"/>
      <c r="G1021" s="4"/>
      <c r="H1021" s="4"/>
      <c r="I1021" s="2"/>
      <c r="J1021" s="2"/>
      <c r="K1021" s="2"/>
      <c r="L1021" s="2"/>
      <c r="M1021" s="5"/>
      <c r="N1021" s="5"/>
      <c r="O1021" s="5"/>
      <c r="P1021" s="5"/>
      <c r="Q1021" s="5"/>
      <c r="R1021" s="5"/>
      <c r="S1021" s="5"/>
      <c r="T1021" s="5"/>
      <c r="U1021" s="5"/>
      <c r="V1021" s="5"/>
      <c r="W1021" s="5"/>
      <c r="X1021" s="5"/>
      <c r="Y1021" s="5"/>
      <c r="Z1021" s="5"/>
      <c r="AA1021" s="5"/>
    </row>
    <row r="1022" ht="15.75" customHeight="1">
      <c r="A1022" s="2"/>
      <c r="B1022" s="2"/>
      <c r="C1022" s="2"/>
      <c r="D1022" s="2"/>
      <c r="E1022" s="2"/>
      <c r="F1022" s="3"/>
      <c r="G1022" s="4"/>
      <c r="H1022" s="4"/>
      <c r="I1022" s="2"/>
      <c r="J1022" s="2"/>
      <c r="K1022" s="2"/>
      <c r="L1022" s="2"/>
      <c r="M1022" s="5"/>
      <c r="N1022" s="5"/>
      <c r="O1022" s="5"/>
      <c r="P1022" s="5"/>
      <c r="Q1022" s="5"/>
      <c r="R1022" s="5"/>
      <c r="S1022" s="5"/>
      <c r="T1022" s="5"/>
      <c r="U1022" s="5"/>
      <c r="V1022" s="5"/>
      <c r="W1022" s="5"/>
      <c r="X1022" s="5"/>
      <c r="Y1022" s="5"/>
      <c r="Z1022" s="5"/>
      <c r="AA1022" s="5"/>
    </row>
    <row r="1023" ht="15.75" customHeight="1">
      <c r="A1023" s="2"/>
      <c r="B1023" s="2"/>
      <c r="C1023" s="2"/>
      <c r="D1023" s="2"/>
      <c r="E1023" s="2"/>
      <c r="F1023" s="3"/>
      <c r="G1023" s="4"/>
      <c r="H1023" s="4"/>
      <c r="I1023" s="2"/>
      <c r="J1023" s="2"/>
      <c r="K1023" s="2"/>
      <c r="L1023" s="2"/>
      <c r="M1023" s="5"/>
      <c r="N1023" s="5"/>
      <c r="O1023" s="5"/>
      <c r="P1023" s="5"/>
      <c r="Q1023" s="5"/>
      <c r="R1023" s="5"/>
      <c r="S1023" s="5"/>
      <c r="T1023" s="5"/>
      <c r="U1023" s="5"/>
      <c r="V1023" s="5"/>
      <c r="W1023" s="5"/>
      <c r="X1023" s="5"/>
      <c r="Y1023" s="5"/>
      <c r="Z1023" s="5"/>
      <c r="AA1023" s="5"/>
    </row>
    <row r="1024" ht="15.75" customHeight="1">
      <c r="A1024" s="2"/>
      <c r="B1024" s="2"/>
      <c r="C1024" s="2"/>
      <c r="D1024" s="2"/>
      <c r="E1024" s="2"/>
      <c r="F1024" s="3"/>
      <c r="G1024" s="4"/>
      <c r="H1024" s="4"/>
      <c r="I1024" s="2"/>
      <c r="J1024" s="2"/>
      <c r="K1024" s="2"/>
      <c r="L1024" s="2"/>
      <c r="M1024" s="5"/>
      <c r="N1024" s="5"/>
      <c r="O1024" s="5"/>
      <c r="P1024" s="5"/>
      <c r="Q1024" s="5"/>
      <c r="R1024" s="5"/>
      <c r="S1024" s="5"/>
      <c r="T1024" s="5"/>
      <c r="U1024" s="5"/>
      <c r="V1024" s="5"/>
      <c r="W1024" s="5"/>
      <c r="X1024" s="5"/>
      <c r="Y1024" s="5"/>
      <c r="Z1024" s="5"/>
      <c r="AA1024" s="5"/>
    </row>
    <row r="1025" ht="15.75" customHeight="1">
      <c r="A1025" s="2"/>
      <c r="B1025" s="2"/>
      <c r="C1025" s="2"/>
      <c r="D1025" s="2"/>
      <c r="E1025" s="2"/>
      <c r="F1025" s="3"/>
      <c r="G1025" s="4"/>
      <c r="H1025" s="4"/>
      <c r="I1025" s="2"/>
      <c r="J1025" s="2"/>
      <c r="K1025" s="2"/>
      <c r="L1025" s="2"/>
      <c r="M1025" s="5"/>
      <c r="N1025" s="5"/>
      <c r="O1025" s="5"/>
      <c r="P1025" s="5"/>
      <c r="Q1025" s="5"/>
      <c r="R1025" s="5"/>
      <c r="S1025" s="5"/>
      <c r="T1025" s="5"/>
      <c r="U1025" s="5"/>
      <c r="V1025" s="5"/>
      <c r="W1025" s="5"/>
      <c r="X1025" s="5"/>
      <c r="Y1025" s="5"/>
      <c r="Z1025" s="5"/>
      <c r="AA1025" s="5"/>
    </row>
    <row r="1026" ht="15.75" customHeight="1">
      <c r="A1026" s="2"/>
      <c r="B1026" s="2"/>
      <c r="C1026" s="2"/>
      <c r="D1026" s="2"/>
      <c r="E1026" s="2"/>
      <c r="F1026" s="3"/>
      <c r="G1026" s="4"/>
      <c r="H1026" s="4"/>
      <c r="I1026" s="2"/>
      <c r="J1026" s="2"/>
      <c r="K1026" s="2"/>
      <c r="L1026" s="2"/>
      <c r="M1026" s="5"/>
      <c r="N1026" s="5"/>
      <c r="O1026" s="5"/>
      <c r="P1026" s="5"/>
      <c r="Q1026" s="5"/>
      <c r="R1026" s="5"/>
      <c r="S1026" s="5"/>
      <c r="T1026" s="5"/>
      <c r="U1026" s="5"/>
      <c r="V1026" s="5"/>
      <c r="W1026" s="5"/>
      <c r="X1026" s="5"/>
      <c r="Y1026" s="5"/>
      <c r="Z1026" s="5"/>
      <c r="AA1026" s="5"/>
    </row>
    <row r="1027" ht="15.75" customHeight="1">
      <c r="A1027" s="2"/>
      <c r="B1027" s="2"/>
      <c r="C1027" s="2"/>
      <c r="D1027" s="2"/>
      <c r="E1027" s="2"/>
      <c r="F1027" s="3"/>
      <c r="G1027" s="4"/>
      <c r="H1027" s="4"/>
      <c r="I1027" s="2"/>
      <c r="J1027" s="2"/>
      <c r="K1027" s="2"/>
      <c r="L1027" s="2"/>
      <c r="M1027" s="5"/>
      <c r="N1027" s="5"/>
      <c r="O1027" s="5"/>
      <c r="P1027" s="5"/>
      <c r="Q1027" s="5"/>
      <c r="R1027" s="5"/>
      <c r="S1027" s="5"/>
      <c r="T1027" s="5"/>
      <c r="U1027" s="5"/>
      <c r="V1027" s="5"/>
      <c r="W1027" s="5"/>
      <c r="X1027" s="5"/>
      <c r="Y1027" s="5"/>
      <c r="Z1027" s="5"/>
      <c r="AA1027" s="5"/>
    </row>
    <row r="1028" ht="15.75" customHeight="1">
      <c r="A1028" s="2"/>
      <c r="B1028" s="2"/>
      <c r="C1028" s="2"/>
      <c r="D1028" s="2"/>
      <c r="E1028" s="2"/>
      <c r="F1028" s="3"/>
      <c r="G1028" s="4"/>
      <c r="H1028" s="4"/>
      <c r="I1028" s="2"/>
      <c r="J1028" s="2"/>
      <c r="K1028" s="2"/>
      <c r="L1028" s="2"/>
      <c r="M1028" s="5"/>
      <c r="N1028" s="5"/>
      <c r="O1028" s="5"/>
      <c r="P1028" s="5"/>
      <c r="Q1028" s="5"/>
      <c r="R1028" s="5"/>
      <c r="S1028" s="5"/>
      <c r="T1028" s="5"/>
      <c r="U1028" s="5"/>
      <c r="V1028" s="5"/>
      <c r="W1028" s="5"/>
      <c r="X1028" s="5"/>
      <c r="Y1028" s="5"/>
      <c r="Z1028" s="5"/>
      <c r="AA1028" s="5"/>
    </row>
    <row r="1029" ht="15.75" customHeight="1">
      <c r="A1029" s="2"/>
      <c r="B1029" s="2"/>
      <c r="C1029" s="2"/>
      <c r="D1029" s="2"/>
      <c r="E1029" s="2"/>
      <c r="F1029" s="3"/>
      <c r="G1029" s="4"/>
      <c r="H1029" s="4"/>
      <c r="I1029" s="2"/>
      <c r="J1029" s="2"/>
      <c r="K1029" s="2"/>
      <c r="L1029" s="2"/>
      <c r="M1029" s="5"/>
      <c r="N1029" s="5"/>
      <c r="O1029" s="5"/>
      <c r="P1029" s="5"/>
      <c r="Q1029" s="5"/>
      <c r="R1029" s="5"/>
      <c r="S1029" s="5"/>
      <c r="T1029" s="5"/>
      <c r="U1029" s="5"/>
      <c r="V1029" s="5"/>
      <c r="W1029" s="5"/>
      <c r="X1029" s="5"/>
      <c r="Y1029" s="5"/>
      <c r="Z1029" s="5"/>
      <c r="AA1029" s="5"/>
    </row>
    <row r="1030" ht="15.75" customHeight="1">
      <c r="A1030" s="2"/>
      <c r="B1030" s="2"/>
      <c r="C1030" s="2"/>
      <c r="D1030" s="2"/>
      <c r="E1030" s="2"/>
      <c r="F1030" s="3"/>
      <c r="G1030" s="4"/>
      <c r="H1030" s="4"/>
      <c r="I1030" s="2"/>
      <c r="J1030" s="2"/>
      <c r="K1030" s="2"/>
      <c r="L1030" s="2"/>
      <c r="M1030" s="5"/>
      <c r="N1030" s="5"/>
      <c r="O1030" s="5"/>
      <c r="P1030" s="5"/>
      <c r="Q1030" s="5"/>
      <c r="R1030" s="5"/>
      <c r="S1030" s="5"/>
      <c r="T1030" s="5"/>
      <c r="U1030" s="5"/>
      <c r="V1030" s="5"/>
      <c r="W1030" s="5"/>
      <c r="X1030" s="5"/>
      <c r="Y1030" s="5"/>
      <c r="Z1030" s="5"/>
      <c r="AA1030" s="5"/>
    </row>
    <row r="1031" ht="15.75" customHeight="1">
      <c r="A1031" s="2"/>
      <c r="B1031" s="2"/>
      <c r="C1031" s="2"/>
      <c r="D1031" s="2"/>
      <c r="E1031" s="2"/>
      <c r="F1031" s="3"/>
      <c r="G1031" s="4"/>
      <c r="H1031" s="4"/>
      <c r="I1031" s="2"/>
      <c r="J1031" s="2"/>
      <c r="K1031" s="2"/>
      <c r="L1031" s="2"/>
      <c r="M1031" s="5"/>
      <c r="N1031" s="5"/>
      <c r="O1031" s="5"/>
      <c r="P1031" s="5"/>
      <c r="Q1031" s="5"/>
      <c r="R1031" s="5"/>
      <c r="S1031" s="5"/>
      <c r="T1031" s="5"/>
      <c r="U1031" s="5"/>
      <c r="V1031" s="5"/>
      <c r="W1031" s="5"/>
      <c r="X1031" s="5"/>
      <c r="Y1031" s="5"/>
      <c r="Z1031" s="5"/>
      <c r="AA1031" s="5"/>
    </row>
    <row r="1032" ht="15.75" customHeight="1">
      <c r="A1032" s="2"/>
      <c r="B1032" s="2"/>
      <c r="C1032" s="2"/>
      <c r="D1032" s="2"/>
      <c r="E1032" s="2"/>
      <c r="F1032" s="3"/>
      <c r="G1032" s="4"/>
      <c r="H1032" s="4"/>
      <c r="I1032" s="2"/>
      <c r="J1032" s="2"/>
      <c r="K1032" s="2"/>
      <c r="L1032" s="2"/>
      <c r="M1032" s="5"/>
      <c r="N1032" s="5"/>
      <c r="O1032" s="5"/>
      <c r="P1032" s="5"/>
      <c r="Q1032" s="5"/>
      <c r="R1032" s="5"/>
      <c r="S1032" s="5"/>
      <c r="T1032" s="5"/>
      <c r="U1032" s="5"/>
      <c r="V1032" s="5"/>
      <c r="W1032" s="5"/>
      <c r="X1032" s="5"/>
      <c r="Y1032" s="5"/>
      <c r="Z1032" s="5"/>
      <c r="AA1032" s="5"/>
    </row>
    <row r="1033" ht="15.75" customHeight="1">
      <c r="A1033" s="2"/>
      <c r="B1033" s="2"/>
      <c r="C1033" s="2"/>
      <c r="D1033" s="2"/>
      <c r="E1033" s="2"/>
      <c r="F1033" s="3"/>
      <c r="G1033" s="4"/>
      <c r="H1033" s="4"/>
      <c r="I1033" s="2"/>
      <c r="J1033" s="2"/>
      <c r="K1033" s="2"/>
      <c r="L1033" s="2"/>
      <c r="M1033" s="5"/>
      <c r="N1033" s="5"/>
      <c r="O1033" s="5"/>
      <c r="P1033" s="5"/>
      <c r="Q1033" s="5"/>
      <c r="R1033" s="5"/>
      <c r="S1033" s="5"/>
      <c r="T1033" s="5"/>
      <c r="U1033" s="5"/>
      <c r="V1033" s="5"/>
      <c r="W1033" s="5"/>
      <c r="X1033" s="5"/>
      <c r="Y1033" s="5"/>
      <c r="Z1033" s="5"/>
      <c r="AA1033" s="5"/>
    </row>
    <row r="1034" ht="15.75" customHeight="1">
      <c r="A1034" s="2"/>
      <c r="B1034" s="2"/>
      <c r="C1034" s="2"/>
      <c r="D1034" s="2"/>
      <c r="E1034" s="2"/>
      <c r="F1034" s="3"/>
      <c r="G1034" s="4"/>
      <c r="H1034" s="4"/>
      <c r="I1034" s="2"/>
      <c r="J1034" s="2"/>
      <c r="K1034" s="2"/>
      <c r="L1034" s="2"/>
      <c r="M1034" s="5"/>
      <c r="N1034" s="5"/>
      <c r="O1034" s="5"/>
      <c r="P1034" s="5"/>
      <c r="Q1034" s="5"/>
      <c r="R1034" s="5"/>
      <c r="S1034" s="5"/>
      <c r="T1034" s="5"/>
      <c r="U1034" s="5"/>
      <c r="V1034" s="5"/>
      <c r="W1034" s="5"/>
      <c r="X1034" s="5"/>
      <c r="Y1034" s="5"/>
      <c r="Z1034" s="5"/>
      <c r="AA1034" s="5"/>
    </row>
    <row r="1035" ht="15.75" customHeight="1">
      <c r="A1035" s="2"/>
      <c r="B1035" s="2"/>
      <c r="C1035" s="2"/>
      <c r="D1035" s="2"/>
      <c r="E1035" s="2"/>
      <c r="F1035" s="3"/>
      <c r="G1035" s="4"/>
      <c r="H1035" s="4"/>
      <c r="I1035" s="2"/>
      <c r="J1035" s="2"/>
      <c r="K1035" s="2"/>
      <c r="L1035" s="2"/>
      <c r="M1035" s="5"/>
      <c r="N1035" s="5"/>
      <c r="O1035" s="5"/>
      <c r="P1035" s="5"/>
      <c r="Q1035" s="5"/>
      <c r="R1035" s="5"/>
      <c r="S1035" s="5"/>
      <c r="T1035" s="5"/>
      <c r="U1035" s="5"/>
      <c r="V1035" s="5"/>
      <c r="W1035" s="5"/>
      <c r="X1035" s="5"/>
      <c r="Y1035" s="5"/>
      <c r="Z1035" s="5"/>
      <c r="AA1035" s="5"/>
    </row>
  </sheetData>
  <mergeCells count="25">
    <mergeCell ref="D74:E74"/>
    <mergeCell ref="D73:E73"/>
    <mergeCell ref="D82:E82"/>
    <mergeCell ref="F78:H78"/>
    <mergeCell ref="D142:E142"/>
    <mergeCell ref="P119:Q119"/>
    <mergeCell ref="D150:E150"/>
    <mergeCell ref="M33:N33"/>
    <mergeCell ref="M34:N34"/>
    <mergeCell ref="M32:N32"/>
    <mergeCell ref="M31:N31"/>
    <mergeCell ref="M17:N17"/>
    <mergeCell ref="M16:N16"/>
    <mergeCell ref="M11:N11"/>
    <mergeCell ref="K11:L11"/>
    <mergeCell ref="M35:N35"/>
    <mergeCell ref="M29:N29"/>
    <mergeCell ref="K49:L49"/>
    <mergeCell ref="M9:N9"/>
    <mergeCell ref="M23:N23"/>
    <mergeCell ref="M22:N22"/>
    <mergeCell ref="M21:N21"/>
    <mergeCell ref="M15:N15"/>
    <mergeCell ref="M12:N12"/>
    <mergeCell ref="M24:N24"/>
  </mergeCells>
  <conditionalFormatting sqref="E98">
    <cfRule type="notContainsBlanks" dxfId="0" priority="1">
      <formula>LEN(TRIM(E98))&gt;0</formula>
    </cfRule>
  </conditionalFormatting>
  <hyperlinks>
    <hyperlink r:id="rId2" ref="M6"/>
    <hyperlink r:id="rId3" ref="M7"/>
    <hyperlink r:id="rId4" ref="M8"/>
    <hyperlink r:id="rId5" ref="M9"/>
    <hyperlink r:id="rId6" ref="M10"/>
    <hyperlink r:id="rId7" ref="M11"/>
    <hyperlink r:id="rId8" ref="M12"/>
    <hyperlink r:id="rId9" ref="M13"/>
    <hyperlink r:id="rId10" ref="M14"/>
    <hyperlink r:id="rId11" ref="M15"/>
    <hyperlink r:id="rId12" ref="M16"/>
    <hyperlink r:id="rId13" ref="M17"/>
    <hyperlink r:id="rId14" ref="M18"/>
    <hyperlink r:id="rId15" ref="M19"/>
    <hyperlink r:id="rId16" ref="M20"/>
    <hyperlink r:id="rId17" ref="M21"/>
    <hyperlink r:id="rId18" ref="M22"/>
    <hyperlink r:id="rId19" ref="M23"/>
    <hyperlink r:id="rId20" ref="M24"/>
    <hyperlink r:id="rId21" location="intl" ref="M25"/>
    <hyperlink r:id="rId22" location="intl" ref="M26"/>
    <hyperlink r:id="rId23" location="intl" ref="M27"/>
    <hyperlink r:id="rId24" ref="M28"/>
    <hyperlink r:id="rId25" ref="M29"/>
    <hyperlink r:id="rId26" ref="M30"/>
    <hyperlink r:id="rId27" ref="M31"/>
    <hyperlink r:id="rId28" ref="M32"/>
    <hyperlink r:id="rId29" ref="M33"/>
    <hyperlink r:id="rId30" location="globalscholars" ref="M34"/>
    <hyperlink r:id="rId31" ref="M35"/>
    <hyperlink r:id="rId32" ref="M36"/>
    <hyperlink r:id="rId33" ref="M37"/>
    <hyperlink r:id="rId34" ref="M38"/>
    <hyperlink r:id="rId35" ref="M42"/>
    <hyperlink r:id="rId36" ref="M43"/>
    <hyperlink r:id="rId37" ref="M44"/>
    <hyperlink r:id="rId38" ref="M45"/>
    <hyperlink r:id="rId39" ref="M46"/>
    <hyperlink r:id="rId40" ref="M47"/>
    <hyperlink r:id="rId41" ref="M48"/>
    <hyperlink r:id="rId42" ref="M49"/>
    <hyperlink r:id="rId43" ref="M50"/>
    <hyperlink r:id="rId44" ref="M52"/>
    <hyperlink r:id="rId45" ref="M53"/>
    <hyperlink r:id="rId46" ref="M55"/>
    <hyperlink r:id="rId47" ref="M66"/>
    <hyperlink r:id="rId48" ref="M67"/>
    <hyperlink r:id="rId49" ref="M68"/>
    <hyperlink r:id="rId50" ref="M70"/>
    <hyperlink r:id="rId51" ref="M71"/>
    <hyperlink r:id="rId52" ref="M72"/>
    <hyperlink r:id="rId53" ref="M73"/>
    <hyperlink r:id="rId54" ref="M74"/>
    <hyperlink r:id="rId55" ref="M75"/>
    <hyperlink r:id="rId56" ref="M76"/>
    <hyperlink r:id="rId57" ref="M77"/>
    <hyperlink r:id="rId58" ref="M78"/>
    <hyperlink r:id="rId59" ref="M79"/>
    <hyperlink r:id="rId60" ref="M80"/>
    <hyperlink r:id="rId61" ref="M81"/>
    <hyperlink r:id="rId62" ref="M82"/>
    <hyperlink r:id="rId63" ref="M83"/>
    <hyperlink r:id="rId64" ref="M138"/>
  </hyperlinks>
  <drawing r:id="rId65"/>
  <legacyDrawing r:id="rId66"/>
</worksheet>
</file>