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gue\Desktop\Classwork\Crowdfunding Analysis\"/>
    </mc:Choice>
  </mc:AlternateContent>
  <bookViews>
    <workbookView xWindow="0" yWindow="0" windowWidth="19200" windowHeight="7050"/>
  </bookViews>
  <sheets>
    <sheet name="Kickstarter" sheetId="1" r:id="rId1"/>
    <sheet name="Failed US Kickstarters" sheetId="11" r:id="rId2"/>
    <sheet name="Successful US Kickstarters" sheetId="10" r:id="rId3"/>
    <sheet name="Descriptive Statistics" sheetId="12" r:id="rId4"/>
    <sheet name="Box Whisker Plot" sheetId="13" r:id="rId5"/>
    <sheet name="Edinburgh Research" sheetId="9" r:id="rId6"/>
    <sheet name="Category Outcomes" sheetId="2" r:id="rId7"/>
    <sheet name="Subcategory Statistics" sheetId="5" r:id="rId8"/>
    <sheet name="Launch Date Pivot Table" sheetId="7" r:id="rId9"/>
    <sheet name="OutcomesBasedonLaunchDateChart" sheetId="8" r:id="rId10"/>
    <sheet name="Outcomes Based on Goals" sheetId="15" r:id="rId11"/>
    <sheet name="Outcomes Based on Launch Date" sheetId="18" r:id="rId12"/>
  </sheets>
  <definedNames>
    <definedName name="_xlnm._FilterDatabase" localSheetId="0" hidden="1">Kickstarter!$R$1:$R$4115</definedName>
    <definedName name="_xlchart.0" hidden="1">Kickstarter!$D$1:$D$246</definedName>
    <definedName name="_xlchart.1" hidden="1">Kickstarter!$D$247:$D$4115</definedName>
    <definedName name="_xlchart.2" hidden="1">Kickstarter!$E$1:$E$246</definedName>
    <definedName name="_xlchart.3" hidden="1">Kickstarter!$E$247:$E$4115</definedName>
  </definedNames>
  <calcPr calcId="162913"/>
  <pivotCaches>
    <pivotCache cacheId="0" r:id="rId13"/>
    <pivotCache cacheId="4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5" l="1"/>
  <c r="D13" i="15"/>
  <c r="B13" i="15"/>
  <c r="C12" i="15"/>
  <c r="D12" i="15"/>
  <c r="B12" i="15"/>
  <c r="C11" i="15"/>
  <c r="D11" i="15"/>
  <c r="B11" i="15"/>
  <c r="C10" i="15"/>
  <c r="D10" i="15"/>
  <c r="B10" i="15"/>
  <c r="C9" i="15"/>
  <c r="D9" i="15"/>
  <c r="B9" i="15"/>
  <c r="C8" i="15"/>
  <c r="D8" i="15"/>
  <c r="B8" i="15"/>
  <c r="C7" i="15"/>
  <c r="D7" i="15"/>
  <c r="B7" i="15"/>
  <c r="D6" i="15"/>
  <c r="C6" i="15"/>
  <c r="B6" i="15"/>
  <c r="C5" i="15"/>
  <c r="D5" i="15"/>
  <c r="D4" i="15"/>
  <c r="C4" i="15"/>
  <c r="B4" i="15"/>
  <c r="B5" i="15"/>
  <c r="D3" i="15"/>
  <c r="C3" i="15"/>
  <c r="B3" i="15"/>
  <c r="D2" i="15"/>
  <c r="C2" i="15"/>
  <c r="B2" i="15"/>
  <c r="B16" i="12"/>
  <c r="B17" i="12"/>
  <c r="E2" i="15" l="1"/>
  <c r="G2" i="15" s="1"/>
  <c r="E13" i="15"/>
  <c r="G13" i="15" s="1"/>
  <c r="E12" i="15"/>
  <c r="G12" i="15" s="1"/>
  <c r="E11" i="15"/>
  <c r="G11" i="15" s="1"/>
  <c r="E10" i="15"/>
  <c r="G10" i="15" s="1"/>
  <c r="E9" i="15"/>
  <c r="H9" i="15" s="1"/>
  <c r="E8" i="15"/>
  <c r="H8" i="15" s="1"/>
  <c r="E7" i="15"/>
  <c r="H7" i="15" s="1"/>
  <c r="E6" i="15"/>
  <c r="G6" i="15" s="1"/>
  <c r="E5" i="15"/>
  <c r="F5" i="15" s="1"/>
  <c r="E4" i="15"/>
  <c r="F4" i="15" s="1"/>
  <c r="E3" i="15"/>
  <c r="F3" i="15" s="1"/>
  <c r="C13" i="12"/>
  <c r="C12" i="12"/>
  <c r="C11" i="12"/>
  <c r="B13" i="12"/>
  <c r="B12" i="12"/>
  <c r="B11" i="12"/>
  <c r="C6" i="12"/>
  <c r="C5" i="12"/>
  <c r="C4" i="12"/>
  <c r="B7" i="12"/>
  <c r="B6" i="12"/>
  <c r="B5" i="12"/>
  <c r="B4" i="12"/>
  <c r="H2" i="15" l="1"/>
  <c r="F2" i="15"/>
  <c r="H11" i="15"/>
  <c r="H4" i="15"/>
  <c r="F12" i="15"/>
  <c r="G4" i="15"/>
  <c r="F8" i="15"/>
  <c r="H12" i="15"/>
  <c r="F6" i="15"/>
  <c r="H10" i="15"/>
  <c r="G8" i="15"/>
  <c r="F7" i="15"/>
  <c r="H13" i="15"/>
  <c r="F9" i="15"/>
  <c r="H3" i="15"/>
  <c r="F10" i="15"/>
  <c r="F11" i="15"/>
  <c r="G5" i="15"/>
  <c r="H6" i="15"/>
  <c r="G7" i="15"/>
  <c r="G3" i="15"/>
  <c r="G9" i="15"/>
  <c r="H5" i="15"/>
  <c r="F13" i="15"/>
  <c r="C14" i="12"/>
  <c r="B14" i="12"/>
  <c r="C7" i="12"/>
  <c r="C10" i="12"/>
  <c r="C9" i="12"/>
  <c r="B10" i="12"/>
  <c r="B9" i="12"/>
  <c r="C3" i="12"/>
  <c r="B3" i="12"/>
  <c r="C2" i="12"/>
  <c r="B2" i="12"/>
  <c r="T413" i="10"/>
  <c r="S413" i="10"/>
  <c r="P413" i="10"/>
  <c r="O413" i="10"/>
  <c r="T412" i="10"/>
  <c r="S412" i="10"/>
  <c r="P412" i="10"/>
  <c r="O412" i="10"/>
  <c r="T411" i="10"/>
  <c r="S411" i="10"/>
  <c r="P411" i="10"/>
  <c r="O411" i="10"/>
  <c r="T410" i="10"/>
  <c r="S410" i="10"/>
  <c r="P410" i="10"/>
  <c r="O410" i="10"/>
  <c r="T409" i="10"/>
  <c r="S409" i="10"/>
  <c r="P409" i="10"/>
  <c r="O409" i="10"/>
  <c r="T408" i="10"/>
  <c r="S408" i="10"/>
  <c r="P408" i="10"/>
  <c r="O408" i="10"/>
  <c r="T407" i="10"/>
  <c r="S407" i="10"/>
  <c r="P407" i="10"/>
  <c r="O407" i="10"/>
  <c r="T406" i="10"/>
  <c r="S406" i="10"/>
  <c r="P406" i="10"/>
  <c r="O406" i="10"/>
  <c r="T405" i="10"/>
  <c r="S405" i="10"/>
  <c r="P405" i="10"/>
  <c r="O405" i="10"/>
  <c r="T404" i="10"/>
  <c r="S404" i="10"/>
  <c r="P404" i="10"/>
  <c r="O404" i="10"/>
  <c r="T403" i="10"/>
  <c r="S403" i="10"/>
  <c r="P403" i="10"/>
  <c r="O403" i="10"/>
  <c r="T402" i="10"/>
  <c r="S402" i="10"/>
  <c r="P402" i="10"/>
  <c r="O402" i="10"/>
  <c r="T401" i="10"/>
  <c r="S401" i="10"/>
  <c r="P401" i="10"/>
  <c r="O401" i="10"/>
  <c r="T400" i="10"/>
  <c r="S400" i="10"/>
  <c r="P400" i="10"/>
  <c r="O400" i="10"/>
  <c r="T399" i="10"/>
  <c r="S399" i="10"/>
  <c r="P399" i="10"/>
  <c r="O399" i="10"/>
  <c r="T398" i="10"/>
  <c r="S398" i="10"/>
  <c r="P398" i="10"/>
  <c r="O398" i="10"/>
  <c r="T397" i="10"/>
  <c r="S397" i="10"/>
  <c r="P397" i="10"/>
  <c r="O397" i="10"/>
  <c r="T396" i="10"/>
  <c r="S396" i="10"/>
  <c r="P396" i="10"/>
  <c r="O396" i="10"/>
  <c r="T395" i="10"/>
  <c r="S395" i="10"/>
  <c r="P395" i="10"/>
  <c r="O395" i="10"/>
  <c r="T394" i="10"/>
  <c r="S394" i="10"/>
  <c r="P394" i="10"/>
  <c r="O394" i="10"/>
  <c r="T393" i="10"/>
  <c r="S393" i="10"/>
  <c r="P393" i="10"/>
  <c r="O393" i="10"/>
  <c r="T392" i="10"/>
  <c r="S392" i="10"/>
  <c r="P392" i="10"/>
  <c r="O392" i="10"/>
  <c r="T391" i="10"/>
  <c r="S391" i="10"/>
  <c r="P391" i="10"/>
  <c r="O391" i="10"/>
  <c r="T390" i="10"/>
  <c r="S390" i="10"/>
  <c r="P390" i="10"/>
  <c r="O390" i="10"/>
  <c r="T389" i="10"/>
  <c r="S389" i="10"/>
  <c r="P389" i="10"/>
  <c r="O389" i="10"/>
  <c r="T388" i="10"/>
  <c r="S388" i="10"/>
  <c r="P388" i="10"/>
  <c r="O388" i="10"/>
  <c r="T387" i="10"/>
  <c r="S387" i="10"/>
  <c r="P387" i="10"/>
  <c r="O387" i="10"/>
  <c r="T386" i="10"/>
  <c r="S386" i="10"/>
  <c r="P386" i="10"/>
  <c r="O386" i="10"/>
  <c r="T385" i="10"/>
  <c r="S385" i="10"/>
  <c r="P385" i="10"/>
  <c r="O385" i="10"/>
  <c r="T384" i="10"/>
  <c r="S384" i="10"/>
  <c r="P384" i="10"/>
  <c r="O384" i="10"/>
  <c r="T383" i="10"/>
  <c r="S383" i="10"/>
  <c r="P383" i="10"/>
  <c r="O383" i="10"/>
  <c r="T382" i="10"/>
  <c r="S382" i="10"/>
  <c r="P382" i="10"/>
  <c r="O382" i="10"/>
  <c r="T381" i="10"/>
  <c r="S381" i="10"/>
  <c r="P381" i="10"/>
  <c r="O381" i="10"/>
  <c r="T380" i="10"/>
  <c r="S380" i="10"/>
  <c r="P380" i="10"/>
  <c r="O380" i="10"/>
  <c r="T379" i="10"/>
  <c r="S379" i="10"/>
  <c r="P379" i="10"/>
  <c r="O379" i="10"/>
  <c r="T378" i="10"/>
  <c r="S378" i="10"/>
  <c r="P378" i="10"/>
  <c r="O378" i="10"/>
  <c r="T377" i="10"/>
  <c r="S377" i="10"/>
  <c r="P377" i="10"/>
  <c r="O377" i="10"/>
  <c r="T376" i="10"/>
  <c r="S376" i="10"/>
  <c r="P376" i="10"/>
  <c r="O376" i="10"/>
  <c r="T375" i="10"/>
  <c r="S375" i="10"/>
  <c r="P375" i="10"/>
  <c r="O375" i="10"/>
  <c r="T374" i="10"/>
  <c r="S374" i="10"/>
  <c r="P374" i="10"/>
  <c r="O374" i="10"/>
  <c r="T373" i="10"/>
  <c r="S373" i="10"/>
  <c r="P373" i="10"/>
  <c r="O373" i="10"/>
  <c r="T372" i="10"/>
  <c r="S372" i="10"/>
  <c r="P372" i="10"/>
  <c r="O372" i="10"/>
  <c r="T371" i="10"/>
  <c r="S371" i="10"/>
  <c r="P371" i="10"/>
  <c r="O371" i="10"/>
  <c r="T370" i="10"/>
  <c r="S370" i="10"/>
  <c r="P370" i="10"/>
  <c r="O370" i="10"/>
  <c r="T369" i="10"/>
  <c r="S369" i="10"/>
  <c r="P369" i="10"/>
  <c r="O369" i="10"/>
  <c r="T368" i="10"/>
  <c r="S368" i="10"/>
  <c r="P368" i="10"/>
  <c r="O368" i="10"/>
  <c r="T367" i="10"/>
  <c r="S367" i="10"/>
  <c r="P367" i="10"/>
  <c r="O367" i="10"/>
  <c r="T366" i="10"/>
  <c r="S366" i="10"/>
  <c r="P366" i="10"/>
  <c r="O366" i="10"/>
  <c r="T365" i="10"/>
  <c r="S365" i="10"/>
  <c r="P365" i="10"/>
  <c r="O365" i="10"/>
  <c r="T364" i="10"/>
  <c r="S364" i="10"/>
  <c r="P364" i="10"/>
  <c r="O364" i="10"/>
  <c r="T363" i="10"/>
  <c r="S363" i="10"/>
  <c r="P363" i="10"/>
  <c r="O363" i="10"/>
  <c r="T362" i="10"/>
  <c r="S362" i="10"/>
  <c r="P362" i="10"/>
  <c r="O362" i="10"/>
  <c r="T361" i="10"/>
  <c r="S361" i="10"/>
  <c r="P361" i="10"/>
  <c r="O361" i="10"/>
  <c r="T360" i="10"/>
  <c r="S360" i="10"/>
  <c r="P360" i="10"/>
  <c r="O360" i="10"/>
  <c r="T359" i="10"/>
  <c r="S359" i="10"/>
  <c r="P359" i="10"/>
  <c r="O359" i="10"/>
  <c r="T358" i="10"/>
  <c r="S358" i="10"/>
  <c r="P358" i="10"/>
  <c r="O358" i="10"/>
  <c r="T357" i="10"/>
  <c r="S357" i="10"/>
  <c r="P357" i="10"/>
  <c r="O357" i="10"/>
  <c r="T356" i="10"/>
  <c r="S356" i="10"/>
  <c r="P356" i="10"/>
  <c r="O356" i="10"/>
  <c r="T355" i="10"/>
  <c r="S355" i="10"/>
  <c r="P355" i="10"/>
  <c r="O355" i="10"/>
  <c r="T354" i="10"/>
  <c r="S354" i="10"/>
  <c r="P354" i="10"/>
  <c r="O354" i="10"/>
  <c r="T353" i="10"/>
  <c r="S353" i="10"/>
  <c r="P353" i="10"/>
  <c r="O353" i="10"/>
  <c r="T352" i="10"/>
  <c r="S352" i="10"/>
  <c r="P352" i="10"/>
  <c r="O352" i="10"/>
  <c r="T351" i="10"/>
  <c r="S351" i="10"/>
  <c r="P351" i="10"/>
  <c r="O351" i="10"/>
  <c r="T350" i="10"/>
  <c r="S350" i="10"/>
  <c r="P350" i="10"/>
  <c r="O350" i="10"/>
  <c r="T349" i="10"/>
  <c r="S349" i="10"/>
  <c r="P349" i="10"/>
  <c r="O349" i="10"/>
  <c r="T348" i="10"/>
  <c r="S348" i="10"/>
  <c r="P348" i="10"/>
  <c r="O348" i="10"/>
  <c r="T347" i="10"/>
  <c r="S347" i="10"/>
  <c r="P347" i="10"/>
  <c r="O347" i="10"/>
  <c r="T346" i="10"/>
  <c r="S346" i="10"/>
  <c r="P346" i="10"/>
  <c r="O346" i="10"/>
  <c r="T345" i="10"/>
  <c r="S345" i="10"/>
  <c r="P345" i="10"/>
  <c r="O345" i="10"/>
  <c r="T344" i="10"/>
  <c r="S344" i="10"/>
  <c r="P344" i="10"/>
  <c r="O344" i="10"/>
  <c r="T343" i="10"/>
  <c r="S343" i="10"/>
  <c r="P343" i="10"/>
  <c r="O343" i="10"/>
  <c r="T342" i="10"/>
  <c r="S342" i="10"/>
  <c r="P342" i="10"/>
  <c r="O342" i="10"/>
  <c r="T341" i="10"/>
  <c r="S341" i="10"/>
  <c r="P341" i="10"/>
  <c r="O341" i="10"/>
  <c r="T340" i="10"/>
  <c r="S340" i="10"/>
  <c r="P340" i="10"/>
  <c r="O340" i="10"/>
  <c r="T339" i="10"/>
  <c r="S339" i="10"/>
  <c r="P339" i="10"/>
  <c r="O339" i="10"/>
  <c r="T338" i="10"/>
  <c r="S338" i="10"/>
  <c r="P338" i="10"/>
  <c r="O338" i="10"/>
  <c r="T337" i="10"/>
  <c r="S337" i="10"/>
  <c r="P337" i="10"/>
  <c r="O337" i="10"/>
  <c r="T336" i="10"/>
  <c r="S336" i="10"/>
  <c r="P336" i="10"/>
  <c r="O336" i="10"/>
  <c r="T335" i="10"/>
  <c r="S335" i="10"/>
  <c r="P335" i="10"/>
  <c r="O335" i="10"/>
  <c r="T334" i="10"/>
  <c r="S334" i="10"/>
  <c r="P334" i="10"/>
  <c r="O334" i="10"/>
  <c r="T333" i="10"/>
  <c r="S333" i="10"/>
  <c r="P333" i="10"/>
  <c r="O333" i="10"/>
  <c r="T332" i="10"/>
  <c r="S332" i="10"/>
  <c r="P332" i="10"/>
  <c r="O332" i="10"/>
  <c r="T331" i="10"/>
  <c r="S331" i="10"/>
  <c r="P331" i="10"/>
  <c r="O331" i="10"/>
  <c r="T330" i="10"/>
  <c r="S330" i="10"/>
  <c r="P330" i="10"/>
  <c r="O330" i="10"/>
  <c r="T329" i="10"/>
  <c r="S329" i="10"/>
  <c r="P329" i="10"/>
  <c r="O329" i="10"/>
  <c r="T328" i="10"/>
  <c r="S328" i="10"/>
  <c r="P328" i="10"/>
  <c r="O328" i="10"/>
  <c r="T327" i="10"/>
  <c r="S327" i="10"/>
  <c r="P327" i="10"/>
  <c r="O327" i="10"/>
  <c r="T326" i="10"/>
  <c r="S326" i="10"/>
  <c r="P326" i="10"/>
  <c r="O326" i="10"/>
  <c r="T325" i="10"/>
  <c r="S325" i="10"/>
  <c r="P325" i="10"/>
  <c r="O325" i="10"/>
  <c r="T324" i="10"/>
  <c r="S324" i="10"/>
  <c r="P324" i="10"/>
  <c r="O324" i="10"/>
  <c r="T323" i="10"/>
  <c r="S323" i="10"/>
  <c r="P323" i="10"/>
  <c r="O323" i="10"/>
  <c r="T322" i="10"/>
  <c r="S322" i="10"/>
  <c r="P322" i="10"/>
  <c r="O322" i="10"/>
  <c r="T321" i="10"/>
  <c r="S321" i="10"/>
  <c r="P321" i="10"/>
  <c r="O321" i="10"/>
  <c r="T320" i="10"/>
  <c r="S320" i="10"/>
  <c r="P320" i="10"/>
  <c r="O320" i="10"/>
  <c r="T319" i="10"/>
  <c r="S319" i="10"/>
  <c r="P319" i="10"/>
  <c r="O319" i="10"/>
  <c r="T318" i="10"/>
  <c r="S318" i="10"/>
  <c r="P318" i="10"/>
  <c r="O318" i="10"/>
  <c r="T317" i="10"/>
  <c r="S317" i="10"/>
  <c r="P317" i="10"/>
  <c r="O317" i="10"/>
  <c r="T316" i="10"/>
  <c r="S316" i="10"/>
  <c r="P316" i="10"/>
  <c r="O316" i="10"/>
  <c r="T315" i="10"/>
  <c r="S315" i="10"/>
  <c r="P315" i="10"/>
  <c r="O315" i="10"/>
  <c r="T314" i="10"/>
  <c r="S314" i="10"/>
  <c r="P314" i="10"/>
  <c r="O314" i="10"/>
  <c r="T313" i="10"/>
  <c r="S313" i="10"/>
  <c r="P313" i="10"/>
  <c r="O313" i="10"/>
  <c r="T312" i="10"/>
  <c r="S312" i="10"/>
  <c r="P312" i="10"/>
  <c r="O312" i="10"/>
  <c r="T311" i="10"/>
  <c r="S311" i="10"/>
  <c r="P311" i="10"/>
  <c r="O311" i="10"/>
  <c r="T310" i="10"/>
  <c r="S310" i="10"/>
  <c r="P310" i="10"/>
  <c r="O310" i="10"/>
  <c r="T309" i="10"/>
  <c r="S309" i="10"/>
  <c r="P309" i="10"/>
  <c r="O309" i="10"/>
  <c r="T308" i="10"/>
  <c r="S308" i="10"/>
  <c r="P308" i="10"/>
  <c r="O308" i="10"/>
  <c r="T307" i="10"/>
  <c r="S307" i="10"/>
  <c r="P307" i="10"/>
  <c r="O307" i="10"/>
  <c r="T306" i="10"/>
  <c r="S306" i="10"/>
  <c r="P306" i="10"/>
  <c r="O306" i="10"/>
  <c r="T305" i="10"/>
  <c r="S305" i="10"/>
  <c r="P305" i="10"/>
  <c r="O305" i="10"/>
  <c r="T304" i="10"/>
  <c r="S304" i="10"/>
  <c r="P304" i="10"/>
  <c r="O304" i="10"/>
  <c r="T303" i="10"/>
  <c r="S303" i="10"/>
  <c r="P303" i="10"/>
  <c r="O303" i="10"/>
  <c r="T302" i="10"/>
  <c r="S302" i="10"/>
  <c r="P302" i="10"/>
  <c r="O302" i="10"/>
  <c r="T301" i="10"/>
  <c r="S301" i="10"/>
  <c r="P301" i="10"/>
  <c r="O301" i="10"/>
  <c r="T300" i="10"/>
  <c r="S300" i="10"/>
  <c r="P300" i="10"/>
  <c r="O300" i="10"/>
  <c r="T299" i="10"/>
  <c r="S299" i="10"/>
  <c r="P299" i="10"/>
  <c r="O299" i="10"/>
  <c r="T298" i="10"/>
  <c r="S298" i="10"/>
  <c r="P298" i="10"/>
  <c r="O298" i="10"/>
  <c r="T297" i="10"/>
  <c r="S297" i="10"/>
  <c r="P297" i="10"/>
  <c r="O297" i="10"/>
  <c r="T296" i="10"/>
  <c r="S296" i="10"/>
  <c r="P296" i="10"/>
  <c r="O296" i="10"/>
  <c r="T295" i="10"/>
  <c r="S295" i="10"/>
  <c r="P295" i="10"/>
  <c r="O295" i="10"/>
  <c r="T294" i="10"/>
  <c r="S294" i="10"/>
  <c r="P294" i="10"/>
  <c r="O294" i="10"/>
  <c r="T293" i="10"/>
  <c r="S293" i="10"/>
  <c r="P293" i="10"/>
  <c r="O293" i="10"/>
  <c r="T292" i="10"/>
  <c r="S292" i="10"/>
  <c r="P292" i="10"/>
  <c r="O292" i="10"/>
  <c r="T291" i="10"/>
  <c r="S291" i="10"/>
  <c r="P291" i="10"/>
  <c r="O291" i="10"/>
  <c r="T290" i="10"/>
  <c r="S290" i="10"/>
  <c r="P290" i="10"/>
  <c r="O290" i="10"/>
  <c r="T289" i="10"/>
  <c r="S289" i="10"/>
  <c r="P289" i="10"/>
  <c r="O289" i="10"/>
  <c r="T288" i="10"/>
  <c r="S288" i="10"/>
  <c r="P288" i="10"/>
  <c r="O288" i="10"/>
  <c r="T287" i="10"/>
  <c r="S287" i="10"/>
  <c r="P287" i="10"/>
  <c r="O287" i="10"/>
  <c r="T286" i="10"/>
  <c r="S286" i="10"/>
  <c r="P286" i="10"/>
  <c r="O286" i="10"/>
  <c r="T285" i="10"/>
  <c r="S285" i="10"/>
  <c r="P285" i="10"/>
  <c r="O285" i="10"/>
  <c r="T284" i="10"/>
  <c r="S284" i="10"/>
  <c r="P284" i="10"/>
  <c r="O284" i="10"/>
  <c r="T283" i="10"/>
  <c r="S283" i="10"/>
  <c r="P283" i="10"/>
  <c r="O283" i="10"/>
  <c r="T282" i="10"/>
  <c r="S282" i="10"/>
  <c r="P282" i="10"/>
  <c r="O282" i="10"/>
  <c r="T281" i="10"/>
  <c r="S281" i="10"/>
  <c r="P281" i="10"/>
  <c r="O281" i="10"/>
  <c r="T280" i="10"/>
  <c r="S280" i="10"/>
  <c r="P280" i="10"/>
  <c r="O280" i="10"/>
  <c r="T279" i="10"/>
  <c r="S279" i="10"/>
  <c r="P279" i="10"/>
  <c r="O279" i="10"/>
  <c r="T278" i="10"/>
  <c r="S278" i="10"/>
  <c r="P278" i="10"/>
  <c r="O278" i="10"/>
  <c r="T277" i="10"/>
  <c r="S277" i="10"/>
  <c r="P277" i="10"/>
  <c r="O277" i="10"/>
  <c r="T276" i="10"/>
  <c r="S276" i="10"/>
  <c r="P276" i="10"/>
  <c r="O276" i="10"/>
  <c r="T275" i="10"/>
  <c r="S275" i="10"/>
  <c r="P275" i="10"/>
  <c r="O275" i="10"/>
  <c r="T274" i="10"/>
  <c r="S274" i="10"/>
  <c r="P274" i="10"/>
  <c r="O274" i="10"/>
  <c r="T273" i="10"/>
  <c r="S273" i="10"/>
  <c r="P273" i="10"/>
  <c r="O273" i="10"/>
  <c r="T272" i="10"/>
  <c r="S272" i="10"/>
  <c r="P272" i="10"/>
  <c r="O272" i="10"/>
  <c r="T271" i="10"/>
  <c r="S271" i="10"/>
  <c r="P271" i="10"/>
  <c r="O271" i="10"/>
  <c r="T270" i="10"/>
  <c r="S270" i="10"/>
  <c r="P270" i="10"/>
  <c r="O270" i="10"/>
  <c r="T269" i="10"/>
  <c r="S269" i="10"/>
  <c r="P269" i="10"/>
  <c r="O269" i="10"/>
  <c r="T268" i="10"/>
  <c r="S268" i="10"/>
  <c r="P268" i="10"/>
  <c r="O268" i="10"/>
  <c r="T267" i="10"/>
  <c r="S267" i="10"/>
  <c r="P267" i="10"/>
  <c r="O267" i="10"/>
  <c r="T266" i="10"/>
  <c r="S266" i="10"/>
  <c r="P266" i="10"/>
  <c r="O266" i="10"/>
  <c r="T265" i="10"/>
  <c r="S265" i="10"/>
  <c r="P265" i="10"/>
  <c r="O265" i="10"/>
  <c r="T264" i="10"/>
  <c r="S264" i="10"/>
  <c r="P264" i="10"/>
  <c r="O264" i="10"/>
  <c r="T263" i="10"/>
  <c r="S263" i="10"/>
  <c r="P263" i="10"/>
  <c r="O263" i="10"/>
  <c r="T262" i="10"/>
  <c r="S262" i="10"/>
  <c r="P262" i="10"/>
  <c r="O262" i="10"/>
  <c r="T261" i="10"/>
  <c r="S261" i="10"/>
  <c r="P261" i="10"/>
  <c r="O261" i="10"/>
  <c r="T260" i="10"/>
  <c r="S260" i="10"/>
  <c r="P260" i="10"/>
  <c r="O260" i="10"/>
  <c r="T259" i="10"/>
  <c r="S259" i="10"/>
  <c r="P259" i="10"/>
  <c r="O259" i="10"/>
  <c r="T258" i="10"/>
  <c r="S258" i="10"/>
  <c r="P258" i="10"/>
  <c r="O258" i="10"/>
  <c r="T257" i="10"/>
  <c r="S257" i="10"/>
  <c r="P257" i="10"/>
  <c r="O257" i="10"/>
  <c r="T256" i="10"/>
  <c r="S256" i="10"/>
  <c r="P256" i="10"/>
  <c r="O256" i="10"/>
  <c r="T255" i="10"/>
  <c r="S255" i="10"/>
  <c r="P255" i="10"/>
  <c r="O255" i="10"/>
  <c r="T254" i="10"/>
  <c r="S254" i="10"/>
  <c r="P254" i="10"/>
  <c r="O254" i="10"/>
  <c r="T253" i="10"/>
  <c r="S253" i="10"/>
  <c r="P253" i="10"/>
  <c r="O253" i="10"/>
  <c r="T252" i="10"/>
  <c r="S252" i="10"/>
  <c r="P252" i="10"/>
  <c r="O252" i="10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F3" i="9"/>
  <c r="F4" i="9"/>
  <c r="F5" i="9"/>
  <c r="F6" i="9"/>
  <c r="F2" i="9"/>
  <c r="D3" i="9"/>
  <c r="D4" i="9"/>
  <c r="D5" i="9"/>
  <c r="D6" i="9"/>
  <c r="C3" i="9"/>
  <c r="C4" i="9"/>
  <c r="C5" i="9"/>
  <c r="C6" i="9"/>
  <c r="C2" i="9"/>
  <c r="D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1943" i="1"/>
  <c r="O1946" i="1"/>
  <c r="O2613" i="1"/>
  <c r="O2036" i="1"/>
  <c r="O644" i="1"/>
  <c r="O2199" i="1"/>
  <c r="O2252" i="1"/>
  <c r="O1966" i="1"/>
  <c r="O1981" i="1"/>
  <c r="O2003" i="1"/>
  <c r="O1968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2064" i="1"/>
  <c r="O334" i="1"/>
  <c r="O3036" i="1"/>
  <c r="O1963" i="1"/>
  <c r="O2626" i="1"/>
  <c r="O2004" i="1"/>
  <c r="O2607" i="1"/>
  <c r="O2611" i="1"/>
  <c r="O1953" i="1"/>
  <c r="O655" i="1"/>
  <c r="O2247" i="1"/>
  <c r="O2728" i="1"/>
  <c r="O2338" i="1"/>
  <c r="O2049" i="1"/>
  <c r="O3840" i="1"/>
  <c r="O1960" i="1"/>
  <c r="O3559" i="1"/>
  <c r="O261" i="1"/>
  <c r="O1952" i="1"/>
  <c r="O2012" i="1"/>
  <c r="O2622" i="1"/>
  <c r="O2187" i="1"/>
  <c r="O2712" i="1"/>
  <c r="O2018" i="1"/>
  <c r="O1503" i="1"/>
  <c r="O250" i="1"/>
  <c r="O1962" i="1"/>
  <c r="O389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279" i="1"/>
  <c r="O1954" i="1"/>
  <c r="O2195" i="1"/>
  <c r="O297" i="1"/>
  <c r="O2020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2273" i="1"/>
  <c r="O1972" i="1"/>
  <c r="O2073" i="1"/>
  <c r="O3168" i="1"/>
  <c r="O395" i="1"/>
  <c r="O344" i="1"/>
  <c r="O6" i="1"/>
  <c r="O737" i="1"/>
  <c r="O2735" i="1"/>
  <c r="O2196" i="1"/>
  <c r="O2200" i="1"/>
  <c r="O1951" i="1"/>
  <c r="O3029" i="1"/>
  <c r="O327" i="1"/>
  <c r="O403" i="1"/>
  <c r="O290" i="1"/>
  <c r="O360" i="1"/>
  <c r="O3000" i="1"/>
  <c r="O3693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333" i="1"/>
  <c r="O2342" i="1"/>
  <c r="O286" i="1"/>
  <c r="O243" i="1"/>
  <c r="O357" i="1"/>
  <c r="O280" i="1"/>
  <c r="O2445" i="1"/>
  <c r="O39" i="1"/>
  <c r="O1196" i="1"/>
  <c r="O3650" i="1"/>
  <c r="O2047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2991" i="1"/>
  <c r="O2456" i="1"/>
  <c r="O3239" i="1"/>
  <c r="O3217" i="1"/>
  <c r="O2192" i="1"/>
  <c r="O1474" i="1"/>
  <c r="O2180" i="1"/>
  <c r="O346" i="1"/>
  <c r="O1371" i="1"/>
  <c r="O1955" i="1"/>
  <c r="O2040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3427" i="1"/>
  <c r="O45" i="1"/>
  <c r="O1520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2039" i="1"/>
  <c r="O1538" i="1"/>
  <c r="O2719" i="1"/>
  <c r="O3011" i="1"/>
  <c r="O298" i="1"/>
  <c r="O2722" i="1"/>
  <c r="O265" i="1"/>
  <c r="O338" i="1"/>
  <c r="O2716" i="1"/>
  <c r="O2081" i="1"/>
  <c r="O2270" i="1"/>
  <c r="O352" i="1"/>
  <c r="O2618" i="1"/>
  <c r="O34" i="1"/>
  <c r="O2186" i="1"/>
  <c r="O1477" i="1"/>
  <c r="O3016" i="1"/>
  <c r="O2204" i="1"/>
  <c r="O2709" i="1"/>
  <c r="O256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2080" i="1"/>
  <c r="O1659" i="1"/>
  <c r="O383" i="1"/>
  <c r="O359" i="1"/>
  <c r="O1221" i="1"/>
  <c r="O2926" i="1"/>
  <c r="O2495" i="1"/>
  <c r="O245" i="1"/>
  <c r="O1260" i="1"/>
  <c r="O2337" i="1"/>
  <c r="O2330" i="1"/>
  <c r="O302" i="1"/>
  <c r="O3252" i="1"/>
  <c r="O361" i="1"/>
  <c r="O317" i="1"/>
  <c r="O653" i="1"/>
  <c r="O2986" i="1"/>
  <c r="O2234" i="1"/>
  <c r="O2254" i="1"/>
  <c r="O309" i="1"/>
  <c r="O3261" i="1"/>
  <c r="O1277" i="1"/>
  <c r="O2226" i="1"/>
  <c r="O1519" i="1"/>
  <c r="O1534" i="1"/>
  <c r="O1965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401" i="1"/>
  <c r="O2664" i="1"/>
  <c r="O322" i="1"/>
  <c r="O2665" i="1"/>
  <c r="O2606" i="1"/>
  <c r="O313" i="1"/>
  <c r="O2537" i="1"/>
  <c r="O1848" i="1"/>
  <c r="O2225" i="1"/>
  <c r="O285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514" i="1"/>
  <c r="O2228" i="1"/>
  <c r="O2249" i="1"/>
  <c r="O1964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854" i="1"/>
  <c r="O823" i="1"/>
  <c r="O3189" i="1"/>
  <c r="O381" i="1"/>
  <c r="O1209" i="1"/>
  <c r="O1940" i="1"/>
  <c r="O1892" i="1"/>
  <c r="O2043" i="1"/>
  <c r="O1468" i="1"/>
  <c r="O2614" i="1"/>
  <c r="O2110" i="1"/>
  <c r="O318" i="1"/>
  <c r="O348" i="1"/>
  <c r="O1974" i="1"/>
  <c r="O2725" i="1"/>
  <c r="O1205" i="1"/>
  <c r="O1282" i="1"/>
  <c r="O1507" i="1"/>
  <c r="O340" i="1"/>
  <c r="O3045" i="1"/>
  <c r="O3404" i="1"/>
  <c r="O288" i="1"/>
  <c r="O2046" i="1"/>
  <c r="O1259" i="1"/>
  <c r="O1755" i="1"/>
  <c r="O1512" i="1"/>
  <c r="O242" i="1"/>
  <c r="O398" i="1"/>
  <c r="O2198" i="1"/>
  <c r="O2668" i="1"/>
  <c r="O1279" i="1"/>
  <c r="O2259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1295" i="1"/>
  <c r="O3340" i="1"/>
  <c r="O1856" i="1"/>
  <c r="O3269" i="1"/>
  <c r="O59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1609" i="1"/>
  <c r="O3165" i="1"/>
  <c r="O792" i="1"/>
  <c r="O2734" i="1"/>
  <c r="O320" i="1"/>
  <c r="O53" i="1"/>
  <c r="O2023" i="1"/>
  <c r="O1270" i="1"/>
  <c r="O1281" i="1"/>
  <c r="O1978" i="1"/>
  <c r="O379" i="1"/>
  <c r="O2231" i="1"/>
  <c r="O2523" i="1"/>
  <c r="O1354" i="1"/>
  <c r="O2274" i="1"/>
  <c r="O2242" i="1"/>
  <c r="O1197" i="1"/>
  <c r="O1857" i="1"/>
  <c r="O415" i="1"/>
  <c r="O1206" i="1"/>
  <c r="O1256" i="1"/>
  <c r="O743" i="1"/>
  <c r="O2339" i="1"/>
  <c r="O2201" i="1"/>
  <c r="O1187" i="1"/>
  <c r="O3256" i="1"/>
  <c r="O3046" i="1"/>
  <c r="O1967" i="1"/>
  <c r="O1207" i="1"/>
  <c r="O370" i="1"/>
  <c r="O269" i="1"/>
  <c r="O399" i="1"/>
  <c r="O82" i="1"/>
  <c r="O3258" i="1"/>
  <c r="O755" i="1"/>
  <c r="O2805" i="1"/>
  <c r="O3007" i="1"/>
  <c r="O3244" i="1"/>
  <c r="O310" i="1"/>
  <c r="O2724" i="1"/>
  <c r="O3264" i="1"/>
  <c r="O827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3483" i="1"/>
  <c r="O1836" i="1"/>
  <c r="O657" i="1"/>
  <c r="O3318" i="1"/>
  <c r="O2014" i="1"/>
  <c r="O2230" i="1"/>
  <c r="O1030" i="1"/>
  <c r="O354" i="1"/>
  <c r="O1627" i="1"/>
  <c r="O54" i="1"/>
  <c r="O2009" i="1"/>
  <c r="O2333" i="1"/>
  <c r="O2453" i="1"/>
  <c r="O3714" i="1"/>
  <c r="O2637" i="1"/>
  <c r="O1272" i="1"/>
  <c r="O3391" i="1"/>
  <c r="O2253" i="1"/>
  <c r="O1399" i="1"/>
  <c r="O2105" i="1"/>
  <c r="O2968" i="1"/>
  <c r="O1401" i="1"/>
  <c r="O738" i="1"/>
  <c r="O3211" i="1"/>
  <c r="O2257" i="1"/>
  <c r="O251" i="1"/>
  <c r="O1948" i="1"/>
  <c r="O402" i="1"/>
  <c r="O1224" i="1"/>
  <c r="O1031" i="1"/>
  <c r="O1381" i="1"/>
  <c r="O3248" i="1"/>
  <c r="O71" i="1"/>
  <c r="O57" i="1"/>
  <c r="O1941" i="1"/>
  <c r="O2795" i="1"/>
  <c r="O3622" i="1"/>
  <c r="O2723" i="1"/>
  <c r="O1646" i="1"/>
  <c r="O2202" i="1"/>
  <c r="O397" i="1"/>
  <c r="O2266" i="1"/>
  <c r="O2451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3402" i="1"/>
  <c r="O3408" i="1"/>
  <c r="O2813" i="1"/>
  <c r="O3290" i="1"/>
  <c r="O2541" i="1"/>
  <c r="O1838" i="1"/>
  <c r="O723" i="1"/>
  <c r="O1635" i="1"/>
  <c r="O2992" i="1"/>
  <c r="O2738" i="1"/>
  <c r="O3243" i="1"/>
  <c r="O307" i="1"/>
  <c r="O1470" i="1"/>
  <c r="O1191" i="1"/>
  <c r="O1268" i="1"/>
  <c r="O2830" i="1"/>
  <c r="O3435" i="1"/>
  <c r="O741" i="1"/>
  <c r="O1368" i="1"/>
  <c r="O1749" i="1"/>
  <c r="O3157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1387" i="1"/>
  <c r="O2185" i="1"/>
  <c r="O2315" i="1"/>
  <c r="O2993" i="1"/>
  <c r="O48" i="1"/>
  <c r="O2975" i="1"/>
  <c r="O1938" i="1"/>
  <c r="O337" i="1"/>
  <c r="O3018" i="1"/>
  <c r="O1655" i="1"/>
  <c r="O3304" i="1"/>
  <c r="O2265" i="1"/>
  <c r="O2447" i="1"/>
  <c r="O326" i="1"/>
  <c r="O3008" i="1"/>
  <c r="O58" i="1"/>
  <c r="O2462" i="1"/>
  <c r="O257" i="1"/>
  <c r="O3778" i="1"/>
  <c r="O38" i="1"/>
  <c r="O8" i="1"/>
  <c r="O1530" i="1"/>
  <c r="O796" i="1"/>
  <c r="O3030" i="1"/>
  <c r="O2448" i="1"/>
  <c r="O808" i="1"/>
  <c r="O1384" i="1"/>
  <c r="O3341" i="1"/>
  <c r="O3050" i="1"/>
  <c r="O1944" i="1"/>
  <c r="O2235" i="1"/>
  <c r="O2535" i="1"/>
  <c r="O1762" i="1"/>
  <c r="O3171" i="1"/>
  <c r="O2941" i="1"/>
  <c r="O3245" i="1"/>
  <c r="O2799" i="1"/>
  <c r="O1664" i="1"/>
  <c r="O1670" i="1"/>
  <c r="O3588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268" i="1"/>
  <c r="O306" i="1"/>
  <c r="O3365" i="1"/>
  <c r="O376" i="1"/>
  <c r="O2731" i="1"/>
  <c r="O3536" i="1"/>
  <c r="O2263" i="1"/>
  <c r="O793" i="1"/>
  <c r="O2463" i="1"/>
  <c r="O1283" i="1"/>
  <c r="O1029" i="1"/>
  <c r="O366" i="1"/>
  <c r="O358" i="1"/>
  <c r="O109" i="1"/>
  <c r="O3295" i="1"/>
  <c r="O104" i="1"/>
  <c r="O1273" i="1"/>
  <c r="O2526" i="1"/>
  <c r="O3173" i="1"/>
  <c r="O3004" i="1"/>
  <c r="O2615" i="1"/>
  <c r="O1363" i="1"/>
  <c r="O3027" i="1"/>
  <c r="O67" i="1"/>
  <c r="O1658" i="1"/>
  <c r="O1367" i="1"/>
  <c r="O2250" i="1"/>
  <c r="O1373" i="1"/>
  <c r="O2042" i="1"/>
  <c r="O63" i="1"/>
  <c r="O2087" i="1"/>
  <c r="O2740" i="1"/>
  <c r="O726" i="1"/>
  <c r="O3260" i="1"/>
  <c r="O2115" i="1"/>
  <c r="O2737" i="1"/>
  <c r="O2726" i="1"/>
  <c r="O2296" i="1"/>
  <c r="O2714" i="1"/>
  <c r="O3614" i="1"/>
  <c r="O1348" i="1"/>
  <c r="O836" i="1"/>
  <c r="O1540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91" i="1"/>
  <c r="O2214" i="1"/>
  <c r="O1377" i="1"/>
  <c r="O1032" i="1"/>
  <c r="O1390" i="1"/>
  <c r="O249" i="1"/>
  <c r="O1679" i="1"/>
  <c r="O2303" i="1"/>
  <c r="O3788" i="1"/>
  <c r="O325" i="1"/>
  <c r="O1215" i="1"/>
  <c r="O283" i="1"/>
  <c r="O3281" i="1"/>
  <c r="O2549" i="1"/>
  <c r="O2552" i="1"/>
  <c r="O2721" i="1"/>
  <c r="O1746" i="1"/>
  <c r="O1899" i="1"/>
  <c r="O3312" i="1"/>
  <c r="O1036" i="1"/>
  <c r="O2532" i="1"/>
  <c r="O341" i="1"/>
  <c r="O1398" i="1"/>
  <c r="O2311" i="1"/>
  <c r="O88" i="1"/>
  <c r="O2631" i="1"/>
  <c r="O2286" i="1"/>
  <c r="O1211" i="1"/>
  <c r="O2972" i="1"/>
  <c r="O390" i="1"/>
  <c r="O2178" i="1"/>
  <c r="O733" i="1"/>
  <c r="O2809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739" i="1"/>
  <c r="O2550" i="1"/>
  <c r="O1253" i="1"/>
  <c r="O835" i="1"/>
  <c r="O3344" i="1"/>
  <c r="O410" i="1"/>
  <c r="O804" i="1"/>
  <c r="O3283" i="1"/>
  <c r="O2094" i="1"/>
  <c r="O1257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034" i="1"/>
  <c r="O3555" i="1"/>
  <c r="O2801" i="1"/>
  <c r="O841" i="1"/>
  <c r="O846" i="1"/>
  <c r="O3657" i="1"/>
  <c r="O1759" i="1"/>
  <c r="O3251" i="1"/>
  <c r="O3458" i="1"/>
  <c r="O1369" i="1"/>
  <c r="O3160" i="1"/>
  <c r="O2969" i="1"/>
  <c r="O3363" i="1"/>
  <c r="O3556" i="1"/>
  <c r="O1346" i="1"/>
  <c r="O2814" i="1"/>
  <c r="O382" i="1"/>
  <c r="O1758" i="1"/>
  <c r="O120" i="1"/>
  <c r="O2166" i="1"/>
  <c r="O3491" i="1"/>
  <c r="O321" i="1"/>
  <c r="O3544" i="1"/>
  <c r="O1934" i="1"/>
  <c r="O3287" i="1"/>
  <c r="O3158" i="1"/>
  <c r="O15" i="1"/>
  <c r="O754" i="1"/>
  <c r="O828" i="1"/>
  <c r="O647" i="1"/>
  <c r="O270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729" i="1"/>
  <c r="O1612" i="1"/>
  <c r="O2322" i="1"/>
  <c r="O3279" i="1"/>
  <c r="O2280" i="1"/>
  <c r="O113" i="1"/>
  <c r="O3775" i="1"/>
  <c r="O2289" i="1"/>
  <c r="O2063" i="1"/>
  <c r="O275" i="1"/>
  <c r="O49" i="1"/>
  <c r="O3354" i="1"/>
  <c r="O3336" i="1"/>
  <c r="O35" i="1"/>
  <c r="O2182" i="1"/>
  <c r="O3485" i="1"/>
  <c r="O1383" i="1"/>
  <c r="O3497" i="1"/>
  <c r="O2175" i="1"/>
  <c r="O1761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2821" i="1"/>
  <c r="O1649" i="1"/>
  <c r="O2116" i="1"/>
  <c r="O2787" i="1"/>
  <c r="O523" i="1"/>
  <c r="O731" i="1"/>
  <c r="O3333" i="1"/>
  <c r="O1251" i="1"/>
  <c r="O3023" i="1"/>
  <c r="O3219" i="1"/>
  <c r="O1352" i="1"/>
  <c r="O114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037" i="1"/>
  <c r="O3783" i="1"/>
  <c r="O3475" i="1"/>
  <c r="O2213" i="1"/>
  <c r="O2278" i="1"/>
  <c r="O1400" i="1"/>
  <c r="O1254" i="1"/>
  <c r="O2268" i="1"/>
  <c r="O292" i="1"/>
  <c r="O851" i="1"/>
  <c r="O3181" i="1"/>
  <c r="O3418" i="1"/>
  <c r="O1025" i="1"/>
  <c r="O3014" i="1"/>
  <c r="O2491" i="1"/>
  <c r="O1385" i="1"/>
  <c r="O1638" i="1"/>
  <c r="O3488" i="1"/>
  <c r="O62" i="1"/>
  <c r="O64" i="1"/>
  <c r="O2455" i="1"/>
  <c r="O3186" i="1"/>
  <c r="O3725" i="1"/>
  <c r="O3829" i="1"/>
  <c r="O3162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1386" i="1"/>
  <c r="O1464" i="1"/>
  <c r="O1301" i="1"/>
  <c r="O2293" i="1"/>
  <c r="O1669" i="1"/>
  <c r="O2667" i="1"/>
  <c r="O2060" i="1"/>
  <c r="O3770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861" i="1"/>
  <c r="O1667" i="1"/>
  <c r="O2486" i="1"/>
  <c r="O3684" i="1"/>
  <c r="O1267" i="1"/>
  <c r="O1890" i="1"/>
  <c r="O811" i="1"/>
  <c r="O3484" i="1"/>
  <c r="O3342" i="1"/>
  <c r="O1275" i="1"/>
  <c r="O3223" i="1"/>
  <c r="O1533" i="1"/>
  <c r="O305" i="1"/>
  <c r="O2176" i="1"/>
  <c r="O1405" i="1"/>
  <c r="O3383" i="1"/>
  <c r="O2529" i="1"/>
  <c r="O3302" i="1"/>
  <c r="O3307" i="1"/>
  <c r="O2336" i="1"/>
  <c r="O3628" i="1"/>
  <c r="O1380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246" i="1"/>
  <c r="O118" i="1"/>
  <c r="O747" i="1"/>
  <c r="O2101" i="1"/>
  <c r="O1861" i="1"/>
  <c r="O2713" i="1"/>
  <c r="O2304" i="1"/>
  <c r="O1397" i="1"/>
  <c r="O2548" i="1"/>
  <c r="O3608" i="1"/>
  <c r="O2547" i="1"/>
  <c r="O538" i="1"/>
  <c r="O2841" i="1"/>
  <c r="O3685" i="1"/>
  <c r="O1529" i="1"/>
  <c r="O316" i="1"/>
  <c r="O1651" i="1"/>
  <c r="O526" i="1"/>
  <c r="O1292" i="1"/>
  <c r="O3759" i="1"/>
  <c r="O1250" i="1"/>
  <c r="O2030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556" i="1"/>
  <c r="O854" i="1"/>
  <c r="O532" i="1"/>
  <c r="O3335" i="1"/>
  <c r="O3823" i="1"/>
  <c r="O3352" i="1"/>
  <c r="O2287" i="1"/>
  <c r="O356" i="1"/>
  <c r="O3490" i="1"/>
  <c r="O90" i="1"/>
  <c r="O93" i="1"/>
  <c r="O3717" i="1"/>
  <c r="O824" i="1"/>
  <c r="O2815" i="1"/>
  <c r="O753" i="1"/>
  <c r="O3691" i="1"/>
  <c r="O2222" i="1"/>
  <c r="O3152" i="1"/>
  <c r="O2937" i="1"/>
  <c r="O3673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090" i="1"/>
  <c r="O3586" i="1"/>
  <c r="O1678" i="1"/>
  <c r="O1883" i="1"/>
  <c r="O3722" i="1"/>
  <c r="O524" i="1"/>
  <c r="O1926" i="1"/>
  <c r="O1606" i="1"/>
  <c r="O2979" i="1"/>
  <c r="O100" i="1"/>
  <c r="O3613" i="1"/>
  <c r="O121" i="1"/>
  <c r="O2617" i="1"/>
  <c r="O3225" i="1"/>
  <c r="O36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748" i="1"/>
  <c r="O3263" i="1"/>
  <c r="O3515" i="1"/>
  <c r="O2603" i="1"/>
  <c r="O2165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931" i="1"/>
  <c r="O2973" i="1"/>
  <c r="O2490" i="1"/>
  <c r="O2554" i="1"/>
  <c r="O3511" i="1"/>
  <c r="O1022" i="1"/>
  <c r="O3366" i="1"/>
  <c r="O3471" i="1"/>
  <c r="O414" i="1"/>
  <c r="O2642" i="1"/>
  <c r="O2792" i="1"/>
  <c r="O2632" i="1"/>
  <c r="O807" i="1"/>
  <c r="O3626" i="1"/>
  <c r="O3240" i="1"/>
  <c r="O2994" i="1"/>
  <c r="O3382" i="1"/>
  <c r="O1278" i="1"/>
  <c r="O1754" i="1"/>
  <c r="O3224" i="1"/>
  <c r="O3618" i="1"/>
  <c r="O3170" i="1"/>
  <c r="O3416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3356" i="1"/>
  <c r="O1392" i="1"/>
  <c r="O2804" i="1"/>
  <c r="O3286" i="1"/>
  <c r="O3674" i="1"/>
  <c r="O839" i="1"/>
  <c r="O3508" i="1"/>
  <c r="O407" i="1"/>
  <c r="O339" i="1"/>
  <c r="O2791" i="1"/>
  <c r="O3005" i="1"/>
  <c r="O3010" i="1"/>
  <c r="O3176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1859" i="1"/>
  <c r="O2099" i="1"/>
  <c r="O2832" i="1"/>
  <c r="O3377" i="1"/>
  <c r="O3414" i="1"/>
  <c r="O3625" i="1"/>
  <c r="O3756" i="1"/>
  <c r="O3782" i="1"/>
  <c r="O2276" i="1"/>
  <c r="O3403" i="1"/>
  <c r="O2788" i="1"/>
  <c r="O1193" i="1"/>
  <c r="O3179" i="1"/>
  <c r="O2168" i="1"/>
  <c r="O1928" i="1"/>
  <c r="O3421" i="1"/>
  <c r="O308" i="1"/>
  <c r="O3707" i="1"/>
  <c r="O2835" i="1"/>
  <c r="O840" i="1"/>
  <c r="O2022" i="1"/>
  <c r="O1650" i="1"/>
  <c r="O3728" i="1"/>
  <c r="O3254" i="1"/>
  <c r="O3584" i="1"/>
  <c r="O2834" i="1"/>
  <c r="O3779" i="1"/>
  <c r="O3232" i="1"/>
  <c r="O3486" i="1"/>
  <c r="O1376" i="1"/>
  <c r="O1394" i="1"/>
  <c r="O805" i="1"/>
  <c r="O404" i="1"/>
  <c r="O1652" i="1"/>
  <c r="O795" i="1"/>
  <c r="O3265" i="1"/>
  <c r="O3459" i="1"/>
  <c r="O2628" i="1"/>
  <c r="O1671" i="1"/>
  <c r="O3339" i="1"/>
  <c r="O40" i="1"/>
  <c r="O3532" i="1"/>
  <c r="O3313" i="1"/>
  <c r="O722" i="1"/>
  <c r="O1902" i="1"/>
  <c r="O1404" i="1"/>
  <c r="O3185" i="1"/>
  <c r="O2458" i="1"/>
  <c r="O1937" i="1"/>
  <c r="O1603" i="1"/>
  <c r="O2812" i="1"/>
  <c r="O2936" i="1"/>
  <c r="O1201" i="1"/>
  <c r="O1675" i="1"/>
  <c r="O3505" i="1"/>
  <c r="O822" i="1"/>
  <c r="O2942" i="1"/>
  <c r="O3617" i="1"/>
  <c r="O3166" i="1"/>
  <c r="O2831" i="1"/>
  <c r="O2277" i="1"/>
  <c r="O3825" i="1"/>
  <c r="O3249" i="1"/>
  <c r="O1216" i="1"/>
  <c r="O3330" i="1"/>
  <c r="O1930" i="1"/>
  <c r="O3308" i="1"/>
  <c r="O3552" i="1"/>
  <c r="O2477" i="1"/>
  <c r="O3656" i="1"/>
  <c r="O89" i="1"/>
  <c r="O853" i="1"/>
  <c r="O844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1297" i="1"/>
  <c r="O757" i="1"/>
  <c r="O3594" i="1"/>
  <c r="O728" i="1"/>
  <c r="O1643" i="1"/>
  <c r="O2988" i="1"/>
  <c r="O3322" i="1"/>
  <c r="O3780" i="1"/>
  <c r="O3616" i="1"/>
  <c r="O3701" i="1"/>
  <c r="O3320" i="1"/>
  <c r="O794" i="1"/>
  <c r="O1359" i="1"/>
  <c r="O1637" i="1"/>
  <c r="O1844" i="1"/>
  <c r="O2179" i="1"/>
  <c r="O2248" i="1"/>
  <c r="O3314" i="1"/>
  <c r="O1831" i="1"/>
  <c r="O1304" i="1"/>
  <c r="O2097" i="1"/>
  <c r="O2468" i="1"/>
  <c r="O3289" i="1"/>
  <c r="O3518" i="1"/>
  <c r="O3546" i="1"/>
  <c r="O3776" i="1"/>
  <c r="O2220" i="1"/>
  <c r="O1223" i="1"/>
  <c r="O3292" i="1"/>
  <c r="O1933" i="1"/>
  <c r="O539" i="1"/>
  <c r="O1247" i="1"/>
  <c r="O2829" i="1"/>
  <c r="O2840" i="1"/>
  <c r="O3557" i="1"/>
  <c r="O815" i="1"/>
  <c r="O3349" i="1"/>
  <c r="O74" i="1"/>
  <c r="O68" i="1"/>
  <c r="O25" i="1"/>
  <c r="O3012" i="1"/>
  <c r="O107" i="1"/>
  <c r="O3150" i="1"/>
  <c r="O2108" i="1"/>
  <c r="O2929" i="1"/>
  <c r="O837" i="1"/>
  <c r="O1248" i="1"/>
  <c r="O1629" i="1"/>
  <c r="O3769" i="1"/>
  <c r="O2555" i="1"/>
  <c r="O3154" i="1"/>
  <c r="O69" i="1"/>
  <c r="O2465" i="1"/>
  <c r="O3315" i="1"/>
  <c r="O1924" i="1"/>
  <c r="O3450" i="1"/>
  <c r="O3174" i="1"/>
  <c r="O2256" i="1"/>
  <c r="O1024" i="1"/>
  <c r="O3572" i="1"/>
  <c r="O802" i="1"/>
  <c r="O2625" i="1"/>
  <c r="O65" i="1"/>
  <c r="O2103" i="1"/>
  <c r="O3480" i="1"/>
  <c r="O3172" i="1"/>
  <c r="O73" i="1"/>
  <c r="O803" i="1"/>
  <c r="O785" i="1"/>
  <c r="O2466" i="1"/>
  <c r="O3659" i="1"/>
  <c r="O3357" i="1"/>
  <c r="O3558" i="1"/>
  <c r="O1648" i="1"/>
  <c r="O3681" i="1"/>
  <c r="O1481" i="1"/>
  <c r="O111" i="1"/>
  <c r="O3434" i="1"/>
  <c r="O2205" i="1"/>
  <c r="O3814" i="1"/>
  <c r="O3178" i="1"/>
  <c r="O1040" i="1"/>
  <c r="O1744" i="1"/>
  <c r="O3432" i="1"/>
  <c r="O3298" i="1"/>
  <c r="O3699" i="1"/>
  <c r="O50" i="1"/>
  <c r="O2828" i="1"/>
  <c r="O2109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3259" i="1"/>
  <c r="O3815" i="1"/>
  <c r="O1285" i="1"/>
  <c r="O3501" i="1"/>
  <c r="O2974" i="1"/>
  <c r="O3163" i="1"/>
  <c r="O3816" i="1"/>
  <c r="O1827" i="1"/>
  <c r="O2536" i="1"/>
  <c r="O3388" i="1"/>
  <c r="O3710" i="1"/>
  <c r="O2309" i="1"/>
  <c r="O3568" i="1"/>
  <c r="O1300" i="1"/>
  <c r="O3603" i="1"/>
  <c r="O3305" i="1"/>
  <c r="O66" i="1"/>
  <c r="O1246" i="1"/>
  <c r="O3479" i="1"/>
  <c r="O756" i="1"/>
  <c r="O3381" i="1"/>
  <c r="O385" i="1"/>
  <c r="O2487" i="1"/>
  <c r="O3537" i="1"/>
  <c r="O3282" i="1"/>
  <c r="O3467" i="1"/>
  <c r="O819" i="1"/>
  <c r="O1303" i="1"/>
  <c r="O3430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3375" i="1"/>
  <c r="O3777" i="1"/>
  <c r="O22" i="1"/>
  <c r="O535" i="1"/>
  <c r="O3161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2624" i="1"/>
  <c r="O3385" i="1"/>
  <c r="O3273" i="1"/>
  <c r="O832" i="1"/>
  <c r="O28" i="1"/>
  <c r="O1674" i="1"/>
  <c r="O3044" i="1"/>
  <c r="O3481" i="1"/>
  <c r="O2497" i="1"/>
  <c r="O2621" i="1"/>
  <c r="O2316" i="1"/>
  <c r="O1472" i="1"/>
  <c r="O1291" i="1"/>
  <c r="O2638" i="1"/>
  <c r="O2837" i="1"/>
  <c r="O1294" i="1"/>
  <c r="O3032" i="1"/>
  <c r="O791" i="1"/>
  <c r="O3709" i="1"/>
  <c r="O3445" i="1"/>
  <c r="O1839" i="1"/>
  <c r="O2010" i="1"/>
  <c r="O3712" i="1"/>
  <c r="O3573" i="1"/>
  <c r="O3272" i="1"/>
  <c r="O3812" i="1"/>
  <c r="O3708" i="1"/>
  <c r="O1475" i="1"/>
  <c r="O3277" i="1"/>
  <c r="O1641" i="1"/>
  <c r="O3692" i="1"/>
  <c r="O3818" i="1"/>
  <c r="O1265" i="1"/>
  <c r="O1680" i="1"/>
  <c r="O2605" i="1"/>
  <c r="O1611" i="1"/>
  <c r="O2119" i="1"/>
  <c r="O3372" i="1"/>
  <c r="O2216" i="1"/>
  <c r="O2177" i="1"/>
  <c r="O860" i="1"/>
  <c r="O98" i="1"/>
  <c r="O528" i="1"/>
  <c r="O2670" i="1"/>
  <c r="O3419" i="1"/>
  <c r="O112" i="1"/>
  <c r="O3500" i="1"/>
  <c r="O652" i="1"/>
  <c r="O3316" i="1"/>
  <c r="O3499" i="1"/>
  <c r="O1508" i="1"/>
  <c r="O3530" i="1"/>
  <c r="O3724" i="1"/>
  <c r="O37" i="1"/>
  <c r="O2084" i="1"/>
  <c r="O3253" i="1"/>
  <c r="O2669" i="1"/>
  <c r="O3487" i="1"/>
  <c r="O1927" i="1"/>
  <c r="O81" i="1"/>
  <c r="O3520" i="1"/>
  <c r="O3348" i="1"/>
  <c r="O3246" i="1"/>
  <c r="O2967" i="1"/>
  <c r="O1288" i="1"/>
  <c r="O2971" i="1"/>
  <c r="O3612" i="1"/>
  <c r="O3441" i="1"/>
  <c r="O2816" i="1"/>
  <c r="O2181" i="1"/>
  <c r="O2551" i="1"/>
  <c r="O2291" i="1"/>
  <c r="O3233" i="1"/>
  <c r="O3001" i="1"/>
  <c r="O740" i="1"/>
  <c r="O3332" i="1"/>
  <c r="O101" i="1"/>
  <c r="O3395" i="1"/>
  <c r="O1620" i="1"/>
  <c r="O812" i="1"/>
  <c r="O3355" i="1"/>
  <c r="O79" i="1"/>
  <c r="O3545" i="1"/>
  <c r="O531" i="1"/>
  <c r="O3398" i="1"/>
  <c r="O1356" i="1"/>
  <c r="O2292" i="1"/>
  <c r="O2005" i="1"/>
  <c r="O3390" i="1"/>
  <c r="O1372" i="1"/>
  <c r="O2089" i="1"/>
  <c r="O744" i="1"/>
  <c r="O3785" i="1"/>
  <c r="O2281" i="1"/>
  <c r="O2095" i="1"/>
  <c r="O3392" i="1"/>
  <c r="O384" i="1"/>
  <c r="O3760" i="1"/>
  <c r="O3351" i="1"/>
  <c r="O3454" i="1"/>
  <c r="O3553" i="1"/>
  <c r="O3326" i="1"/>
  <c r="O1846" i="1"/>
  <c r="O3358" i="1"/>
  <c r="O3513" i="1"/>
  <c r="O2496" i="1"/>
  <c r="O255" i="1"/>
  <c r="O19" i="1"/>
  <c r="O1379" i="1"/>
  <c r="O3503" i="1"/>
  <c r="O3660" i="1"/>
  <c r="O87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83" i="1"/>
  <c r="O2634" i="1"/>
  <c r="O3773" i="1"/>
  <c r="O268" i="1"/>
  <c r="O1900" i="1"/>
  <c r="O3182" i="1"/>
  <c r="O825" i="1"/>
  <c r="O2627" i="1"/>
  <c r="O417" i="1"/>
  <c r="O2525" i="1"/>
  <c r="O3835" i="1"/>
  <c r="O3524" i="1"/>
  <c r="O830" i="1"/>
  <c r="O2284" i="1"/>
  <c r="O3671" i="1"/>
  <c r="O1677" i="1"/>
  <c r="O2996" i="1"/>
  <c r="O789" i="1"/>
  <c r="O105" i="1"/>
  <c r="O1035" i="1"/>
  <c r="O3451" i="1"/>
  <c r="O2471" i="1"/>
  <c r="O2560" i="1"/>
  <c r="O2104" i="1"/>
  <c r="O2836" i="1"/>
  <c r="O80" i="1"/>
  <c r="O1886" i="1"/>
  <c r="O2120" i="1"/>
  <c r="O848" i="1"/>
  <c r="O1355" i="1"/>
  <c r="O530" i="1"/>
  <c r="O1743" i="1"/>
  <c r="O2802" i="1"/>
  <c r="O3764" i="1"/>
  <c r="O3753" i="1"/>
  <c r="O1656" i="1"/>
  <c r="O2783" i="1"/>
  <c r="O3234" i="1"/>
  <c r="O1853" i="1"/>
  <c r="O3151" i="1"/>
  <c r="O3705" i="1"/>
  <c r="O3028" i="1"/>
  <c r="O2479" i="1"/>
  <c r="O412" i="1"/>
  <c r="O2938" i="1"/>
  <c r="O3533" i="1"/>
  <c r="O3492" i="1"/>
  <c r="O816" i="1"/>
  <c r="O2335" i="1"/>
  <c r="O3034" i="1"/>
  <c r="O1932" i="1"/>
  <c r="O2467" i="1"/>
  <c r="O3543" i="1"/>
  <c r="O3694" i="1"/>
  <c r="O3325" i="1"/>
  <c r="O3834" i="1"/>
  <c r="O2485" i="1"/>
  <c r="O3228" i="1"/>
  <c r="O3615" i="1"/>
  <c r="O3718" i="1"/>
  <c r="O3401" i="1"/>
  <c r="O21" i="1"/>
  <c r="O1888" i="1"/>
  <c r="O3593" i="1"/>
  <c r="O3167" i="1"/>
  <c r="O2964" i="1"/>
  <c r="O3539" i="1"/>
  <c r="O3460" i="1"/>
  <c r="O1610" i="1"/>
  <c r="O418" i="1"/>
  <c r="O859" i="1"/>
  <c r="O1298" i="1"/>
  <c r="O1644" i="1"/>
  <c r="O1901" i="1"/>
  <c r="O2784" i="1"/>
  <c r="O3345" i="1"/>
  <c r="O3668" i="1"/>
  <c r="O2789" i="1"/>
  <c r="O3720" i="1"/>
  <c r="O2469" i="1"/>
  <c r="O3598" i="1"/>
  <c r="O1626" i="1"/>
  <c r="O1682" i="1"/>
  <c r="O3567" i="1"/>
  <c r="O3331" i="1"/>
  <c r="O2236" i="1"/>
  <c r="O2806" i="1"/>
  <c r="O3786" i="1"/>
  <c r="O1760" i="1"/>
  <c r="O1896" i="1"/>
  <c r="O2785" i="1"/>
  <c r="O3534" i="1"/>
  <c r="O2207" i="1"/>
  <c r="O1622" i="1"/>
  <c r="O2208" i="1"/>
  <c r="O3621" i="1"/>
  <c r="O3548" i="1"/>
  <c r="O1939" i="1"/>
  <c r="O3437" i="1"/>
  <c r="O3683" i="1"/>
  <c r="O3319" i="1"/>
  <c r="O3393" i="1"/>
  <c r="O1942" i="1"/>
  <c r="O3570" i="1"/>
  <c r="O95" i="1"/>
  <c r="O3368" i="1"/>
  <c r="O3600" i="1"/>
  <c r="O2539" i="1"/>
  <c r="O3771" i="1"/>
  <c r="O1364" i="1"/>
  <c r="O3364" i="1"/>
  <c r="O3569" i="1"/>
  <c r="O3711" i="1"/>
  <c r="O1266" i="1"/>
  <c r="O3448" i="1"/>
  <c r="O1665" i="1"/>
  <c r="O3009" i="1"/>
  <c r="O3449" i="1"/>
  <c r="O3473" i="1"/>
  <c r="O2258" i="1"/>
  <c r="O3309" i="1"/>
  <c r="O2559" i="1"/>
  <c r="O3039" i="1"/>
  <c r="O783" i="1"/>
  <c r="O3821" i="1"/>
  <c r="O3502" i="1"/>
  <c r="O2500" i="1"/>
  <c r="O648" i="1"/>
  <c r="O3410" i="1"/>
  <c r="O2301" i="1"/>
  <c r="O1640" i="1"/>
  <c r="O1835" i="1"/>
  <c r="O1885" i="1"/>
  <c r="O3370" i="1"/>
  <c r="O3686" i="1"/>
  <c r="O312" i="1"/>
  <c r="O782" i="1"/>
  <c r="O813" i="1"/>
  <c r="O2106" i="1"/>
  <c r="O1208" i="1"/>
  <c r="O3374" i="1"/>
  <c r="O3561" i="1"/>
  <c r="O3670" i="1"/>
  <c r="O2472" i="1"/>
  <c r="O1833" i="1"/>
  <c r="O3678" i="1"/>
  <c r="O1672" i="1"/>
  <c r="O786" i="1"/>
  <c r="O3582" i="1"/>
  <c r="O1039" i="1"/>
  <c r="O3551" i="1"/>
  <c r="O2210" i="1"/>
  <c r="O1615" i="1"/>
  <c r="O2221" i="1"/>
  <c r="O1213" i="1"/>
  <c r="O3601" i="1"/>
  <c r="O2299" i="1"/>
  <c r="O3040" i="1"/>
  <c r="O3566" i="1"/>
  <c r="O1662" i="1"/>
  <c r="O2995" i="1"/>
  <c r="O1840" i="1"/>
  <c r="O1613" i="1"/>
  <c r="O1862" i="1"/>
  <c r="O2290" i="1"/>
  <c r="O2484" i="1"/>
  <c r="O2671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636" i="1"/>
  <c r="O1842" i="1"/>
  <c r="O2980" i="1"/>
  <c r="O2629" i="1"/>
  <c r="O3422" i="1"/>
  <c r="O3462" i="1"/>
  <c r="O2630" i="1"/>
  <c r="O2798" i="1"/>
  <c r="O2295" i="1"/>
  <c r="O3397" i="1"/>
  <c r="O1396" i="1"/>
  <c r="O814" i="1"/>
  <c r="O3512" i="1"/>
  <c r="O787" i="1"/>
  <c r="O75" i="1"/>
  <c r="O3838" i="1"/>
  <c r="O2193" i="1"/>
  <c r="O2561" i="1"/>
  <c r="O3369" i="1"/>
  <c r="O1465" i="1"/>
  <c r="O1764" i="1"/>
  <c r="O3619" i="1"/>
  <c r="O1388" i="1"/>
  <c r="O3666" i="1"/>
  <c r="O3446" i="1"/>
  <c r="O2217" i="1"/>
  <c r="O2085" i="1"/>
  <c r="O2839" i="1"/>
  <c r="O3285" i="1"/>
  <c r="O2639" i="1"/>
  <c r="O3813" i="1"/>
  <c r="O758" i="1"/>
  <c r="O2102" i="1"/>
  <c r="O1855" i="1"/>
  <c r="O745" i="1"/>
  <c r="O2224" i="1"/>
  <c r="O1825" i="1"/>
  <c r="O2302" i="1"/>
  <c r="O3329" i="1"/>
  <c r="O1949" i="1"/>
  <c r="O2454" i="1"/>
  <c r="O27" i="1"/>
  <c r="O3610" i="1"/>
  <c r="O2488" i="1"/>
  <c r="O2933" i="1"/>
  <c r="O3493" i="1"/>
  <c r="O2558" i="1"/>
  <c r="O3396" i="1"/>
  <c r="O2819" i="1"/>
  <c r="O3579" i="1"/>
  <c r="O3651" i="1"/>
  <c r="O3554" i="1"/>
  <c r="O1361" i="1"/>
  <c r="O70" i="1"/>
  <c r="O2826" i="1"/>
  <c r="O3452" i="1"/>
  <c r="O1625" i="1"/>
  <c r="O2211" i="1"/>
  <c r="O3654" i="1"/>
  <c r="O2494" i="1"/>
  <c r="O3049" i="1"/>
  <c r="O2797" i="1"/>
  <c r="O1391" i="1"/>
  <c r="O2544" i="1"/>
  <c r="O3025" i="1"/>
  <c r="O3297" i="1"/>
  <c r="O3541" i="1"/>
  <c r="O3828" i="1"/>
  <c r="O3667" i="1"/>
  <c r="O3757" i="1"/>
  <c r="O3296" i="1"/>
  <c r="O3456" i="1"/>
  <c r="O784" i="1"/>
  <c r="O3463" i="1"/>
  <c r="O411" i="1"/>
  <c r="O1894" i="1"/>
  <c r="O2502" i="1"/>
  <c r="O1642" i="1"/>
  <c r="O1192" i="1"/>
  <c r="O2803" i="1"/>
  <c r="O3291" i="1"/>
  <c r="O3531" i="1"/>
  <c r="O3453" i="1"/>
  <c r="O3347" i="1"/>
  <c r="O3415" i="1"/>
  <c r="O1041" i="1"/>
  <c r="O2473" i="1"/>
  <c r="O72" i="1"/>
  <c r="O3052" i="1"/>
  <c r="O2172" i="1"/>
  <c r="O3589" i="1"/>
  <c r="O117" i="1"/>
  <c r="O3461" i="1"/>
  <c r="O3535" i="1"/>
  <c r="O11" i="1"/>
  <c r="O2069" i="1"/>
  <c r="O1374" i="1"/>
  <c r="O1929" i="1"/>
  <c r="O3411" i="1"/>
  <c r="O2076" i="1"/>
  <c r="O1296" i="1"/>
  <c r="O2098" i="1"/>
  <c r="O3406" i="1"/>
  <c r="O2492" i="1"/>
  <c r="O3702" i="1"/>
  <c r="O1289" i="1"/>
  <c r="O2817" i="1"/>
  <c r="O388" i="1"/>
  <c r="O52" i="1"/>
  <c r="O106" i="1"/>
  <c r="O377" i="1"/>
  <c r="O2267" i="1"/>
  <c r="O759" i="1"/>
  <c r="O3523" i="1"/>
  <c r="O3380" i="1"/>
  <c r="O1402" i="1"/>
  <c r="O3609" i="1"/>
  <c r="O3293" i="1"/>
  <c r="O3713" i="1"/>
  <c r="O3820" i="1"/>
  <c r="O3754" i="1"/>
  <c r="O76" i="1"/>
  <c r="O1661" i="1"/>
  <c r="O1898" i="1"/>
  <c r="O3311" i="1"/>
  <c r="O2283" i="1"/>
  <c r="O1393" i="1"/>
  <c r="O1614" i="1"/>
  <c r="O3516" i="1"/>
  <c r="O2457" i="1"/>
  <c r="O820" i="1"/>
  <c r="O858" i="1"/>
  <c r="O3183" i="1"/>
  <c r="O3321" i="1"/>
  <c r="O3323" i="1"/>
  <c r="O3833" i="1"/>
  <c r="O3527" i="1"/>
  <c r="O3565" i="1"/>
  <c r="O4" i="1"/>
  <c r="O3257" i="1"/>
  <c r="O3751" i="1"/>
  <c r="O831" i="1"/>
  <c r="O1837" i="1"/>
  <c r="O3653" i="1"/>
  <c r="O1639" i="1"/>
  <c r="O2493" i="1"/>
  <c r="O3464" i="1"/>
  <c r="O3560" i="1"/>
  <c r="O541" i="1"/>
  <c r="O92" i="1"/>
  <c r="O3831" i="1"/>
  <c r="O86" i="1"/>
  <c r="O1834" i="1"/>
  <c r="O2924" i="1"/>
  <c r="O3002" i="1"/>
  <c r="O3394" i="1"/>
  <c r="O3574" i="1"/>
  <c r="O3581" i="1"/>
  <c r="O3652" i="1"/>
  <c r="O3763" i="1"/>
  <c r="O2641" i="1"/>
  <c r="O2838" i="1"/>
  <c r="O3407" i="1"/>
  <c r="O3564" i="1"/>
  <c r="O2163" i="1"/>
  <c r="O78" i="1"/>
  <c r="O97" i="1"/>
  <c r="O3607" i="1"/>
  <c r="O3327" i="1"/>
  <c r="O2807" i="1"/>
  <c r="O821" i="1"/>
  <c r="O2450" i="1"/>
  <c r="O3695" i="1"/>
  <c r="O3822" i="1"/>
  <c r="O99" i="1"/>
  <c r="O2219" i="1"/>
  <c r="O2203" i="1"/>
  <c r="O3721" i="1"/>
  <c r="O2319" i="1"/>
  <c r="O24" i="1"/>
  <c r="O3706" i="1"/>
  <c r="O2481" i="1"/>
  <c r="O3496" i="1"/>
  <c r="O2545" i="1"/>
  <c r="O3455" i="1"/>
  <c r="O3727" i="1"/>
  <c r="O374" i="1"/>
  <c r="O1347" i="1"/>
  <c r="O3472" i="1"/>
  <c r="O3013" i="1"/>
  <c r="O3542" i="1"/>
  <c r="O3688" i="1"/>
  <c r="O2640" i="1"/>
  <c r="O3789" i="1"/>
  <c r="O3425" i="1"/>
  <c r="O3477" i="1"/>
  <c r="O3837" i="1"/>
  <c r="O2218" i="1"/>
  <c r="O3478" i="1"/>
  <c r="O829" i="1"/>
  <c r="O2742" i="1"/>
  <c r="O1851" i="1"/>
  <c r="O1925" i="1"/>
  <c r="O850" i="1"/>
  <c r="O855" i="1"/>
  <c r="O1824" i="1"/>
  <c r="O2114" i="1"/>
  <c r="O2925" i="1"/>
  <c r="O1194" i="1"/>
  <c r="O3294" i="1"/>
  <c r="O3399" i="1"/>
  <c r="O3373" i="1"/>
  <c r="O2822" i="1"/>
  <c r="O3826" i="1"/>
  <c r="O96" i="1"/>
  <c r="O3547" i="1"/>
  <c r="O3338" i="1"/>
  <c r="O3444" i="1"/>
  <c r="O3662" i="1"/>
  <c r="O3672" i="1"/>
  <c r="O3665" i="1"/>
  <c r="O3538" i="1"/>
  <c r="O3832" i="1"/>
  <c r="O85" i="1"/>
  <c r="O3590" i="1"/>
  <c r="O1365" i="1"/>
  <c r="O3417" i="1"/>
  <c r="O3431" i="1"/>
  <c r="O2169" i="1"/>
  <c r="O3510" i="1"/>
  <c r="O1763" i="1"/>
  <c r="O2171" i="1"/>
  <c r="O2923" i="1"/>
  <c r="O2825" i="1"/>
  <c r="O2978" i="1"/>
  <c r="O1382" i="1"/>
  <c r="O642" i="1"/>
  <c r="O3578" i="1"/>
  <c r="O2796" i="1"/>
  <c r="O3677" i="1"/>
  <c r="O3842" i="1"/>
  <c r="O734" i="1"/>
  <c r="O1757" i="1"/>
  <c r="O2538" i="1"/>
  <c r="O33" i="1"/>
  <c r="O3602" i="1"/>
  <c r="O849" i="1"/>
  <c r="O2215" i="1"/>
  <c r="O1683" i="1"/>
  <c r="O2705" i="1"/>
  <c r="O3130" i="1"/>
  <c r="O1693" i="1"/>
  <c r="O1686" i="1"/>
  <c r="O3146" i="1"/>
  <c r="O3148" i="1"/>
  <c r="O1702" i="1"/>
  <c r="O2323" i="1"/>
  <c r="O2704" i="1"/>
  <c r="O1689" i="1"/>
  <c r="O3141" i="1"/>
  <c r="O1699" i="1"/>
  <c r="O1691" i="1"/>
  <c r="O1694" i="1"/>
  <c r="O1690" i="1"/>
  <c r="O2707" i="1"/>
  <c r="O2703" i="1"/>
  <c r="O2326" i="1"/>
  <c r="O1697" i="1"/>
  <c r="O2706" i="1"/>
  <c r="O1685" i="1"/>
  <c r="O3133" i="1"/>
  <c r="O3138" i="1"/>
  <c r="O1692" i="1"/>
  <c r="O3135" i="1"/>
  <c r="O3132" i="1"/>
  <c r="O1687" i="1"/>
  <c r="O1695" i="1"/>
  <c r="O3143" i="1"/>
  <c r="O3136" i="1"/>
  <c r="O1701" i="1"/>
  <c r="O3137" i="1"/>
  <c r="O2325" i="1"/>
  <c r="O2328" i="1"/>
  <c r="O3142" i="1"/>
  <c r="O2324" i="1"/>
  <c r="O2327" i="1"/>
  <c r="O3139" i="1"/>
  <c r="O3144" i="1"/>
  <c r="O1688" i="1"/>
  <c r="O3131" i="1"/>
  <c r="O3134" i="1"/>
  <c r="O1696" i="1"/>
  <c r="O1684" i="1"/>
  <c r="O1698" i="1"/>
  <c r="O1700" i="1"/>
  <c r="O3140" i="1"/>
  <c r="O3145" i="1"/>
  <c r="O3147" i="1"/>
  <c r="O1919" i="1"/>
  <c r="O206" i="1"/>
  <c r="O691" i="1"/>
  <c r="O701" i="1"/>
  <c r="O980" i="1"/>
  <c r="O709" i="1"/>
  <c r="O1078" i="1"/>
  <c r="O671" i="1"/>
  <c r="O3068" i="1"/>
  <c r="O2944" i="1"/>
  <c r="O963" i="1"/>
  <c r="O695" i="1"/>
  <c r="O1000" i="1"/>
  <c r="O713" i="1"/>
  <c r="O1912" i="1"/>
  <c r="O1114" i="1"/>
  <c r="O985" i="1"/>
  <c r="O981" i="1"/>
  <c r="O218" i="1"/>
  <c r="O672" i="1"/>
  <c r="O962" i="1"/>
  <c r="O1097" i="1"/>
  <c r="O517" i="1"/>
  <c r="O686" i="1"/>
  <c r="O2676" i="1"/>
  <c r="O1908" i="1"/>
  <c r="O1777" i="1"/>
  <c r="O2159" i="1"/>
  <c r="O2160" i="1"/>
  <c r="O954" i="1"/>
  <c r="O682" i="1"/>
  <c r="O961" i="1"/>
  <c r="O953" i="1"/>
  <c r="O995" i="1"/>
  <c r="O957" i="1"/>
  <c r="O700" i="1"/>
  <c r="O1794" i="1"/>
  <c r="O690" i="1"/>
  <c r="O2139" i="1"/>
  <c r="O971" i="1"/>
  <c r="O1772" i="1"/>
  <c r="O547" i="1"/>
  <c r="O679" i="1"/>
  <c r="O4024" i="1"/>
  <c r="O219" i="1"/>
  <c r="O1782" i="1"/>
  <c r="O673" i="1"/>
  <c r="O1001" i="1"/>
  <c r="O1810" i="1"/>
  <c r="O3092" i="1"/>
  <c r="O3081" i="1"/>
  <c r="O2675" i="1"/>
  <c r="O1797" i="1"/>
  <c r="O674" i="1"/>
  <c r="O3895" i="1"/>
  <c r="O1139" i="1"/>
  <c r="O1785" i="1"/>
  <c r="O1802" i="1"/>
  <c r="O1819" i="1"/>
  <c r="O710" i="1"/>
  <c r="O681" i="1"/>
  <c r="O221" i="1"/>
  <c r="O3633" i="1"/>
  <c r="O2692" i="1"/>
  <c r="O3066" i="1"/>
  <c r="O487" i="1"/>
  <c r="O2598" i="1"/>
  <c r="O1807" i="1"/>
  <c r="O1436" i="1"/>
  <c r="O1066" i="1"/>
  <c r="O2129" i="1"/>
  <c r="O3109" i="1"/>
  <c r="O896" i="1"/>
  <c r="O482" i="1"/>
  <c r="O485" i="1"/>
  <c r="O2859" i="1"/>
  <c r="O1767" i="1"/>
  <c r="O1079" i="1"/>
  <c r="O3073" i="1"/>
  <c r="O515" i="1"/>
  <c r="O974" i="1"/>
  <c r="O3191" i="1"/>
  <c r="O1799" i="1"/>
  <c r="O444" i="1"/>
  <c r="O3064" i="1"/>
  <c r="O946" i="1"/>
  <c r="O3111" i="1"/>
  <c r="O989" i="1"/>
  <c r="O473" i="1"/>
  <c r="O956" i="1"/>
  <c r="O1090" i="1"/>
  <c r="O2870" i="1"/>
  <c r="O3104" i="1"/>
  <c r="O4035" i="1"/>
  <c r="O703" i="1"/>
  <c r="O2699" i="1"/>
  <c r="O1816" i="1"/>
  <c r="O1182" i="1"/>
  <c r="O3091" i="1"/>
  <c r="O924" i="1"/>
  <c r="O2409" i="1"/>
  <c r="O1806" i="1"/>
  <c r="O1433" i="1"/>
  <c r="O1784" i="1"/>
  <c r="O1805" i="1"/>
  <c r="O3799" i="1"/>
  <c r="O3113" i="1"/>
  <c r="O1068" i="1"/>
  <c r="O669" i="1"/>
  <c r="O1911" i="1"/>
  <c r="O478" i="1"/>
  <c r="O481" i="1"/>
  <c r="O1787" i="1"/>
  <c r="O996" i="1"/>
  <c r="O1873" i="1"/>
  <c r="O923" i="1"/>
  <c r="O3115" i="1"/>
  <c r="O704" i="1"/>
  <c r="O2147" i="1"/>
  <c r="O185" i="1"/>
  <c r="O469" i="1"/>
  <c r="O1922" i="1"/>
  <c r="O1798" i="1"/>
  <c r="O3795" i="1"/>
  <c r="O1593" i="1"/>
  <c r="O3846" i="1"/>
  <c r="O1781" i="1"/>
  <c r="O3975" i="1"/>
  <c r="O3985" i="1"/>
  <c r="O553" i="1"/>
  <c r="O4037" i="1"/>
  <c r="O778" i="1"/>
  <c r="O969" i="1"/>
  <c r="O689" i="1"/>
  <c r="O4108" i="1"/>
  <c r="O2602" i="1"/>
  <c r="O2679" i="1"/>
  <c r="O1076" i="1"/>
  <c r="O2902" i="1"/>
  <c r="O2698" i="1"/>
  <c r="O2674" i="1"/>
  <c r="O1096" i="1"/>
  <c r="O898" i="1"/>
  <c r="O1181" i="1"/>
  <c r="O3636" i="1"/>
  <c r="O1986" i="1"/>
  <c r="O4069" i="1"/>
  <c r="O212" i="1"/>
  <c r="O4050" i="1"/>
  <c r="O168" i="1"/>
  <c r="O500" i="1"/>
  <c r="O3913" i="1"/>
  <c r="O1106" i="1"/>
  <c r="O1914" i="1"/>
  <c r="O978" i="1"/>
  <c r="O1168" i="1"/>
  <c r="O2673" i="1"/>
  <c r="O4038" i="1"/>
  <c r="O2882" i="1"/>
  <c r="O1866" i="1"/>
  <c r="O521" i="1"/>
  <c r="O3204" i="1"/>
  <c r="O589" i="1"/>
  <c r="O2149" i="1"/>
  <c r="O866" i="1"/>
  <c r="O1903" i="1"/>
  <c r="O3201" i="1"/>
  <c r="O977" i="1"/>
  <c r="O988" i="1"/>
  <c r="O3209" i="1"/>
  <c r="O862" i="1"/>
  <c r="O3892" i="1"/>
  <c r="O767" i="1"/>
  <c r="O2422" i="1"/>
  <c r="O4042" i="1"/>
  <c r="O2672" i="1"/>
  <c r="O3939" i="1"/>
  <c r="O947" i="1"/>
  <c r="O3107" i="1"/>
  <c r="O692" i="1"/>
  <c r="O894" i="1"/>
  <c r="O2847" i="1"/>
  <c r="O891" i="1"/>
  <c r="O3805" i="1"/>
  <c r="O1803" i="1"/>
  <c r="O1989" i="1"/>
  <c r="O699" i="1"/>
  <c r="O4107" i="1"/>
  <c r="O972" i="1"/>
  <c r="O3926" i="1"/>
  <c r="O1769" i="1"/>
  <c r="O716" i="1"/>
  <c r="O213" i="1"/>
  <c r="O187" i="1"/>
  <c r="O1728" i="1"/>
  <c r="O1800" i="1"/>
  <c r="O1766" i="1"/>
  <c r="O1098" i="1"/>
  <c r="O209" i="1"/>
  <c r="O3850" i="1"/>
  <c r="O1554" i="1"/>
  <c r="O3851" i="1"/>
  <c r="O2134" i="1"/>
  <c r="O3083" i="1"/>
  <c r="O2772" i="1"/>
  <c r="O1167" i="1"/>
  <c r="O3197" i="1"/>
  <c r="O2914" i="1"/>
  <c r="O1443" i="1"/>
  <c r="O2431" i="1"/>
  <c r="O885" i="1"/>
  <c r="O1786" i="1"/>
  <c r="O915" i="1"/>
  <c r="O1716" i="1"/>
  <c r="O501" i="1"/>
  <c r="O2885" i="1"/>
  <c r="O2677" i="1"/>
  <c r="O987" i="1"/>
  <c r="O1775" i="1"/>
  <c r="O440" i="1"/>
  <c r="O667" i="1"/>
  <c r="O3730" i="1"/>
  <c r="O483" i="1"/>
  <c r="O3102" i="1"/>
  <c r="O2597" i="1"/>
  <c r="O1082" i="1"/>
  <c r="O1100" i="1"/>
  <c r="O3198" i="1"/>
  <c r="O3856" i="1"/>
  <c r="O3945" i="1"/>
  <c r="O968" i="1"/>
  <c r="O2519" i="1"/>
  <c r="O3635" i="1"/>
  <c r="O3100" i="1"/>
  <c r="O2747" i="1"/>
  <c r="O4012" i="1"/>
  <c r="O3099" i="1"/>
  <c r="O1822" i="1"/>
  <c r="O2684" i="1"/>
  <c r="O1804" i="1"/>
  <c r="O3849" i="1"/>
  <c r="O991" i="1"/>
  <c r="O771" i="1"/>
  <c r="O2778" i="1"/>
  <c r="O1792" i="1"/>
  <c r="O2141" i="1"/>
  <c r="O1587" i="1"/>
  <c r="O3951" i="1"/>
  <c r="O930" i="1"/>
  <c r="O202" i="1"/>
  <c r="O3120" i="1"/>
  <c r="O942" i="1"/>
  <c r="O1789" i="1"/>
  <c r="O662" i="1"/>
  <c r="O1426" i="1"/>
  <c r="O936" i="1"/>
  <c r="O3078" i="1"/>
  <c r="O2158" i="1"/>
  <c r="O982" i="1"/>
  <c r="O678" i="1"/>
  <c r="O198" i="1"/>
  <c r="O3904" i="1"/>
  <c r="O1864" i="1"/>
  <c r="O1134" i="1"/>
  <c r="O1107" i="1"/>
  <c r="O1985" i="1"/>
  <c r="O1783" i="1"/>
  <c r="O556" i="1"/>
  <c r="O2780" i="1"/>
  <c r="O952" i="1"/>
  <c r="O1905" i="1"/>
  <c r="O1719" i="1"/>
  <c r="O717" i="1"/>
  <c r="O3925" i="1"/>
  <c r="O934" i="1"/>
  <c r="O559" i="1"/>
  <c r="O2920" i="1"/>
  <c r="O879" i="1"/>
  <c r="O2408" i="1"/>
  <c r="O4079" i="1"/>
  <c r="O3937" i="1"/>
  <c r="O694" i="1"/>
  <c r="O3979" i="1"/>
  <c r="O1706" i="1"/>
  <c r="O207" i="1"/>
  <c r="O177" i="1"/>
  <c r="O3077" i="1"/>
  <c r="O878" i="1"/>
  <c r="O3637" i="1"/>
  <c r="O465" i="1"/>
  <c r="O3983" i="1"/>
  <c r="O2437" i="1"/>
  <c r="O1870" i="1"/>
  <c r="O2589" i="1"/>
  <c r="O869" i="1"/>
  <c r="O3106" i="1"/>
  <c r="O3094" i="1"/>
  <c r="O1091" i="1"/>
  <c r="O2600" i="1"/>
  <c r="O943" i="1"/>
  <c r="O4001" i="1"/>
  <c r="O1162" i="1"/>
  <c r="O1776" i="1"/>
  <c r="O3199" i="1"/>
  <c r="O2891" i="1"/>
  <c r="O2407" i="1"/>
  <c r="O4054" i="1"/>
  <c r="O680" i="1"/>
  <c r="O3935" i="1"/>
  <c r="O2680" i="1"/>
  <c r="O3844" i="1"/>
  <c r="O1771" i="1"/>
  <c r="O2949" i="1"/>
  <c r="O3845" i="1"/>
  <c r="O3862" i="1"/>
  <c r="O2678" i="1"/>
  <c r="O1713" i="1"/>
  <c r="O2758" i="1"/>
  <c r="O871" i="1"/>
  <c r="O1087" i="1"/>
  <c r="O3800" i="1"/>
  <c r="O1170" i="1"/>
  <c r="O1592" i="1"/>
  <c r="O3908" i="1"/>
  <c r="O1882" i="1"/>
  <c r="O2770" i="1"/>
  <c r="O2511" i="1"/>
  <c r="O3915" i="1"/>
  <c r="O1796" i="1"/>
  <c r="O1780" i="1"/>
  <c r="O1169" i="1"/>
  <c r="O707" i="1"/>
  <c r="O2875" i="1"/>
  <c r="O2517" i="1"/>
  <c r="O3639" i="1"/>
  <c r="O1154" i="1"/>
  <c r="O3095" i="1"/>
  <c r="O979" i="1"/>
  <c r="O3916" i="1"/>
  <c r="O1788" i="1"/>
  <c r="O666" i="1"/>
  <c r="O1492" i="1"/>
  <c r="O1773" i="1"/>
  <c r="O677" i="1"/>
  <c r="O1176" i="1"/>
  <c r="O960" i="1"/>
  <c r="O3802" i="1"/>
  <c r="O4057" i="1"/>
  <c r="O966" i="1"/>
  <c r="O3843" i="1"/>
  <c r="O1814" i="1"/>
  <c r="O475" i="1"/>
  <c r="O958" i="1"/>
  <c r="O1774" i="1"/>
  <c r="O1730" i="1"/>
  <c r="O2127" i="1"/>
  <c r="O3853" i="1"/>
  <c r="O600" i="1"/>
  <c r="O1071" i="1"/>
  <c r="O1739" i="1"/>
  <c r="O3847" i="1"/>
  <c r="O705" i="1"/>
  <c r="O2746" i="1"/>
  <c r="O3053" i="1"/>
  <c r="O460" i="1"/>
  <c r="O3646" i="1"/>
  <c r="O3900" i="1"/>
  <c r="O1439" i="1"/>
  <c r="O1435" i="1"/>
  <c r="O3741" i="1"/>
  <c r="O2748" i="1"/>
  <c r="O189" i="1"/>
  <c r="O1417" i="1"/>
  <c r="O2686" i="1"/>
  <c r="O4097" i="1"/>
  <c r="O3093" i="1"/>
  <c r="O3098" i="1"/>
  <c r="O4058" i="1"/>
  <c r="O4059" i="1"/>
  <c r="O448" i="1"/>
  <c r="O4085" i="1"/>
  <c r="O887" i="1"/>
  <c r="O2872" i="1"/>
  <c r="O205" i="1"/>
  <c r="O4076" i="1"/>
  <c r="O1110" i="1"/>
  <c r="O2744" i="1"/>
  <c r="O876" i="1"/>
  <c r="O4096" i="1"/>
  <c r="O997" i="1"/>
  <c r="O183" i="1"/>
  <c r="O718" i="1"/>
  <c r="O4000" i="1"/>
  <c r="O964" i="1"/>
  <c r="O1502" i="1"/>
  <c r="O665" i="1"/>
  <c r="O670" i="1"/>
  <c r="O1081" i="1"/>
  <c r="O1558" i="1"/>
  <c r="O430" i="1"/>
  <c r="O2922" i="1"/>
  <c r="O944" i="1"/>
  <c r="O2913" i="1"/>
  <c r="O2000" i="1"/>
  <c r="O1779" i="1"/>
  <c r="O3930" i="1"/>
  <c r="O1725" i="1"/>
  <c r="O2879" i="1"/>
  <c r="O3867" i="1"/>
  <c r="O3075" i="1"/>
  <c r="O881" i="1"/>
  <c r="O3960" i="1"/>
  <c r="O3987" i="1"/>
  <c r="O4106" i="1"/>
  <c r="O166" i="1"/>
  <c r="O509" i="1"/>
  <c r="O868" i="1"/>
  <c r="O1915" i="1"/>
  <c r="O697" i="1"/>
  <c r="O2002" i="1"/>
  <c r="O2898" i="1"/>
  <c r="O2907" i="1"/>
  <c r="O3733" i="1"/>
  <c r="O3978" i="1"/>
  <c r="O2917" i="1"/>
  <c r="O3087" i="1"/>
  <c r="O2146" i="1"/>
  <c r="O2144" i="1"/>
  <c r="O1440" i="1"/>
  <c r="O1808" i="1"/>
  <c r="O696" i="1"/>
  <c r="O3065" i="1"/>
  <c r="O3195" i="1"/>
  <c r="O1129" i="1"/>
  <c r="O1177" i="1"/>
  <c r="O4077" i="1"/>
  <c r="O434" i="1"/>
  <c r="O2776" i="1"/>
  <c r="O2908" i="1"/>
  <c r="O4030" i="1"/>
  <c r="O171" i="1"/>
  <c r="O1727" i="1"/>
  <c r="O2142" i="1"/>
  <c r="O687" i="1"/>
  <c r="O1809" i="1"/>
  <c r="O2754" i="1"/>
  <c r="O2899" i="1"/>
  <c r="O3936" i="1"/>
  <c r="O3890" i="1"/>
  <c r="O3994" i="1"/>
  <c r="O1148" i="1"/>
  <c r="O2583" i="1"/>
  <c r="O3970" i="1"/>
  <c r="O3114" i="1"/>
  <c r="O911" i="1"/>
  <c r="O3896" i="1"/>
  <c r="O1818" i="1"/>
  <c r="O1992" i="1"/>
  <c r="O2869" i="1"/>
  <c r="O2894" i="1"/>
  <c r="O3790" i="1"/>
  <c r="O3998" i="1"/>
  <c r="O4064" i="1"/>
  <c r="O3988" i="1"/>
  <c r="O1709" i="1"/>
  <c r="O706" i="1"/>
  <c r="O3648" i="1"/>
  <c r="O454" i="1"/>
  <c r="O950" i="1"/>
  <c r="O2137" i="1"/>
  <c r="O3086" i="1"/>
  <c r="O994" i="1"/>
  <c r="O2873" i="1"/>
  <c r="O2411" i="1"/>
  <c r="O2416" i="1"/>
  <c r="O4048" i="1"/>
  <c r="O3809" i="1"/>
  <c r="O3931" i="1"/>
  <c r="O4003" i="1"/>
  <c r="O3061" i="1"/>
  <c r="O3982" i="1"/>
  <c r="O1421" i="1"/>
  <c r="O1496" i="1"/>
  <c r="O3899" i="1"/>
  <c r="O2919" i="1"/>
  <c r="O164" i="1"/>
  <c r="O1910" i="1"/>
  <c r="O424" i="1"/>
  <c r="O3118" i="1"/>
  <c r="O4071" i="1"/>
  <c r="O3736" i="1"/>
  <c r="O597" i="1"/>
  <c r="O3803" i="1"/>
  <c r="O1104" i="1"/>
  <c r="O1126" i="1"/>
  <c r="O3957" i="1"/>
  <c r="O1429" i="1"/>
  <c r="O2856" i="1"/>
  <c r="O433" i="1"/>
  <c r="O4034" i="1"/>
  <c r="O975" i="1"/>
  <c r="O1085" i="1"/>
  <c r="O3969" i="1"/>
  <c r="O2152" i="1"/>
  <c r="O702" i="1"/>
  <c r="O1432" i="1"/>
  <c r="O3801" i="1"/>
  <c r="O182" i="1"/>
  <c r="O236" i="1"/>
  <c r="O510" i="1"/>
  <c r="O781" i="1"/>
  <c r="O4032" i="1"/>
  <c r="O4098" i="1"/>
  <c r="O3940" i="1"/>
  <c r="O452" i="1"/>
  <c r="O4066" i="1"/>
  <c r="O1983" i="1"/>
  <c r="O203" i="1"/>
  <c r="O1811" i="1"/>
  <c r="O2755" i="1"/>
  <c r="O965" i="1"/>
  <c r="O3082" i="1"/>
  <c r="O917" i="1"/>
  <c r="O1602" i="1"/>
  <c r="O3731" i="1"/>
  <c r="O1872" i="1"/>
  <c r="O222" i="1"/>
  <c r="O1490" i="1"/>
  <c r="O3742" i="1"/>
  <c r="O776" i="1"/>
  <c r="O4083" i="1"/>
  <c r="O575" i="1"/>
  <c r="O191" i="1"/>
  <c r="O932" i="1"/>
  <c r="O506" i="1"/>
  <c r="O1778" i="1"/>
  <c r="O2417" i="1"/>
  <c r="O3062" i="1"/>
  <c r="O3072" i="1"/>
  <c r="O925" i="1"/>
  <c r="O926" i="1"/>
  <c r="O170" i="1"/>
  <c r="O172" i="1"/>
  <c r="O873" i="1"/>
  <c r="O1156" i="1"/>
  <c r="O1414" i="1"/>
  <c r="O3976" i="1"/>
  <c r="O2900" i="1"/>
  <c r="O2852" i="1"/>
  <c r="O2124" i="1"/>
  <c r="O2426" i="1"/>
  <c r="O719" i="1"/>
  <c r="O884" i="1"/>
  <c r="O423" i="1"/>
  <c r="O590" i="1"/>
  <c r="O4040" i="1"/>
  <c r="O2857" i="1"/>
  <c r="O3103" i="1"/>
  <c r="O3117" i="1"/>
  <c r="O4041" i="1"/>
  <c r="O685" i="1"/>
  <c r="O967" i="1"/>
  <c r="O3961" i="1"/>
  <c r="O945" i="1"/>
  <c r="O1548" i="1"/>
  <c r="O948" i="1"/>
  <c r="O3967" i="1"/>
  <c r="O4062" i="1"/>
  <c r="O2123" i="1"/>
  <c r="O2503" i="1"/>
  <c r="O901" i="1"/>
  <c r="O976" i="1"/>
  <c r="O1597" i="1"/>
  <c r="O200" i="1"/>
  <c r="O3101" i="1"/>
  <c r="O2682" i="1"/>
  <c r="O951" i="1"/>
  <c r="O2893" i="1"/>
  <c r="O3207" i="1"/>
  <c r="O2876" i="1"/>
  <c r="O1138" i="1"/>
  <c r="O3740" i="1"/>
  <c r="O2862" i="1"/>
  <c r="O2910" i="1"/>
  <c r="O199" i="1"/>
  <c r="O693" i="1"/>
  <c r="O893" i="1"/>
  <c r="O1920" i="1"/>
  <c r="O2757" i="1"/>
  <c r="O3859" i="1"/>
  <c r="O3893" i="1"/>
  <c r="O577" i="1"/>
  <c r="O1112" i="1"/>
  <c r="O1152" i="1"/>
  <c r="O2884" i="1"/>
  <c r="O3869" i="1"/>
  <c r="O193" i="1"/>
  <c r="O228" i="1"/>
  <c r="O241" i="1"/>
  <c r="O508" i="1"/>
  <c r="O594" i="1"/>
  <c r="O3205" i="1"/>
  <c r="O4027" i="1"/>
  <c r="O4061" i="1"/>
  <c r="O570" i="1"/>
  <c r="O1105" i="1"/>
  <c r="O1406" i="1"/>
  <c r="O4091" i="1"/>
  <c r="O1921" i="1"/>
  <c r="O2001" i="1"/>
  <c r="O2131" i="1"/>
  <c r="O763" i="1"/>
  <c r="O2760" i="1"/>
  <c r="O959" i="1"/>
  <c r="O2590" i="1"/>
  <c r="O504" i="1"/>
  <c r="O973" i="1"/>
  <c r="O1722" i="1"/>
  <c r="O2145" i="1"/>
  <c r="O4046" i="1"/>
  <c r="O592" i="1"/>
  <c r="O3640" i="1"/>
  <c r="O4090" i="1"/>
  <c r="O491" i="1"/>
  <c r="O502" i="1"/>
  <c r="O4029" i="1"/>
  <c r="O3980" i="1"/>
  <c r="O993" i="1"/>
  <c r="O1874" i="1"/>
  <c r="O3971" i="1"/>
  <c r="O3974" i="1"/>
  <c r="O2516" i="1"/>
  <c r="O519" i="1"/>
  <c r="O675" i="1"/>
  <c r="O888" i="1"/>
  <c r="O1596" i="1"/>
  <c r="O4093" i="1"/>
  <c r="O426" i="1"/>
  <c r="O2405" i="1"/>
  <c r="O3748" i="1"/>
  <c r="O2403" i="1"/>
  <c r="O4005" i="1"/>
  <c r="O181" i="1"/>
  <c r="O558" i="1"/>
  <c r="O895" i="1"/>
  <c r="O1423" i="1"/>
  <c r="O3069" i="1"/>
  <c r="O4036" i="1"/>
  <c r="O715" i="1"/>
  <c r="O907" i="1"/>
  <c r="O920" i="1"/>
  <c r="O897" i="1"/>
  <c r="O3948" i="1"/>
  <c r="O721" i="1"/>
  <c r="O3848" i="1"/>
  <c r="O1157" i="1"/>
  <c r="O1770" i="1"/>
  <c r="O1145" i="1"/>
  <c r="O2886" i="1"/>
  <c r="O3912" i="1"/>
  <c r="O179" i="1"/>
  <c r="O1441" i="1"/>
  <c r="O1118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905" i="1"/>
  <c r="O927" i="1"/>
  <c r="O664" i="1"/>
  <c r="O425" i="1"/>
  <c r="O3909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2918" i="1"/>
  <c r="O572" i="1"/>
  <c r="O474" i="1"/>
  <c r="O3071" i="1"/>
  <c r="O1993" i="1"/>
  <c r="O2749" i="1"/>
  <c r="O467" i="1"/>
  <c r="O4104" i="1"/>
  <c r="O3973" i="1"/>
  <c r="O3902" i="1"/>
  <c r="O3911" i="1"/>
  <c r="O3922" i="1"/>
  <c r="O4065" i="1"/>
  <c r="O428" i="1"/>
  <c r="O2681" i="1"/>
  <c r="O933" i="1"/>
  <c r="O3734" i="1"/>
  <c r="O224" i="1"/>
  <c r="O1069" i="1"/>
  <c r="O2887" i="1"/>
  <c r="O3190" i="1"/>
  <c r="O4020" i="1"/>
  <c r="O2140" i="1"/>
  <c r="O3122" i="1"/>
  <c r="O955" i="1"/>
  <c r="O3090" i="1"/>
  <c r="O3966" i="1"/>
  <c r="O436" i="1"/>
  <c r="O892" i="1"/>
  <c r="O1140" i="1"/>
  <c r="O1868" i="1"/>
  <c r="O3089" i="1"/>
  <c r="O3901" i="1"/>
  <c r="O4023" i="1"/>
  <c r="O555" i="1"/>
  <c r="O912" i="1"/>
  <c r="O935" i="1"/>
  <c r="O3920" i="1"/>
  <c r="O2153" i="1"/>
  <c r="O3891" i="1"/>
  <c r="O3791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1793" i="1"/>
  <c r="O573" i="1"/>
  <c r="O970" i="1"/>
  <c r="O986" i="1"/>
  <c r="O714" i="1"/>
  <c r="O1407" i="1"/>
  <c r="O1483" i="1"/>
  <c r="O2761" i="1"/>
  <c r="O3079" i="1"/>
  <c r="O4019" i="1"/>
  <c r="O2136" i="1"/>
  <c r="O1918" i="1"/>
  <c r="O3194" i="1"/>
  <c r="O863" i="1"/>
  <c r="O1552" i="1"/>
  <c r="O3949" i="1"/>
  <c r="O220" i="1"/>
  <c r="O921" i="1"/>
  <c r="O1102" i="1"/>
  <c r="O1147" i="1"/>
  <c r="O1172" i="1"/>
  <c r="O1185" i="1"/>
  <c r="O1415" i="1"/>
  <c r="O1425" i="1"/>
  <c r="O1493" i="1"/>
  <c r="O1559" i="1"/>
  <c r="O2768" i="1"/>
  <c r="O2946" i="1"/>
  <c r="O3634" i="1"/>
  <c r="O3732" i="1"/>
  <c r="O3744" i="1"/>
  <c r="O3863" i="1"/>
  <c r="O3993" i="1"/>
  <c r="O4022" i="1"/>
  <c r="O4105" i="1"/>
  <c r="O663" i="1"/>
  <c r="O2854" i="1"/>
  <c r="O3986" i="1"/>
  <c r="O4060" i="1"/>
  <c r="O1562" i="1"/>
  <c r="O4113" i="1"/>
  <c r="O1584" i="1"/>
  <c r="O720" i="1"/>
  <c r="O865" i="1"/>
  <c r="O904" i="1"/>
  <c r="O2601" i="1"/>
  <c r="O2765" i="1"/>
  <c r="O3921" i="1"/>
  <c r="O2504" i="1"/>
  <c r="O4112" i="1"/>
  <c r="O1711" i="1"/>
  <c r="O1909" i="1"/>
  <c r="O2132" i="1"/>
  <c r="O2162" i="1"/>
  <c r="O2599" i="1"/>
  <c r="O1119" i="1"/>
  <c r="O450" i="1"/>
  <c r="O456" i="1"/>
  <c r="O1067" i="1"/>
  <c r="O576" i="1"/>
  <c r="O2863" i="1"/>
  <c r="O4039" i="1"/>
  <c r="O1997" i="1"/>
  <c r="O1438" i="1"/>
  <c r="O468" i="1"/>
  <c r="O1790" i="1"/>
  <c r="O1151" i="1"/>
  <c r="O1449" i="1"/>
  <c r="O1598" i="1"/>
  <c r="O1720" i="1"/>
  <c r="O2512" i="1"/>
  <c r="O2906" i="1"/>
  <c r="O3054" i="1"/>
  <c r="O4011" i="1"/>
  <c r="O2690" i="1"/>
  <c r="O1150" i="1"/>
  <c r="O890" i="1"/>
  <c r="O1410" i="1"/>
  <c r="O2697" i="1"/>
  <c r="O3080" i="1"/>
  <c r="O545" i="1"/>
  <c r="O900" i="1"/>
  <c r="O1072" i="1"/>
  <c r="O2702" i="1"/>
  <c r="O2850" i="1"/>
  <c r="O3997" i="1"/>
  <c r="O4018" i="1"/>
  <c r="O1801" i="1"/>
  <c r="O3992" i="1"/>
  <c r="O551" i="1"/>
  <c r="O565" i="1"/>
  <c r="O874" i="1"/>
  <c r="O880" i="1"/>
  <c r="O998" i="1"/>
  <c r="O999" i="1"/>
  <c r="O2521" i="1"/>
  <c r="O3910" i="1"/>
  <c r="O2880" i="1"/>
  <c r="O872" i="1"/>
  <c r="O458" i="1"/>
  <c r="O593" i="1"/>
  <c r="O711" i="1"/>
  <c r="O3924" i="1"/>
  <c r="O232" i="1"/>
  <c r="O1550" i="1"/>
  <c r="O1916" i="1"/>
  <c r="O3866" i="1"/>
  <c r="O4010" i="1"/>
  <c r="O4095" i="1"/>
  <c r="O4110" i="1"/>
  <c r="O1500" i="1"/>
  <c r="O588" i="1"/>
  <c r="O1084" i="1"/>
  <c r="O3085" i="1"/>
  <c r="O563" i="1"/>
  <c r="O1419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921" i="1"/>
  <c r="O192" i="1"/>
  <c r="O239" i="1"/>
  <c r="O446" i="1"/>
  <c r="O488" i="1"/>
  <c r="O516" i="1"/>
  <c r="O561" i="1"/>
  <c r="O774" i="1"/>
  <c r="O870" i="1"/>
  <c r="O937" i="1"/>
  <c r="O1137" i="1"/>
  <c r="O1155" i="1"/>
  <c r="O1485" i="1"/>
  <c r="O1561" i="1"/>
  <c r="O1715" i="1"/>
  <c r="O1906" i="1"/>
  <c r="O1991" i="1"/>
  <c r="O2125" i="1"/>
  <c r="O2154" i="1"/>
  <c r="O2440" i="1"/>
  <c r="O2587" i="1"/>
  <c r="O2594" i="1"/>
  <c r="O3088" i="1"/>
  <c r="O3097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962" i="1"/>
  <c r="O3964" i="1"/>
  <c r="O3968" i="1"/>
  <c r="O1095" i="1"/>
  <c r="O1184" i="1"/>
  <c r="O1907" i="1"/>
  <c r="O1103" i="1"/>
  <c r="O3108" i="1"/>
  <c r="O4109" i="1"/>
  <c r="O939" i="1"/>
  <c r="O941" i="1"/>
  <c r="O1791" i="1"/>
  <c r="O1795" i="1"/>
  <c r="O1813" i="1"/>
  <c r="O2695" i="1"/>
  <c r="O2866" i="1"/>
  <c r="O3055" i="1"/>
  <c r="O4007" i="1"/>
  <c r="O2905" i="1"/>
  <c r="O3852" i="1"/>
  <c r="O4075" i="1"/>
  <c r="O1875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4070" i="1"/>
  <c r="O1712" i="1"/>
  <c r="O2155" i="1"/>
  <c r="O2769" i="1"/>
  <c r="O775" i="1"/>
  <c r="O3990" i="1"/>
  <c r="O4092" i="1"/>
  <c r="O496" i="1"/>
  <c r="O601" i="1"/>
  <c r="O499" i="1"/>
  <c r="O883" i="1"/>
  <c r="O914" i="1"/>
  <c r="O919" i="1"/>
  <c r="O1175" i="1"/>
  <c r="O1494" i="1"/>
  <c r="O2410" i="1"/>
  <c r="O2508" i="1"/>
  <c r="O2846" i="1"/>
  <c r="O3649" i="1"/>
  <c r="O1123" i="1"/>
  <c r="O2881" i="1"/>
  <c r="O4021" i="1"/>
  <c r="O4067" i="1"/>
  <c r="O2700" i="1"/>
  <c r="O455" i="1"/>
  <c r="O596" i="1"/>
  <c r="O992" i="1"/>
  <c r="O1424" i="1"/>
  <c r="O1876" i="1"/>
  <c r="O2161" i="1"/>
  <c r="O2436" i="1"/>
  <c r="O2593" i="1"/>
  <c r="O3110" i="1"/>
  <c r="O3855" i="1"/>
  <c r="O4015" i="1"/>
  <c r="O461" i="1"/>
  <c r="O462" i="1"/>
  <c r="O543" i="1"/>
  <c r="O940" i="1"/>
  <c r="O1093" i="1"/>
  <c r="O1101" i="1"/>
  <c r="O1173" i="1"/>
  <c r="O1821" i="1"/>
  <c r="O1990" i="1"/>
  <c r="O2130" i="1"/>
  <c r="O2133" i="1"/>
  <c r="O2415" i="1"/>
  <c r="O2694" i="1"/>
  <c r="O2764" i="1"/>
  <c r="O2895" i="1"/>
  <c r="O2904" i="1"/>
  <c r="O2951" i="1"/>
  <c r="O3096" i="1"/>
  <c r="O3203" i="1"/>
  <c r="O3749" i="1"/>
  <c r="O3857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4013" i="1"/>
  <c r="O194" i="1"/>
  <c r="O1171" i="1"/>
  <c r="O2135" i="1"/>
  <c r="O4051" i="1"/>
  <c r="O676" i="1"/>
  <c r="O1088" i="1"/>
  <c r="O1408" i="1"/>
  <c r="O1409" i="1"/>
  <c r="O1437" i="1"/>
  <c r="O1585" i="1"/>
  <c r="O1812" i="1"/>
  <c r="O2643" i="1"/>
  <c r="O3644" i="1"/>
  <c r="O3927" i="1"/>
  <c r="O3928" i="1"/>
  <c r="O422" i="1"/>
  <c r="O580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217" i="1"/>
  <c r="O445" i="1"/>
  <c r="O484" i="1"/>
  <c r="O511" i="1"/>
  <c r="O579" i="1"/>
  <c r="O586" i="1"/>
  <c r="O773" i="1"/>
  <c r="O1075" i="1"/>
  <c r="O1116" i="1"/>
  <c r="O1128" i="1"/>
  <c r="O1178" i="1"/>
  <c r="O1545" i="1"/>
  <c r="O1703" i="1"/>
  <c r="O1865" i="1"/>
  <c r="O1869" i="1"/>
  <c r="O1913" i="1"/>
  <c r="O2128" i="1"/>
  <c r="O2442" i="1"/>
  <c r="O2687" i="1"/>
  <c r="O2759" i="1"/>
  <c r="O2779" i="1"/>
  <c r="O2843" i="1"/>
  <c r="O2888" i="1"/>
  <c r="O3067" i="1"/>
  <c r="O3112" i="1"/>
  <c r="O3738" i="1"/>
  <c r="O3747" i="1"/>
  <c r="O3797" i="1"/>
  <c r="O3860" i="1"/>
  <c r="O3919" i="1"/>
  <c r="O4002" i="1"/>
  <c r="O4026" i="1"/>
  <c r="O4086" i="1"/>
  <c r="O4087" i="1"/>
  <c r="O550" i="1"/>
  <c r="O668" i="1"/>
  <c r="O1917" i="1"/>
  <c r="O2425" i="1"/>
  <c r="O1413" i="1"/>
  <c r="O2877" i="1"/>
  <c r="O3959" i="1"/>
  <c r="O427" i="1"/>
  <c r="O546" i="1"/>
  <c r="O598" i="1"/>
  <c r="O1420" i="1"/>
  <c r="O1543" i="1"/>
  <c r="O1881" i="1"/>
  <c r="O2903" i="1"/>
  <c r="O163" i="1"/>
  <c r="O442" i="1"/>
  <c r="O449" i="1"/>
  <c r="O765" i="1"/>
  <c r="O1092" i="1"/>
  <c r="O1115" i="1"/>
  <c r="O1121" i="1"/>
  <c r="O1141" i="1"/>
  <c r="O1180" i="1"/>
  <c r="O1484" i="1"/>
  <c r="O1501" i="1"/>
  <c r="O1583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1183" i="1"/>
  <c r="O1867" i="1"/>
  <c r="O4074" i="1"/>
  <c r="O196" i="1"/>
  <c r="O437" i="1"/>
  <c r="O984" i="1"/>
  <c r="O1422" i="1"/>
  <c r="O1595" i="1"/>
  <c r="O3060" i="1"/>
  <c r="O3807" i="1"/>
  <c r="O3906" i="1"/>
  <c r="O3995" i="1"/>
  <c r="O4084" i="1"/>
  <c r="O4115" i="1"/>
  <c r="O447" i="1"/>
  <c r="O780" i="1"/>
  <c r="O1994" i="1"/>
  <c r="O2150" i="1"/>
  <c r="O2156" i="1"/>
  <c r="O2433" i="1"/>
  <c r="O2434" i="1"/>
  <c r="O2771" i="1"/>
  <c r="O2909" i="1"/>
  <c r="O2915" i="1"/>
  <c r="O2948" i="1"/>
  <c r="O3074" i="1"/>
  <c r="O3631" i="1"/>
  <c r="O4008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83" i="1"/>
  <c r="O698" i="1"/>
  <c r="O1113" i="1"/>
  <c r="O1130" i="1"/>
  <c r="O1136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86" i="1"/>
  <c r="O1588" i="1"/>
  <c r="O1590" i="1"/>
  <c r="O1591" i="1"/>
  <c r="O1594" i="1"/>
  <c r="O1599" i="1"/>
  <c r="O1601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3056" i="1"/>
  <c r="O3058" i="1"/>
  <c r="O3059" i="1"/>
  <c r="O3063" i="1"/>
  <c r="O3084" i="1"/>
  <c r="O3116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014" i="1"/>
  <c r="O2645" i="1"/>
  <c r="O1007" i="1"/>
  <c r="O3125" i="1"/>
  <c r="O1338" i="1"/>
  <c r="O1313" i="1"/>
  <c r="O1308" i="1"/>
  <c r="O1019" i="1"/>
  <c r="O1345" i="1"/>
  <c r="O2648" i="1"/>
  <c r="O1317" i="1"/>
  <c r="O152" i="1"/>
  <c r="O1339" i="1"/>
  <c r="O1021" i="1"/>
  <c r="O1006" i="1"/>
  <c r="O1002" i="1"/>
  <c r="O1343" i="1"/>
  <c r="O2658" i="1"/>
  <c r="O1306" i="1"/>
  <c r="O1336" i="1"/>
  <c r="O1009" i="1"/>
  <c r="O1311" i="1"/>
  <c r="O615" i="1"/>
  <c r="O1315" i="1"/>
  <c r="O1319" i="1"/>
  <c r="O1015" i="1"/>
  <c r="O1045" i="1"/>
  <c r="O1332" i="1"/>
  <c r="O1307" i="1"/>
  <c r="O134" i="1"/>
  <c r="O1011" i="1"/>
  <c r="O1568" i="1"/>
  <c r="O1320" i="1"/>
  <c r="O1323" i="1"/>
  <c r="O2655" i="1"/>
  <c r="O1309" i="1"/>
  <c r="O2659" i="1"/>
  <c r="O2653" i="1"/>
  <c r="O1003" i="1"/>
  <c r="O1337" i="1"/>
  <c r="O1326" i="1"/>
  <c r="O140" i="1"/>
  <c r="O628" i="1"/>
  <c r="O1333" i="1"/>
  <c r="O1570" i="1"/>
  <c r="O1341" i="1"/>
  <c r="O1005" i="1"/>
  <c r="O2657" i="1"/>
  <c r="O1312" i="1"/>
  <c r="O1016" i="1"/>
  <c r="O1004" i="1"/>
  <c r="O1018" i="1"/>
  <c r="O2368" i="1"/>
  <c r="O1243" i="1"/>
  <c r="O1572" i="1"/>
  <c r="O1577" i="1"/>
  <c r="O2647" i="1"/>
  <c r="O146" i="1"/>
  <c r="O3878" i="1"/>
  <c r="O2646" i="1"/>
  <c r="O1316" i="1"/>
  <c r="O1228" i="1"/>
  <c r="O130" i="1"/>
  <c r="O158" i="1"/>
  <c r="O1330" i="1"/>
  <c r="O1329" i="1"/>
  <c r="O1245" i="1"/>
  <c r="O2954" i="1"/>
  <c r="O1457" i="1"/>
  <c r="O2383" i="1"/>
  <c r="O3872" i="1"/>
  <c r="O1230" i="1"/>
  <c r="O610" i="1"/>
  <c r="O128" i="1"/>
  <c r="O2661" i="1"/>
  <c r="O1325" i="1"/>
  <c r="O2958" i="1"/>
  <c r="O143" i="1"/>
  <c r="O635" i="1"/>
  <c r="O3879" i="1"/>
  <c r="O1310" i="1"/>
  <c r="O1328" i="1"/>
  <c r="O2361" i="1"/>
  <c r="O2953" i="1"/>
  <c r="O1226" i="1"/>
  <c r="O3128" i="1"/>
  <c r="O2389" i="1"/>
  <c r="O1340" i="1"/>
  <c r="O3882" i="1"/>
  <c r="O2654" i="1"/>
  <c r="O1321" i="1"/>
  <c r="O2387" i="1"/>
  <c r="O2957" i="1"/>
  <c r="O633" i="1"/>
  <c r="O2369" i="1"/>
  <c r="O1578" i="1"/>
  <c r="O1020" i="1"/>
  <c r="O2955" i="1"/>
  <c r="O605" i="1"/>
  <c r="O1576" i="1"/>
  <c r="O1322" i="1"/>
  <c r="O141" i="1"/>
  <c r="O1327" i="1"/>
  <c r="O2390" i="1"/>
  <c r="O3871" i="1"/>
  <c r="O2385" i="1"/>
  <c r="O1331" i="1"/>
  <c r="O137" i="1"/>
  <c r="O155" i="1"/>
  <c r="O2652" i="1"/>
  <c r="O631" i="1"/>
  <c r="O1569" i="1"/>
  <c r="O624" i="1"/>
  <c r="O147" i="1"/>
  <c r="O2378" i="1"/>
  <c r="O622" i="1"/>
  <c r="O2345" i="1"/>
  <c r="O2959" i="1"/>
  <c r="O2581" i="1"/>
  <c r="O2350" i="1"/>
  <c r="O1047" i="1"/>
  <c r="O623" i="1"/>
  <c r="O1010" i="1"/>
  <c r="O1042" i="1"/>
  <c r="O2573" i="1"/>
  <c r="O1242" i="1"/>
  <c r="O1017" i="1"/>
  <c r="O1008" i="1"/>
  <c r="O1575" i="1"/>
  <c r="O1012" i="1"/>
  <c r="O1050" i="1"/>
  <c r="O1237" i="1"/>
  <c r="O1580" i="1"/>
  <c r="O129" i="1"/>
  <c r="O1064" i="1"/>
  <c r="O2374" i="1"/>
  <c r="O1240" i="1"/>
  <c r="O125" i="1"/>
  <c r="O1458" i="1"/>
  <c r="O2571" i="1"/>
  <c r="O153" i="1"/>
  <c r="O603" i="1"/>
  <c r="O1227" i="1"/>
  <c r="O607" i="1"/>
  <c r="O1574" i="1"/>
  <c r="O2651" i="1"/>
  <c r="O2364" i="1"/>
  <c r="O2569" i="1"/>
  <c r="O1235" i="1"/>
  <c r="O3124" i="1"/>
  <c r="O148" i="1"/>
  <c r="O2353" i="1"/>
  <c r="O1324" i="1"/>
  <c r="O2650" i="1"/>
  <c r="O602" i="1"/>
  <c r="O1344" i="1"/>
  <c r="O1567" i="1"/>
  <c r="O2370" i="1"/>
  <c r="O2567" i="1"/>
  <c r="O151" i="1"/>
  <c r="O2660" i="1"/>
  <c r="O629" i="1"/>
  <c r="O1565" i="1"/>
  <c r="O2372" i="1"/>
  <c r="O157" i="1"/>
  <c r="O1573" i="1"/>
  <c r="O1013" i="1"/>
  <c r="O2384" i="1"/>
  <c r="O2564" i="1"/>
  <c r="O127" i="1"/>
  <c r="O1563" i="1"/>
  <c r="O619" i="1"/>
  <c r="O2572" i="1"/>
  <c r="O1579" i="1"/>
  <c r="O2357" i="1"/>
  <c r="O2382" i="1"/>
  <c r="O2582" i="1"/>
  <c r="O2656" i="1"/>
  <c r="O1062" i="1"/>
  <c r="O2375" i="1"/>
  <c r="O2395" i="1"/>
  <c r="O2570" i="1"/>
  <c r="O150" i="1"/>
  <c r="O156" i="1"/>
  <c r="O1234" i="1"/>
  <c r="O3873" i="1"/>
  <c r="O2348" i="1"/>
  <c r="O2649" i="1"/>
  <c r="O3889" i="1"/>
  <c r="O154" i="1"/>
  <c r="O2391" i="1"/>
  <c r="O1314" i="1"/>
  <c r="O1581" i="1"/>
  <c r="O3126" i="1"/>
  <c r="O1231" i="1"/>
  <c r="O2356" i="1"/>
  <c r="O2393" i="1"/>
  <c r="O3883" i="1"/>
  <c r="O2662" i="1"/>
  <c r="O640" i="1"/>
  <c r="O1055" i="1"/>
  <c r="O1456" i="1"/>
  <c r="O2349" i="1"/>
  <c r="O122" i="1"/>
  <c r="O144" i="1"/>
  <c r="O161" i="1"/>
  <c r="O608" i="1"/>
  <c r="O632" i="1"/>
  <c r="O1044" i="1"/>
  <c r="O1566" i="1"/>
  <c r="O2376" i="1"/>
  <c r="O2398" i="1"/>
  <c r="O3123" i="1"/>
  <c r="O3870" i="1"/>
  <c r="O3880" i="1"/>
  <c r="O159" i="1"/>
  <c r="O2386" i="1"/>
  <c r="O1046" i="1"/>
  <c r="O611" i="1"/>
  <c r="O1244" i="1"/>
  <c r="O638" i="1"/>
  <c r="O2396" i="1"/>
  <c r="O637" i="1"/>
  <c r="O1453" i="1"/>
  <c r="O2362" i="1"/>
  <c r="O123" i="1"/>
  <c r="O621" i="1"/>
  <c r="O636" i="1"/>
  <c r="O641" i="1"/>
  <c r="O1049" i="1"/>
  <c r="O1318" i="1"/>
  <c r="O2346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229" i="1"/>
  <c r="O1232" i="1"/>
  <c r="O1233" i="1"/>
  <c r="O1236" i="1"/>
  <c r="O1238" i="1"/>
  <c r="O1239" i="1"/>
  <c r="O1241" i="1"/>
  <c r="O1334" i="1"/>
  <c r="O1335" i="1"/>
  <c r="O1342" i="1"/>
  <c r="O1454" i="1"/>
  <c r="O1455" i="1"/>
  <c r="O1459" i="1"/>
  <c r="O1460" i="1"/>
  <c r="O1461" i="1"/>
  <c r="O1462" i="1"/>
  <c r="O1564" i="1"/>
  <c r="O1571" i="1"/>
  <c r="O1582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563" i="1"/>
  <c r="O2565" i="1"/>
  <c r="O2566" i="1"/>
  <c r="O2568" i="1"/>
  <c r="O2574" i="1"/>
  <c r="O2575" i="1"/>
  <c r="O2576" i="1"/>
  <c r="O2577" i="1"/>
  <c r="O2578" i="1"/>
  <c r="O2579" i="1"/>
  <c r="O2580" i="1"/>
  <c r="O2956" i="1"/>
  <c r="O2960" i="1"/>
  <c r="O2961" i="1"/>
  <c r="O2962" i="1"/>
  <c r="O3127" i="1"/>
  <c r="O3129" i="1"/>
  <c r="O3874" i="1"/>
  <c r="O3875" i="1"/>
  <c r="O3876" i="1"/>
  <c r="O3877" i="1"/>
  <c r="O3881" i="1"/>
  <c r="O3884" i="1"/>
  <c r="O3885" i="1"/>
  <c r="O3886" i="1"/>
  <c r="O3887" i="1"/>
  <c r="O3888" i="1"/>
  <c r="O2016" i="1"/>
</calcChain>
</file>

<file path=xl/sharedStrings.xml><?xml version="1.0" encoding="utf-8"?>
<sst xmlns="http://schemas.openxmlformats.org/spreadsheetml/2006/main" count="38395" uniqueCount="8424">
  <si>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</si>
  <si>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</si>
  <si>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</si>
  <si>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</si>
  <si>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</si>
  <si>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</si>
  <si>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</si>
  <si>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</si>
  <si>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</si>
  <si>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</si>
  <si>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</si>
  <si>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</si>
  <si>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</si>
  <si>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</si>
  <si>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</si>
  <si>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</si>
  <si>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</si>
  <si>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</si>
  <si>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</si>
  <si>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</si>
  <si>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</si>
  <si>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</si>
  <si>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</si>
  <si>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</si>
  <si>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</si>
  <si>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</si>
  <si>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</si>
  <si>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</si>
  <si>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</si>
  <si>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</si>
  <si>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</si>
  <si>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</si>
  <si>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</si>
  <si>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</si>
  <si>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</si>
  <si>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</si>
  <si>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</si>
  <si>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</si>
  <si>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</si>
  <si>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</si>
  <si>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</si>
  <si>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</si>
  <si>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</si>
  <si>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</si>
  <si>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</si>
  <si>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</si>
  <si>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</si>
  <si>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</si>
  <si>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</si>
  <si>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</si>
  <si>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</si>
  <si>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</si>
  <si>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</si>
  <si>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</si>
  <si>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</si>
  <si>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</si>
  <si>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</si>
  <si>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</si>
  <si>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</si>
  <si>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</si>
  <si>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</si>
  <si>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</si>
  <si>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</si>
  <si>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</si>
  <si>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</si>
  <si>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</si>
  <si>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</si>
  <si>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</si>
  <si>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</si>
  <si>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</si>
  <si>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</si>
  <si>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</si>
  <si>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</si>
  <si>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</si>
  <si>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</si>
  <si>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</si>
  <si>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</si>
  <si>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</si>
  <si>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</si>
  <si>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</si>
  <si>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</si>
  <si>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</si>
  <si>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</si>
  <si>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</si>
  <si>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</si>
  <si>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</si>
  <si>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</si>
  <si>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</si>
  <si>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</si>
  <si>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</si>
  <si>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</si>
  <si>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</si>
  <si>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</si>
  <si>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</si>
  <si>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</si>
  <si>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</si>
  <si>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</si>
  <si>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</si>
  <si>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</si>
  <si>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</si>
  <si>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</si>
  <si>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</si>
  <si>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</si>
  <si>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</si>
  <si>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</si>
  <si>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</si>
  <si>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</si>
  <si>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</si>
  <si>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</si>
  <si>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</si>
  <si>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</si>
  <si>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</si>
  <si>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</si>
  <si>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</si>
  <si>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</si>
  <si>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</si>
  <si>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</si>
  <si>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</si>
  <si>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</si>
  <si>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</si>
  <si>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</si>
  <si>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</si>
  <si>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</si>
  <si>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</si>
  <si>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</si>
  <si>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</si>
  <si>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</si>
  <si>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</si>
  <si>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</si>
  <si>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</si>
  <si>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</si>
  <si>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</si>
  <si>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</si>
  <si>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</si>
  <si>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</si>
  <si>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</si>
  <si>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</si>
  <si>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</si>
  <si>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</si>
  <si>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</si>
  <si>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</si>
  <si>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</si>
  <si>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</si>
  <si>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</si>
  <si>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</si>
  <si>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</si>
  <si>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</si>
  <si>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</si>
  <si>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</si>
  <si>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</si>
  <si>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</si>
  <si>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</si>
  <si>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</si>
  <si>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</si>
  <si>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</si>
  <si>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</si>
  <si>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</si>
  <si>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</si>
  <si>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</si>
  <si>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</si>
  <si>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</si>
  <si>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</si>
  <si>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</si>
  <si>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</si>
  <si>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</si>
  <si>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</si>
  <si>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</si>
  <si>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</si>
  <si>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</si>
  <si>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</si>
  <si>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</si>
  <si>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</si>
  <si>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</si>
  <si>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</si>
  <si>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</si>
  <si>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</si>
  <si>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</si>
  <si>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</si>
  <si>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</si>
  <si>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</si>
  <si>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</si>
  <si>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</si>
  <si>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</si>
  <si>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</si>
  <si>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</si>
  <si>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</si>
  <si>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</si>
  <si>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</si>
  <si>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</si>
  <si>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</si>
  <si>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</si>
  <si>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</si>
  <si>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</si>
  <si>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</si>
  <si>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</si>
  <si>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</si>
  <si>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</si>
  <si>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</si>
  <si>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</si>
  <si>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</si>
  <si>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</si>
  <si>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</si>
  <si>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</si>
  <si>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</si>
  <si>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</si>
  <si>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</si>
  <si>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</si>
  <si>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</si>
  <si>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</si>
  <si>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</si>
  <si>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</si>
  <si>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</si>
  <si>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</si>
  <si>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</si>
  <si>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</si>
  <si>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</si>
  <si>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</si>
  <si>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</si>
  <si>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</si>
  <si>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</si>
  <si>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</si>
  <si>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</si>
  <si>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</si>
  <si>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</si>
  <si>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</si>
  <si>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</si>
  <si>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</si>
  <si>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</si>
  <si>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</si>
  <si>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</si>
  <si>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</si>
  <si>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</si>
  <si>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</si>
  <si>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</si>
  <si>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</si>
  <si>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</si>
  <si>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</si>
  <si>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</si>
  <si>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</si>
  <si>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</si>
  <si>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</si>
  <si>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</si>
  <si>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</si>
  <si>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</si>
  <si>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</si>
  <si>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</si>
  <si>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</si>
  <si>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</si>
  <si>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</si>
  <si>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</si>
  <si>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</si>
  <si>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</si>
  <si>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</si>
  <si>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</si>
  <si>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</si>
  <si>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</si>
  <si>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</si>
  <si>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</si>
  <si>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</si>
  <si>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</si>
  <si>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</si>
  <si>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</si>
  <si>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</si>
  <si>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</si>
  <si>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</si>
  <si>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</si>
  <si>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</si>
  <si>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</si>
  <si>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</si>
  <si>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</si>
  <si>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</si>
  <si>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</si>
  <si>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</si>
  <si>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</si>
  <si>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</si>
  <si>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</si>
  <si>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</si>
  <si>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</si>
  <si>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</si>
  <si>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</si>
  <si>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</si>
  <si>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</si>
  <si>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</si>
  <si>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</si>
  <si>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</si>
  <si>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</si>
  <si>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</si>
  <si>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</si>
  <si>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</si>
  <si>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</si>
  <si>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</si>
  <si>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</si>
  <si>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</si>
  <si>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</si>
  <si>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</si>
  <si>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</si>
  <si>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</si>
  <si>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</si>
  <si>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</si>
  <si>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</si>
  <si>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</si>
  <si>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</si>
  <si>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</si>
  <si>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</si>
  <si>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</si>
  <si>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</si>
  <si>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</si>
  <si>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</si>
  <si>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</si>
  <si>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</si>
  <si>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</si>
  <si>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</si>
  <si>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</si>
  <si>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</si>
  <si>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</si>
  <si>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</si>
  <si>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</si>
  <si>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</si>
  <si>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</si>
  <si>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</si>
  <si>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</si>
  <si>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</si>
  <si>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</si>
  <si>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</si>
  <si>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</si>
  <si>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</si>
  <si>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</si>
  <si>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</si>
  <si>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</si>
  <si>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</si>
  <si>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</si>
  <si>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</si>
  <si>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</si>
  <si>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</si>
  <si>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</si>
  <si>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</si>
  <si>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</si>
  <si>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</si>
  <si>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</si>
  <si>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</si>
  <si>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</si>
  <si>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</si>
  <si>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</si>
  <si>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</si>
  <si>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</si>
  <si>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</si>
  <si>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</si>
  <si>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</si>
  <si>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</si>
  <si>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</si>
  <si>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</si>
  <si>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</si>
  <si>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</si>
  <si>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</si>
  <si>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</si>
  <si>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</si>
  <si>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</si>
  <si>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</si>
  <si>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</si>
  <si>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</si>
  <si>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</si>
  <si>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</si>
  <si>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</si>
  <si>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</si>
  <si>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</si>
  <si>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</si>
  <si>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</si>
  <si>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</si>
  <si>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</si>
  <si>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</si>
  <si>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</si>
  <si>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</si>
  <si>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</si>
  <si>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</si>
  <si>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</si>
  <si>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</si>
  <si>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</si>
  <si>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</si>
  <si>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</si>
  <si>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</si>
  <si>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</si>
  <si>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</si>
  <si>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</si>
  <si>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</si>
  <si>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</si>
  <si>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</si>
  <si>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</si>
  <si>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</si>
  <si>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</si>
  <si>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</si>
  <si>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</si>
  <si>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</si>
  <si>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</si>
  <si>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</si>
  <si>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</si>
  <si>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</si>
  <si>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</si>
  <si>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</si>
  <si>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</si>
  <si>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</si>
  <si>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</si>
  <si>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</si>
  <si>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</si>
  <si>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</si>
  <si>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</si>
  <si>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</si>
  <si>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</si>
  <si>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</si>
  <si>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</si>
  <si>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</si>
  <si>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</si>
  <si>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</si>
  <si>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</si>
  <si>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</si>
  <si>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</si>
  <si>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</si>
  <si>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</si>
  <si>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</si>
  <si>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</si>
  <si>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</si>
  <si>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</si>
  <si>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</si>
  <si>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</si>
  <si>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</si>
  <si>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</si>
  <si>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</si>
  <si>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</si>
  <si>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</si>
  <si>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</si>
  <si>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</si>
  <si>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</si>
  <si>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</si>
  <si>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</si>
  <si>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</si>
  <si>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</si>
  <si>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</si>
  <si>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</si>
  <si>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</si>
  <si>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</si>
  <si>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</si>
  <si>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</si>
  <si>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</si>
  <si>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</si>
  <si>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</si>
  <si>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</si>
  <si>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</si>
  <si>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</si>
  <si>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</si>
  <si>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</si>
  <si>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</si>
  <si>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</si>
  <si>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</si>
  <si>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</si>
  <si>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</si>
  <si>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</si>
  <si>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</si>
  <si>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</si>
  <si>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</si>
  <si>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</si>
  <si>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</si>
  <si>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</si>
  <si>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</si>
  <si>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</si>
  <si>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</si>
  <si>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</si>
  <si>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</si>
  <si>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</si>
  <si>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</si>
  <si>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</si>
  <si>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</si>
  <si>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</si>
  <si>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</si>
  <si>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</si>
  <si>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</si>
  <si>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</si>
  <si>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</si>
  <si>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</si>
  <si>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</si>
  <si>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</si>
  <si>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</si>
  <si>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</si>
  <si>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</si>
  <si>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</si>
  <si>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</si>
  <si>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</si>
  <si>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</si>
  <si>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</si>
  <si>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</si>
  <si>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</si>
  <si>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</si>
  <si>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</si>
  <si>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</si>
  <si>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</si>
  <si>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</si>
  <si>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</si>
  <si>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</si>
  <si>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</si>
  <si>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</si>
  <si>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</si>
  <si>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</si>
  <si>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</si>
  <si>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</si>
  <si>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</si>
  <si>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</si>
  <si>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</si>
  <si>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</si>
  <si>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</si>
  <si>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</si>
  <si>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</si>
  <si>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</si>
  <si>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</si>
  <si>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</si>
  <si>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</si>
  <si>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</si>
  <si>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</si>
  <si>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</si>
  <si>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</si>
  <si>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</si>
  <si>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</si>
  <si>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</si>
  <si>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</si>
  <si>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</si>
  <si>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</si>
  <si>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</si>
  <si>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</si>
  <si>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</si>
  <si>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</si>
  <si>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</si>
  <si>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</si>
  <si>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</si>
  <si>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</si>
  <si>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</si>
  <si>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</si>
  <si>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</si>
  <si>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</si>
  <si>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</si>
  <si>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</si>
  <si>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</si>
  <si>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</si>
  <si>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</si>
  <si>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</si>
  <si>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</si>
  <si>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</si>
  <si>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</si>
  <si>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</si>
  <si>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</si>
  <si>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</si>
  <si>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</si>
  <si>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</si>
  <si>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</si>
  <si>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</si>
  <si>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</si>
  <si>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</si>
  <si>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</si>
  <si>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</si>
  <si>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</si>
  <si>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</si>
  <si>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</si>
  <si>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</si>
  <si>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</si>
  <si>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</si>
  <si>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</si>
  <si>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</si>
  <si>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</si>
  <si>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</si>
  <si>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</si>
  <si>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</si>
  <si>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</si>
  <si>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</si>
  <si>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</si>
  <si>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</si>
  <si>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</si>
  <si>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</si>
  <si>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</si>
  <si>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</si>
  <si>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</si>
  <si>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</si>
  <si>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</si>
  <si>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</si>
  <si>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</si>
  <si>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</si>
  <si>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</si>
  <si>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</si>
  <si>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</si>
  <si>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</si>
  <si>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</si>
  <si>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</si>
  <si>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</si>
  <si>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</si>
  <si>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</si>
  <si>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</si>
  <si>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</si>
  <si>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</si>
  <si>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</si>
  <si>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</si>
  <si>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</si>
  <si>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</si>
  <si>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</si>
  <si>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</si>
  <si>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</si>
  <si>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</si>
  <si>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</si>
  <si>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</si>
  <si>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</si>
  <si>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</si>
  <si>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</si>
  <si>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</si>
  <si>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</si>
  <si>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</si>
  <si>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</si>
  <si>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</si>
  <si>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</si>
  <si>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</si>
  <si>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</si>
  <si>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</si>
  <si>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</si>
  <si>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</si>
  <si>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</si>
  <si>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</si>
  <si>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</si>
  <si>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</si>
  <si>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</si>
  <si>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</si>
  <si>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</si>
  <si>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</si>
  <si>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</si>
  <si>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</si>
  <si>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</si>
  <si>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</si>
  <si>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</si>
  <si>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</si>
  <si>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</si>
  <si>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</si>
  <si>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</si>
  <si>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</si>
  <si>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</si>
  <si>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</si>
  <si>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</si>
  <si>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</si>
  <si>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</si>
  <si>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</si>
  <si>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</si>
  <si>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</si>
  <si>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</si>
  <si>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</si>
  <si>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</si>
  <si>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</si>
  <si>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</si>
  <si>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</si>
  <si>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</si>
  <si>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</si>
  <si>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</si>
  <si>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</si>
  <si>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</si>
  <si>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</si>
  <si>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</si>
  <si>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</si>
  <si>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</si>
  <si>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</si>
  <si>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</si>
  <si>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</si>
  <si>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</si>
  <si>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</si>
  <si>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</si>
  <si>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</si>
  <si>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</si>
  <si>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</si>
  <si>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</si>
  <si>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</si>
  <si>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</si>
  <si>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</si>
  <si>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</si>
  <si>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</si>
  <si>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</si>
  <si>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</si>
  <si>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</si>
  <si>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</si>
  <si>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</si>
  <si>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</si>
  <si>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</si>
  <si>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</si>
  <si>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</si>
  <si>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</si>
  <si>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</si>
  <si>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</si>
  <si>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</si>
  <si>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</si>
  <si>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</si>
  <si>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</si>
  <si>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</si>
  <si>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</si>
  <si>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</si>
  <si>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</si>
  <si>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</si>
  <si>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</si>
  <si>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</si>
  <si>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</si>
  <si>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</si>
  <si>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</si>
  <si>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</si>
  <si>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</si>
  <si>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</si>
  <si>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</si>
  <si>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</si>
  <si>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</si>
  <si>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</si>
  <si>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</si>
  <si>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</si>
  <si>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</si>
  <si>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</si>
  <si>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</si>
  <si>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</si>
  <si>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</si>
  <si>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</si>
  <si>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</si>
  <si>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</si>
  <si>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</si>
  <si>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</si>
  <si>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</si>
  <si>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</si>
  <si>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</si>
  <si>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</si>
  <si>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</si>
  <si>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</si>
  <si>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</si>
  <si>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</si>
  <si>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</si>
  <si>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</si>
  <si>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</si>
  <si>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</si>
  <si>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</si>
  <si>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</si>
  <si>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</si>
  <si>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</si>
  <si>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</si>
  <si>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</si>
  <si>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</si>
  <si>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</si>
  <si>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</si>
  <si>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</si>
  <si>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</si>
  <si>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</si>
  <si>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</si>
  <si>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</si>
  <si>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</si>
  <si>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</si>
  <si>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</si>
  <si>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</si>
  <si>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</si>
  <si>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</si>
  <si>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</si>
  <si>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</si>
  <si>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</si>
  <si>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</si>
  <si>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</si>
  <si>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</si>
  <si>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</si>
  <si>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</si>
  <si>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</si>
  <si>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</si>
  <si>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</si>
  <si>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</si>
  <si>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</si>
  <si>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</si>
  <si>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</si>
  <si>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</si>
  <si>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</si>
  <si>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</si>
  <si>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</si>
  <si>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</si>
  <si>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</si>
  <si>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</si>
  <si>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</si>
  <si>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</si>
  <si>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</si>
  <si>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</si>
  <si>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</si>
  <si>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</si>
  <si>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</si>
  <si>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</si>
  <si>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</si>
  <si>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</si>
  <si>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</si>
  <si>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</si>
  <si>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</si>
  <si>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</si>
  <si>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</si>
  <si>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</si>
  <si>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</si>
  <si>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</si>
  <si>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</si>
  <si>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</si>
  <si>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</si>
  <si>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</si>
  <si>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</si>
  <si>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</si>
  <si>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</si>
  <si>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</si>
  <si>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</si>
  <si>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</si>
  <si>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</si>
  <si>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</si>
  <si>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</si>
  <si>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</si>
  <si>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</si>
  <si>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</si>
  <si>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</si>
  <si>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</si>
  <si>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</si>
  <si>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</si>
  <si>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</si>
  <si>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</si>
  <si>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</si>
  <si>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</si>
  <si>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</si>
  <si>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</si>
  <si>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</si>
  <si>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</si>
  <si>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</si>
  <si>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</si>
  <si>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</si>
  <si>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</si>
  <si>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</si>
  <si>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</si>
  <si>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</si>
  <si>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</si>
  <si>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</si>
  <si>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</si>
  <si>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</si>
  <si>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</si>
  <si>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</si>
  <si>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</si>
  <si>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</si>
  <si>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</si>
  <si>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</si>
  <si>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</si>
  <si>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</si>
  <si>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</si>
  <si>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</si>
  <si>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</si>
  <si>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</si>
  <si>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</si>
  <si>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</si>
  <si>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</si>
  <si>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</si>
  <si>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</si>
  <si>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</si>
  <si>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</si>
  <si>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</si>
  <si>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</si>
  <si>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</si>
  <si>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</si>
  <si>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</si>
  <si>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</si>
  <si>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</si>
  <si>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</si>
  <si>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</si>
  <si>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</si>
  <si>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</si>
  <si>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</si>
  <si>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</si>
  <si>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</si>
  <si>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</si>
  <si>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</si>
  <si>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</si>
  <si>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</si>
  <si>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</si>
  <si>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</si>
  <si>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</si>
  <si>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</si>
  <si>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</si>
  <si>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</si>
  <si>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</si>
  <si>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</si>
  <si>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</si>
  <si>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</si>
  <si>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</si>
  <si>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</si>
  <si>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</si>
  <si>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</si>
  <si>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</si>
  <si>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</si>
  <si>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</si>
  <si>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</si>
  <si>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</si>
  <si>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</si>
  <si>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</si>
  <si>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</si>
  <si>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</si>
  <si>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</si>
  <si>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</si>
  <si>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</si>
  <si>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</si>
  <si>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</si>
  <si>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</si>
  <si>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</si>
  <si>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</si>
  <si>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</si>
  <si>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</si>
  <si>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</si>
  <si>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</si>
  <si>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</si>
  <si>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</si>
  <si>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</si>
  <si>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</si>
  <si>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</si>
  <si>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</si>
  <si>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</si>
  <si>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</si>
  <si>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</si>
  <si>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</si>
  <si>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</si>
  <si>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</si>
  <si>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</si>
  <si>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</si>
  <si>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</si>
  <si>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</si>
  <si>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</si>
  <si>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</si>
  <si>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</si>
  <si>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</si>
  <si>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</si>
  <si>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</si>
  <si>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</si>
  <si>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</si>
  <si>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</si>
  <si>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</si>
  <si>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</si>
  <si>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</si>
  <si>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</si>
  <si>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</si>
  <si>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</si>
  <si>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</si>
  <si>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</si>
  <si>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</si>
  <si>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</si>
  <si>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</si>
  <si>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</si>
  <si>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</si>
  <si>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</si>
  <si>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</si>
  <si>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</si>
  <si>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</si>
  <si>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</si>
  <si>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</si>
  <si>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</si>
  <si>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</si>
  <si>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</si>
  <si>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</si>
  <si>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</si>
  <si>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</si>
  <si>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</si>
  <si>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</si>
  <si>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</si>
  <si>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</si>
  <si>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</si>
  <si>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</si>
  <si>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</si>
  <si>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</si>
  <si>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</si>
  <si>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</si>
  <si>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</si>
  <si>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</si>
  <si>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</si>
  <si>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</si>
  <si>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</si>
  <si>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</si>
  <si>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</si>
  <si>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</si>
  <si>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</si>
  <si>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</si>
  <si>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</si>
  <si>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</si>
  <si>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</si>
  <si>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</si>
  <si>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</si>
  <si>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</si>
  <si>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</si>
  <si>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</si>
  <si>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</si>
  <si>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</si>
  <si>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</si>
  <si>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</si>
  <si>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</si>
  <si>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</si>
  <si>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</si>
  <si>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</si>
  <si>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</si>
  <si>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</si>
  <si>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</si>
  <si>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</si>
  <si>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</si>
  <si>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</si>
  <si>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</si>
  <si>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</si>
  <si>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</si>
  <si>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</si>
  <si>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</si>
  <si>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</si>
  <si>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</si>
  <si>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</si>
  <si>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</si>
  <si>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</si>
  <si>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</si>
  <si>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</si>
  <si>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</si>
  <si>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</si>
  <si>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</si>
  <si>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</si>
  <si>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</si>
  <si>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</si>
  <si>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</si>
  <si>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</si>
  <si>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</si>
  <si>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</si>
  <si>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</si>
  <si>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</si>
  <si>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</si>
  <si>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</si>
  <si>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</si>
  <si>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</si>
  <si>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</si>
  <si>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</si>
  <si>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</si>
  <si>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</si>
  <si>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</si>
  <si>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</si>
  <si>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</si>
  <si>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</si>
  <si>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</si>
  <si>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</si>
  <si>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</si>
  <si>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</si>
  <si>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</si>
  <si>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</si>
  <si>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</si>
  <si>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</si>
  <si>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</si>
  <si>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</si>
  <si>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</si>
  <si>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</si>
  <si>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</si>
  <si>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</si>
  <si>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</si>
  <si>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</si>
  <si>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</si>
  <si>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</si>
  <si>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</si>
  <si>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</si>
  <si>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</si>
  <si>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</si>
  <si>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</si>
  <si>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</si>
  <si>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</si>
  <si>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</si>
  <si>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</si>
  <si>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</si>
  <si>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</si>
  <si>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</si>
  <si>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</si>
  <si>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</si>
  <si>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</si>
  <si>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</si>
  <si>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</si>
  <si>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</si>
  <si>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</si>
  <si>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</si>
  <si>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</si>
  <si>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</si>
  <si>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</si>
  <si>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</si>
  <si>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</si>
  <si>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</si>
  <si>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</si>
  <si>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</si>
  <si>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</si>
  <si>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</si>
  <si>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</si>
  <si>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</si>
  <si>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</si>
  <si>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</si>
  <si>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</si>
  <si>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</si>
  <si>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</si>
  <si>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</si>
  <si>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</si>
  <si>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</si>
  <si>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</si>
  <si>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</si>
  <si>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</si>
  <si>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</si>
  <si>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</si>
  <si>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</si>
  <si>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</si>
  <si>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</si>
  <si>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</si>
  <si>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</si>
  <si>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</si>
  <si>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</si>
  <si>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</si>
  <si>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</si>
  <si>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</si>
  <si>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</si>
  <si>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</si>
  <si>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</si>
  <si>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</si>
  <si>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</si>
  <si>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</si>
  <si>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</si>
  <si>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</si>
  <si>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</si>
  <si>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</si>
  <si>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</si>
  <si>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</si>
  <si>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</si>
  <si>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</si>
  <si>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</si>
  <si>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</si>
  <si>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</si>
  <si>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</si>
  <si>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</si>
  <si>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</si>
  <si>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</si>
  <si>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</si>
  <si>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</si>
  <si>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</si>
  <si>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</si>
  <si>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</si>
  <si>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</si>
  <si>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</si>
  <si>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</si>
  <si>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</si>
  <si>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</si>
  <si>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</si>
  <si>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</si>
  <si>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</si>
  <si>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</si>
  <si>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</si>
  <si>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</si>
  <si>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</si>
  <si>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</si>
  <si>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</si>
  <si>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</si>
  <si>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</si>
  <si>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</si>
  <si>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</si>
  <si>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</si>
  <si>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</si>
  <si>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</si>
  <si>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</si>
  <si>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</si>
  <si>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</si>
  <si>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</si>
  <si>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</si>
  <si>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</si>
  <si>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</si>
  <si>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</si>
  <si>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</si>
  <si>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</si>
  <si>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</si>
  <si>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</si>
  <si>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</si>
  <si>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</si>
  <si>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</si>
  <si>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</si>
  <si>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</si>
  <si>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</si>
  <si>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</si>
  <si>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</si>
  <si>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</si>
  <si>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</si>
  <si>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</si>
  <si>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</si>
  <si>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</si>
  <si>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</si>
  <si>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</si>
  <si>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</si>
  <si>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</si>
  <si>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</si>
  <si>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</si>
  <si>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</si>
  <si>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</si>
  <si>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</si>
  <si>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</si>
  <si>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</si>
  <si>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</si>
  <si>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</si>
  <si>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</si>
  <si>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</si>
  <si>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</si>
  <si>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</si>
  <si>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</si>
  <si>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</si>
  <si>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</si>
  <si>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</si>
  <si>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</si>
  <si>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</si>
  <si>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</si>
  <si>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</si>
  <si>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</si>
  <si>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</si>
  <si>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</si>
  <si>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</si>
  <si>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</si>
  <si>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</si>
  <si>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</si>
  <si>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</si>
  <si>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</si>
  <si>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</si>
  <si>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</si>
  <si>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</si>
  <si>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</si>
  <si>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</si>
  <si>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</si>
  <si>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</si>
  <si>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</si>
  <si>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</si>
  <si>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</si>
  <si>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</si>
  <si>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</si>
  <si>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</si>
  <si>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</si>
  <si>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</si>
  <si>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</si>
  <si>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</si>
  <si>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</si>
  <si>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</si>
  <si>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</si>
  <si>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</si>
  <si>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</si>
  <si>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</si>
  <si>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</si>
  <si>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</si>
  <si>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</si>
  <si>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</si>
  <si>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</si>
  <si>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</si>
  <si>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</si>
  <si>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</si>
  <si>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</si>
  <si>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</si>
  <si>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</si>
  <si>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</si>
  <si>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</si>
  <si>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</si>
  <si>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</si>
  <si>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</si>
  <si>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</si>
  <si>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</si>
  <si>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</si>
  <si>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</si>
  <si>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</si>
  <si>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</si>
  <si>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</si>
  <si>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</si>
  <si>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</si>
  <si>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</si>
  <si>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</si>
  <si>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</si>
  <si>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</si>
  <si>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</si>
  <si>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</si>
  <si>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</si>
  <si>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</si>
  <si>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</si>
  <si>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</si>
  <si>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</si>
  <si>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</si>
  <si>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</si>
  <si>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</si>
  <si>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</si>
  <si>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</si>
  <si>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</si>
  <si>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</si>
  <si>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</si>
  <si>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</si>
  <si>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</si>
  <si>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</si>
  <si>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</si>
  <si>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</si>
  <si>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</si>
  <si>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</si>
  <si>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</si>
  <si>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</si>
  <si>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</si>
  <si>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</si>
  <si>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</si>
  <si>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</si>
  <si>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</si>
  <si>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</si>
  <si>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</si>
  <si>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</si>
  <si>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</si>
  <si>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</si>
  <si>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</si>
  <si>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</si>
  <si>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</si>
  <si>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</si>
  <si>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</si>
  <si>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</si>
  <si>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</si>
  <si>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</si>
  <si>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</si>
  <si>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</si>
  <si>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</si>
  <si>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</si>
  <si>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</si>
  <si>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</si>
  <si>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</si>
  <si>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</si>
  <si>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</si>
  <si>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</si>
  <si>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</si>
  <si>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</si>
  <si>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</si>
  <si>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</si>
  <si>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</si>
  <si>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</si>
  <si>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</si>
  <si>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</si>
  <si>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</si>
  <si>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</si>
  <si>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</si>
  <si>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</si>
  <si>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</si>
  <si>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</si>
  <si>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</si>
  <si>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</si>
  <si>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</si>
  <si>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</si>
  <si>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</si>
  <si>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</si>
  <si>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</si>
  <si>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</si>
  <si>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</si>
  <si>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</si>
  <si>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</si>
  <si>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</si>
  <si>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</si>
  <si>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</si>
  <si>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</si>
  <si>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</si>
  <si>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</si>
  <si>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</si>
  <si>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</si>
  <si>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</si>
  <si>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</si>
  <si>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</si>
  <si>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</si>
  <si>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</si>
  <si>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</si>
  <si>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</si>
  <si>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</si>
  <si>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</si>
  <si>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</si>
  <si>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</si>
  <si>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</si>
  <si>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</si>
  <si>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</si>
  <si>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</si>
  <si>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</si>
  <si>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</si>
  <si>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</si>
  <si>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</si>
  <si>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</si>
  <si>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</si>
  <si>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</si>
  <si>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</si>
  <si>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</si>
  <si>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</si>
  <si>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</si>
  <si>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</si>
  <si>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</si>
  <si>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</si>
  <si>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</si>
  <si>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</si>
  <si>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</si>
  <si>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</si>
  <si>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</si>
  <si>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</si>
  <si>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</si>
  <si>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</si>
  <si>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</si>
  <si>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</si>
  <si>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</si>
  <si>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</si>
  <si>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</si>
  <si>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</si>
  <si>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</si>
  <si>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</si>
  <si>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</si>
  <si>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</si>
  <si>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</si>
  <si>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</si>
  <si>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</si>
  <si>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</si>
  <si>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</si>
  <si>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</si>
  <si>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</si>
  <si>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</si>
  <si>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</si>
  <si>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</si>
  <si>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</si>
  <si>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</si>
  <si>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</si>
  <si>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</si>
  <si>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</si>
  <si>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</si>
  <si>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</si>
  <si>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</si>
  <si>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</si>
  <si>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</si>
  <si>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</si>
  <si>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</si>
  <si>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</si>
  <si>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</si>
  <si>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</si>
  <si>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</si>
  <si>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</si>
  <si>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</si>
  <si>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</si>
  <si>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</si>
  <si>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</si>
  <si>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</si>
  <si>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</si>
  <si>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</si>
  <si>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</si>
  <si>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</si>
  <si>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</si>
  <si>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</si>
  <si>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</si>
  <si>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</si>
  <si>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</si>
  <si>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</si>
  <si>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</si>
  <si>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</si>
  <si>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</si>
  <si>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</si>
  <si>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</si>
  <si>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</si>
  <si>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</si>
  <si>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</si>
  <si>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</si>
  <si>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</si>
  <si>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</si>
  <si>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</si>
  <si>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</si>
  <si>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</si>
  <si>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</si>
  <si>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</si>
  <si>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</si>
  <si>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</si>
  <si>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</si>
  <si>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</si>
  <si>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</si>
  <si>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</si>
  <si>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</si>
  <si>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</si>
  <si>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</si>
  <si>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</si>
  <si>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</si>
  <si>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</si>
  <si>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</si>
  <si>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</si>
  <si>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</si>
  <si>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</si>
  <si>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</si>
  <si>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</si>
  <si>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</si>
  <si>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</si>
  <si>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</si>
  <si>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</si>
  <si>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</si>
  <si>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</si>
  <si>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</si>
  <si>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</si>
  <si>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</si>
  <si>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</si>
  <si>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</si>
  <si>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</si>
  <si>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</si>
  <si>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</si>
  <si>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</si>
  <si>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</si>
  <si>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</si>
  <si>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</si>
  <si>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</si>
  <si>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</si>
  <si>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</si>
  <si>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</si>
  <si>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</si>
  <si>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</si>
  <si>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</si>
  <si>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</si>
  <si>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</si>
  <si>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</si>
  <si>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</si>
  <si>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</si>
  <si>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</si>
  <si>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</si>
  <si>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</si>
  <si>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</si>
  <si>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</si>
  <si>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</si>
  <si>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</si>
  <si>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</si>
  <si>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</si>
  <si>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</si>
  <si>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</si>
  <si>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</si>
  <si>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</si>
  <si>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</si>
  <si>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</si>
  <si>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</si>
  <si>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</si>
  <si>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</si>
  <si>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</si>
  <si>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</si>
  <si>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</si>
  <si>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</si>
  <si>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</si>
  <si>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</si>
  <si>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</si>
  <si>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</si>
  <si>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</si>
  <si>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</si>
  <si>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</si>
  <si>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</si>
  <si>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</si>
  <si>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</si>
  <si>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</si>
  <si>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</si>
  <si>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</si>
  <si>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</si>
  <si>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</si>
  <si>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</si>
  <si>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</si>
  <si>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</si>
  <si>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</si>
  <si>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</si>
  <si>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</si>
  <si>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</si>
  <si>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</si>
  <si>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</si>
  <si>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</si>
  <si>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</si>
  <si>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</si>
  <si>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</si>
  <si>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</si>
  <si>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</si>
  <si>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</si>
  <si>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</si>
  <si>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</si>
  <si>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</si>
  <si>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</si>
  <si>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</si>
  <si>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</si>
  <si>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</si>
  <si>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</si>
  <si>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</si>
  <si>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</si>
  <si>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</si>
  <si>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</si>
  <si>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</si>
  <si>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</si>
  <si>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</si>
  <si>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</si>
  <si>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</si>
  <si>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</si>
  <si>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</si>
  <si>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</si>
  <si>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</si>
  <si>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</si>
  <si>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</si>
  <si>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</si>
  <si>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</si>
  <si>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</si>
  <si>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</si>
  <si>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</si>
  <si>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</si>
  <si>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</si>
  <si>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</si>
  <si>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</si>
  <si>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</si>
  <si>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</si>
  <si>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</si>
  <si>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</si>
  <si>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</si>
  <si>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</si>
  <si>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</si>
  <si>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</si>
  <si>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</si>
  <si>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</si>
  <si>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</si>
  <si>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</si>
  <si>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</si>
  <si>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</si>
  <si>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</si>
  <si>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</si>
  <si>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</si>
  <si>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</si>
  <si>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</si>
  <si>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</si>
  <si>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</si>
  <si>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</si>
  <si>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</si>
  <si>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</si>
  <si>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</si>
  <si>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</si>
  <si>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</si>
  <si>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</si>
  <si>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</si>
  <si>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</si>
  <si>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</si>
  <si>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</si>
  <si>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</si>
  <si>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</si>
  <si>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</si>
  <si>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</si>
  <si>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</si>
  <si>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</si>
  <si>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</si>
  <si>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</si>
  <si>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</si>
  <si>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</si>
  <si>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</si>
  <si>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</si>
  <si>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</si>
  <si>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</si>
  <si>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</si>
  <si>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</si>
  <si>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</si>
  <si>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</si>
  <si>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</si>
  <si>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</si>
  <si>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</si>
  <si>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</si>
  <si>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</si>
  <si>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</si>
  <si>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</si>
  <si>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</si>
  <si>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</si>
  <si>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</si>
  <si>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</si>
  <si>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</si>
  <si>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</si>
  <si>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</si>
  <si>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</si>
  <si>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</si>
  <si>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</si>
  <si>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</si>
  <si>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</si>
  <si>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</si>
  <si>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</si>
  <si>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</si>
  <si>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</si>
  <si>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</si>
  <si>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</si>
  <si>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</si>
  <si>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</si>
  <si>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</si>
  <si>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</si>
  <si>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</si>
  <si>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</si>
  <si>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</si>
  <si>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</si>
  <si>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</si>
  <si>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</si>
  <si>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</si>
  <si>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</si>
  <si>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</si>
  <si>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</si>
  <si>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</si>
  <si>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</si>
  <si>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</si>
  <si>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</si>
  <si>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</si>
  <si>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</si>
  <si>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</si>
  <si>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</si>
  <si>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</si>
  <si>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</si>
  <si>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</si>
  <si>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</si>
  <si>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</si>
  <si>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</si>
  <si>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</si>
  <si>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</si>
  <si>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</si>
  <si>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</si>
  <si>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</si>
  <si>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</si>
  <si>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</si>
  <si>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</si>
  <si>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</si>
  <si>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</si>
  <si>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</si>
  <si>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</si>
  <si>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</si>
  <si>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</si>
  <si>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</si>
  <si>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</si>
  <si>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</si>
  <si>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</si>
  <si>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</si>
  <si>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</si>
  <si>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</si>
  <si>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</si>
  <si>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</si>
  <si>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</si>
  <si>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</si>
  <si>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</si>
  <si>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</si>
  <si>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</si>
  <si>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</si>
  <si>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</si>
  <si>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</si>
  <si>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</si>
  <si>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</si>
  <si>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</si>
  <si>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</si>
  <si>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</si>
  <si>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</si>
  <si>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</si>
  <si>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</si>
  <si>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</si>
  <si>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</si>
  <si>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</si>
  <si>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</si>
  <si>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</si>
  <si>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</si>
  <si>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</si>
  <si>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</si>
  <si>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</si>
  <si>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</si>
  <si>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</si>
  <si>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</si>
  <si>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</si>
  <si>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</si>
  <si>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</si>
  <si>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</si>
  <si>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</si>
  <si>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</si>
  <si>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</si>
  <si>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</si>
  <si>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</si>
  <si>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</si>
  <si>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</si>
  <si>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</si>
  <si>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</si>
  <si>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</si>
  <si>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</si>
  <si>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</si>
  <si>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</si>
  <si>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</si>
  <si>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</si>
  <si>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</si>
  <si>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</si>
  <si>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</si>
  <si>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</si>
  <si>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</si>
  <si>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</si>
  <si>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</si>
  <si>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</si>
  <si>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</si>
  <si>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</si>
  <si>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</si>
  <si>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</si>
  <si>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</si>
  <si>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</si>
  <si>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</si>
  <si>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</si>
  <si>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</si>
  <si>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</si>
  <si>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</si>
  <si>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</si>
  <si>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</si>
  <si>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</si>
  <si>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</si>
  <si>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</si>
  <si>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</si>
  <si>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</si>
  <si>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</si>
  <si>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</si>
  <si>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</si>
  <si>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</si>
  <si>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</si>
  <si>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</si>
  <si>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</si>
  <si>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</si>
  <si>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</si>
  <si>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</si>
  <si>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</si>
  <si>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</si>
  <si>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</si>
  <si>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</si>
  <si>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</si>
  <si>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</si>
  <si>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</si>
  <si>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</si>
  <si>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</si>
  <si>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</si>
  <si>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</si>
  <si>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</si>
  <si>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</si>
  <si>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</si>
  <si>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</si>
  <si>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</si>
  <si>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</si>
  <si>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</si>
  <si>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</si>
  <si>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</si>
  <si>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</si>
  <si>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</si>
  <si>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</si>
  <si>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</si>
  <si>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</si>
  <si>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</si>
  <si>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</si>
  <si>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</si>
  <si>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</si>
  <si>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</si>
  <si>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</si>
  <si>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</si>
  <si>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</si>
  <si>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</si>
  <si>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</si>
  <si>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</si>
  <si>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</si>
  <si>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</si>
  <si>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</si>
  <si>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</si>
  <si>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</si>
  <si>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</si>
  <si>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</si>
  <si>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</si>
  <si>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</si>
  <si>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</si>
  <si>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</si>
  <si>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</si>
  <si>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</si>
  <si>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</si>
  <si>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</si>
  <si>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</si>
  <si>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</si>
  <si>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</si>
  <si>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</si>
  <si>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</si>
  <si>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</si>
  <si>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</si>
  <si>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</si>
  <si>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</si>
  <si>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</si>
  <si>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</si>
  <si>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</si>
  <si>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</si>
  <si>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</si>
  <si>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</si>
  <si>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</si>
  <si>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</si>
  <si>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</si>
  <si>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</si>
  <si>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</si>
  <si>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</si>
  <si>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</si>
  <si>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</si>
  <si>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</si>
  <si>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</si>
  <si>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</si>
  <si>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</si>
  <si>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</si>
  <si>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</si>
  <si>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</si>
  <si>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</si>
  <si>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</si>
  <si>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</si>
  <si>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</si>
  <si>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</si>
  <si>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</si>
  <si>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</si>
  <si>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</si>
  <si>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</si>
  <si>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</si>
  <si>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</si>
  <si>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</si>
  <si>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</si>
  <si>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</si>
  <si>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</si>
  <si>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</si>
  <si>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</si>
  <si>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</si>
  <si>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</si>
  <si>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</si>
  <si>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</si>
  <si>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</si>
  <si>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</si>
  <si>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</si>
  <si>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</si>
  <si>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</si>
  <si>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</si>
  <si>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</si>
  <si>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</si>
  <si>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</si>
  <si>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</si>
  <si>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</si>
  <si>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</si>
  <si>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</si>
  <si>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</si>
  <si>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</si>
  <si>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</si>
  <si>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</si>
  <si>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</si>
  <si>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</si>
  <si>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</si>
  <si>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</si>
  <si>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</si>
  <si>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</si>
  <si>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</si>
  <si>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</si>
  <si>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</si>
  <si>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</si>
  <si>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</si>
  <si>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</si>
  <si>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</si>
  <si>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</si>
  <si>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</si>
  <si>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</si>
  <si>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</si>
  <si>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</si>
  <si>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</si>
  <si>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</si>
  <si>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</si>
  <si>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</si>
  <si>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</si>
  <si>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</si>
  <si>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</si>
  <si>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</si>
  <si>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</si>
  <si>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</si>
  <si>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</si>
  <si>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</si>
  <si>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</si>
  <si>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</si>
  <si>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</si>
  <si>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</si>
  <si>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</si>
  <si>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</si>
  <si>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</si>
  <si>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</si>
  <si>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</si>
  <si>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</si>
  <si>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</si>
  <si>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</si>
  <si>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</si>
  <si>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</si>
  <si>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</si>
  <si>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</si>
  <si>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</si>
  <si>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</si>
  <si>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</si>
  <si>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</si>
  <si>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</si>
  <si>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</si>
  <si>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</si>
  <si>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</si>
  <si>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</si>
  <si>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</si>
  <si>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</si>
  <si>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</si>
  <si>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</si>
  <si>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</si>
  <si>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</si>
  <si>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</si>
  <si>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</si>
  <si>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</si>
  <si>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</si>
  <si>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</si>
  <si>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</si>
  <si>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</si>
  <si>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</si>
  <si>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</si>
  <si>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</si>
  <si>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</si>
  <si>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</si>
  <si>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</si>
  <si>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</si>
  <si>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</si>
  <si>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</si>
  <si>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</si>
  <si>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</si>
  <si>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</si>
  <si>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</si>
  <si>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</si>
  <si>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</si>
  <si>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</si>
  <si>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</si>
  <si>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</si>
  <si>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</si>
  <si>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</si>
  <si>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</si>
  <si>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</si>
  <si>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</si>
  <si>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</si>
  <si>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</si>
  <si>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</si>
  <si>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</si>
  <si>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</si>
  <si>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</si>
  <si>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</si>
  <si>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</si>
  <si>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</si>
  <si>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</si>
  <si>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</si>
  <si>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</si>
  <si>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</si>
  <si>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</si>
  <si>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</si>
  <si>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</si>
  <si>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</si>
  <si>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</si>
  <si>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</si>
  <si>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</si>
  <si>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</si>
  <si>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</si>
  <si>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</si>
  <si>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</si>
  <si>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</si>
  <si>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</si>
  <si>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</si>
  <si>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</si>
  <si>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</si>
  <si>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</si>
  <si>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</si>
  <si>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</si>
  <si>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</si>
  <si>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</si>
  <si>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</si>
  <si>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</si>
  <si>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</si>
  <si>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</si>
  <si>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</si>
  <si>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</si>
  <si>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</si>
  <si>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</si>
  <si>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</si>
  <si>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</si>
  <si>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</si>
  <si>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</si>
  <si>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</si>
  <si>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</si>
  <si>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</si>
  <si>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</si>
  <si>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</si>
  <si>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</si>
  <si>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</si>
  <si>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</si>
  <si>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</si>
  <si>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</si>
  <si>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</si>
  <si>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</si>
  <si>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</si>
  <si>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</si>
  <si>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</si>
  <si>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</si>
  <si>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</si>
  <si>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</si>
  <si>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</si>
  <si>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</si>
  <si>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</si>
  <si>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</si>
  <si>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</si>
  <si>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</si>
  <si>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</si>
  <si>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</si>
  <si>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</si>
  <si>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</si>
  <si>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</si>
  <si>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</si>
  <si>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</si>
  <si>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</si>
  <si>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</si>
  <si>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</si>
  <si>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</si>
  <si>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</si>
  <si>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</si>
  <si>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</si>
  <si>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</si>
  <si>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</si>
  <si>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</si>
  <si>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</si>
  <si>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</si>
  <si>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</si>
  <si>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</si>
  <si>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</si>
  <si>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</si>
  <si>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</si>
  <si>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</si>
  <si>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</si>
  <si>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</si>
  <si>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</si>
  <si>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</si>
  <si>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</si>
  <si>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</si>
  <si>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</si>
  <si>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</si>
  <si>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</si>
  <si>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</si>
  <si>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</si>
  <si>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</si>
  <si>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</si>
  <si>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</si>
  <si>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</si>
  <si>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</si>
  <si>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</si>
  <si>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</si>
  <si>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</si>
  <si>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</si>
  <si>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</si>
  <si>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</si>
  <si>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</si>
  <si>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</si>
  <si>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</si>
  <si>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</si>
  <si>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</si>
  <si>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</si>
  <si>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</si>
  <si>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</si>
  <si>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</si>
  <si>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</si>
  <si>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</si>
  <si>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</si>
  <si>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</si>
  <si>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</si>
  <si>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</si>
  <si>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</si>
  <si>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</si>
  <si>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</si>
  <si>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</si>
  <si>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</si>
  <si>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</si>
  <si>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</si>
  <si>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</si>
  <si>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</si>
  <si>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</si>
  <si>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</si>
  <si>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</si>
  <si>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</si>
  <si>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</si>
  <si>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</si>
  <si>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</si>
  <si>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</si>
  <si>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</si>
  <si>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</si>
  <si>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</si>
  <si>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</si>
  <si>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</si>
  <si>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</si>
  <si>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</si>
  <si>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</si>
  <si>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</si>
  <si>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</si>
  <si>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</si>
  <si>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</si>
  <si>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</si>
  <si>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</si>
  <si>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</si>
  <si>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</si>
  <si>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</si>
  <si>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</si>
  <si>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</si>
  <si>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</si>
  <si>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</si>
  <si>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</si>
  <si>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</si>
  <si>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</si>
  <si>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</si>
  <si>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</si>
  <si>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</si>
  <si>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</si>
  <si>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</si>
  <si>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</si>
  <si>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</si>
  <si>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</si>
  <si>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</si>
  <si>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</si>
  <si>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</si>
  <si>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</si>
  <si>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</si>
  <si>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</si>
  <si>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</si>
  <si>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</si>
  <si>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</si>
  <si>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</si>
  <si>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</si>
  <si>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</si>
  <si>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</si>
  <si>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</si>
  <si>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</si>
  <si>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</si>
  <si>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</si>
  <si>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</si>
  <si>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</si>
  <si>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</si>
  <si>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</si>
  <si>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</si>
  <si>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</si>
  <si>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</si>
  <si>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</si>
  <si>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</si>
  <si>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</si>
  <si>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</si>
  <si>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</si>
  <si>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</si>
  <si>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</si>
  <si>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</si>
  <si>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</si>
  <si>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</si>
  <si>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</si>
  <si>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</si>
  <si>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</si>
  <si>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</si>
  <si>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</si>
  <si>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</si>
  <si>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</si>
  <si>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</si>
  <si>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</si>
  <si>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</si>
  <si>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</si>
  <si>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</si>
  <si>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</si>
  <si>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</si>
  <si>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</si>
  <si>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</si>
  <si>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</si>
  <si>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</si>
  <si>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</si>
  <si>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</si>
  <si>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</si>
  <si>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</si>
  <si>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</si>
  <si>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</si>
  <si>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</si>
  <si>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</si>
  <si>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</si>
  <si>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</si>
  <si>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</si>
  <si>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</si>
  <si>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</si>
  <si>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</si>
  <si>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</si>
  <si>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</si>
  <si>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</si>
  <si>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</si>
  <si>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</si>
  <si>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</si>
  <si>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</si>
  <si>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</si>
  <si>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</si>
  <si>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</si>
  <si>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</si>
  <si>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</si>
  <si>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</si>
  <si>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</si>
  <si>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</si>
  <si>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</si>
  <si>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</si>
  <si>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</si>
  <si>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</si>
  <si>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</si>
  <si>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</si>
  <si>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</si>
  <si>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</si>
  <si>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</si>
  <si>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</si>
  <si>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</si>
  <si>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</si>
  <si>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</si>
  <si>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</si>
  <si>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</si>
  <si>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</si>
  <si>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</si>
  <si>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</si>
  <si>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</si>
  <si>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</si>
  <si>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</si>
  <si>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</si>
  <si>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</si>
  <si>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</si>
  <si>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</si>
  <si>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</si>
  <si>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</si>
  <si>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</si>
  <si>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</si>
  <si>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</si>
  <si>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</si>
  <si>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</si>
  <si>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</si>
  <si>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</si>
  <si>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</si>
  <si>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</si>
  <si>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</si>
  <si>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</si>
  <si>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</si>
  <si>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</si>
  <si>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</si>
  <si>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</si>
  <si>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</si>
  <si>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</si>
  <si>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</si>
  <si>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</si>
  <si>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</si>
  <si>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</si>
  <si>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</si>
  <si>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</si>
  <si>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</si>
  <si>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</si>
  <si>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</si>
  <si>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</si>
  <si>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</si>
  <si>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</si>
  <si>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</si>
  <si>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</si>
  <si>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</si>
  <si>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</si>
  <si>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</si>
  <si>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</si>
  <si>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</si>
  <si>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</si>
  <si>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</si>
  <si>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</si>
  <si>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</si>
  <si>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</si>
  <si>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</si>
  <si>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</si>
  <si>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</si>
  <si>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</si>
  <si>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</si>
  <si>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</si>
  <si>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</si>
  <si>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</si>
  <si>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</si>
  <si>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</si>
  <si>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</si>
  <si>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</si>
  <si>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</si>
  <si>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</si>
  <si>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</si>
  <si>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</si>
  <si>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</si>
  <si>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</si>
  <si>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</si>
  <si>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</si>
  <si>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</si>
  <si>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</si>
  <si>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</si>
  <si>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</si>
  <si>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</si>
  <si>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</si>
  <si>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</si>
  <si>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</si>
  <si>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</si>
  <si>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</si>
  <si>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</si>
  <si>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</si>
  <si>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</si>
  <si>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</si>
  <si>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</si>
  <si>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</si>
  <si>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</si>
  <si>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</si>
  <si>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</si>
  <si>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</si>
  <si>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</si>
  <si>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</si>
  <si>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</si>
  <si>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</si>
  <si>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</si>
  <si>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</si>
  <si>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</si>
  <si>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</si>
  <si>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</si>
  <si>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</si>
  <si>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</si>
  <si>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</si>
  <si>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</si>
  <si>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</si>
  <si>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</si>
  <si>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</si>
  <si>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</si>
  <si>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</si>
  <si>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</si>
  <si>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</si>
  <si>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</si>
  <si>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</si>
  <si>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</si>
  <si>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</si>
  <si>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</si>
  <si>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</si>
  <si>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</si>
  <si>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</si>
  <si>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</si>
  <si>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</si>
  <si>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</si>
  <si>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</si>
  <si>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</si>
  <si>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</si>
  <si>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</si>
  <si>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</si>
  <si>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</si>
  <si>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</si>
  <si>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</si>
  <si>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</si>
  <si>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</si>
  <si>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</si>
  <si>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</si>
  <si>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</si>
  <si>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</si>
  <si>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</si>
  <si>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</si>
  <si>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</si>
  <si>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</si>
  <si>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</si>
  <si>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</si>
  <si>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</si>
  <si>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</si>
  <si>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</si>
  <si>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</si>
  <si>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</si>
  <si>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</si>
  <si>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</si>
  <si>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</si>
  <si>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</si>
  <si>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</si>
  <si>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</si>
  <si>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</si>
  <si>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</si>
  <si>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</si>
  <si>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</si>
  <si>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</si>
  <si>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</si>
  <si>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</si>
  <si>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</si>
  <si>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</si>
  <si>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</si>
  <si>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</si>
  <si>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</si>
  <si>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</si>
  <si>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</si>
  <si>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</si>
  <si>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</si>
  <si>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</si>
  <si>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</si>
  <si>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</si>
  <si>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</si>
  <si>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</si>
  <si>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</si>
  <si>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</si>
  <si>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</si>
  <si>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</si>
  <si>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</si>
  <si>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</si>
  <si>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</si>
  <si>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</si>
  <si>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</si>
  <si>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</si>
  <si>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</si>
  <si>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</si>
  <si>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</si>
  <si>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</si>
  <si>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</si>
  <si>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</si>
  <si>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</si>
  <si>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</si>
  <si>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</si>
  <si>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</si>
  <si>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</si>
  <si>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</si>
  <si>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</si>
  <si>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</si>
  <si>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</si>
  <si>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</si>
  <si>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</si>
  <si>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</si>
  <si>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</si>
  <si>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</si>
  <si>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</si>
  <si>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</si>
  <si>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</si>
  <si>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</si>
  <si>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</si>
  <si>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</si>
  <si>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</si>
  <si>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</si>
  <si>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</si>
  <si>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</si>
  <si>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</si>
  <si>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</si>
  <si>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</si>
  <si>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</si>
  <si>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</si>
  <si>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</si>
  <si>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</si>
  <si>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</si>
  <si>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</si>
  <si>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</si>
  <si>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</si>
  <si>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</si>
  <si>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</si>
  <si>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</si>
  <si>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</si>
  <si>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</si>
  <si>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</si>
  <si>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</si>
  <si>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</si>
  <si>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</si>
  <si>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</si>
  <si>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</si>
  <si>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</si>
  <si>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</si>
  <si>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</si>
  <si>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</si>
  <si>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</si>
  <si>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</si>
  <si>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</si>
  <si>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</si>
  <si>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</si>
  <si>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</si>
  <si>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</si>
  <si>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</si>
  <si>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</si>
  <si>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</si>
  <si>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</si>
  <si>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</si>
  <si>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</si>
  <si>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</si>
  <si>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</si>
  <si>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</si>
  <si>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</si>
  <si>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</si>
  <si>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</si>
  <si>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</si>
  <si>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</si>
  <si>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</si>
  <si>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</si>
  <si>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</si>
  <si>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</si>
  <si>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</si>
  <si>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</si>
  <si>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</si>
  <si>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</si>
  <si>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</si>
  <si>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</si>
  <si>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</si>
  <si>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</si>
  <si>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</si>
  <si>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</si>
  <si>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</si>
  <si>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</si>
  <si>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</si>
  <si>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</si>
  <si>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</si>
  <si>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</si>
  <si>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</si>
  <si>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</si>
  <si>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</si>
  <si>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</si>
  <si>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</si>
  <si>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</si>
  <si>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</si>
  <si>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</si>
  <si>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</si>
  <si>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</si>
  <si>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</si>
  <si>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</si>
  <si>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</si>
  <si>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</si>
  <si>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</si>
  <si>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</si>
  <si>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</si>
  <si>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</si>
  <si>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</si>
  <si>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</si>
  <si>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</si>
  <si>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</si>
  <si>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</si>
  <si>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</si>
  <si>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</si>
  <si>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</si>
  <si>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</si>
  <si>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</si>
  <si>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</si>
  <si>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</si>
  <si>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</si>
  <si>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</si>
  <si>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</si>
  <si>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</si>
  <si>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</si>
  <si>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</si>
  <si>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</si>
  <si>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</si>
  <si>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</si>
  <si>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</si>
  <si>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</si>
  <si>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</si>
  <si>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</si>
  <si>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</si>
  <si>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</si>
  <si>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</si>
  <si>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</si>
  <si>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</si>
  <si>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</si>
  <si>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</si>
  <si>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</si>
  <si>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</si>
  <si>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</si>
  <si>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</si>
  <si>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</si>
  <si>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</si>
  <si>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</si>
  <si>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</si>
  <si>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</si>
  <si>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</si>
  <si>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</si>
  <si>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</si>
  <si>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</si>
  <si>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</si>
  <si>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</si>
  <si>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</si>
  <si>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</si>
  <si>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</si>
  <si>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</si>
  <si>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</si>
  <si>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</si>
  <si>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</si>
  <si>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</si>
  <si>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</si>
  <si>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</si>
  <si>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</si>
  <si>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</si>
  <si>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</si>
  <si>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</si>
  <si>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</si>
  <si>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</si>
  <si>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</si>
  <si>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</si>
  <si>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</si>
  <si>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</si>
  <si>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</si>
  <si>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</si>
  <si>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</si>
  <si>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</si>
  <si>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</si>
  <si>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</si>
  <si>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</si>
  <si>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</si>
  <si>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</si>
  <si>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</si>
  <si>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</si>
  <si>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</si>
  <si>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</si>
  <si>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</si>
  <si>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</si>
  <si>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</si>
  <si>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</si>
  <si>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</si>
  <si>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</si>
  <si>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</si>
  <si>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</si>
  <si>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</si>
  <si>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</si>
  <si>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</si>
  <si>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</si>
  <si>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</si>
  <si>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</si>
  <si>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</si>
  <si>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</si>
  <si>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</si>
  <si>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</si>
  <si>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</si>
  <si>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</si>
  <si>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</si>
  <si>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</si>
  <si>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</si>
  <si>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</si>
  <si>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</si>
  <si>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</si>
  <si>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</si>
  <si>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</si>
  <si>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</si>
  <si>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</si>
  <si>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</si>
  <si>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</si>
  <si>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</si>
  <si>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</si>
  <si>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</si>
  <si>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</si>
  <si>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</si>
  <si>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</si>
  <si>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</si>
  <si>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</si>
  <si>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</si>
  <si>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</si>
  <si>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</si>
  <si>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</si>
  <si>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</si>
  <si>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</si>
  <si>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</si>
  <si>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</si>
  <si>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</si>
  <si>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</si>
  <si>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</si>
  <si>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</si>
  <si>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</si>
  <si>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</si>
  <si>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</si>
  <si>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</si>
  <si>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</si>
  <si>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</si>
  <si>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</si>
  <si>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</si>
  <si>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</si>
  <si>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</si>
  <si>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</si>
  <si>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</si>
  <si>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</si>
  <si>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</si>
  <si>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</si>
  <si>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</si>
  <si>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</si>
  <si>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</si>
  <si>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</si>
  <si>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</si>
  <si>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</si>
  <si>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</si>
  <si>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</si>
  <si>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</si>
  <si>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</si>
  <si>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</si>
  <si>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</si>
  <si>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</si>
  <si>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</si>
  <si>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</si>
  <si>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</si>
  <si>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</si>
  <si>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</si>
  <si>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</si>
  <si>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</si>
  <si>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</si>
  <si>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</si>
  <si>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</si>
  <si>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</si>
  <si>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</si>
  <si>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</si>
  <si>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</si>
  <si>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</si>
  <si>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</si>
  <si>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</si>
  <si>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</si>
  <si>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</si>
  <si>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</si>
  <si>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</si>
  <si>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</si>
  <si>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</si>
  <si>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</si>
  <si>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</si>
  <si>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</si>
  <si>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</si>
  <si>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</si>
  <si>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</si>
  <si>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</si>
  <si>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</si>
  <si>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</si>
  <si>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</si>
  <si>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</si>
  <si>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</si>
  <si>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</si>
  <si>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</si>
  <si>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</si>
  <si>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</si>
  <si>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</si>
  <si>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</si>
  <si>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</si>
  <si>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</si>
  <si>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</si>
  <si>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</si>
  <si>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</si>
  <si>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</si>
  <si>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</si>
  <si>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</si>
  <si>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</si>
  <si>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</si>
  <si>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</si>
  <si>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</si>
  <si>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</si>
  <si>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</si>
  <si>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</si>
  <si>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</si>
  <si>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</si>
  <si>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</si>
  <si>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</si>
  <si>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</si>
  <si>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</si>
  <si>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</si>
  <si>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</si>
  <si>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</si>
  <si>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</si>
  <si>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</si>
  <si>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</si>
  <si>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</si>
  <si>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</si>
  <si>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</si>
  <si>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</si>
  <si>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</si>
  <si>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</si>
  <si>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</si>
  <si>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</si>
  <si>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</si>
  <si>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</si>
  <si>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</si>
  <si>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</si>
  <si>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</si>
  <si>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</si>
  <si>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</si>
  <si>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</si>
  <si>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</si>
  <si>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</si>
  <si>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</si>
  <si>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</si>
  <si>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</si>
  <si>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</si>
  <si>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</si>
  <si>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</si>
  <si>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</si>
  <si>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</si>
  <si>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</si>
  <si>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</si>
  <si>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</si>
  <si>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</si>
  <si>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</si>
  <si>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</si>
  <si>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</si>
  <si>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</si>
  <si>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</si>
  <si>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</si>
  <si>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</si>
  <si>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</si>
  <si>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</si>
  <si>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</si>
  <si>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</si>
  <si>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</si>
  <si>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</si>
  <si>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</si>
  <si>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</si>
  <si>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</si>
  <si>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</si>
  <si>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</si>
  <si>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</si>
  <si>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</si>
  <si>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</si>
  <si>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</si>
  <si>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</si>
  <si>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</si>
  <si>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</si>
  <si>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</si>
  <si>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</si>
  <si>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</si>
  <si>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</si>
  <si>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</si>
  <si>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</si>
  <si>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</si>
  <si>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</si>
  <si>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</si>
  <si>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</si>
  <si>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</si>
  <si>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</si>
  <si>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</si>
  <si>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</si>
  <si>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</si>
  <si>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</si>
  <si>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</si>
  <si>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</si>
  <si>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</si>
  <si>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</si>
  <si>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</si>
  <si>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</si>
  <si>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</si>
  <si>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</si>
  <si>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</si>
  <si>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</si>
  <si>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</si>
  <si>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</si>
  <si>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</si>
  <si>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</si>
  <si>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</si>
  <si>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</si>
  <si>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</si>
  <si>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</si>
  <si>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</si>
  <si>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</si>
  <si>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</si>
  <si>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</si>
  <si>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</si>
  <si>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</si>
  <si>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</si>
  <si>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</si>
  <si>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</si>
  <si>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</si>
  <si>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</si>
  <si>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</si>
  <si>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</si>
  <si>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</si>
  <si>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</si>
  <si>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</si>
  <si>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</si>
  <si>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</si>
  <si>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</si>
  <si>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</si>
  <si>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</si>
  <si>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</si>
  <si>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</si>
  <si>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</si>
  <si>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</si>
  <si>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</si>
  <si>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</si>
  <si>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</si>
  <si>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</si>
  <si>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</si>
  <si>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</si>
  <si>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</si>
  <si>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</si>
  <si>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</si>
  <si>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</si>
  <si>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</si>
  <si>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</si>
  <si>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</si>
  <si>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</si>
  <si>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</si>
  <si>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</si>
  <si>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</si>
  <si>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</si>
  <si>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</si>
  <si>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</si>
  <si>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</si>
  <si>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</si>
  <si>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</si>
  <si>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</si>
  <si>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</si>
  <si>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</si>
  <si>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</si>
  <si>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</si>
  <si>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</si>
  <si>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</si>
  <si>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</si>
  <si>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</si>
  <si>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</si>
  <si>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</si>
  <si>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</si>
  <si>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</si>
  <si>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</si>
  <si>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</si>
  <si>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</si>
  <si>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</si>
  <si>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</si>
  <si>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</si>
  <si>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</si>
  <si>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</si>
  <si>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</si>
  <si>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</si>
  <si>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</si>
  <si>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</si>
  <si>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</si>
  <si>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</si>
  <si>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</si>
  <si>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</si>
  <si>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</si>
  <si>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</si>
  <si>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</si>
  <si>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</si>
  <si>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</si>
  <si>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</si>
  <si>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</si>
  <si>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</si>
  <si>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</si>
  <si>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</si>
  <si>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</si>
  <si>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</si>
  <si>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</si>
  <si>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</si>
  <si>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</si>
  <si>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</si>
  <si>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</si>
  <si>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</si>
  <si>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</si>
  <si>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</si>
  <si>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</si>
  <si>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</si>
  <si>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</si>
  <si>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</si>
  <si>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</si>
  <si>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</si>
  <si>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</si>
  <si>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</si>
  <si>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</si>
  <si>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</si>
  <si>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</si>
  <si>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</si>
  <si>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</si>
  <si>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</si>
  <si>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</si>
  <si>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</si>
  <si>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</si>
  <si>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</si>
  <si>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</si>
  <si>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</si>
  <si>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</si>
  <si>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</si>
  <si>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</si>
  <si>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</si>
  <si>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</si>
  <si>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</si>
  <si>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</si>
  <si>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</si>
  <si>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</si>
  <si>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</si>
  <si>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</si>
  <si>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</si>
  <si>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</si>
  <si>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</si>
  <si>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</si>
  <si>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</si>
  <si>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</si>
  <si>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</si>
  <si>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</si>
  <si>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</si>
  <si>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</si>
  <si>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</si>
  <si>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</si>
  <si>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</si>
  <si>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</si>
  <si>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</si>
  <si>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</si>
  <si>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</si>
  <si>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</si>
  <si>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</si>
  <si>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</si>
  <si>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</si>
  <si>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</si>
  <si>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</si>
  <si>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</si>
  <si>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</si>
  <si>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</si>
  <si>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</si>
  <si>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</si>
  <si>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</si>
  <si>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</si>
  <si>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</si>
  <si>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</si>
  <si>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</si>
  <si>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</si>
  <si>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</si>
  <si>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</si>
  <si>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</si>
  <si>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</si>
  <si>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</si>
  <si>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</si>
  <si>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</si>
  <si>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</si>
  <si>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</si>
  <si>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</si>
  <si>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</si>
  <si>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</si>
  <si>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</si>
  <si>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</si>
  <si>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</si>
  <si>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</si>
  <si>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</si>
  <si>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</si>
  <si>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</si>
  <si>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</si>
  <si>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</si>
  <si>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</si>
  <si>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</si>
  <si>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</si>
  <si>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</si>
  <si>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</si>
  <si>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</si>
  <si>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</si>
  <si>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</si>
  <si>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</si>
  <si>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</si>
  <si>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</si>
  <si>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</si>
  <si>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</si>
  <si>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</si>
  <si>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</si>
  <si>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</si>
  <si>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</si>
  <si>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</si>
  <si>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</si>
  <si>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</si>
  <si>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</si>
  <si>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</si>
  <si>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</si>
  <si>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</si>
  <si>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</si>
  <si>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</si>
  <si>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</si>
  <si>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</si>
  <si>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</si>
  <si>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</si>
  <si>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</si>
  <si>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</si>
  <si>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</si>
  <si>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</si>
  <si>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</si>
  <si>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</si>
  <si>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</si>
  <si>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</si>
  <si>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</si>
  <si>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</si>
  <si>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</si>
  <si>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</si>
  <si>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</si>
  <si>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</si>
  <si>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</si>
  <si>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</si>
  <si>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</si>
  <si>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</si>
  <si>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</si>
  <si>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</si>
  <si>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</si>
  <si>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</si>
  <si>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</si>
  <si>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</si>
  <si>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</si>
  <si>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</si>
  <si>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</si>
  <si>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</si>
  <si>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</si>
  <si>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</si>
  <si>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</si>
  <si>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</si>
  <si>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</si>
  <si>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</si>
  <si>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</si>
  <si>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</si>
  <si>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</si>
  <si>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</si>
  <si>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</si>
  <si>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</si>
  <si>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</si>
  <si>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</si>
  <si>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</si>
  <si>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</si>
  <si>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</si>
  <si>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</si>
  <si>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</si>
  <si>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</si>
  <si>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</si>
  <si>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</si>
  <si>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</si>
  <si>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</si>
  <si>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</si>
  <si>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</si>
  <si>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</si>
  <si>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</si>
  <si>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</si>
  <si>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</si>
  <si>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</si>
  <si>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</si>
  <si>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</si>
  <si>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</si>
  <si>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</si>
  <si>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</si>
  <si>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</si>
  <si>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</si>
  <si>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</si>
  <si>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</si>
  <si>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</si>
  <si>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</si>
  <si>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</si>
  <si>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</si>
  <si>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</si>
  <si>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</si>
  <si>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</si>
  <si>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</si>
  <si>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</si>
  <si>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</si>
  <si>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</si>
  <si>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</si>
  <si>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</si>
  <si>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</si>
  <si>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</si>
  <si>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</si>
  <si>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</si>
  <si>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</si>
  <si>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</si>
  <si>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</si>
  <si>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</si>
  <si>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</si>
  <si>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</si>
  <si>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</si>
  <si>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</si>
  <si>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</si>
  <si>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</si>
  <si>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</si>
  <si>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</si>
  <si>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</si>
  <si>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</si>
  <si>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</si>
  <si>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</si>
  <si>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</si>
  <si>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</si>
  <si>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</si>
  <si>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</si>
  <si>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</si>
  <si>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</si>
  <si>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</si>
  <si>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</si>
  <si>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</si>
  <si>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</si>
  <si>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</si>
  <si>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</si>
  <si>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</si>
  <si>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</si>
  <si>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</si>
  <si>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</si>
  <si>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</si>
  <si>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</si>
  <si>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</si>
  <si>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</si>
  <si>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</si>
  <si>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</si>
  <si>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</si>
  <si>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</si>
  <si>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</si>
  <si>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</si>
  <si>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</si>
  <si>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</si>
  <si>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</si>
  <si>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</si>
  <si>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</si>
  <si>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</si>
  <si>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</si>
  <si>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</si>
  <si>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</si>
  <si>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</si>
  <si>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</si>
  <si>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</si>
  <si>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</si>
  <si>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</si>
  <si>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</si>
  <si>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</si>
  <si>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</si>
  <si>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</si>
  <si>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</si>
  <si>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</si>
  <si>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</si>
  <si>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</si>
  <si>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</si>
  <si>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</si>
  <si>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</si>
  <si>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</si>
  <si>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</si>
  <si>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</si>
  <si>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</si>
  <si>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</si>
  <si>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</si>
  <si>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</si>
  <si>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</si>
  <si>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</si>
  <si>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</si>
  <si>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</si>
  <si>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</si>
  <si>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</si>
  <si>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</si>
  <si>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</si>
  <si>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</si>
  <si>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</si>
  <si>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</si>
  <si>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</si>
  <si>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</si>
  <si>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</si>
  <si>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</si>
  <si>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</si>
  <si>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</si>
  <si>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</si>
  <si>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</si>
  <si>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</si>
  <si>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</si>
  <si>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</si>
  <si>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</si>
  <si>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</si>
  <si>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</si>
  <si>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</si>
  <si>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</si>
  <si>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</si>
  <si>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</si>
  <si>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</si>
  <si>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</si>
  <si>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</si>
  <si>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</si>
  <si>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</si>
  <si>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</si>
  <si>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</si>
  <si>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</si>
  <si>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</si>
  <si>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</si>
  <si>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</si>
  <si>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</si>
  <si>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</si>
  <si>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</si>
  <si>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</si>
  <si>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</si>
  <si>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</si>
  <si>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</si>
  <si>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</si>
  <si>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</si>
  <si>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</si>
  <si>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</si>
  <si>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</si>
  <si>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</si>
  <si>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</si>
  <si>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</si>
  <si>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</si>
  <si>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</si>
  <si>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</si>
  <si>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</si>
  <si>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</si>
  <si>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</si>
  <si>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</si>
  <si>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</si>
  <si>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</si>
  <si>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</si>
  <si>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</si>
  <si>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</si>
  <si>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</si>
  <si>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</si>
  <si>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</si>
  <si>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</si>
  <si>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</si>
  <si>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</si>
  <si>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</si>
  <si>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</si>
  <si>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</si>
  <si>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</si>
  <si>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</si>
  <si>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</si>
  <si>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</si>
  <si>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</si>
  <si>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</si>
  <si>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</si>
  <si>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</si>
  <si>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</si>
  <si>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</si>
  <si>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</si>
  <si>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</si>
  <si>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</si>
  <si>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</si>
  <si>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</si>
  <si>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</si>
  <si>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</si>
  <si>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</si>
  <si>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</si>
  <si>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</si>
  <si>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</si>
  <si>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</si>
  <si>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</si>
  <si>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</si>
  <si>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</si>
  <si>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</si>
  <si>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</si>
  <si>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</si>
  <si>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</si>
  <si>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</si>
  <si>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</si>
  <si>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</si>
  <si>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</si>
  <si>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</si>
  <si>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</si>
  <si>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</si>
  <si>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</si>
  <si>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</si>
  <si>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</si>
  <si>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</si>
  <si>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</si>
  <si>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</si>
  <si>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</si>
  <si>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</si>
  <si>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</si>
  <si>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</si>
  <si>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</si>
  <si>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</si>
  <si>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</si>
  <si>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</si>
  <si>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</si>
  <si>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</si>
  <si>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</si>
  <si>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</si>
  <si>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</si>
  <si>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</si>
  <si>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</si>
  <si>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</si>
  <si>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</si>
  <si>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</si>
  <si>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</si>
  <si>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</si>
  <si>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</si>
  <si>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</si>
  <si>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</si>
  <si>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</si>
  <si>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</si>
  <si>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</si>
  <si>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</si>
  <si>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</si>
  <si>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</si>
  <si>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</si>
  <si>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</si>
  <si>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</si>
  <si>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</si>
  <si>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</si>
  <si>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</si>
  <si>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</si>
  <si>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</si>
  <si>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</si>
  <si>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</si>
  <si>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</si>
  <si>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</si>
  <si>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</si>
  <si>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</si>
  <si>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</si>
  <si>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</si>
  <si>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</si>
  <si>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</si>
  <si>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</si>
  <si>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</si>
  <si>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</si>
  <si>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</si>
  <si>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</si>
  <si>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</si>
  <si>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</si>
  <si>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</si>
  <si>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</si>
  <si>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</si>
  <si>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</si>
  <si>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</si>
  <si>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</si>
  <si>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</si>
  <si>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</si>
  <si>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</si>
  <si>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</si>
  <si>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</si>
  <si>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</si>
  <si>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</si>
  <si>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</si>
  <si>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</si>
  <si>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</si>
  <si>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</si>
  <si>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</si>
  <si>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</si>
  <si>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</si>
  <si>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</si>
  <si>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</si>
  <si>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</si>
  <si>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</si>
  <si>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</si>
  <si>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</si>
  <si>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</si>
  <si>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</si>
  <si>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</si>
  <si>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</si>
  <si>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</si>
  <si>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</si>
  <si>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</si>
  <si>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</si>
  <si>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</si>
  <si>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</si>
  <si>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</si>
  <si>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</si>
  <si>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</si>
  <si>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</si>
  <si>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</si>
  <si>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</si>
  <si>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</si>
  <si>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</si>
  <si>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</si>
  <si>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</si>
  <si>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</si>
  <si>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</si>
  <si>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</si>
  <si>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</si>
  <si>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</si>
  <si>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</si>
  <si>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</si>
  <si>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</si>
  <si>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</si>
  <si>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</si>
  <si>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</si>
  <si>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</si>
  <si>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</si>
  <si>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</si>
  <si>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</si>
  <si>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</si>
  <si>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</si>
  <si>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</si>
  <si>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</si>
  <si>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</si>
  <si>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</si>
  <si>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</si>
  <si>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</si>
  <si>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</si>
  <si>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</si>
  <si>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</si>
  <si>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</si>
  <si>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</si>
  <si>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</si>
  <si>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</si>
  <si>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</si>
  <si>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</si>
  <si>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</si>
  <si>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</si>
  <si>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</si>
  <si>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</si>
  <si>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</si>
  <si>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</si>
  <si>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</si>
  <si>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</si>
  <si>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</si>
  <si>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</si>
  <si>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</si>
  <si>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</si>
  <si>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</si>
  <si>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</si>
  <si>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</si>
  <si>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</si>
  <si>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</si>
  <si>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</si>
  <si>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</si>
  <si>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</si>
  <si>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</si>
  <si>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</si>
  <si>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</si>
  <si>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</si>
  <si>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</si>
  <si>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</si>
  <si>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</si>
  <si>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</si>
  <si>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</si>
  <si>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</si>
  <si>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</si>
  <si>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</si>
  <si>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</si>
  <si>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</si>
  <si>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</si>
  <si>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</si>
  <si>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</si>
  <si>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</si>
  <si>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</si>
  <si>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</si>
  <si>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</si>
  <si>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</si>
  <si>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</si>
  <si>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</si>
  <si>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</si>
  <si>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</si>
  <si>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</si>
  <si>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</si>
  <si>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</si>
  <si>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</si>
  <si>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</si>
  <si>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</si>
  <si>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</si>
  <si>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</si>
  <si>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</si>
  <si>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</si>
  <si>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</si>
  <si>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</si>
  <si>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</si>
  <si>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</si>
  <si>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</si>
  <si>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</si>
  <si>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</si>
  <si>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</si>
  <si>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</si>
  <si>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</si>
  <si>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</si>
  <si>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</si>
  <si>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</si>
  <si>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</si>
  <si>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</si>
  <si>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</si>
  <si>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</si>
  <si>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</si>
  <si>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</si>
  <si>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</si>
  <si>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</si>
  <si>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</si>
  <si>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</si>
  <si>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</si>
  <si>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</si>
  <si>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</si>
  <si>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</si>
  <si>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</si>
  <si>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</si>
  <si>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</si>
  <si>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</si>
  <si>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</si>
  <si>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</si>
  <si>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</si>
  <si>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</si>
  <si>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</si>
  <si>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</si>
  <si>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</si>
  <si>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</si>
  <si>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</si>
  <si>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</si>
  <si>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</si>
  <si>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</si>
  <si>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</si>
  <si>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</si>
  <si>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</si>
  <si>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</si>
  <si>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</si>
  <si>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</si>
  <si>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</si>
  <si>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</si>
  <si>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</si>
  <si>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</si>
  <si>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</si>
  <si>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</si>
  <si>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</si>
  <si>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</si>
  <si>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</si>
  <si>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</si>
  <si>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</si>
  <si>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</si>
  <si>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</si>
  <si>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</si>
  <si>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</si>
  <si>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</si>
  <si>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</si>
  <si>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</si>
  <si>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</si>
  <si>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</si>
  <si>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</si>
  <si>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</si>
  <si>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</si>
  <si>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</si>
  <si>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</si>
  <si>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</si>
  <si>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</si>
  <si>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</si>
  <si>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</si>
  <si>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</si>
  <si>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</si>
  <si>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</si>
  <si>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</si>
  <si>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</si>
  <si>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</si>
  <si>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</si>
  <si>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</si>
  <si>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</si>
  <si>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</si>
  <si>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</si>
  <si>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</si>
  <si>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</si>
  <si>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</si>
  <si>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</si>
  <si>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</si>
  <si>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</si>
  <si>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</si>
  <si>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</si>
  <si>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</si>
  <si>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</si>
  <si>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</si>
  <si>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</si>
  <si>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</si>
  <si>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</si>
  <si>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</si>
  <si>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</si>
  <si>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</si>
  <si>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</si>
  <si>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</si>
  <si>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</si>
  <si>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</si>
  <si>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</si>
  <si>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</si>
  <si>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</si>
  <si>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</si>
  <si>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</si>
  <si>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</si>
  <si>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</si>
  <si>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</si>
  <si>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</si>
  <si>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</si>
  <si>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</si>
  <si>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</si>
  <si>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</si>
  <si>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</si>
  <si>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</si>
  <si>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</si>
  <si>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</si>
  <si>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</si>
  <si>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</si>
  <si>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</si>
  <si>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</si>
  <si>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</si>
  <si>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</si>
  <si>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</si>
  <si>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</si>
  <si>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</si>
  <si>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</si>
  <si>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</si>
  <si>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</si>
  <si>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</si>
  <si>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</si>
  <si>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</si>
  <si>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</si>
  <si>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</si>
  <si>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</si>
  <si>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</si>
  <si>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</si>
  <si>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</si>
  <si>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</si>
  <si>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</si>
  <si>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</si>
  <si>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</si>
  <si>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</si>
  <si>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</si>
  <si>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</si>
  <si>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</si>
  <si>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</si>
  <si>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</si>
  <si>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</si>
  <si>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</si>
  <si>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</si>
  <si>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</si>
  <si>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</si>
  <si>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</si>
  <si>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</si>
  <si>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</si>
  <si>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</si>
  <si>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</si>
  <si>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</si>
  <si>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</si>
  <si>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</si>
  <si>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</si>
  <si>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</si>
  <si>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</si>
  <si>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</si>
  <si>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</si>
  <si>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</si>
  <si>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</si>
  <si>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</si>
  <si>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</si>
  <si>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</si>
  <si>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</si>
  <si>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</si>
  <si>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</si>
  <si>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</si>
  <si>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</si>
  <si>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</si>
  <si>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</si>
  <si>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</si>
  <si>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</si>
  <si>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</si>
  <si>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</si>
  <si>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</si>
  <si>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</si>
  <si>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</si>
  <si>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</si>
  <si>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</si>
  <si>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</si>
  <si>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</si>
  <si>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</si>
  <si>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</si>
  <si>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</si>
  <si>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</si>
  <si>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</si>
  <si>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</si>
  <si>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</si>
  <si>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</si>
  <si>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</si>
  <si>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</si>
  <si>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</si>
  <si>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</si>
  <si>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</si>
  <si>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</si>
  <si>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</si>
  <si>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</si>
  <si>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</si>
  <si>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</si>
  <si>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</si>
  <si>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</si>
  <si>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</si>
  <si>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</si>
  <si>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</si>
  <si>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</si>
  <si>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</si>
  <si>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</si>
  <si>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</si>
  <si>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</si>
  <si>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</si>
  <si>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</si>
  <si>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</si>
  <si>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</si>
  <si>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</si>
  <si>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</si>
  <si>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</si>
  <si>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</si>
  <si>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</si>
  <si>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</si>
  <si>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</si>
  <si>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</si>
  <si>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</si>
  <si>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</si>
  <si>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</si>
  <si>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</si>
  <si>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</si>
  <si>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</si>
  <si>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</si>
  <si>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</si>
  <si>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</si>
  <si>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</si>
  <si>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</si>
  <si>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</si>
  <si>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</si>
  <si>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</si>
  <si>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</si>
  <si>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</si>
  <si>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</si>
  <si>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</si>
  <si>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</si>
  <si>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</si>
  <si>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</si>
  <si>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</si>
  <si>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</si>
  <si>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</si>
  <si>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</si>
  <si>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</si>
  <si>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</si>
  <si>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</si>
  <si>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</si>
  <si>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</si>
  <si>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</si>
  <si>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</si>
  <si>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</si>
  <si>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</si>
  <si>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</si>
  <si>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</si>
  <si>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</si>
  <si>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</si>
  <si>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</si>
  <si>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</si>
  <si>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</si>
  <si>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</si>
  <si>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</si>
  <si>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</si>
  <si>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</si>
  <si>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</si>
  <si>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</si>
  <si>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</si>
  <si>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</si>
  <si>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</si>
  <si>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</si>
  <si>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</si>
  <si>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</si>
  <si>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</si>
  <si>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</si>
  <si>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</si>
  <si>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</si>
  <si>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</si>
  <si>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</si>
  <si>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</si>
  <si>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</si>
  <si>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</si>
  <si>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</si>
  <si>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</si>
  <si>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</si>
  <si>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</si>
  <si>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</si>
  <si>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</si>
  <si>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</si>
  <si>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</si>
  <si>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</si>
  <si>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</si>
  <si>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</si>
  <si>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</si>
  <si>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</si>
  <si>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</si>
  <si>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</si>
  <si>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</si>
  <si>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</si>
  <si>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</si>
  <si>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</si>
  <si>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</si>
  <si>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</si>
  <si>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</si>
  <si>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</si>
  <si>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</si>
  <si>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</si>
  <si>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</si>
  <si>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</si>
  <si>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</si>
  <si>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</si>
  <si>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</si>
  <si>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</si>
  <si>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</si>
  <si>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</si>
  <si>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</si>
  <si>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</si>
  <si>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</si>
  <si>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</si>
  <si>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</si>
  <si>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</si>
  <si>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</si>
  <si>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</si>
  <si>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</si>
  <si>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</si>
  <si>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</si>
  <si>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</si>
  <si>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</si>
  <si>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</si>
  <si>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</si>
  <si>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</si>
  <si>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</si>
  <si>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</si>
  <si>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</si>
  <si>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</si>
  <si>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</si>
  <si>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</si>
  <si>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</si>
  <si>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</si>
  <si>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</si>
  <si>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</si>
  <si>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</si>
  <si>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</si>
  <si>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</si>
  <si>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</si>
  <si>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</si>
  <si>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</si>
  <si>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</si>
  <si>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</si>
  <si>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</si>
  <si>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</si>
  <si>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</si>
  <si>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</si>
  <si>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</si>
  <si>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</si>
  <si>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</si>
  <si>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</si>
  <si>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</si>
  <si>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</si>
  <si>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</si>
  <si>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</si>
  <si>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</si>
  <si>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</si>
  <si>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</si>
  <si>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</si>
  <si>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</si>
  <si>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</si>
  <si>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</si>
  <si>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</si>
  <si>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</si>
  <si>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</si>
  <si>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</si>
  <si>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</si>
  <si>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</si>
  <si>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</si>
  <si>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</si>
  <si>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</si>
  <si>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</si>
  <si>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</si>
  <si>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</si>
  <si>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</si>
  <si>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</si>
  <si>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</si>
  <si>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</si>
  <si>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</si>
  <si>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</si>
  <si>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</si>
  <si>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</si>
  <si>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</si>
  <si>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</si>
  <si>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</si>
  <si>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</si>
  <si>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</si>
  <si>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</si>
  <si>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</si>
  <si>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</si>
  <si>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</si>
  <si>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</si>
  <si>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</si>
  <si>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</si>
  <si>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</si>
  <si>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</si>
  <si>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</si>
  <si>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</si>
  <si>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</si>
  <si>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</si>
  <si>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</si>
  <si>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</si>
  <si>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</si>
  <si>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</si>
  <si>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</si>
  <si>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</si>
  <si>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</si>
  <si>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</si>
  <si>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</si>
  <si>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</si>
  <si>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</si>
  <si>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</si>
  <si>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</si>
  <si>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</si>
  <si>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</si>
  <si>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</si>
  <si>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</si>
  <si>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</si>
  <si>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</si>
  <si>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</si>
  <si>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</si>
  <si>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</si>
  <si>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</si>
  <si>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</si>
  <si>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</si>
  <si>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</si>
  <si>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</si>
  <si>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</si>
  <si>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</si>
  <si>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</si>
  <si>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</si>
  <si>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</si>
  <si>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</si>
  <si>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</si>
  <si>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</si>
  <si>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</si>
  <si>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</si>
  <si>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</si>
  <si>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</si>
  <si>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</si>
  <si>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</si>
  <si>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</si>
  <si>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</si>
  <si>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</si>
  <si>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</si>
  <si>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</si>
  <si>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</si>
  <si>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</si>
  <si>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</si>
  <si>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</si>
  <si>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</si>
  <si>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</si>
  <si>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</si>
  <si>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</si>
  <si>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</si>
  <si>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</si>
  <si>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</si>
  <si>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</si>
  <si>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</si>
  <si>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</si>
  <si>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</si>
  <si>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</si>
  <si>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</si>
  <si>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</si>
  <si>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</si>
  <si>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</si>
  <si>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</si>
  <si>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</si>
  <si>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</si>
  <si>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</si>
  <si>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</si>
  <si>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</si>
  <si>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</si>
  <si>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</si>
  <si>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</si>
  <si>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</si>
  <si>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</si>
  <si>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</si>
  <si>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</si>
  <si>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</si>
  <si>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</si>
  <si>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</si>
  <si>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</si>
  <si>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</si>
  <si>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</si>
  <si>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</si>
  <si>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</si>
  <si>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</si>
  <si>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</si>
  <si>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</si>
  <si>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</si>
  <si>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</si>
  <si>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</si>
  <si>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</si>
  <si>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</si>
  <si>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</si>
  <si>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</si>
  <si>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</si>
  <si>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</si>
  <si>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</si>
  <si>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</si>
  <si>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</si>
  <si>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</si>
  <si>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</si>
  <si>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</si>
  <si>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</si>
  <si>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</si>
  <si>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</si>
  <si>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</si>
  <si>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</si>
  <si>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</si>
  <si>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</si>
  <si>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</si>
  <si>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</si>
  <si>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</si>
  <si>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</si>
  <si>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</si>
  <si>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</si>
  <si>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</si>
  <si>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</si>
  <si>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</si>
  <si>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</si>
  <si>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</si>
  <si>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</si>
  <si>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</si>
  <si>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</si>
  <si>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</si>
  <si>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</si>
  <si>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</si>
  <si>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</si>
  <si>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</si>
  <si>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</si>
  <si>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</si>
  <si>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</si>
  <si>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</si>
  <si>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</si>
  <si>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</si>
  <si>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</si>
  <si>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</si>
  <si>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</si>
  <si>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</si>
  <si>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</si>
  <si>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</si>
  <si>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</si>
  <si>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</si>
  <si>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</si>
  <si>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</si>
  <si>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</si>
  <si>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</si>
  <si>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</si>
  <si>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</si>
  <si>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</si>
  <si>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</si>
  <si>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</si>
  <si>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</si>
  <si>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</si>
  <si>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</si>
  <si>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</si>
  <si>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</si>
  <si>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</si>
  <si>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</si>
  <si>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</si>
  <si>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</si>
  <si>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</si>
  <si>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</si>
  <si>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</si>
  <si>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</si>
  <si>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</si>
  <si>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</si>
  <si>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</si>
  <si>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</si>
  <si>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</si>
  <si>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</si>
  <si>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</si>
  <si>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</si>
  <si>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</si>
  <si>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</si>
  <si>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</si>
  <si>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</si>
  <si>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</si>
  <si>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</si>
  <si>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</si>
  <si>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</si>
  <si>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</si>
  <si>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</si>
  <si>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</si>
  <si>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</si>
  <si>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</si>
  <si>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</si>
  <si>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</si>
  <si>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</si>
  <si>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</si>
  <si>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</si>
  <si>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</si>
  <si>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</si>
  <si>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</si>
  <si>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</si>
  <si>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</si>
  <si>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</si>
  <si>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</si>
  <si>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</si>
  <si>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</si>
  <si>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</si>
  <si>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</si>
  <si>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</si>
  <si>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</si>
  <si>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</si>
  <si>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</si>
  <si>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</si>
  <si>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</si>
  <si>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</si>
  <si>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</si>
  <si>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</si>
  <si>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</si>
  <si>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</si>
  <si>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</si>
  <si>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</si>
  <si>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</si>
  <si>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</si>
  <si>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</si>
  <si>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</si>
  <si>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</si>
  <si>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</si>
  <si>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</si>
  <si>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</si>
  <si>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</si>
  <si>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</si>
  <si>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</si>
  <si>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</si>
  <si>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</si>
  <si>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</si>
  <si>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</si>
  <si>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</si>
  <si>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</si>
  <si>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</si>
  <si>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</si>
  <si>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</si>
  <si>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</si>
  <si>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</si>
  <si>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</si>
  <si>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</si>
  <si>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</si>
  <si>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</si>
  <si>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</si>
  <si>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</si>
  <si>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</si>
  <si>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</si>
  <si>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</si>
  <si>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</si>
  <si>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</si>
  <si>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</si>
  <si>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</si>
  <si>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</si>
  <si>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</si>
  <si>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</si>
  <si>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</si>
  <si>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</si>
  <si>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</si>
  <si>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</si>
  <si>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</si>
  <si>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</si>
  <si>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</si>
  <si>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</si>
  <si>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</si>
  <si>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</si>
  <si>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</si>
  <si>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</si>
  <si>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</si>
  <si>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</si>
  <si>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</si>
  <si>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</si>
  <si>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</si>
  <si>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</si>
  <si>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</si>
  <si>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</si>
  <si>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</si>
  <si>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</si>
  <si>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</si>
  <si>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</si>
  <si>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</si>
  <si>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</si>
  <si>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</si>
  <si>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</si>
  <si>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</si>
  <si>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</si>
  <si>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</si>
  <si>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</si>
  <si>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</si>
  <si>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</si>
  <si>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</si>
  <si>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</si>
  <si>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</si>
  <si>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</si>
  <si>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</si>
  <si>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</si>
  <si>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</si>
  <si>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</si>
  <si>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</si>
  <si>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</si>
  <si>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</si>
  <si>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</si>
  <si>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</si>
  <si>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</si>
  <si>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</si>
  <si>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</si>
  <si>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</si>
  <si>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</si>
  <si>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</si>
  <si>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</si>
  <si>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</si>
  <si>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</si>
  <si>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</si>
  <si>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</si>
  <si>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</si>
  <si>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</si>
  <si>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</si>
  <si>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</si>
  <si>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</si>
  <si>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</si>
  <si>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</si>
  <si>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</si>
  <si>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</si>
  <si>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</si>
  <si>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</si>
  <si>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</si>
  <si>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</si>
  <si>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</si>
  <si>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</si>
  <si>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</si>
  <si>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</si>
  <si>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</si>
  <si>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</si>
  <si>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</si>
  <si>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</si>
  <si>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</si>
  <si>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</si>
  <si>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</si>
  <si>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</si>
  <si>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</si>
  <si>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</si>
  <si>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</si>
  <si>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</si>
  <si>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</si>
  <si>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</si>
  <si>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</si>
  <si>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</si>
  <si>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</si>
  <si>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</si>
  <si>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</si>
  <si>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</si>
  <si>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</si>
  <si>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</si>
  <si>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</si>
  <si>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</si>
  <si>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</si>
  <si>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</si>
  <si>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</si>
  <si>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</si>
  <si>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</si>
  <si>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</si>
  <si>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</si>
  <si>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</si>
  <si>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</si>
  <si>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</si>
  <si>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</si>
  <si>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</si>
  <si>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</si>
  <si>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</si>
  <si>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</si>
  <si>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</si>
  <si>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</si>
  <si>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</si>
  <si>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</si>
  <si>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</si>
  <si>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</si>
  <si>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</si>
  <si>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</si>
  <si>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</si>
  <si>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</si>
  <si>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</si>
  <si>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</si>
  <si>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</si>
  <si>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</si>
  <si>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</si>
  <si>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</si>
  <si>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</si>
  <si>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</si>
  <si>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</si>
  <si>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</si>
  <si>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</si>
  <si>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</si>
  <si>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</si>
  <si>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</si>
  <si>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</si>
  <si>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</si>
  <si>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</si>
  <si>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</si>
  <si>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</si>
  <si>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</si>
  <si>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</si>
  <si>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</si>
  <si>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</si>
  <si>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</si>
  <si>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</si>
  <si>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</si>
  <si>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</si>
  <si>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</si>
  <si>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</si>
  <si>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</si>
  <si>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</si>
  <si>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</si>
  <si>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</si>
  <si>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</si>
  <si>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</si>
  <si>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</si>
  <si>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</si>
  <si>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</si>
  <si>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</si>
  <si>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</si>
  <si>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</si>
  <si>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</si>
  <si>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</si>
  <si>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</si>
  <si>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</si>
  <si>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</si>
  <si>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</si>
  <si>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</si>
  <si>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</si>
  <si>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</si>
  <si>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</si>
  <si>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</si>
  <si>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</si>
  <si>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</si>
  <si>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</si>
  <si>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</si>
  <si>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</si>
  <si>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</si>
  <si>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</si>
  <si>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</si>
  <si>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</si>
  <si>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</si>
  <si>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</si>
  <si>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</si>
  <si>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</si>
  <si>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</si>
  <si>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</si>
  <si>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</si>
  <si>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</si>
  <si>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</si>
  <si>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</si>
  <si>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</si>
  <si>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</si>
  <si>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</si>
  <si>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</si>
  <si>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</si>
  <si>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</si>
  <si>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</si>
  <si>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</si>
  <si>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</si>
  <si>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</si>
  <si>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</si>
  <si>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</si>
  <si>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</si>
  <si>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</si>
  <si>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</si>
  <si>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</si>
  <si>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</si>
  <si>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</si>
  <si>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</si>
  <si>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</si>
  <si>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</si>
  <si>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</si>
  <si>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</si>
  <si>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</si>
  <si>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</si>
  <si>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</si>
  <si>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</si>
  <si>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</si>
  <si>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</si>
  <si>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</si>
  <si>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</si>
  <si>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</si>
  <si>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</si>
  <si>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</si>
  <si>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</si>
  <si>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</si>
  <si>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</si>
  <si>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</si>
  <si>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</si>
  <si>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</si>
  <si>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</si>
  <si>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</si>
  <si>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</si>
  <si>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</si>
  <si>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</si>
  <si>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</si>
  <si>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</si>
  <si>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</si>
  <si>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</si>
  <si>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</si>
  <si>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</si>
  <si>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</si>
  <si>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</si>
  <si>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</si>
  <si>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</si>
  <si>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</si>
  <si>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</si>
  <si>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</si>
  <si>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</si>
  <si>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</si>
  <si>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</si>
  <si>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</si>
  <si>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</si>
  <si>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</si>
  <si>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</si>
  <si>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</si>
  <si>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</si>
  <si>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</si>
  <si>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</si>
  <si>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</si>
  <si>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</si>
  <si>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</si>
  <si>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</si>
  <si>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</si>
  <si>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</si>
  <si>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</si>
  <si>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</si>
  <si>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</si>
  <si>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</si>
  <si>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</si>
  <si>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</si>
  <si>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</si>
  <si>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</si>
  <si>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</si>
  <si>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</si>
  <si>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</si>
  <si>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</si>
  <si>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</si>
  <si>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</si>
  <si>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</si>
  <si>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</si>
  <si>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</si>
  <si>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</si>
  <si>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</si>
  <si>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</si>
  <si>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</si>
  <si>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</si>
  <si>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</si>
  <si>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</si>
  <si>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</si>
  <si>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</si>
  <si>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</si>
  <si>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</si>
  <si>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</si>
  <si>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</si>
  <si>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</si>
  <si>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</si>
  <si>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</si>
  <si>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</si>
  <si>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</si>
  <si>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</si>
  <si>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</si>
  <si>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</si>
  <si>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</si>
  <si>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</si>
  <si>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</si>
  <si>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</si>
  <si>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</si>
  <si>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</si>
  <si>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</si>
  <si>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</si>
  <si>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</si>
  <si>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</si>
  <si>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</si>
  <si>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</si>
  <si>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</si>
  <si>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</si>
  <si>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</si>
  <si>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</si>
  <si>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</si>
  <si>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</si>
  <si>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</si>
  <si>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</si>
  <si>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</si>
  <si>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</si>
  <si>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</si>
  <si>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</si>
  <si>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</si>
  <si>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</si>
  <si>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</si>
  <si>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</si>
  <si>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</si>
  <si>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</si>
  <si>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</si>
  <si>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</si>
  <si>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</si>
  <si>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</si>
  <si>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</si>
  <si>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</si>
  <si>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</si>
  <si>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</si>
  <si>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</si>
  <si>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</si>
  <si>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</si>
  <si>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</si>
  <si>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</si>
  <si>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</si>
  <si>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</si>
  <si>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</si>
  <si>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</si>
  <si>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</si>
  <si>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</si>
  <si>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</si>
  <si>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</si>
  <si>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</si>
  <si>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</si>
  <si>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</si>
  <si>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</si>
  <si>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</si>
  <si>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</si>
  <si>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</si>
  <si>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</si>
  <si>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</si>
  <si>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</si>
  <si>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</si>
  <si>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</si>
  <si>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</si>
  <si>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</si>
  <si>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</si>
  <si>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</si>
  <si>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</si>
  <si>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</si>
  <si>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</si>
  <si>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</si>
  <si>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</si>
  <si>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</si>
  <si>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</si>
  <si>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</si>
  <si>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</si>
  <si>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</si>
  <si>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</si>
  <si>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</si>
  <si>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</si>
  <si>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</si>
  <si>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</si>
  <si>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</si>
  <si>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</si>
  <si>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</si>
  <si>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</si>
  <si>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</si>
  <si>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</si>
  <si>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</si>
  <si>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</si>
  <si>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</si>
  <si>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</si>
  <si>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</si>
  <si>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</si>
  <si>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</si>
  <si>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</si>
  <si>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</si>
  <si>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</si>
  <si>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</si>
  <si>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</si>
  <si>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</si>
  <si>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</si>
  <si>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</si>
  <si>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</si>
  <si>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</si>
  <si>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</si>
  <si>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</si>
  <si>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</si>
  <si>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</si>
  <si>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</si>
  <si>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</si>
  <si>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</si>
  <si>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</si>
  <si>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</si>
  <si>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</si>
  <si>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</si>
  <si>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</si>
  <si>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</si>
  <si>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</si>
  <si>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</si>
  <si>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</si>
  <si>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</si>
  <si>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</si>
  <si>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</si>
  <si>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</si>
  <si>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</si>
  <si>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</si>
  <si>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</si>
  <si>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</si>
  <si>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</si>
  <si>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</si>
  <si>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</si>
  <si>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</si>
  <si>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</si>
  <si>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</si>
  <si>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</si>
  <si>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</si>
  <si>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</si>
  <si>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</si>
  <si>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</si>
  <si>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</si>
  <si>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</si>
  <si>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</si>
  <si>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</si>
  <si>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</si>
  <si>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</si>
  <si>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</si>
  <si>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</si>
  <si>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</si>
  <si>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</si>
  <si>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</si>
  <si>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</si>
  <si>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</si>
  <si>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</si>
  <si>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</si>
  <si>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</si>
  <si>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</si>
  <si>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</si>
  <si>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</si>
  <si>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</si>
  <si>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</si>
  <si>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</si>
  <si>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</si>
  <si>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</si>
  <si>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</si>
  <si>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</si>
  <si>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</si>
  <si>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</si>
  <si>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</si>
  <si>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</si>
  <si>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</si>
  <si>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</si>
  <si>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</si>
  <si>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</si>
  <si>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</si>
  <si>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</si>
  <si>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</si>
  <si>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</si>
  <si>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</si>
  <si>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</si>
  <si>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</si>
  <si>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</si>
  <si>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</si>
  <si>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</si>
  <si>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</si>
  <si>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</si>
  <si>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</si>
  <si>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</si>
  <si>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</si>
  <si>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</si>
  <si>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</si>
  <si>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</si>
  <si>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</si>
  <si>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</si>
  <si>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</si>
  <si>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</si>
  <si>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</si>
  <si>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</si>
  <si>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</si>
  <si>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</si>
  <si>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</si>
  <si>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</si>
  <si>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</si>
  <si>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</si>
  <si>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</si>
  <si>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</si>
  <si>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</si>
  <si>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</si>
  <si>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</si>
  <si>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</si>
  <si>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</si>
  <si>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</si>
  <si>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</si>
  <si>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</si>
  <si>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</si>
  <si>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</si>
  <si>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</si>
  <si>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</si>
  <si>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</si>
  <si>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</si>
  <si>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</si>
  <si>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</si>
  <si>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</si>
  <si>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</si>
  <si>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</si>
  <si>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</si>
  <si>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</si>
  <si>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</si>
  <si>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</si>
  <si>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</si>
  <si>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</si>
  <si>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</si>
  <si>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</si>
  <si>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</si>
  <si>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</si>
  <si>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</si>
  <si>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</si>
  <si>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</si>
  <si>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</si>
  <si>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</si>
  <si>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</si>
  <si>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</si>
  <si>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</si>
  <si>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</si>
  <si>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</si>
  <si>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</si>
  <si>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</si>
  <si>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</si>
  <si>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</si>
  <si>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</si>
  <si>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</si>
  <si>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</si>
  <si>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</si>
  <si>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</si>
  <si>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</si>
  <si>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</si>
  <si>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</si>
  <si>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</si>
  <si>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</si>
  <si>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</si>
  <si>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</si>
  <si>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</si>
  <si>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</si>
  <si>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</si>
  <si>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</si>
  <si>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</si>
  <si>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</si>
  <si>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</si>
  <si>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</si>
  <si>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</si>
  <si>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</si>
  <si>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</si>
  <si>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</si>
  <si>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</si>
  <si>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</si>
  <si>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</si>
  <si>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</si>
  <si>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</si>
  <si>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</si>
  <si>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</si>
  <si>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</si>
  <si>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</si>
  <si>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</si>
  <si>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</si>
  <si>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</si>
  <si>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</si>
  <si>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</si>
  <si>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</si>
  <si>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</si>
  <si>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</si>
  <si>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</si>
  <si>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</si>
  <si>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</si>
  <si>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</si>
  <si>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</si>
  <si>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</si>
  <si>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</si>
  <si>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</si>
  <si>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</si>
  <si>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</si>
  <si>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</si>
  <si>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</si>
  <si>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</si>
  <si>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</si>
  <si>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</si>
  <si>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</si>
  <si>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</si>
  <si>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</si>
  <si>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</si>
  <si>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</si>
  <si>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</si>
  <si>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</si>
  <si>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</si>
  <si>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</si>
  <si>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</si>
  <si>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</si>
  <si>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</si>
  <si>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</si>
  <si>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</si>
  <si>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</si>
  <si>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</si>
  <si>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</si>
  <si>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</si>
  <si>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</si>
  <si>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</si>
  <si>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</si>
  <si>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</si>
  <si>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</si>
  <si>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</si>
  <si>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</si>
  <si>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</si>
  <si>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</si>
  <si>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</si>
  <si>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</si>
  <si>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</si>
  <si>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</si>
  <si>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</si>
  <si>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</si>
  <si>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</si>
  <si>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</si>
  <si>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</si>
  <si>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</si>
  <si>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</si>
  <si>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</si>
  <si>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</si>
  <si>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</si>
  <si>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</si>
  <si>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</si>
  <si>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</si>
  <si>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</si>
  <si>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</si>
  <si>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</si>
  <si>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</si>
  <si>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</si>
  <si>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</si>
  <si>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</si>
  <si>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</si>
  <si>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</si>
  <si>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</si>
  <si>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</si>
  <si>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</si>
  <si>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</si>
  <si>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</si>
  <si>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</si>
  <si>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</si>
  <si>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</si>
  <si>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</si>
  <si>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</si>
  <si>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</si>
  <si>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</si>
  <si>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</si>
  <si>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</si>
  <si>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</si>
  <si>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</si>
  <si>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</si>
  <si>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</si>
  <si>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</si>
  <si>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</si>
  <si>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</si>
  <si>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</si>
  <si>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</si>
  <si>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</si>
  <si>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</si>
  <si>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</si>
  <si>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</si>
  <si>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</si>
  <si>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</si>
  <si>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</si>
  <si>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</si>
  <si>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</si>
  <si>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</si>
  <si>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</si>
  <si>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</si>
  <si>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</si>
  <si>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</si>
  <si>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</si>
  <si>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</si>
  <si>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</si>
  <si>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</si>
  <si>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</si>
  <si>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</si>
  <si>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</si>
  <si>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</si>
  <si>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</si>
  <si>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</si>
  <si>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</si>
  <si>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</si>
  <si>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</si>
  <si>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</si>
  <si>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</si>
  <si>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</si>
  <si>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</si>
  <si>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</si>
  <si>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</si>
  <si>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</si>
  <si>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</si>
  <si>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</si>
  <si>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</si>
  <si>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</si>
  <si>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</si>
  <si>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</si>
  <si>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</si>
  <si>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</si>
  <si>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</si>
  <si>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</si>
  <si>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</si>
  <si>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</si>
  <si>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</si>
  <si>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</si>
  <si>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</si>
  <si>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</si>
  <si>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</si>
  <si>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</si>
  <si>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</si>
  <si>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</si>
  <si>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</si>
  <si>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</si>
  <si>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</si>
  <si>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</si>
  <si>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</si>
  <si>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</si>
  <si>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</si>
  <si>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</si>
  <si>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</si>
  <si>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</si>
  <si>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</si>
  <si>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</si>
  <si>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</si>
  <si>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</si>
  <si>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</si>
  <si>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</si>
  <si>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</si>
  <si>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</si>
  <si>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</si>
  <si>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</si>
  <si>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</si>
  <si>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</si>
  <si>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</si>
  <si>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</si>
  <si>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</si>
  <si>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</si>
  <si>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</si>
  <si>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</si>
  <si>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</si>
  <si>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</si>
  <si>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</si>
  <si>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</si>
  <si>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</si>
  <si>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</si>
  <si>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</si>
  <si>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</si>
  <si>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</si>
  <si>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</si>
  <si>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</si>
  <si>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</si>
  <si>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</si>
  <si>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</si>
  <si>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</si>
  <si>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</si>
  <si>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</si>
  <si>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</si>
  <si>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</si>
  <si>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</si>
  <si>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</si>
  <si>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</si>
  <si>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</si>
  <si>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</si>
  <si>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</si>
  <si>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</si>
  <si>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</si>
  <si>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</si>
  <si>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</si>
  <si>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</si>
  <si>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</si>
  <si>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</si>
  <si>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</si>
  <si>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</si>
  <si>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</si>
  <si>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</si>
  <si>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</si>
  <si>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</si>
  <si>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</si>
  <si>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</si>
  <si>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</si>
  <si>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</si>
  <si>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</si>
  <si>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</si>
  <si>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</si>
  <si>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</si>
  <si>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</si>
  <si>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</si>
  <si>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</si>
  <si>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</si>
  <si>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</si>
  <si>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</si>
  <si>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</si>
  <si>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</si>
  <si>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</si>
  <si>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</si>
  <si>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</si>
  <si>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</si>
  <si>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</si>
  <si>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</si>
  <si>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</si>
  <si>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</si>
  <si>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</si>
  <si>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</si>
  <si>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</si>
  <si>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</si>
  <si>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</si>
  <si>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</si>
  <si>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</si>
  <si>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</si>
  <si>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</si>
  <si>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</si>
  <si>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</si>
  <si>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</si>
  <si>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</si>
  <si>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</si>
  <si>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</si>
  <si>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</si>
  <si>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</si>
  <si>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</si>
  <si>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</si>
  <si>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</si>
  <si>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</si>
  <si>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</si>
  <si>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</si>
  <si>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</si>
  <si>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</si>
  <si>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</si>
  <si>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</si>
  <si>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</si>
  <si>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</si>
  <si>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</si>
  <si>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</si>
  <si>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</si>
  <si>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</si>
  <si>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</si>
  <si>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</si>
  <si>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</si>
  <si>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</si>
  <si>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</si>
  <si>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</si>
  <si>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</si>
  <si>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</si>
  <si>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</si>
  <si>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</si>
  <si>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</si>
  <si>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</si>
  <si>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</si>
  <si>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</si>
  <si>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</si>
  <si>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</si>
  <si>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</si>
  <si>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</si>
  <si>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</si>
  <si>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</si>
  <si>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</si>
  <si>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</si>
  <si>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</si>
  <si>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</si>
  <si>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</si>
  <si>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</si>
  <si>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</si>
  <si>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</si>
  <si>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</si>
  <si>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</si>
  <si>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</si>
  <si>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</si>
  <si>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</si>
  <si>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</si>
  <si>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</si>
  <si>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</si>
  <si>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</si>
  <si>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</si>
  <si>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</si>
  <si>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</si>
  <si>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</si>
  <si>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</si>
  <si>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</si>
  <si>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</si>
  <si>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</si>
  <si>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</si>
  <si>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</si>
  <si>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</si>
  <si>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</si>
  <si>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</si>
  <si>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</si>
  <si>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</si>
  <si>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</si>
  <si>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</si>
  <si>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</si>
  <si>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</si>
  <si>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</si>
  <si>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</si>
  <si>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</si>
  <si>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</si>
  <si>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</si>
  <si>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</si>
  <si>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</si>
  <si>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</si>
  <si>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</si>
  <si>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</si>
  <si>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</si>
  <si>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</si>
  <si>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</si>
  <si>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</si>
  <si>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</si>
  <si>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</si>
  <si>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</si>
  <si>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</si>
  <si>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</si>
  <si>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</si>
  <si>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</si>
  <si>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</si>
  <si>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</si>
  <si>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</si>
  <si>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</si>
  <si>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</si>
  <si>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</si>
  <si>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</si>
  <si>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</si>
  <si>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</si>
  <si>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</si>
  <si>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</si>
  <si>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</si>
  <si>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</si>
  <si>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</si>
  <si>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</si>
  <si>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</si>
  <si>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</si>
  <si>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</si>
  <si>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</si>
  <si>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</si>
  <si>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</si>
  <si>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</si>
  <si>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</si>
  <si>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</si>
  <si>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</si>
  <si>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</si>
  <si>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</si>
  <si>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</si>
  <si>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</si>
  <si>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</si>
  <si>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</si>
  <si>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</si>
  <si>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</si>
  <si>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</si>
  <si>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</si>
  <si>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</si>
  <si>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</si>
  <si>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</si>
  <si>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</si>
  <si>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</si>
  <si>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</si>
  <si>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</si>
  <si>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</si>
  <si>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</si>
  <si>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</si>
  <si>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</si>
  <si>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</si>
  <si>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</si>
  <si>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</si>
  <si>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</si>
  <si>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</si>
  <si>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</si>
  <si>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</si>
  <si>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</si>
  <si>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</si>
  <si>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</si>
  <si>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</si>
  <si>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</si>
  <si>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</si>
  <si>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</si>
  <si>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</si>
  <si>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</si>
  <si>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</si>
  <si>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</si>
  <si>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</si>
  <si>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</si>
  <si>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</si>
  <si>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</si>
  <si>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</si>
  <si>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</si>
  <si>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</si>
  <si>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</si>
  <si>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</si>
  <si>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</si>
  <si>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</si>
  <si>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</si>
  <si>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</si>
  <si>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</si>
  <si>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</si>
  <si>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</si>
  <si>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</si>
  <si>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</si>
  <si>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</si>
  <si>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</si>
  <si>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</si>
  <si>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</si>
  <si>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</si>
  <si>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</si>
  <si>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</si>
  <si>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</si>
  <si>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</si>
  <si>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</si>
  <si>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</si>
  <si>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</si>
  <si>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</si>
  <si>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</si>
  <si>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</si>
  <si>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</si>
  <si>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</si>
  <si>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</si>
  <si>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</si>
  <si>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</si>
  <si>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</si>
  <si>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</si>
  <si>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</si>
  <si>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</si>
  <si>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</si>
  <si>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</si>
  <si>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</si>
  <si>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</si>
  <si>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</si>
  <si>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</si>
  <si>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</si>
  <si>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</si>
  <si>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</si>
  <si>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</si>
  <si>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</si>
  <si>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</si>
  <si>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</si>
  <si>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</si>
  <si>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</si>
  <si>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</si>
  <si>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</si>
  <si>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</si>
  <si>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</si>
  <si>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</si>
  <si>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</si>
  <si>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</si>
  <si>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</si>
  <si>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</si>
  <si>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</si>
  <si>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</si>
  <si>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</si>
  <si>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</si>
  <si>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</si>
  <si>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</si>
  <si>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</si>
  <si>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</si>
  <si>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</si>
  <si>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</si>
  <si>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</si>
  <si>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</si>
  <si>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</si>
  <si>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</si>
  <si>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</si>
  <si>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</si>
  <si>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</si>
  <si>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</si>
  <si>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</si>
  <si>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</si>
  <si>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</si>
  <si>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</si>
  <si>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</si>
  <si>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</si>
  <si>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</si>
  <si>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</si>
  <si>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</si>
  <si>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</si>
  <si>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</si>
  <si>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</si>
  <si>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</si>
  <si>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</si>
  <si>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</si>
  <si>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</si>
  <si>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</si>
  <si>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</si>
  <si>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</si>
  <si>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</si>
  <si>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</si>
  <si>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</si>
  <si>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</si>
  <si>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</si>
  <si>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</si>
  <si>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</si>
  <si>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</si>
  <si>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</si>
  <si>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</si>
  <si>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</si>
  <si>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</si>
  <si>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</si>
  <si>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</si>
  <si>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</si>
  <si>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</si>
  <si>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</si>
  <si>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</si>
  <si>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</si>
  <si>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</si>
  <si>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</si>
  <si>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</si>
  <si>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</si>
  <si>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</si>
  <si>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</si>
  <si>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</si>
  <si>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</si>
  <si>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</si>
  <si>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</si>
  <si>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</si>
  <si>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</si>
  <si>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</si>
  <si>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</si>
  <si>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</si>
  <si>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</si>
  <si>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</si>
  <si>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</si>
  <si>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</si>
  <si>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</si>
  <si>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</si>
  <si>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</si>
  <si>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</si>
  <si>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</si>
  <si>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</si>
  <si>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</si>
  <si>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</si>
  <si>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</si>
  <si>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</si>
  <si>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</si>
  <si>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</si>
  <si>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</si>
  <si>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</si>
  <si>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</si>
  <si>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</si>
  <si>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</si>
  <si>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</si>
  <si>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</si>
  <si>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</si>
  <si>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</si>
  <si>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</si>
  <si>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</si>
  <si>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</si>
  <si>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</si>
  <si>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</si>
  <si>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</si>
  <si>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</si>
  <si>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</si>
  <si>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</si>
  <si>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</si>
  <si>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</si>
  <si>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</si>
  <si>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</si>
  <si>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</si>
  <si>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</si>
  <si>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</si>
  <si>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</si>
  <si>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</si>
  <si>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</si>
  <si>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</si>
  <si>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</si>
  <si>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</si>
  <si>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</si>
  <si>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</si>
  <si>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</si>
  <si>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</si>
  <si>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</si>
  <si>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</si>
  <si>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</si>
  <si>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</si>
  <si>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</si>
  <si>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</si>
  <si>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</si>
  <si>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</si>
  <si>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</si>
  <si>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</si>
  <si>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</si>
  <si>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</si>
  <si>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</si>
  <si>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</si>
  <si>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</si>
  <si>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</si>
  <si>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</si>
  <si>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</si>
  <si>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</si>
  <si>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</si>
  <si>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</si>
  <si>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</si>
  <si>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</si>
  <si>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</si>
  <si>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</si>
  <si>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</si>
  <si>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</si>
  <si>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</si>
  <si>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</si>
  <si>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</si>
  <si>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</si>
  <si>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</si>
  <si>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</si>
  <si>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</si>
  <si>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</si>
  <si>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</si>
  <si>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</si>
  <si>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</si>
  <si>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</si>
  <si>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</si>
  <si>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</si>
  <si>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</si>
  <si>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</si>
  <si>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</si>
  <si>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</si>
  <si>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</si>
  <si>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</si>
  <si>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</si>
  <si>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</si>
  <si>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</si>
  <si>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</si>
  <si>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</si>
  <si>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</si>
  <si>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</si>
  <si>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</si>
  <si>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</si>
  <si>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</si>
  <si>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</si>
  <si>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</si>
  <si>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</si>
  <si>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</si>
  <si>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</si>
  <si>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</si>
  <si>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</si>
  <si>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</si>
  <si>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</si>
  <si>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</si>
  <si>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</si>
  <si>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</si>
  <si>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</si>
  <si>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</si>
  <si>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</si>
  <si>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</si>
  <si>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</si>
  <si>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</si>
  <si>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</si>
  <si>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</si>
  <si>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</si>
  <si>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</si>
  <si>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</si>
  <si>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</si>
  <si>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</si>
  <si>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</si>
  <si>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</si>
  <si>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</si>
  <si>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</si>
  <si>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</si>
  <si>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</si>
  <si>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</si>
  <si>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</si>
  <si>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</si>
  <si>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</si>
  <si>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</si>
  <si>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</si>
  <si>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</si>
  <si>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</si>
  <si>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</si>
  <si>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</si>
  <si>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</si>
  <si>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</si>
  <si>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</si>
  <si>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</si>
  <si>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</si>
  <si>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</si>
  <si>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</si>
  <si>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</si>
  <si>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</si>
  <si>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</si>
  <si>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</si>
  <si>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</si>
  <si>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</si>
  <si>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</si>
  <si>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</si>
  <si>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</si>
  <si>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</si>
  <si>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</si>
  <si>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</si>
  <si>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</si>
  <si>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</si>
  <si>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</si>
  <si>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</si>
  <si>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</si>
  <si>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</si>
  <si>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</si>
  <si>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</si>
  <si>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</si>
  <si>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</si>
  <si>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</si>
  <si>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</si>
  <si>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</si>
  <si>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</si>
  <si>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</si>
  <si>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</si>
  <si>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</si>
  <si>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</si>
  <si>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</si>
  <si>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</si>
  <si>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</si>
  <si>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</si>
  <si>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</si>
  <si>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</si>
  <si>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</si>
  <si>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</si>
  <si>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</si>
  <si>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</si>
  <si>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</si>
  <si>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</si>
  <si>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</si>
  <si>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</si>
  <si>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</si>
  <si>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</si>
  <si>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</si>
  <si>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</si>
  <si>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</si>
  <si>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</si>
  <si>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</si>
  <si>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</si>
  <si>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</si>
  <si>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</si>
  <si>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</si>
  <si>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</si>
  <si>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</si>
  <si>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</si>
  <si>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</si>
  <si>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</si>
  <si>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</si>
  <si>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</si>
  <si>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</si>
  <si>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</si>
  <si>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</si>
  <si>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</si>
  <si>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</si>
  <si>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</si>
  <si>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</si>
  <si>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</si>
  <si>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</si>
  <si>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</si>
  <si>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</si>
  <si>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</si>
  <si>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</si>
  <si>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</si>
  <si>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</si>
  <si>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</si>
  <si>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</si>
  <si>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</si>
  <si>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</si>
  <si>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</si>
  <si>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</si>
  <si>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</si>
  <si>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</si>
  <si>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</si>
  <si>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</si>
  <si>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</si>
  <si>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</si>
  <si>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</si>
  <si>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</si>
  <si>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</si>
  <si>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</si>
  <si>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</si>
  <si>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</si>
  <si>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</si>
  <si>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</si>
  <si>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</si>
  <si>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</si>
  <si>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</si>
  <si>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</si>
  <si>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</si>
  <si>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</si>
  <si>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</si>
  <si>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</si>
  <si>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</si>
  <si>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</si>
  <si>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</si>
  <si>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</si>
  <si>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</si>
  <si>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</si>
  <si>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</si>
  <si>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</si>
  <si>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</si>
  <si>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</si>
  <si>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</si>
  <si>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</si>
  <si>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</si>
  <si>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</si>
  <si>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</si>
  <si>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</si>
  <si>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</si>
  <si>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</si>
  <si>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</si>
  <si>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</si>
  <si>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</si>
  <si>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</si>
  <si>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</si>
  <si>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</si>
  <si>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</si>
  <si>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</si>
  <si>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</si>
  <si>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</si>
  <si>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</si>
  <si>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</si>
  <si>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</si>
  <si>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</si>
  <si>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</si>
  <si>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</si>
  <si>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</si>
  <si>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</si>
  <si>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</si>
  <si>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</si>
  <si>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</si>
  <si>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</si>
  <si>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</si>
  <si>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</si>
  <si>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</si>
  <si>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</si>
  <si>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</si>
  <si>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</si>
  <si>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</si>
  <si>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</si>
  <si>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</si>
  <si>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</si>
  <si>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</si>
  <si>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</si>
  <si>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</si>
  <si>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</si>
  <si>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</si>
  <si>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</si>
  <si>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</si>
  <si>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</si>
  <si>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</si>
  <si>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</si>
  <si>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</si>
  <si>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</si>
  <si>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</si>
  <si>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</si>
  <si>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</si>
  <si>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</si>
  <si>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</si>
  <si>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</si>
  <si>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</si>
  <si>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</si>
  <si>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</si>
  <si>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</si>
  <si>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</si>
  <si>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</si>
  <si>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</si>
  <si>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</si>
  <si>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</si>
  <si>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</si>
  <si>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</si>
  <si>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</si>
  <si>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</si>
  <si>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</si>
  <si>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</si>
  <si>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</si>
  <si>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</si>
  <si>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</si>
  <si>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</si>
  <si>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</si>
  <si>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</si>
  <si>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</si>
  <si>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</si>
  <si>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</si>
  <si>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</si>
  <si>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</si>
  <si>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</si>
  <si>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</si>
  <si>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</si>
  <si>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</si>
  <si>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</si>
  <si>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</si>
  <si>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</si>
  <si>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</si>
  <si>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</si>
  <si>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</si>
  <si>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</si>
  <si>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</si>
  <si>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</si>
  <si>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</si>
  <si>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</si>
  <si>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</si>
  <si>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</si>
  <si>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</si>
  <si>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</si>
  <si>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</si>
  <si>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</si>
  <si>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</si>
  <si>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</si>
  <si>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</si>
  <si>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</si>
  <si>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</si>
  <si>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</si>
  <si>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</si>
  <si>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</si>
  <si>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</si>
  <si>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</si>
  <si>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</si>
  <si>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</si>
  <si>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</si>
  <si>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</si>
  <si>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</si>
  <si>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</si>
  <si>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</si>
  <si>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</si>
  <si>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</si>
  <si>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</si>
  <si>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</si>
  <si>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</si>
  <si>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</si>
  <si>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</si>
  <si>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</si>
  <si>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</si>
  <si>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</si>
  <si>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</si>
  <si>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</si>
  <si>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</si>
  <si>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</si>
  <si>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</si>
  <si>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</si>
  <si>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</si>
  <si>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</si>
  <si>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</si>
  <si>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</si>
  <si>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</si>
  <si>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</si>
  <si>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</si>
  <si>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</si>
  <si>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</si>
  <si>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</si>
  <si>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</si>
  <si>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</si>
  <si>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</si>
  <si>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</si>
  <si>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</si>
  <si>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</si>
  <si>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</si>
  <si>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</si>
  <si>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</si>
  <si>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</si>
  <si>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</si>
  <si>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</si>
  <si>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</si>
  <si>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</si>
  <si>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</si>
  <si>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</si>
  <si>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</si>
  <si>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</si>
  <si>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</si>
  <si>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</si>
  <si>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</si>
  <si>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</si>
  <si>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</si>
  <si>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</si>
  <si>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</si>
  <si>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</si>
  <si>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</si>
  <si>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</si>
  <si>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</si>
  <si>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</si>
  <si>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</si>
  <si>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</si>
  <si>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</si>
  <si>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</si>
  <si>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</si>
  <si>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</si>
  <si>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</si>
  <si>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</si>
  <si>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</si>
  <si>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</si>
  <si>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</si>
  <si>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</si>
  <si>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</si>
  <si>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</si>
  <si>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</si>
  <si>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</si>
  <si>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</si>
  <si>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</si>
  <si>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</si>
  <si>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</si>
  <si>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</si>
  <si>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</si>
  <si>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</si>
  <si>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</si>
  <si>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</si>
  <si>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</si>
  <si>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</si>
  <si>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</si>
  <si>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</si>
  <si>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</si>
  <si>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</si>
  <si>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</si>
  <si>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</si>
  <si>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</si>
  <si>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</si>
  <si>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</si>
  <si>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</si>
  <si>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</si>
  <si>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</si>
  <si>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</si>
  <si>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</si>
  <si>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</si>
  <si>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</si>
  <si>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</si>
  <si>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</si>
  <si>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</si>
  <si>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</si>
  <si>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</si>
  <si>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</si>
  <si>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</si>
  <si>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</si>
  <si>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</si>
  <si>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</si>
  <si>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</si>
  <si>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</si>
  <si>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</si>
  <si>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</si>
  <si>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</si>
  <si>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</si>
  <si>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</si>
  <si>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</si>
  <si>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</si>
  <si>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</si>
  <si>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</si>
  <si>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</si>
  <si>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</si>
  <si>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</si>
  <si>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</si>
  <si>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</si>
  <si>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</si>
  <si>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</si>
  <si>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</si>
  <si>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</si>
  <si>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</si>
  <si>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</si>
  <si>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</si>
  <si>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</si>
  <si>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</si>
  <si>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</si>
  <si>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</si>
  <si>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</si>
  <si>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</si>
  <si>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</si>
  <si>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</si>
  <si>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</si>
  <si>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</si>
  <si>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</si>
  <si>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</si>
  <si>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</si>
  <si>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</si>
  <si>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</si>
  <si>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</si>
  <si>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</si>
  <si>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</si>
  <si>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</si>
  <si>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</si>
  <si>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</si>
  <si>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</si>
  <si>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</si>
  <si>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</si>
  <si>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</si>
  <si>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</si>
  <si>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</si>
  <si>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</si>
  <si>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</si>
  <si>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</si>
  <si>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</si>
  <si>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</si>
  <si>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</si>
  <si>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</si>
  <si>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</si>
  <si>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</si>
  <si>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</si>
  <si>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</si>
  <si>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</si>
  <si>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</si>
  <si>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</si>
  <si>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</si>
  <si>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</si>
  <si>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</si>
  <si>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</si>
  <si>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</si>
  <si>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</si>
  <si>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</si>
  <si>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</si>
  <si>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</si>
  <si>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</si>
  <si>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</si>
  <si>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</si>
  <si>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</si>
  <si>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</si>
  <si>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</si>
  <si>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</si>
  <si>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</si>
  <si>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</si>
  <si>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</si>
  <si>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</si>
  <si>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</si>
  <si>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</si>
  <si>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</si>
  <si>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</si>
  <si>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</si>
  <si>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</si>
  <si>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</si>
  <si>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</si>
  <si>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</si>
  <si>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</si>
  <si>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</si>
  <si>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</si>
  <si>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</si>
  <si>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</si>
  <si>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</si>
  <si>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</si>
  <si>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</si>
  <si>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</si>
  <si>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</si>
  <si>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</si>
  <si>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</si>
  <si>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</si>
  <si>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</si>
  <si>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</si>
  <si>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</si>
  <si>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</si>
  <si>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</si>
  <si>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</si>
  <si>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</si>
  <si>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</si>
  <si>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</si>
  <si>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</si>
  <si>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</si>
  <si>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</si>
  <si>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</si>
  <si>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</si>
  <si>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</si>
  <si>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</si>
  <si>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</si>
  <si>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</si>
  <si>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</si>
  <si>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</si>
  <si>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</si>
  <si>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</si>
  <si>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</si>
  <si>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</si>
  <si>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</si>
  <si>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</si>
  <si>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</si>
  <si>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</si>
  <si>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</si>
  <si>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</si>
  <si>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</si>
  <si>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</si>
  <si>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</si>
  <si>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</si>
  <si>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</si>
  <si>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</si>
  <si>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</si>
  <si>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</si>
  <si>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</si>
  <si>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</si>
  <si>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</si>
  <si>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</si>
  <si>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</si>
  <si>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</si>
  <si>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</si>
  <si>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</si>
  <si>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</si>
  <si>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</si>
  <si>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</si>
  <si>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</si>
  <si>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</si>
  <si>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</si>
  <si>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</si>
  <si>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</si>
  <si>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</si>
  <si>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</si>
  <si>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</si>
  <si>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</si>
  <si>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</si>
  <si>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</si>
  <si>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</si>
  <si>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</si>
  <si>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</si>
  <si>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</si>
  <si>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</si>
  <si>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</si>
  <si>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</si>
  <si>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</si>
  <si>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</si>
  <si>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</si>
  <si>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</si>
  <si>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</si>
  <si>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</si>
  <si>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</si>
  <si>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</si>
  <si>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</si>
  <si>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</si>
  <si>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</si>
  <si>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</si>
  <si>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</si>
  <si>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</si>
  <si>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</si>
  <si>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</si>
  <si>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</si>
  <si>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</si>
  <si>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</si>
  <si>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</si>
  <si>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</si>
  <si>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</si>
  <si>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</si>
  <si>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</si>
  <si>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</si>
  <si>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</si>
  <si>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</si>
  <si>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</si>
  <si>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</si>
  <si>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</si>
  <si>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</si>
  <si>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</si>
  <si>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</si>
  <si>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</si>
  <si>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</si>
  <si>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</si>
  <si>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</si>
  <si>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</si>
  <si>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</si>
  <si>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</si>
  <si>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</si>
  <si>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</si>
  <si>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</si>
  <si>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</si>
  <si>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</si>
  <si>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</si>
  <si>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</si>
  <si>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</si>
  <si>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</si>
  <si>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</si>
  <si>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</si>
  <si>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</si>
  <si>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</si>
  <si>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</si>
  <si>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</si>
  <si>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</si>
  <si>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</si>
  <si>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</si>
  <si>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</si>
  <si>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</si>
  <si>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</si>
  <si>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</si>
  <si>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</si>
  <si>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</si>
  <si>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</si>
  <si>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</si>
  <si>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</si>
  <si>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</si>
  <si>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</si>
  <si>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</si>
  <si>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</si>
  <si>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</si>
  <si>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</si>
  <si>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</si>
  <si>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</si>
  <si>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</si>
  <si>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</si>
  <si>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</si>
  <si>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</si>
  <si>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</si>
  <si>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</si>
  <si>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</si>
  <si>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</si>
  <si>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</si>
  <si>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</si>
  <si>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</si>
  <si>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</si>
  <si>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</si>
  <si>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</si>
  <si>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</si>
  <si>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</si>
  <si>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</si>
  <si>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</si>
  <si>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</si>
  <si>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</si>
  <si>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</si>
  <si>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</si>
  <si>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</si>
  <si>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</si>
  <si>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</si>
  <si>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</si>
  <si>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</si>
  <si>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</si>
  <si>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</si>
  <si>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</si>
  <si>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</si>
  <si>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</si>
  <si>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</si>
  <si>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</si>
  <si>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</si>
  <si>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</si>
  <si>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</si>
  <si>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</si>
  <si>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</si>
  <si>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</si>
  <si>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</si>
  <si>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</si>
  <si>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</si>
  <si>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</si>
  <si>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</si>
  <si>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</si>
  <si>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</si>
  <si>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</si>
  <si>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</si>
  <si>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</si>
  <si>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</si>
  <si>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</si>
  <si>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</si>
  <si>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</si>
  <si>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</si>
  <si>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</si>
  <si>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</si>
  <si>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</si>
  <si>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</si>
  <si>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</si>
  <si>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</si>
  <si>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</si>
  <si>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</si>
  <si>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</si>
  <si>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</si>
  <si>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</si>
  <si>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</si>
  <si>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</si>
  <si>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</si>
  <si>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</si>
  <si>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</si>
  <si>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</si>
  <si>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</si>
  <si>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</si>
  <si>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</si>
  <si>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</si>
  <si>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</si>
  <si>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</si>
  <si>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</si>
  <si>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</si>
  <si>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</si>
  <si>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</si>
  <si>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</si>
  <si>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</si>
  <si>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</si>
  <si>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</si>
  <si>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</si>
  <si>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</si>
  <si>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</si>
  <si>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</si>
  <si>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</si>
  <si>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</si>
  <si>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</si>
  <si>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</si>
  <si>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</si>
  <si>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</si>
  <si>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</si>
  <si>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</si>
  <si>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</si>
  <si>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</si>
  <si>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</si>
  <si>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</si>
  <si>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</si>
  <si>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</si>
  <si>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</si>
  <si>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</si>
  <si>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</si>
  <si>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</si>
  <si>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</si>
  <si>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</si>
  <si>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</si>
  <si>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</si>
  <si>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</si>
  <si>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</si>
  <si>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</si>
  <si>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</si>
  <si>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</si>
  <si>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</si>
  <si>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</si>
  <si>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</si>
  <si>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</si>
  <si>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</si>
  <si>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</si>
  <si>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</si>
  <si>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</si>
  <si>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</si>
  <si>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</si>
  <si>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</si>
  <si>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</si>
  <si>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</si>
  <si>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</si>
  <si>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</si>
  <si>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</si>
  <si>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</si>
  <si>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</si>
  <si>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</si>
  <si>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</si>
  <si>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</si>
  <si>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</si>
  <si>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</si>
  <si>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</si>
  <si>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</si>
  <si>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</si>
  <si>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</si>
  <si>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</si>
  <si>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</si>
  <si>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</si>
  <si>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</si>
  <si>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</si>
  <si>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</si>
  <si>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</si>
  <si>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</si>
  <si>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</si>
  <si>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</si>
  <si>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</si>
  <si>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</si>
  <si>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</si>
  <si>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</si>
  <si>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</si>
  <si>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</si>
  <si>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</si>
  <si>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</si>
  <si>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</si>
  <si>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</si>
  <si>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</si>
  <si>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</si>
  <si>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</si>
  <si>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</si>
  <si>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</si>
  <si>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</si>
  <si>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</si>
  <si>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</si>
  <si>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</si>
  <si>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</si>
  <si>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</si>
  <si>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</si>
  <si>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</si>
  <si>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</si>
  <si>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</si>
  <si>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</si>
  <si>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</si>
  <si>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</si>
  <si>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</si>
  <si>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</si>
  <si>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</si>
  <si>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</si>
  <si>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</si>
  <si>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</si>
  <si>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</si>
  <si>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</si>
  <si>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</si>
  <si>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</si>
  <si>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</si>
  <si>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</si>
  <si>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</si>
  <si>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</si>
  <si>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</si>
  <si>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</si>
  <si>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</si>
  <si>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</si>
  <si>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</si>
  <si>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</si>
  <si>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</si>
  <si>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</si>
  <si>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</si>
  <si>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</si>
  <si>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</si>
  <si>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</si>
  <si>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</si>
  <si>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</si>
  <si>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</si>
  <si>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</si>
  <si>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</si>
  <si>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</si>
  <si>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</si>
  <si>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</si>
  <si>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</si>
  <si>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</si>
  <si>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</si>
  <si>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</si>
  <si>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</si>
  <si>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</si>
  <si>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</si>
  <si>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</si>
  <si>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</si>
  <si>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</si>
  <si>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</si>
  <si>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</si>
  <si>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</si>
  <si>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</si>
  <si>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</si>
  <si>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</si>
  <si>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</si>
  <si>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</si>
  <si>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</si>
  <si>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</si>
  <si>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</si>
  <si>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</si>
  <si>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</si>
  <si>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</si>
  <si>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</si>
  <si>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</si>
  <si>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</si>
  <si>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</si>
  <si>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</si>
  <si>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</si>
  <si>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</si>
  <si>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</si>
  <si>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</si>
  <si>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</si>
  <si>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</si>
  <si>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</si>
  <si>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</si>
  <si>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</si>
  <si>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</si>
  <si>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</si>
  <si>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</si>
  <si>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</si>
  <si>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</si>
  <si>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</si>
  <si>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</si>
  <si>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</si>
  <si>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</si>
  <si>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</si>
  <si>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</si>
  <si>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</si>
  <si>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</si>
  <si>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</si>
  <si>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</si>
  <si>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</si>
  <si>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</si>
  <si>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</si>
  <si>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</si>
  <si>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</si>
  <si>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</si>
  <si>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</si>
  <si>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</si>
  <si>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</si>
  <si>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</si>
  <si>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</si>
  <si>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</si>
  <si>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</si>
  <si>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</si>
  <si>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</si>
  <si>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</si>
  <si>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</si>
  <si>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</si>
  <si>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</si>
  <si>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</si>
  <si>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</si>
  <si>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</si>
  <si>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</si>
  <si>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</si>
  <si>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</si>
  <si>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</si>
  <si>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</si>
  <si>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</si>
  <si>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</si>
  <si>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</si>
  <si>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</si>
  <si>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</si>
  <si>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</si>
  <si>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</si>
  <si>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</si>
  <si>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</si>
  <si>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</si>
  <si>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</si>
  <si>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</si>
  <si>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</si>
  <si>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</si>
  <si>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</si>
  <si>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</si>
  <si>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</si>
  <si>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</si>
  <si>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</si>
  <si>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</si>
  <si>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</si>
  <si>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</si>
  <si>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</si>
  <si>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</si>
  <si>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</si>
  <si>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</si>
  <si>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</si>
  <si>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</si>
  <si>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</si>
  <si>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</si>
  <si>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</si>
  <si>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</si>
  <si>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</si>
  <si>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</si>
  <si>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</si>
  <si>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</si>
  <si>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</si>
  <si>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</si>
  <si>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</si>
  <si>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</si>
  <si>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</si>
  <si>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</si>
  <si>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</si>
  <si>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</si>
  <si>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</si>
  <si>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</si>
  <si>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</si>
  <si>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</si>
  <si>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</si>
  <si>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</si>
  <si>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</si>
  <si>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</si>
  <si>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</si>
  <si>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</si>
  <si>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</si>
  <si>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</si>
  <si>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</si>
  <si>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</si>
  <si>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</si>
  <si>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</si>
  <si>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</si>
  <si>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</si>
  <si>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</si>
  <si>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</si>
  <si>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</si>
  <si>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</si>
  <si>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</si>
  <si>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</si>
  <si>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</si>
  <si>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</si>
  <si>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</si>
  <si>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</si>
  <si>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</si>
  <si>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</si>
  <si>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</si>
  <si>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</si>
  <si>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</si>
  <si>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</si>
  <si>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</si>
  <si>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</si>
  <si>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</si>
  <si>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</si>
  <si>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</si>
  <si>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</si>
  <si>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</si>
  <si>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</si>
  <si>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</si>
  <si>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</si>
  <si>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</si>
  <si>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</si>
  <si>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</si>
  <si>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</si>
  <si>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</si>
  <si>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</si>
  <si>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</si>
  <si>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</si>
  <si>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</si>
  <si>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</si>
  <si>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</si>
  <si>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</si>
  <si>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</si>
  <si>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</si>
  <si>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</si>
  <si>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</si>
  <si>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</si>
  <si>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</si>
  <si>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</si>
  <si>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</si>
  <si>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</si>
  <si>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</si>
  <si>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</si>
  <si>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</si>
  <si>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</si>
  <si>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</si>
  <si>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</si>
  <si>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</si>
  <si>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</si>
  <si>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</si>
  <si>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</si>
  <si>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</si>
  <si>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</si>
  <si>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</si>
  <si>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</si>
  <si>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</si>
  <si>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</si>
  <si>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</si>
  <si>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</si>
  <si>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</si>
  <si>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</si>
  <si>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</si>
  <si>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</si>
  <si>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</si>
  <si>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</si>
  <si>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</si>
  <si>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</si>
  <si>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</si>
  <si>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</si>
  <si>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</si>
  <si>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</si>
  <si>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</si>
  <si>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</si>
  <si>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</si>
  <si>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</si>
  <si>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</si>
  <si>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</si>
  <si>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</si>
  <si>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</si>
  <si>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</si>
  <si>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</si>
  <si>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</si>
  <si>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</si>
  <si>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</si>
  <si>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</si>
  <si>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</si>
  <si>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</si>
  <si>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</si>
  <si>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</si>
  <si>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</si>
  <si>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</si>
  <si>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</si>
  <si>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</si>
  <si>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</si>
  <si>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</si>
  <si>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</si>
  <si>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</si>
  <si>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</si>
  <si>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</si>
  <si>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</si>
  <si>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</si>
  <si>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</si>
  <si>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</si>
  <si>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</si>
  <si>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</si>
  <si>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</si>
  <si>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</si>
  <si>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</si>
  <si>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</si>
  <si>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</si>
  <si>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</si>
  <si>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</si>
  <si>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</si>
  <si>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</si>
  <si>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</si>
  <si>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</si>
  <si>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</si>
  <si>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</si>
  <si>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</si>
  <si>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</si>
  <si>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</si>
  <si>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</si>
  <si>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</si>
  <si>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</si>
  <si>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</si>
  <si>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</si>
  <si>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</si>
  <si>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</si>
  <si>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</si>
  <si>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</si>
  <si>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</si>
  <si>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</si>
  <si>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</si>
  <si>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</si>
  <si>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</si>
  <si>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</si>
  <si>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</si>
  <si>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</si>
  <si>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</si>
  <si>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</si>
  <si>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</si>
  <si>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</si>
  <si>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</si>
  <si>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</si>
  <si>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</si>
  <si>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</si>
  <si>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</si>
  <si>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</si>
  <si>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</si>
  <si>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</si>
  <si>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</si>
  <si>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</si>
  <si>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</si>
  <si>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</si>
  <si>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</si>
  <si>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</si>
  <si>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</si>
  <si>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</si>
  <si>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</si>
  <si>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</si>
  <si>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</si>
  <si>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</si>
  <si>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</si>
  <si>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</si>
  <si>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</si>
  <si>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</si>
  <si>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</si>
  <si>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</si>
  <si>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</si>
  <si>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</si>
  <si>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</si>
  <si>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</si>
  <si>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</si>
  <si>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</si>
  <si>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</si>
  <si>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</si>
  <si>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</si>
  <si>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</si>
  <si>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</si>
  <si>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</si>
  <si>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</si>
  <si>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</si>
  <si>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</si>
  <si>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</si>
  <si>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</si>
  <si>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</si>
  <si>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</si>
  <si>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</si>
  <si>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</si>
  <si>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</si>
  <si>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</si>
  <si>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</si>
  <si>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</si>
  <si>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</si>
  <si>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</si>
  <si>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</si>
  <si>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</si>
  <si>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</si>
  <si>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</si>
  <si>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</si>
  <si>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</si>
  <si>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</si>
  <si>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</si>
  <si>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</si>
  <si>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</si>
  <si>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</si>
  <si>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</si>
  <si>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</si>
  <si>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</si>
  <si>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</si>
  <si>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</si>
  <si>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</si>
  <si>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</si>
  <si>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</si>
  <si>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</si>
  <si>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</si>
  <si>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</si>
  <si>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</si>
  <si>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</si>
  <si>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</si>
  <si>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</si>
  <si>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</si>
  <si>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</si>
  <si>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</si>
  <si>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</si>
  <si>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</si>
  <si>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</si>
  <si>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</si>
  <si>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</si>
  <si>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</si>
  <si>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</si>
  <si>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</si>
  <si>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</si>
  <si>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</si>
  <si>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</si>
  <si>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</si>
  <si>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</si>
  <si>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</si>
  <si>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</si>
  <si>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</si>
  <si>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</si>
  <si>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</si>
  <si>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</si>
  <si>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</si>
  <si>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</si>
  <si>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</si>
  <si>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</si>
  <si>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</si>
  <si>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</si>
  <si>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</si>
  <si>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</si>
  <si>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</si>
  <si>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</si>
  <si>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</si>
  <si>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</si>
  <si>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</si>
  <si>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</si>
  <si>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</si>
  <si>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</si>
  <si>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</si>
  <si>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</si>
  <si>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</si>
  <si>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</si>
  <si>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</si>
  <si>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</si>
  <si>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</si>
  <si>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</si>
  <si>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</si>
  <si>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</si>
  <si>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</si>
  <si>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</si>
  <si>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</si>
  <si>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</si>
  <si>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</si>
  <si>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</si>
  <si>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</si>
  <si>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</si>
  <si>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</si>
  <si>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</si>
  <si>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</si>
  <si>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</si>
  <si>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</si>
  <si>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</si>
  <si>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</si>
  <si>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</si>
  <si>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</si>
  <si>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</si>
  <si>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</si>
  <si>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</si>
  <si>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</si>
  <si>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</si>
  <si>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</si>
  <si>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</si>
  <si>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</si>
  <si>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</si>
  <si>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</si>
  <si>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</si>
  <si>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</si>
  <si>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</si>
  <si>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</si>
  <si>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</si>
  <si>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</si>
  <si>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</si>
  <si>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</si>
  <si>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</si>
  <si>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</si>
  <si>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</si>
  <si>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</si>
  <si>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</si>
  <si>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</si>
  <si>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</si>
  <si>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</si>
  <si>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</si>
  <si>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</si>
  <si>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</si>
  <si>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</si>
  <si>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</si>
  <si>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</si>
  <si>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</si>
  <si>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</si>
  <si>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</si>
  <si>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</si>
  <si>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</si>
  <si>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</si>
  <si>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</si>
  <si>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</si>
  <si>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</si>
  <si>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</si>
  <si>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</si>
  <si>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</si>
  <si>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</si>
  <si>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</si>
  <si>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</si>
  <si>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</si>
  <si>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</si>
  <si>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</si>
  <si>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</si>
  <si>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</si>
  <si>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</si>
  <si>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</si>
  <si>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</si>
  <si>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</si>
  <si>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</si>
  <si>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</si>
  <si>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</si>
  <si>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</si>
  <si>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</si>
  <si>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</si>
  <si>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</si>
  <si>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</si>
  <si>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</si>
  <si>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</si>
  <si>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</si>
  <si>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</si>
  <si>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</si>
  <si>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</si>
  <si>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</si>
  <si>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</si>
  <si>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</si>
  <si>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</si>
  <si>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</si>
  <si>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</si>
  <si>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</si>
  <si>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</si>
  <si>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</si>
  <si>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</si>
  <si>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</si>
  <si>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</si>
  <si>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</si>
  <si>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</si>
  <si>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</si>
  <si>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</si>
  <si>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</si>
  <si>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</si>
  <si>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</si>
  <si>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</si>
  <si>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</si>
  <si>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</si>
  <si>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</si>
  <si>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</si>
  <si>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</si>
  <si>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</si>
  <si>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</si>
  <si>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</si>
  <si>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</si>
  <si>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</si>
  <si>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</si>
  <si>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</si>
  <si>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</si>
  <si>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</si>
  <si>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</si>
  <si>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</si>
  <si>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</si>
  <si>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</si>
  <si>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</si>
  <si>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</si>
  <si>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</si>
  <si>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</si>
  <si>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</si>
  <si>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</si>
  <si>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</si>
  <si>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</si>
  <si>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</si>
  <si>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</si>
  <si>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</si>
  <si>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</si>
  <si>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</si>
  <si>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</si>
  <si>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</si>
  <si>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</si>
  <si>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</si>
  <si>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</si>
  <si>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</si>
  <si>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</si>
  <si>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</si>
  <si>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</si>
  <si>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</si>
  <si>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</si>
  <si>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</si>
  <si>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</si>
  <si>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</si>
  <si>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</si>
  <si>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</si>
  <si>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</si>
  <si>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</si>
  <si>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</si>
  <si>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</si>
  <si>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</si>
  <si>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</si>
  <si>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</si>
  <si>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</si>
  <si>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</si>
  <si>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</si>
  <si>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</si>
  <si>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</si>
  <si>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</si>
  <si>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</si>
  <si>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</si>
  <si>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</si>
  <si>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</si>
  <si>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</si>
  <si>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</si>
  <si>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</si>
  <si>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</si>
  <si>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</si>
  <si>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</si>
  <si>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</si>
  <si>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</si>
  <si>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</si>
  <si>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</si>
  <si>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</si>
  <si>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</si>
  <si>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</si>
  <si>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</si>
  <si>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</si>
  <si>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</si>
  <si>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</si>
  <si>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</si>
  <si>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</si>
  <si>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</si>
  <si>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</si>
  <si>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</si>
  <si>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</si>
  <si>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</si>
  <si>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</si>
  <si>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</si>
  <si>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</si>
  <si>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</si>
  <si>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</si>
  <si>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</si>
  <si>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</si>
  <si>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</si>
  <si>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</si>
  <si>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</si>
  <si>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</si>
  <si>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</si>
  <si>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</si>
  <si>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</si>
  <si>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</si>
  <si>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</si>
  <si>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</si>
  <si>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</si>
  <si>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</si>
  <si>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</si>
  <si>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</si>
  <si>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</si>
  <si>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</si>
  <si>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</si>
  <si>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</si>
  <si>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</si>
  <si>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</si>
  <si>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</si>
  <si>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</si>
  <si>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</si>
  <si>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</si>
  <si>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</si>
  <si>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</si>
  <si>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</si>
  <si>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</si>
  <si>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</si>
  <si>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</si>
  <si>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</si>
  <si>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</si>
  <si>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</si>
  <si>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</si>
  <si>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</si>
  <si>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</si>
  <si>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</si>
  <si>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</si>
  <si>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</si>
  <si>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</si>
  <si>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</si>
  <si>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</si>
  <si>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</si>
  <si>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</si>
  <si>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</si>
  <si>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</si>
  <si>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</si>
  <si>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</si>
  <si>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</si>
  <si>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</si>
  <si>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</si>
  <si>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</si>
  <si>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</si>
  <si>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</si>
  <si>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</si>
  <si>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</si>
  <si>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</si>
  <si>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</si>
  <si>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</si>
  <si>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</si>
  <si>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</si>
  <si>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</si>
  <si>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</si>
  <si>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</si>
  <si>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</si>
  <si>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</si>
  <si>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</si>
  <si>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</si>
  <si>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</si>
  <si>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</si>
  <si>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</si>
  <si>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</si>
  <si>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</si>
  <si>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</si>
  <si>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</si>
  <si>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</si>
  <si>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</si>
  <si>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</si>
  <si>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</si>
  <si>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</si>
  <si>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</si>
  <si>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</si>
  <si>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</si>
  <si>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</si>
  <si>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</si>
  <si>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</si>
  <si>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</si>
  <si>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</si>
  <si>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</si>
  <si>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</si>
  <si>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</si>
  <si>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</si>
  <si>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</si>
  <si>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</si>
  <si>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</si>
  <si>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</si>
  <si>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</si>
  <si>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</si>
  <si>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</si>
  <si>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</si>
  <si>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</si>
  <si>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</si>
  <si>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</si>
  <si>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</si>
  <si>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</si>
  <si>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</si>
  <si>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</si>
  <si>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</si>
  <si>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</si>
  <si>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</si>
  <si>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</si>
  <si>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</si>
  <si>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</si>
  <si>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</si>
  <si>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</si>
  <si>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</si>
  <si>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</si>
  <si>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</si>
  <si>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</si>
  <si>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</si>
  <si>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</si>
  <si>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</si>
  <si>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</si>
  <si>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</si>
  <si>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</si>
  <si>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</si>
  <si>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</si>
  <si>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</si>
  <si>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</si>
  <si>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</si>
  <si>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</si>
  <si>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</si>
  <si>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</si>
  <si>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</si>
  <si>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</si>
  <si>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</si>
  <si>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</si>
  <si>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</si>
  <si>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</si>
  <si>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</si>
  <si>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</si>
  <si>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</si>
  <si>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</si>
  <si>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</si>
  <si>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</si>
  <si>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</si>
  <si>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</si>
  <si>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</si>
  <si>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</si>
  <si>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</si>
  <si>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</si>
  <si>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</si>
  <si>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</si>
  <si>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</si>
  <si>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</si>
  <si>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</si>
  <si>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</si>
  <si>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</si>
  <si>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</si>
  <si>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</si>
  <si>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</si>
  <si>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</si>
  <si>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</si>
  <si>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</si>
  <si>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</si>
  <si>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</si>
  <si>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</si>
  <si>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</si>
  <si>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</si>
  <si>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</si>
  <si>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</si>
  <si>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</si>
  <si>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</si>
  <si>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</si>
  <si>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</si>
  <si>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</si>
  <si>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</si>
  <si>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</si>
  <si>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</si>
  <si>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</si>
  <si>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</si>
  <si>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</si>
  <si>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</si>
  <si>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</si>
  <si>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</si>
  <si>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</si>
  <si>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</si>
  <si>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</si>
  <si>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</si>
  <si>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</si>
  <si>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</si>
  <si>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</si>
  <si>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</si>
  <si>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</si>
  <si>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</si>
  <si>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</si>
  <si>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</si>
  <si>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</si>
  <si>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</si>
  <si>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</si>
  <si>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</si>
  <si>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</si>
  <si>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</si>
  <si>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</si>
  <si>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</si>
  <si>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</si>
  <si>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</si>
  <si>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</si>
  <si>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</si>
  <si>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</si>
  <si>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</si>
  <si>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</si>
  <si>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</si>
  <si>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</si>
  <si>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</si>
  <si>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</si>
  <si>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</si>
  <si>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</si>
  <si>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</si>
  <si>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</si>
  <si>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</si>
  <si>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</si>
  <si>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</si>
  <si>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</si>
  <si>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</si>
  <si>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</si>
  <si>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</si>
  <si>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</si>
  <si>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</si>
  <si>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</si>
  <si>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</si>
  <si>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</si>
  <si>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</si>
  <si>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</si>
  <si>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</si>
  <si>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</si>
  <si>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</si>
  <si>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</si>
  <si>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</si>
  <si>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</si>
  <si>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</si>
  <si>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</si>
  <si>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</si>
  <si>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</si>
  <si>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</si>
  <si>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</si>
  <si>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</si>
  <si>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</si>
  <si>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</si>
  <si>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</si>
  <si>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</si>
  <si>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</si>
  <si>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</si>
  <si>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</si>
  <si>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</si>
  <si>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</si>
  <si>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</si>
  <si>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</si>
  <si>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</si>
  <si>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</si>
  <si>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</si>
  <si>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</si>
  <si>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</si>
  <si>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</si>
  <si>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</si>
  <si>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</si>
  <si>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</si>
  <si>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</si>
  <si>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</si>
  <si>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</si>
  <si>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</si>
  <si>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</si>
  <si>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</si>
  <si>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</si>
  <si>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</si>
  <si>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</si>
  <si>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</si>
  <si>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</si>
  <si>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</si>
  <si>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</si>
  <si>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</si>
  <si>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</si>
  <si>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</si>
  <si>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</si>
  <si>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</si>
  <si>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</si>
  <si>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</si>
  <si>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</si>
  <si>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</si>
  <si>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</si>
  <si>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</si>
  <si>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</si>
  <si>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</si>
  <si>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</si>
  <si>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</si>
  <si>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</si>
  <si>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</si>
  <si>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</si>
  <si>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</si>
  <si>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</si>
  <si>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</si>
  <si>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</si>
  <si>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</si>
  <si>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</si>
  <si>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</si>
  <si>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</si>
  <si>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</si>
  <si>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</si>
  <si>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</si>
  <si>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</si>
  <si>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</si>
  <si>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</si>
  <si>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</si>
  <si>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</si>
  <si>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</si>
  <si>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</si>
  <si>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</si>
  <si>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</si>
  <si>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</si>
  <si>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</si>
  <si>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</si>
  <si>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</si>
  <si>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</si>
  <si>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</si>
  <si>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</si>
  <si>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</si>
  <si>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</si>
  <si>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</si>
  <si>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</si>
  <si>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</si>
  <si>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</si>
  <si>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</si>
  <si>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</si>
  <si>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</si>
  <si>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</si>
  <si>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</si>
  <si>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</si>
  <si>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</si>
  <si>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</si>
  <si>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</si>
  <si>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</si>
  <si>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</si>
  <si>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</si>
  <si>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</si>
  <si>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</si>
  <si>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</si>
  <si>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</si>
  <si>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</si>
  <si>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</si>
  <si>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</si>
  <si>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</si>
  <si>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</si>
  <si>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</si>
  <si>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</si>
  <si>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</si>
  <si>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</si>
  <si>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</si>
  <si>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</si>
  <si>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</si>
  <si>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</si>
  <si>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</si>
  <si>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</si>
  <si>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</si>
  <si>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</si>
  <si>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</si>
  <si>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</si>
  <si>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</si>
  <si>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</si>
  <si>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</si>
  <si>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</si>
  <si>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</si>
  <si>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</si>
  <si>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</si>
  <si>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</si>
  <si>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</si>
  <si>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</si>
  <si>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</si>
  <si>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</si>
  <si>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</si>
  <si>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</si>
  <si>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</si>
  <si>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</si>
  <si>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</si>
  <si>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</si>
  <si>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</si>
  <si>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</si>
  <si>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</si>
  <si>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</si>
  <si>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</si>
  <si>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</si>
  <si>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</si>
  <si>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</si>
  <si>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</si>
  <si>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</si>
  <si>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</si>
  <si>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</si>
  <si>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</si>
  <si>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</si>
  <si>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</si>
  <si>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</si>
  <si>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</si>
  <si>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</si>
  <si>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</si>
  <si>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</si>
  <si>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</si>
  <si>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</si>
  <si>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</si>
  <si>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</si>
  <si>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</si>
  <si>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</si>
  <si>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</si>
  <si>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</si>
  <si>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</si>
  <si>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</si>
  <si>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</si>
  <si>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</si>
  <si>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</si>
  <si>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</si>
  <si>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</si>
  <si>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</si>
  <si>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</si>
  <si>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</si>
  <si>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</si>
  <si>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</si>
  <si>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</si>
  <si>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</si>
  <si>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</si>
  <si>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</si>
  <si>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</si>
  <si>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</si>
  <si>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</si>
  <si>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</si>
  <si>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</si>
  <si>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</si>
  <si>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</si>
  <si>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</si>
  <si>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</si>
  <si>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</si>
  <si>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</si>
  <si>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</si>
  <si>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</si>
  <si>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</si>
  <si>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</si>
  <si>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</si>
  <si>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</si>
  <si>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</si>
  <si>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</si>
  <si>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</si>
  <si>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</si>
  <si>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</si>
  <si>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</si>
  <si>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</si>
  <si>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</si>
  <si>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</si>
  <si>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</si>
  <si>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</si>
  <si>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</si>
  <si>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</si>
  <si>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</si>
  <si>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</si>
  <si>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</si>
  <si>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</si>
  <si>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</si>
  <si>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</si>
  <si>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</si>
  <si>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</si>
  <si>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</si>
  <si>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</si>
  <si>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</si>
  <si>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</si>
  <si>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</si>
  <si>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</si>
  <si>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</si>
  <si>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</si>
  <si>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</si>
  <si>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</si>
  <si>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</si>
  <si>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</si>
  <si>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</si>
  <si>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</si>
  <si>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</si>
  <si>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</si>
  <si>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</si>
  <si>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</si>
  <si>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</si>
  <si>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</si>
  <si>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</si>
  <si>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</si>
  <si>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</si>
  <si>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</si>
  <si>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</si>
  <si>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</si>
  <si>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</si>
  <si>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</si>
  <si>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</si>
  <si>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</si>
  <si>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</si>
  <si>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</si>
  <si>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</si>
  <si>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</si>
  <si>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</si>
  <si>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</si>
  <si>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</si>
  <si>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</si>
  <si>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</si>
  <si>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</si>
  <si>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</si>
  <si>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</si>
  <si>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</si>
  <si>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</si>
  <si>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</si>
  <si>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</si>
  <si>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</si>
  <si>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</si>
  <si>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</si>
  <si>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</si>
  <si>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</si>
  <si>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</si>
  <si>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</si>
  <si>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</si>
  <si>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</si>
  <si>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</si>
  <si>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</si>
  <si>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</si>
  <si>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</si>
  <si>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</si>
  <si>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</si>
  <si>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</si>
  <si>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</si>
  <si>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</si>
  <si>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</si>
  <si>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</si>
  <si>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</si>
  <si>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</si>
  <si>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</si>
  <si>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</si>
  <si>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</si>
  <si>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</si>
  <si>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</si>
  <si>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</si>
  <si>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</si>
  <si>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</si>
  <si>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</si>
  <si>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</si>
  <si>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</si>
  <si>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</si>
  <si>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</si>
  <si>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</si>
  <si>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</si>
  <si>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</si>
  <si>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</si>
  <si>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</si>
  <si>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</si>
  <si>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</si>
  <si>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</si>
  <si>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</si>
  <si>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</si>
  <si>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</si>
  <si>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</si>
  <si>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</si>
  <si>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</si>
  <si>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</si>
  <si>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</si>
  <si>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</si>
  <si>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</si>
  <si>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</si>
  <si>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</si>
  <si>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</si>
  <si>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</si>
  <si>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</si>
  <si>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</si>
  <si>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</si>
  <si>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</si>
  <si>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</si>
  <si>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</si>
  <si>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</si>
  <si>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</si>
  <si>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</si>
  <si>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</si>
  <si>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</si>
  <si>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</si>
  <si>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</si>
  <si>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</si>
  <si>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</si>
  <si>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</si>
  <si>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</si>
  <si>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</si>
  <si>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</si>
  <si>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</si>
  <si>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</si>
  <si>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</si>
  <si>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</si>
  <si>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</si>
  <si>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</si>
  <si>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</si>
  <si>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</si>
  <si>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</si>
  <si>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</si>
  <si>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</si>
  <si>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</si>
  <si>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</si>
  <si>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</si>
  <si>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</si>
  <si>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</si>
  <si>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</si>
  <si>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</si>
  <si>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</si>
  <si>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</si>
  <si>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</si>
  <si>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</si>
  <si>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</si>
  <si>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</si>
  <si>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</si>
  <si>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</si>
  <si>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</si>
  <si>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</si>
  <si>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</si>
  <si>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</si>
  <si>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</si>
  <si>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</si>
  <si>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</si>
  <si>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</si>
  <si>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</si>
  <si>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</si>
  <si>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</si>
  <si>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</si>
  <si>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</si>
  <si>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</si>
  <si>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</si>
  <si>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</si>
  <si>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</si>
  <si>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</si>
  <si>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</si>
  <si>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</si>
  <si>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</si>
  <si>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</si>
  <si>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</si>
  <si>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</si>
  <si>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</si>
  <si>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</si>
  <si>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</si>
  <si>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</si>
  <si>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</si>
  <si>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</si>
  <si>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</si>
  <si>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</si>
  <si>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</si>
  <si>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</si>
  <si>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</si>
  <si>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</si>
  <si>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</si>
  <si>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</si>
  <si>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</si>
  <si>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</si>
  <si>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</si>
  <si>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</si>
  <si>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</si>
  <si>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</si>
  <si>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</si>
  <si>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</si>
  <si>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</si>
  <si>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</si>
  <si>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</si>
  <si>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</si>
  <si>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</si>
  <si>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</si>
  <si>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</si>
  <si>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</si>
  <si>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</si>
  <si>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</si>
  <si>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</si>
  <si>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</si>
  <si>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</si>
  <si>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</si>
  <si>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</si>
  <si>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</si>
  <si>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</si>
  <si>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</si>
  <si>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</si>
  <si>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</si>
  <si>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</si>
  <si>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</si>
  <si>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</si>
  <si>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</si>
  <si>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</si>
  <si>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</si>
  <si>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</si>
  <si>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</si>
  <si>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</si>
  <si>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</si>
  <si>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</si>
  <si>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</si>
  <si>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</si>
  <si>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</si>
  <si>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</si>
  <si>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</si>
  <si>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</si>
  <si>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</si>
  <si>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</si>
  <si>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</si>
  <si>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</si>
  <si>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</si>
  <si>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</si>
  <si>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</si>
  <si>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</si>
  <si>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</si>
  <si>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</si>
  <si>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</si>
  <si>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</si>
  <si>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</si>
  <si>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</si>
  <si>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</si>
  <si>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</si>
  <si>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</si>
  <si>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</si>
  <si>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</si>
  <si>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</si>
  <si>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</si>
  <si>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</si>
  <si>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</si>
  <si>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</si>
  <si>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</si>
  <si>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</si>
  <si>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</si>
  <si>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</si>
  <si>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</si>
  <si>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</si>
  <si>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</si>
  <si>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</si>
  <si>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</si>
  <si>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</si>
  <si>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</si>
  <si>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</si>
  <si>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</si>
  <si>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</si>
  <si>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</si>
  <si>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</si>
  <si>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</si>
  <si>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</si>
  <si>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</si>
  <si>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</si>
  <si>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</si>
  <si>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</si>
  <si>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</si>
  <si>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</si>
  <si>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</si>
  <si>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</si>
  <si>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</si>
  <si>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</si>
  <si>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</si>
  <si>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</si>
  <si>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</si>
  <si>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</si>
  <si>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</si>
  <si>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</si>
  <si>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</si>
  <si>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</si>
  <si>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</si>
  <si>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</si>
  <si>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</si>
  <si>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</si>
  <si>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</si>
  <si>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</si>
  <si>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</si>
  <si>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</si>
  <si>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</si>
  <si>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</si>
  <si>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</si>
  <si>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</si>
  <si>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</si>
  <si>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</si>
  <si>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</si>
  <si>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</si>
  <si>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</si>
  <si>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</si>
  <si>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</si>
  <si>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</si>
  <si>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</si>
  <si>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</si>
  <si>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</si>
  <si>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</si>
  <si>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</si>
  <si>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</si>
  <si>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</si>
  <si>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</si>
  <si>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</si>
  <si>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</si>
  <si>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</si>
  <si>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</si>
  <si>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</si>
  <si>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</si>
  <si>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</si>
  <si>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</si>
  <si>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</si>
  <si>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</si>
  <si>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</si>
  <si>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</si>
  <si>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</si>
  <si>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</si>
  <si>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</si>
  <si>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</si>
  <si>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</si>
  <si>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</si>
  <si>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</si>
  <si>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</si>
  <si>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</si>
  <si>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</si>
  <si>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</si>
  <si>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</si>
  <si>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</si>
  <si>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</si>
  <si>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</si>
  <si>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</si>
  <si>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</si>
  <si>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</si>
  <si>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</si>
  <si>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</si>
  <si>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</si>
  <si>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</si>
  <si>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</si>
  <si>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</si>
  <si>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</si>
  <si>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</si>
  <si>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</si>
  <si>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</si>
  <si>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</si>
  <si>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</si>
  <si>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</si>
  <si>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</si>
  <si>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</si>
  <si>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</si>
  <si>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</si>
  <si>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</si>
  <si>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</si>
  <si>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</si>
  <si>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</si>
  <si>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</si>
  <si>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</si>
  <si>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</si>
  <si>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</si>
  <si>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</si>
  <si>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</si>
  <si>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</si>
  <si>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</si>
  <si>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</si>
  <si>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</si>
  <si>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</si>
  <si>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</si>
  <si>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</si>
  <si>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</si>
  <si>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</si>
  <si>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</si>
  <si>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</si>
  <si>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</si>
  <si>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</si>
  <si>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</si>
  <si>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</si>
  <si>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</si>
  <si>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</si>
  <si>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</si>
  <si>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</si>
  <si>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</si>
  <si>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</si>
  <si>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</si>
  <si>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</si>
  <si>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</si>
  <si>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</si>
  <si>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</si>
  <si>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</si>
  <si>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</si>
  <si>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</si>
  <si>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</si>
  <si>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</si>
  <si>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</si>
  <si>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</si>
  <si>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</si>
  <si>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</si>
  <si>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</si>
  <si>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</si>
  <si>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</si>
  <si>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</si>
  <si>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</si>
  <si>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</si>
  <si>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</si>
  <si>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</si>
  <si>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</si>
  <si>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</si>
  <si>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</si>
  <si>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</si>
  <si>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</si>
  <si>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</si>
  <si>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</si>
  <si>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</si>
  <si>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</si>
  <si>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</si>
  <si>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</si>
  <si>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</si>
  <si>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</si>
  <si>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</si>
  <si>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</si>
  <si>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</si>
  <si>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</si>
  <si>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</si>
  <si>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</si>
  <si>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</si>
  <si>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</si>
  <si>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</si>
  <si>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</si>
  <si>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</si>
  <si>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</si>
  <si>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</si>
  <si>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</si>
  <si>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</si>
  <si>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</si>
  <si>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</si>
  <si>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</si>
  <si>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</si>
  <si>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</si>
  <si>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</si>
  <si>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</si>
  <si>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</si>
  <si>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</si>
  <si>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</si>
  <si>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</si>
  <si>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</si>
  <si>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</si>
  <si>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</si>
  <si>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</si>
  <si>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</si>
  <si>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</si>
  <si>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</si>
  <si>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</si>
  <si>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</si>
  <si>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</si>
  <si>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</si>
  <si>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</si>
  <si>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</si>
  <si>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</si>
  <si>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</si>
  <si>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</si>
  <si>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</si>
  <si>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</si>
  <si>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</si>
  <si>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</si>
  <si>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</si>
  <si>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</si>
  <si>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</si>
  <si>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</si>
  <si>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</si>
  <si>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</si>
  <si>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</si>
  <si>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</si>
  <si>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</si>
  <si>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</si>
  <si>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</si>
  <si>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</si>
  <si>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</si>
  <si>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</si>
  <si>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</si>
  <si>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</si>
  <si>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</si>
  <si>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</si>
  <si>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</si>
  <si>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</si>
  <si>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</si>
  <si>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</si>
  <si>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</si>
  <si>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</si>
  <si>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</si>
  <si>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</si>
  <si>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</si>
  <si>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</si>
  <si>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</si>
  <si>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</si>
  <si>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</si>
  <si>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</si>
  <si>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</si>
  <si>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</si>
  <si>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</si>
  <si>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</si>
  <si>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</si>
  <si>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</si>
  <si>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</si>
  <si>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</si>
  <si>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</si>
  <si>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</si>
  <si>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</si>
  <si>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</si>
  <si>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</si>
  <si>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</si>
  <si>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</si>
  <si>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</si>
  <si>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</si>
  <si>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</si>
  <si>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</si>
  <si>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</si>
  <si>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</si>
  <si>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</si>
  <si>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</si>
  <si>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</si>
  <si>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</si>
  <si>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</si>
  <si>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</si>
  <si>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</si>
  <si>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</si>
  <si>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</si>
  <si>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</si>
  <si>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</si>
  <si>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</si>
  <si>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</si>
  <si>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</si>
  <si>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</si>
  <si>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</si>
  <si>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</si>
  <si>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</si>
  <si>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</si>
  <si>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</si>
  <si>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</si>
  <si>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</si>
  <si>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</si>
  <si>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</si>
  <si>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</si>
  <si>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</si>
  <si>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</si>
  <si>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</si>
  <si>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</si>
  <si>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</si>
  <si>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</si>
  <si>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</si>
  <si>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</si>
  <si>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</si>
  <si>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</si>
  <si>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</si>
  <si>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</si>
  <si>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</si>
  <si>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</si>
  <si>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</si>
  <si>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</si>
  <si>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</si>
  <si>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</si>
  <si>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</si>
  <si>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</si>
  <si>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</si>
  <si>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</si>
  <si>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</si>
  <si>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</si>
  <si>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</si>
  <si>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</si>
  <si>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</si>
  <si>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</si>
  <si>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</si>
  <si>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</si>
  <si>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</si>
  <si>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</si>
  <si>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</si>
  <si>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</si>
  <si>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</si>
  <si>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</si>
  <si>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</si>
  <si>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</si>
  <si>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</si>
  <si>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</si>
  <si>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</si>
  <si>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</si>
  <si>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</si>
  <si>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</si>
  <si>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</si>
  <si>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</si>
  <si>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</si>
  <si>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</si>
  <si>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</si>
  <si>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</si>
  <si>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</si>
  <si>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</si>
  <si>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</si>
  <si>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</si>
  <si>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</si>
  <si>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</si>
  <si>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</si>
  <si>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</si>
  <si>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</si>
  <si>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</si>
  <si>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</si>
  <si>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</si>
  <si>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</si>
  <si>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</si>
  <si>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</si>
  <si>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</si>
  <si>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</si>
  <si>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</si>
  <si>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</si>
  <si>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</si>
  <si>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</si>
  <si>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</si>
  <si>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</si>
  <si>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</si>
  <si>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</si>
  <si>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</si>
  <si>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</si>
  <si>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</si>
  <si>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</si>
  <si>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</si>
  <si>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</si>
  <si>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</si>
  <si>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</si>
  <si>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</si>
  <si>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</si>
  <si>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</si>
  <si>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</si>
  <si>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</si>
  <si>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</si>
  <si>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</si>
  <si>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</si>
  <si>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</si>
  <si>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</si>
  <si>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</si>
  <si>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</si>
  <si>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</si>
  <si>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</si>
  <si>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</si>
  <si>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</si>
  <si>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</si>
  <si>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</si>
  <si>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</si>
  <si>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</si>
  <si>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</si>
  <si>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</si>
  <si>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</si>
  <si>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</si>
  <si>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</si>
  <si>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</si>
  <si>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</si>
  <si>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</si>
  <si>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</si>
  <si>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</si>
  <si>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</si>
  <si>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</si>
  <si>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</si>
  <si>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</si>
  <si>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</si>
  <si>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</si>
  <si>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</si>
  <si>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</si>
  <si>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</si>
  <si>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</si>
  <si>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</si>
  <si>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</si>
  <si>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</si>
  <si>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</si>
  <si>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</si>
  <si>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</si>
  <si>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</si>
  <si>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</si>
  <si>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</si>
  <si>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</si>
  <si>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</si>
  <si>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</si>
  <si>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</si>
  <si>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</si>
  <si>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</si>
  <si>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</si>
  <si>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</si>
  <si>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</si>
  <si>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</si>
  <si>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</si>
  <si>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</si>
  <si>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</si>
  <si>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</si>
  <si>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</si>
  <si>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</si>
  <si>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</si>
  <si>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</si>
  <si>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</si>
  <si>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</si>
  <si>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</si>
  <si>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</si>
  <si>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</si>
  <si>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</si>
  <si>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</si>
  <si>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</si>
  <si>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</si>
  <si>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</si>
  <si>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</si>
  <si>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</si>
  <si>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</si>
  <si>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</si>
  <si>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</si>
  <si>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</si>
  <si>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</si>
  <si>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</si>
  <si>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</si>
  <si>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</si>
  <si>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</si>
  <si>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</si>
  <si>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</si>
  <si>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</si>
  <si>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</si>
  <si>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</si>
  <si>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</si>
  <si>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</si>
  <si>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</si>
  <si>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</si>
  <si>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</si>
  <si>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</si>
  <si>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</si>
  <si>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</si>
  <si>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</si>
  <si>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</si>
  <si>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</si>
  <si>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</si>
  <si>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</si>
  <si>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</si>
  <si>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</si>
  <si>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</si>
  <si>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</si>
  <si>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</si>
  <si>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</si>
  <si>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</si>
  <si>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</si>
  <si>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</si>
  <si>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</si>
  <si>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</si>
  <si>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</si>
  <si>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</si>
  <si>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</si>
  <si>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</si>
  <si>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</si>
  <si>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</si>
  <si>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</si>
  <si>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</si>
  <si>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</si>
  <si>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</si>
  <si>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</si>
  <si>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</si>
  <si>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</si>
  <si>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</si>
  <si>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</si>
  <si>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</si>
  <si>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</si>
  <si>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</si>
  <si>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</si>
  <si>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</si>
  <si>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</si>
  <si>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</si>
  <si>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</si>
  <si>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</si>
  <si>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</si>
  <si>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</si>
  <si>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</si>
  <si>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</si>
  <si>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</si>
  <si>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</si>
  <si>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</si>
  <si>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</si>
  <si>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</si>
  <si>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</si>
  <si>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</si>
  <si>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</si>
  <si>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</si>
  <si>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</si>
  <si>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</si>
  <si>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</si>
  <si>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</si>
  <si>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</si>
  <si>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</si>
  <si>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</si>
  <si>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</si>
  <si>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</si>
  <si>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</si>
  <si>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</si>
  <si>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</si>
  <si>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</si>
  <si>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</si>
  <si>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</si>
  <si>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</si>
  <si>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</si>
  <si>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</si>
  <si>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</si>
  <si>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</si>
  <si>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</si>
  <si>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</si>
  <si>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</si>
  <si>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</si>
  <si>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</si>
  <si>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</si>
  <si>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</si>
  <si>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</si>
  <si>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</si>
  <si>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</si>
  <si>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</si>
  <si>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</si>
  <si>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</si>
  <si>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</si>
  <si>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</si>
  <si>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</si>
  <si>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</si>
  <si>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</si>
  <si>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</si>
  <si>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</si>
  <si>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</si>
  <si>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</si>
  <si>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</si>
  <si>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</si>
  <si>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</si>
  <si>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</si>
  <si>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</si>
  <si>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</si>
  <si>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</si>
  <si>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</si>
  <si>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</si>
  <si>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</si>
  <si>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</si>
  <si>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</si>
  <si>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</si>
  <si>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</si>
  <si>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</si>
  <si>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</si>
  <si>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</si>
  <si>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</si>
  <si>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</si>
  <si>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</si>
  <si>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</si>
  <si>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</si>
  <si>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</si>
  <si>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</si>
  <si>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</si>
  <si>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</si>
  <si>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</si>
  <si>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</si>
  <si>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</si>
  <si>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</si>
  <si>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</si>
  <si>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</si>
  <si>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</si>
  <si>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</si>
  <si>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</si>
  <si>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</si>
  <si>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</si>
  <si>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</si>
  <si>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</si>
  <si>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</si>
  <si>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</si>
  <si>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</si>
  <si>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</si>
  <si>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</si>
  <si>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</si>
  <si>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</si>
  <si>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</si>
  <si>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</si>
  <si>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</si>
  <si>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</si>
  <si>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</si>
  <si>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</si>
  <si>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</si>
  <si>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</si>
  <si>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</si>
  <si>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</si>
  <si>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</si>
  <si>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</si>
  <si>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</si>
  <si>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</si>
  <si>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</si>
  <si>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</si>
  <si>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</si>
  <si>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</si>
  <si>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</si>
  <si>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</si>
  <si>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</si>
  <si>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</si>
  <si>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</si>
  <si>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</si>
  <si>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</si>
  <si>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</si>
  <si>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</si>
  <si>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</si>
  <si>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</si>
  <si>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</si>
  <si>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</si>
  <si>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</si>
  <si>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</si>
  <si>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</si>
  <si>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</t>
  </si>
  <si>
    <t>Date Ended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</si>
  <si>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</si>
  <si>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</si>
  <si>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</si>
  <si>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</si>
  <si>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</si>
  <si>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</si>
  <si>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</si>
  <si>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</si>
  <si>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</si>
  <si>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</si>
  <si>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</si>
  <si>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</si>
  <si>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</si>
  <si>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</si>
  <si>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</si>
  <si>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</si>
  <si>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</si>
  <si>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</si>
  <si>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</si>
  <si>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</si>
  <si>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</si>
  <si>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</si>
  <si>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</si>
  <si>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</si>
  <si>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</si>
  <si>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</si>
  <si>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</si>
  <si>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</si>
  <si>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</si>
  <si>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</si>
  <si>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</si>
  <si>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</si>
  <si>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</si>
  <si>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</si>
  <si>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</si>
  <si>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</si>
  <si>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Mean Number of Backers</t>
  </si>
  <si>
    <t>Mean Donation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</si>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</sst>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0" fontId="0" fillId="0" borderId="0" xfId="0" applyAlignment="1"/>
    <xf numFmtId="0" fontId="0" fillId="0" borderId="0" xfId="0" applyAlignment="1">
      <alignment vertical="top" wrapText="1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/>
    </xf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14">
    <dxf>
      <fill>
        <patternFill>
          <bgColor theme="7" tint="0.59996337778862885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0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chartsheet" Target="chartsheets/sheet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_xlchart.1</cx:f>
      </cx:numDim>
    </cx:data>
    <cx:data id="1">
      <cx:numDim type="val">
        <cx:f>_xlchart.3</cx:f>
      </cx:numDim>
    </cx:data>
  </cx:chartData>
  <cx:chart>
    <cx:title pos="t" align="ctr" overlay="0">
      <cx:tx>
        <cx:rich>
          <a:bodyPr rot="0" spcFirstLastPara="1" vertOverflow="ellipsis" vert="horz" wrap="square" lIns="0" tIns="0" rIns="0" bIns="0" anchor="ctr" anchorCtr="1"/>
          <a:lstStyle/>
          <a:p>
            <a:pPr algn="ctr">
              <a:defRPr/>
            </a:pPr>
            <a:r>
              <a:rPr lang="en-US"/>
              <a:t>Quartile Analysis of Goal and Pledged Amounts</a:t>
            </a:r>
          </a:p>
        </cx:rich>
      </cx:tx>
    </cx:title>
    <cx:plotArea>
      <cx:plotAreaRegion>
        <cx:series layoutId="boxWhisker" uniqueId="{98951544-7173-415C-BCB8-9C24628C2BDF}">
          <cx:tx>
            <cx:txData>
              <cx:f>_xlchart.0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8185361-FEBD-42B7-A38A-9FD9912AC5BB}">
          <cx:tx>
            <cx:txData>
              <cx:f>_xlchart.2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Outcomes!PivotTable1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  <a:endParaRPr lang="en-US" baseline="0"/>
          </a:p>
        </c:rich>
      </c:tx>
      <c:layout>
        <c:manualLayout>
          <c:xMode val="edge"/>
          <c:yMode val="edge"/>
          <c:x val="0.28572900262467193"/>
          <c:y val="5.91644794400699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D-44BD-B735-A74B8C20D4B3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2D-44BD-B735-A74B8C20D4B3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2D-44BD-B735-A74B8C20D4B3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2D-44BD-B735-A74B8C20D4B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33359784"/>
        <c:axId val="333360440"/>
      </c:barChart>
      <c:catAx>
        <c:axId val="333359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360440"/>
        <c:crosses val="autoZero"/>
        <c:auto val="1"/>
        <c:lblAlgn val="ctr"/>
        <c:lblOffset val="100"/>
        <c:noMultiLvlLbl val="0"/>
      </c:catAx>
      <c:valAx>
        <c:axId val="3333604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333359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ysClr val="windowText" lastClr="000000"/>
                </a:solidFill>
                <a:latin typeface="Arial Black" panose="020B0A04020102020204" pitchFamily="34" charset="0"/>
              </a:rPr>
              <a:t>Subcategory Statistics</a:t>
            </a:r>
            <a:endParaRPr lang="en-US">
              <a:solidFill>
                <a:sysClr val="windowText" lastClr="000000"/>
              </a:solidFill>
              <a:latin typeface="Arial Black" panose="020B0A040201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07-4D2E-BEE0-FDDC8B1728A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07-4D2E-BEE0-FDDC8B1728A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07-4D2E-BEE0-FDDC8B1728A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04432176"/>
        <c:axId val="504432832"/>
      </c:barChart>
      <c:catAx>
        <c:axId val="50443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32832"/>
        <c:crosses val="autoZero"/>
        <c:auto val="1"/>
        <c:lblAlgn val="ctr"/>
        <c:lblOffset val="100"/>
        <c:noMultiLvlLbl val="0"/>
      </c:catAx>
      <c:valAx>
        <c:axId val="50443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 Pivot Table!PivotTable4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chemeClr val="tx1"/>
                </a:solidFill>
              </a:rPr>
              <a:t>Outcomes Based on Launch</a:t>
            </a:r>
            <a:r>
              <a:rPr lang="en-US" sz="2400" b="1" baseline="0">
                <a:solidFill>
                  <a:schemeClr val="tx1"/>
                </a:solidFill>
              </a:rPr>
              <a:t> Date - Theater Only</a:t>
            </a:r>
            <a:endParaRPr lang="en-US" sz="24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6.6251845735967943E-2"/>
          <c:y val="0.12283911323038728"/>
          <c:w val="0.83647710480205584"/>
          <c:h val="0.79850087412726312"/>
        </c:manualLayout>
      </c:layout>
      <c:lineChart>
        <c:grouping val="standard"/>
        <c:varyColors val="0"/>
        <c:ser>
          <c:idx val="0"/>
          <c:order val="0"/>
          <c:tx>
            <c:strRef>
              <c:f>'Launch Date Pivot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'Launch Date Pivot Table'!$A$6:$A$22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 Pivot Table'!$B$6:$B$22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3B-444A-922D-F5AF8EE0EBDE}"/>
            </c:ext>
          </c:extLst>
        </c:ser>
        <c:ser>
          <c:idx val="1"/>
          <c:order val="1"/>
          <c:tx>
            <c:strRef>
              <c:f>'Launch Date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'Launch Date Pivot Table'!$A$6:$A$22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 Pivot Table'!$C$6:$C$22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93B-444A-922D-F5AF8EE0EBDE}"/>
            </c:ext>
          </c:extLst>
        </c:ser>
        <c:ser>
          <c:idx val="2"/>
          <c:order val="2"/>
          <c:tx>
            <c:strRef>
              <c:f>'Launch Date Pivot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'Launch Date Pivot Table'!$A$6:$A$22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 Pivot Table'!$D$6:$D$22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93B-444A-922D-F5AF8EE0EBDE}"/>
            </c:ext>
          </c:extLst>
        </c:ser>
        <c:ser>
          <c:idx val="3"/>
          <c:order val="3"/>
          <c:tx>
            <c:strRef>
              <c:f>'Launch Date Pivot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'Launch Date Pivot Table'!$A$6:$A$22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 Pivot Table'!$E$6:$E$22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93B-444A-922D-F5AF8EE0E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367896"/>
        <c:axId val="554366256"/>
      </c:lineChart>
      <c:catAx>
        <c:axId val="554367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66256"/>
        <c:crosses val="autoZero"/>
        <c:auto val="1"/>
        <c:lblAlgn val="ctr"/>
        <c:lblOffset val="100"/>
        <c:noMultiLvlLbl val="0"/>
      </c:catAx>
      <c:valAx>
        <c:axId val="55436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6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A8-4857-9D32-161B8C54140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A8-4857-9D32-161B8C54140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A8-4857-9D32-161B8C541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415632"/>
        <c:axId val="417411040"/>
      </c:lineChart>
      <c:catAx>
        <c:axId val="41741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411040"/>
        <c:crosses val="autoZero"/>
        <c:auto val="1"/>
        <c:lblAlgn val="ctr"/>
        <c:lblOffset val="100"/>
        <c:noMultiLvlLbl val="0"/>
      </c:catAx>
      <c:valAx>
        <c:axId val="4174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41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</a:t>
            </a:r>
            <a:r>
              <a:rPr lang="en-US" baseline="0">
                <a:solidFill>
                  <a:schemeClr val="tx1"/>
                </a:solidFill>
              </a:rPr>
              <a:t> Based on Launch Date</a:t>
            </a:r>
            <a:endParaRPr lang="en-US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8-4671-8D2E-937CF2236D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8-4671-8D2E-937CF2236D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08-4671-8D2E-937CF2236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6741696"/>
        <c:axId val="366735792"/>
      </c:lineChart>
      <c:catAx>
        <c:axId val="36674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735792"/>
        <c:crosses val="autoZero"/>
        <c:auto val="1"/>
        <c:lblAlgn val="ctr"/>
        <c:lblOffset val="100"/>
        <c:noMultiLvlLbl val="0"/>
      </c:catAx>
      <c:valAx>
        <c:axId val="36673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74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3134"/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6</xdr:row>
      <xdr:rowOff>161925</xdr:rowOff>
    </xdr:from>
    <xdr:to>
      <xdr:col>6</xdr:col>
      <xdr:colOff>396875</xdr:colOff>
      <xdr:row>21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168275</xdr:colOff>
      <xdr:row>7</xdr:row>
      <xdr:rowOff>22225</xdr:rowOff>
    </xdr:from>
    <xdr:to>
      <xdr:col>6</xdr:col>
      <xdr:colOff>92075</xdr:colOff>
      <xdr:row>22</xdr:row>
      <xdr:rowOff>3175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2015" cy="62931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13</xdr:row>
      <xdr:rowOff>53975</xdr:rowOff>
    </xdr:from>
    <xdr:to>
      <xdr:col>4</xdr:col>
      <xdr:colOff>228600</xdr:colOff>
      <xdr:row>28</xdr:row>
      <xdr:rowOff>34925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60324</xdr:colOff>
      <xdr:row>0</xdr:row>
      <xdr:rowOff>130174</xdr:rowOff>
    </xdr:from>
    <xdr:to>
      <xdr:col>16</xdr:col>
      <xdr:colOff>317500</xdr:colOff>
      <xdr:row>21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uricio Eguez" refreshedDate="43961.525099652776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uricio Eguez" refreshedDate="43962.688976736114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x v="0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x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x v="3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x v="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x v="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x v="6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x v="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x v="8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x v="9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x v="10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x v="11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x v="12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x v="13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x v="1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x v="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x v="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x v="17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x v="18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x v="19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x v="2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x v="21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x v="22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x v="2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x v="2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x v="25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x v="26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x v="2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x v="28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x v="29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x v="30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x v="3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x v="3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x v="3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x v="3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x v="36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x v="3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x v="3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x v="3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x v="40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x v="42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x v="43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x v="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x v="4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x v="48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x v="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x v="5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x v="5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x v="55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x v="56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x v="5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x v="58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x v="59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x v="60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x v="61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x v="62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x v="63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x v="64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x v="65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x v="6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x v="67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x v="68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x v="69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x v="70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x v="71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x v="72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x v="74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x v="75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x v="76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x v="7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x v="80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x v="82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x v="83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x v="85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x v="8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x v="87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x v="88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x v="8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x v="90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x v="9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x v="9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x v="9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x v="96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x v="97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x v="98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x v="99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x v="10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x v="103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88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x v="104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x v="105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x v="106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x v="107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x v="108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x v="109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x v="110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1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2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x v="113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x v="114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x v="11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x v="116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x v="117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x v="118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x v="119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x v="12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x v="122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x v="123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x v="124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x v="12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x v="126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x v="127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x v="128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x v="129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x v="1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x v="119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x v="132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x v="133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x v="134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x v="135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x v="136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x v="137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x v="13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x v="2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x v="13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x v="140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x v="141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x v="142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x v="14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x v="119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x v="144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x v="14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x v="146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47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x v="148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x v="149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x v="15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x v="151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x v="12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x v="34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52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x v="153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x v="154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x v="15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x v="156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x v="157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58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x v="15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x v="73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60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x v="161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x v="12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x v="162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x v="163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x v="164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x v="165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x v="166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x v="167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x v="1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x v="169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x v="170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x v="171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x v="172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x v="12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x v="13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x v="12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x v="119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x v="173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x v="17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101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x v="175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x v="176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177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x v="178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x v="179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x v="180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x v="181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x v="73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73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x v="182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x v="183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x v="184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x v="18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x v="18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x v="187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x v="18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x v="189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x v="19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x v="191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x v="19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x v="193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x v="19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x v="195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x v="196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x v="197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x v="198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x v="199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x v="200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x v="20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x v="202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x v="203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04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x v="20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x v="206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x v="207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x v="208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x v="209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x v="21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x v="211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x v="212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x v="213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x v="214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x v="215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16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x v="217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x v="218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x v="219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x v="220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x v="221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x v="222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x v="223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x v="224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x v="225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x v="22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x v="227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x v="2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x v="22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x v="230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x v="231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x v="232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x v="233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x v="23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x v="235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10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x v="23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x v="237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x v="238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x v="239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x v="240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x v="241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x v="242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x v="24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x v="244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x v="245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x v="246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x v="24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x v="248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x v="249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x v="250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x v="251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x v="25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x v="25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x v="181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x v="254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x v="255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x v="256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x v="25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x v="34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x v="258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x v="259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x v="260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x v="261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x v="26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x v="263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x v="264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x v="265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x v="266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x v="267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x v="26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x v="269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x v="270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x v="27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x v="272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x v="273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x v="274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x v="27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x v="276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x v="277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x v="278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x v="279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x v="280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x v="281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x v="282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x v="283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x v="284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x v="285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x v="286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287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x v="288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x v="28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x v="290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x v="29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x v="29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x v="293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x v="294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x v="295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29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x v="29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x v="298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x v="299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x v="30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x v="301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x v="302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x v="303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x v="30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x v="305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x v="30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x v="307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x v="308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x v="309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x v="310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x v="311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x v="312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x v="313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1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x v="315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x v="316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x v="317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x v="318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x v="319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x v="320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x v="321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x v="32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x v="323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x v="324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x v="325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x v="326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x v="327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x v="328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84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x v="329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x v="330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x v="33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x v="332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x v="333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x v="334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x v="33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x v="336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x v="337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x v="338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x v="339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x v="340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x v="341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x v="342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x v="343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x v="344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x v="345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x v="34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x v="347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x v="34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x v="34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x v="350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x v="351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x v="352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x v="353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x v="35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x v="355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x v="356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x v="35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x v="358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x v="359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x v="360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x v="361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x v="99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x v="362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x v="3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x v="364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x v="36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x v="366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x v="367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368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x v="120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x v="369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x v="144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x v="370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x v="144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73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x v="12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x v="371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x v="144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x v="372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x v="373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x v="374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375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x v="31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x v="37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x v="377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x v="37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x v="379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x v="380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x v="381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x v="382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x v="120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x v="383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x v="384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x v="385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x v="156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x v="386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x v="387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x v="242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x v="12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x v="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x v="389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x v="390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x v="391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x v="119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x v="39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x v="393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x v="394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x v="73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x v="395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x v="396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x v="120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x v="119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x v="397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x v="398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x v="399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x v="40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x v="401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x v="402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x v="40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x v="404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x v="405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x v="4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x v="119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179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x v="148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x v="40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x v="40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x v="408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x v="40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x v="410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x v="411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x v="412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x v="413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x v="414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x v="415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416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x v="417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x v="418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x v="419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x v="420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x v="421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422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x v="42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x v="424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x v="425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x v="426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x v="42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x v="428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x v="429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x v="430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x v="12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x v="38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x v="12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x v="431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x v="362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x v="432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x v="433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x v="373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x v="434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x v="43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x v="436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x v="372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x v="437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x v="438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x v="439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x v="73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x v="14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x v="44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x v="441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x v="12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x v="12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442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x v="135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x v="443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x v="444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x v="445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x v="135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x v="446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x v="12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x v="119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x v="447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x v="431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x v="12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x v="12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144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x v="448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x v="44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x v="450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x v="12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x v="451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x v="452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x v="404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45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x v="31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x v="454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x v="362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x v="119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455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x v="456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10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x v="457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x v="458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x v="459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x v="119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x v="46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x v="144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x v="461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13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x v="12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462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x v="463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x v="464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x v="465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x v="466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x v="4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x v="119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x v="468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x v="469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x v="12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x v="447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x v="143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x v="362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x v="12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x v="47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x v="47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x v="472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x v="47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x v="474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x v="475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x v="476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x v="477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x v="478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x v="479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x v="480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x v="481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x v="482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x v="4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x v="4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x v="485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x v="486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x v="48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x v="488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x v="48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x v="490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x v="49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x v="492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x v="10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x v="493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x v="49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x v="447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x v="495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x v="49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x v="497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x v="498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x v="499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x v="50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x v="40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x v="501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x v="502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x v="503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x v="504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x v="50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x v="506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x v="50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x v="12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x v="508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x v="50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x v="510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x v="511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x v="512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x v="513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x v="51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x v="515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x v="433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x v="516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x v="517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x v="518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x v="519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x v="12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x v="5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x v="52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x v="522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x v="3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x v="52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x v="524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x v="525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x v="526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x v="527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x v="528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x v="52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x v="452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x v="530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x v="531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x v="532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x v="53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x v="534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x v="53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x v="53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x v="377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x v="537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x v="53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x v="5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x v="540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x v="541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x v="542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x v="5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x v="544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x v="545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x v="546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x v="547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x v="548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54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550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x v="55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x v="552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x v="553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x v="201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x v="98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x v="554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x v="555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x v="556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x v="557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x v="558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559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x v="560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x v="561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x v="56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x v="56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x v="564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x v="565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x v="566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x v="56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x v="568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569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x v="570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x v="571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x v="572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573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574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x v="575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x v="576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x v="144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x v="57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x v="578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x v="579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x v="119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x v="73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x v="58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x v="492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x v="441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x v="581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x v="582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x v="447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x v="583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584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x v="585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3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x v="586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x v="587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x v="588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x v="589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x v="590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x v="591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x v="592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x v="59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x v="594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x v="59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x v="596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x v="597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x v="598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x v="599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x v="600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x v="601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x v="602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x v="603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x v="60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x v="605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x v="606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607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608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x v="1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x v="609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610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x v="611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608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64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x v="612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x v="380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x v="613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614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x v="615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x v="616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x v="617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x v="618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x v="619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620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x v="62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x v="62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x v="62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x v="624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x v="625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x v="626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247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151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x v="627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x v="628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x v="62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x v="630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x v="631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x v="632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x v="633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x v="634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x v="635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x v="636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x v="637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x v="638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x v="639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x v="640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x v="641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x v="642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x v="643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119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644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x v="64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x v="646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x v="64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x v="648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179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x v="649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x v="650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x v="651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73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x v="65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x v="65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x v="65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x v="47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x v="65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x v="656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x v="657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x v="377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x v="6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x v="65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x v="73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x v="660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x v="661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x v="66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x v="151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x v="373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x v="663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x v="232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x v="664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x v="151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x v="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x v="666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x v="179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x v="66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x v="66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119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669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670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x v="656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x v="671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x v="672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x v="673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x v="674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375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x v="675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x v="67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677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x v="431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x v="431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x v="678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x v="179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x v="375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x v="679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x v="680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x v="177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x v="681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x v="2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x v="682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x v="683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x v="179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x v="684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x v="10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x v="68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x v="686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x v="687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x v="68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x v="689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x v="690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x v="15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x v="69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x v="692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88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x v="693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x v="380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x v="135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x v="380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x v="13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x v="694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x v="572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x v="69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x v="696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x v="697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x v="698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x v="699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88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x v="492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x v="700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x v="701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x v="28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x v="70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x v="7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x v="704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x v="70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x v="706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x v="707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x v="708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x v="709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x v="710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x v="711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x v="71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x v="713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x v="71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x v="715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x v="716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x v="717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x v="718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x v="719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x v="720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x v="721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x v="722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x v="72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x v="724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x v="72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x v="726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x v="72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x v="72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x v="729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x v="730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x v="12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x v="731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x v="732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x v="733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x v="734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x v="73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x v="736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x v="31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x v="737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x v="738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x v="739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x v="740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x v="74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x v="31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x v="742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x v="7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x v="744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x v="745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746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x v="747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x v="748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x v="749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x v="750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x v="751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x v="752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x v="404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x v="177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x v="687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x v="753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x v="754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x v="755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x v="756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x v="375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x v="757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x v="758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x v="759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x v="454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x v="76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x v="761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x v="762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x v="763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x v="764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x v="765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x v="766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x v="7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x v="768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x v="769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x v="770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x v="771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x v="772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x v="9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x v="773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x v="774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x v="775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x v="776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x v="777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x v="778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x v="404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x v="119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x v="77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x v="362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x v="780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x v="12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x v="444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2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73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x v="12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x v="78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x v="78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x v="78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31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x v="784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x v="785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x v="431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x v="786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x v="119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x v="78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x v="2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x v="78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x v="716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x v="373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x v="789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x v="790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x v="362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x v="791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x v="792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x v="793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x v="501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x v="794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x v="775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x v="144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x v="381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x v="362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x v="49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x v="795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x v="796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x v="797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x v="798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x v="799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x v="380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x v="119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x v="800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x v="80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x v="78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x v="802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x v="803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x v="80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x v="80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x v="2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x v="806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x v="12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x v="807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x v="144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x v="808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x v="508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x v="809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x v="8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x v="811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x v="144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x v="812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x v="813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x v="814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x v="144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x v="815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x v="12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x v="678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x v="813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x v="816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x v="13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x v="12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73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x v="817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x v="818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x v="672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x v="144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x v="819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x v="10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x v="820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x v="821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x v="822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x v="823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x v="82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x v="73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x v="149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x v="82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x v="679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x v="12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x v="826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x v="827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x v="828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x v="829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x v="830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x v="831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x v="161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x v="73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x v="380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x v="179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x v="832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x v="177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x v="119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x v="144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x v="833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x v="834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x v="835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x v="678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8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x v="837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x v="838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x v="839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x v="84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x v="84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x v="842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43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x v="84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45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x v="846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x v="847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x v="849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x v="850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x v="851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x v="852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x v="8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x v="854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x v="855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x v="856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x v="857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x v="85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x v="859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x v="860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x v="861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62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x v="86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x v="864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x v="86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x v="866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x v="867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x v="868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x v="869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x v="870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x v="87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x v="872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x v="87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x v="874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x v="875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x v="876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x v="877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x v="878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x v="879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x v="880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x v="380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x v="375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x v="845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x v="431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x v="881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x v="882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x v="883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x v="144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x v="884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x v="885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x v="886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887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x v="888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x v="88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x v="890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x v="891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x v="892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x v="893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x v="894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x v="895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x v="89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x v="897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x v="898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x v="899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x v="900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x v="901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x v="902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x v="903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90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x v="90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x v="906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x v="907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x v="90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x v="909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x v="910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x v="911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x v="912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913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x v="468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x v="914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x v="915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x v="91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x v="917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x v="91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x v="919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x v="920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x v="921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x v="922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x v="92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774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x v="924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x v="9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926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x v="92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x v="92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x v="92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x v="930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x v="931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x v="932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93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x v="934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x v="935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x v="936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x v="937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938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939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x v="940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73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x v="94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x v="94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x v="330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x v="943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x v="94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x v="945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x v="946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x v="947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x v="948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x v="13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x v="949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x v="950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x v="951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x v="12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x v="952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x v="953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x v="954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x v="955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x v="95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x v="717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x v="95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x v="958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x v="959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x v="960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x v="961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x v="962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x v="96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x v="964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x v="96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x v="707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x v="966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x v="96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x v="968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x v="969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x v="97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x v="971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x v="101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x v="972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x v="29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973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x v="974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x v="975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x v="976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x v="977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x v="199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x v="9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x v="979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x v="980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x v="981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x v="982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x v="98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x v="984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x v="985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x v="986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x v="98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x v="98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x v="989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75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x v="990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x v="991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x v="992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x v="99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x v="994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x v="995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x v="996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x v="99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998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x v="999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x v="1000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x v="1001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x v="1002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x v="1003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x v="1004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x v="1005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006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x v="919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x v="847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x v="1007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x v="1008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x v="1009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x v="368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x v="101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x v="1011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x v="1012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x v="1013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x v="1014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x v="1015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x v="1016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x v="1017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x v="1018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x v="10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x v="1020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x v="1021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x v="102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x v="1023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x v="246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x v="10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x v="1025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x v="1026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x v="1027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x v="144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x v="501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x v="1028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x v="12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x v="1029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x v="1030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01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x v="12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x v="1031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x v="44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x v="1032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x v="884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x v="12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x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x v="31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x v="101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x v="1033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x v="1034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x v="2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x v="128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x v="103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x v="1036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x v="1037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x v="501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x v="1038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x v="1039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753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x v="179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x v="12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x v="1040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x v="380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x v="12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x v="120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x v="2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x v="1041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x v="1042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x v="1043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x v="104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x v="104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x v="1046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x v="104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x v="1048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x v="1049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x v="1050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x v="1051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x v="1052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x v="105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x v="1054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x v="1055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x v="1056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x v="105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x v="1058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x v="105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x v="1060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x v="106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x v="106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x v="827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x v="144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x v="380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x v="7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x v="580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x v="88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x v="106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x v="101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x v="2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x v="1064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x v="12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x v="1065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x v="144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x v="1066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x v="1067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x v="1068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x v="106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x v="1070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x v="1071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x v="1072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073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x v="1074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x v="1075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x v="107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x v="1077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x v="107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x v="1079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x v="1080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x v="1081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x v="1082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x v="1083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x v="1084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x v="1085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x v="1086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x v="1087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x v="1088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x v="4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x v="108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x v="1090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x v="1091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x v="216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x v="1092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x v="1093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x v="109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x v="1095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x v="1096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x v="1097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x v="1098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x v="1099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x v="1100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x v="1101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x v="1102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x v="1103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x v="1104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x v="362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35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x v="119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x v="12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x v="1105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x v="88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106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x v="1107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x v="1108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x v="1109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01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x v="123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x v="73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x v="82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x v="402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x v="65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x v="119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x v="101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x v="1110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x v="1111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x v="1112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x v="1113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x v="135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683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x v="111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x v="1115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x v="111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77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x v="440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x v="22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x v="448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x v="144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x v="1117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x v="2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118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x v="120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x v="1119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x v="1120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x v="120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x v="372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x v="375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x v="380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x v="120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x v="9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x v="1042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x v="1121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x v="1122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x v="1123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x v="1124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x v="1125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x v="112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x v="1127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x v="1128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x v="1129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x v="1130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x v="73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x v="1131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x v="1122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x v="1132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x v="1133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x v="1134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x v="1135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x v="113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x v="113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x v="113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x v="1139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x v="1140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141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x v="114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x v="1143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144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x v="114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x v="114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x v="1147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x v="1148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x v="11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150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x v="115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x v="1152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x v="1153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x v="1154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155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156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x v="115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x v="115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31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x v="115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x v="1160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x v="1161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x v="116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x v="116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x v="1164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x v="1165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x v="1166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x v="1167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x v="116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x v="1169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x v="1170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x v="1171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x v="1172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x v="1173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x v="117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x v="1175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x v="67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x v="1176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x v="1177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178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x v="1179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x v="1180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x v="118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x v="1182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x v="11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x v="399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x v="118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x v="118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x v="118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x v="1187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x v="1188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x v="208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x v="1189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x v="1190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x v="1191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368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x v="1192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x v="119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x v="1194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x v="1195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x v="1196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x v="656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x v="1197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x v="1198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199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x v="1200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x v="1201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x v="1202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x v="431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x v="144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x v="120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x v="1204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x v="1205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x v="1206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x v="144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x v="120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x v="156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x v="1207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x v="1208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x v="1209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x v="441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x v="1210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x v="73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x v="121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x v="148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x v="73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x v="1212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x v="822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x v="123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x v="12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x v="12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x v="1214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x v="43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x v="1215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x v="1216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x v="120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x v="1217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x v="12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687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x v="1218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x v="98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x v="135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x v="12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x v="1219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x v="1220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x v="1221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x v="1222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x v="1223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x v="1224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x v="1225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x v="1226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x v="1156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x v="1227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x v="1228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x v="122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230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x v="1231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501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x v="1232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x v="1233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x v="1234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x v="123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x v="1236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23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238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x v="123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x v="1240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x v="1241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x v="124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x v="1243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x v="124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x v="4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x v="1245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x v="124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x v="1247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x v="124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x v="1249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x v="33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x v="1250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x v="1251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x v="1252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x v="1253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x v="125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x v="1255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x v="1256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x v="1257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x v="1258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x v="125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x v="1260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x v="1065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x v="119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x v="1033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x v="1261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x v="1262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x v="135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x v="1263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x v="126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x v="1265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x v="1266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x v="126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x v="1268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x v="1269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x v="1270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x v="12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x v="1272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x v="1273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x v="127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x v="12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x v="1276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x v="12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x v="1278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x v="501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x v="1279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x v="1280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x v="128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x v="1282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x v="1283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x v="1284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x v="128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x v="128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50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x v="1287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x v="1288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x v="1289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290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x v="129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x v="1292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x v="1293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x v="558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29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x v="38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x v="823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x v="1295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296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x v="1297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x v="1298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x v="1299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x v="1300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x v="1301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x v="1302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x v="1303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x v="130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x v="13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306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x v="1307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x v="1308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x v="57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x v="1309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x v="1310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x v="1311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x v="1312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x v="131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x v="131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x v="1315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x v="1316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31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x v="1318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x v="1319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x v="1320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x v="1321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x v="144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x v="1322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x v="447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x v="368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x v="119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x v="868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x v="1323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x v="1324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x v="1325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x v="656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x v="31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x v="1326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x v="362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x v="1327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x v="1328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x v="1329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x v="1330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x v="1331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x v="901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x v="1332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x v="1333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x v="1334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x v="974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x v="1335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x v="133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x v="1105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337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x v="1338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x v="133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x v="134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x v="1341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x v="1342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x v="134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x v="1344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x v="1345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x v="143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x v="134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x v="380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x v="678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x v="1347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x v="1209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x v="134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x v="1349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x v="1350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x v="119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x v="1351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x v="1352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x v="179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447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x v="1326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x v="135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x v="673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x v="1354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x v="1355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x v="1205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x v="135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x v="1357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x v="1358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x v="135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x v="1360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x v="1361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x v="136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x v="1363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364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x v="1365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x v="136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x v="136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x v="1368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x v="1369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x v="137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x v="137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x v="137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x v="1373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x v="1374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x v="137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x v="137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x v="1377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x v="1378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x v="13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x v="138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x v="43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x v="138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x v="138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x v="1383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x v="1384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x v="1385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x v="138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x v="138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x v="138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x v="1389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x v="1390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x v="139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x v="1392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x v="1393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x v="1394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x v="139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x v="139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x v="1397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x v="1398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x v="13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x v="1400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x v="1401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x v="1402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x v="140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x v="140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x v="1405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x v="1406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x v="1407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x v="140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x v="140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x v="1410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x v="1411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x v="1412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x v="1413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x v="1414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x v="141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x v="1416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x v="786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x v="120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x v="1417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x v="380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73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x v="141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x v="646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x v="12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x v="433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x v="1419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x v="1420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x v="380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x v="1421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x v="1422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1423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x v="1424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x v="142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x v="1426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x v="1427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x v="1428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x v="1429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x v="1240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x v="1430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x v="1431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x v="1432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x v="1433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x v="1434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x v="1435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x v="1436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x v="1437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x v="1438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x v="1439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x v="1440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x v="1441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x v="1442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x v="1443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x v="144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x v="144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x v="1446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x v="1447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x v="1448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x v="1449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x v="1450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x v="145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x v="145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x v="1453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x v="1454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x v="145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x v="145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x v="1457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x v="1458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x v="1459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x v="1460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x v="1461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x v="811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x v="1462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x v="1463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x v="146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x v="146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x v="1466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x v="1467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x v="1468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x v="1469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x v="1470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x v="1471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x v="147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x v="1473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x v="1474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x v="147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x v="1476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x v="14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x v="1478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x v="147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x v="1480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x v="148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x v="344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x v="1482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x v="1483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x v="1484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x v="1485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x v="1486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x v="1487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x v="1488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x v="1489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x v="1490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x v="1491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x v="1492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x v="149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x v="149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x v="149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x v="1496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x v="1497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x v="1498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x v="1499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x v="441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x v="1500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x v="1501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x v="1502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x v="1503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x v="1504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x v="150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x v="1506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x v="1507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x v="15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x v="1509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x v="1510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382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x v="1511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1512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x v="15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x v="1514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x v="1515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x v="1516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151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x v="1518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x v="13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1383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x v="1519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x v="1520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x v="1521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x v="1522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x v="1523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x v="851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50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x v="152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x v="1525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x v="1526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x v="1527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x v="152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x v="152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x v="1530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x v="153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x v="1532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x v="15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119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x v="1534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x v="1535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x v="144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x v="1536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x v="380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x v="1537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x v="1209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1538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x v="1539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x v="1540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x v="1541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x v="1542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x v="1543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x v="1544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x v="1545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x v="1546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x v="154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x v="154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x v="817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x v="154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x v="1550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x v="120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x v="1551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12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x v="1552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x v="1537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x v="381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x v="434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120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x v="1534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x v="1553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x v="1554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x v="155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x v="31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x v="1556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x v="155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x v="1558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x v="1559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x v="1560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x v="1561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x v="1562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377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x v="1563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1564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x v="1565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x v="1566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909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x v="1567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x v="109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1568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x v="1569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x v="92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x v="1570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x v="157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x v="1572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x v="1573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x v="820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x v="1574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x v="157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x v="1576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x v="157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x v="157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x v="1579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x v="1580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x v="1581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x v="158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x v="1583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x v="1584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x v="1585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x v="1586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x v="1587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x v="1588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x v="1589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x v="1590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x v="159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x v="159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x v="476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x v="1593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x v="1594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1278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x v="1595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1596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x v="1597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x v="1598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x v="159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x v="603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x v="1600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119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x v="1601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x v="160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x v="1603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x v="1604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x v="1090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x v="160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x v="1606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x v="160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x v="1608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x v="1609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x v="1610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x v="1611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x v="161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x v="161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x v="1614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x v="81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x v="161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x v="1616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x v="1617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x v="1618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1619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x v="1620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x v="1621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x v="1622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x v="162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x v="1624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x v="1625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x v="1626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x v="162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1628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x v="17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x v="1629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x v="1630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x v="1631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x v="632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x v="1323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x v="1632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x v="1633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x v="1634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x v="1635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x v="123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x v="311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x v="1012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x v="1636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x v="1637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x v="163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x v="1639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x v="1640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x v="164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x v="1642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x v="1643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x v="1644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x v="16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x v="1646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x v="1647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x v="1648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x v="1649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x v="1650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x v="1651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x v="1652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x v="1653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x v="1654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x v="446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x v="1655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x v="1656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x v="1657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x v="1658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1659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x v="1660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x v="1514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x v="1661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x v="1662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x v="1663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x v="1664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x v="1665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x v="1666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x v="1667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x v="1668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x v="832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x v="1669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x v="1670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x v="167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x v="1672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x v="167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x v="1674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x v="167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x v="121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x v="484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x v="131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x v="1676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x v="167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x v="1678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x v="167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x v="1680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x v="1681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x v="16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x v="168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x v="16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x v="1685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x v="150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x v="789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x v="1686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x v="1687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1688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x v="1689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x v="1690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x v="880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x v="1691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x v="1209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179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x v="1692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169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x v="1694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x v="1695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x v="1696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x v="1697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x v="1698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x v="1699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x v="1700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x v="170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x v="1702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x v="1703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x v="170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x v="170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x v="1706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x v="1707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x v="1708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462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x v="12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x v="31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x v="2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x v="1205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x v="170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x v="380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x v="440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x v="171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x v="447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x v="88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x v="171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x v="1712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x v="73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x v="372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x v="179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x v="73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x v="119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x v="1713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x v="1714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x v="1715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x v="822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x v="1716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12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x v="171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x v="1718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x v="1719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x v="179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x v="38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x v="73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x v="1720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x v="119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x v="1721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x v="364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x v="172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x v="172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x v="1724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x v="1725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x v="2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x v="468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x v="679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x v="1538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x v="1726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x v="1727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x v="144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x v="12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x v="1728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x v="120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x v="120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x v="1729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x v="1730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x v="12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x v="120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x v="12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x v="1731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x v="678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x v="120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x v="12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x v="31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x v="1732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x v="377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x v="73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x v="144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x v="173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x v="9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x v="1734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x v="1735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x v="1624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x v="1736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x v="1737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x v="173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466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x v="173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x v="1740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x v="1741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x v="3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x v="1742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78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x v="1743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x v="1744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x v="174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x v="123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x v="174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x v="1747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x v="174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x v="1117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x v="123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x v="1105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1749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x v="1750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x v="1392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x v="175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x v="1752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175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x v="276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1754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x v="1755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x v="1090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x v="1756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x v="1757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x v="1758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x v="175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04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x v="1760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x v="1665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x v="1761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x v="176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x v="1763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x v="1764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x v="1765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x v="1766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x v="1767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x v="1768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x v="1769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1770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x v="1771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x v="1772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x v="147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1773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x v="1774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x v="1775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x v="1776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x v="1777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x v="1778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x v="1779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x v="2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x v="669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x v="822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x v="1780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x v="1781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x v="1782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x v="1783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x v="1784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178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x v="1786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x v="1787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x v="1788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x v="1789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x v="21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x v="1790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x v="1791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1792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x v="17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x v="179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x v="772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1795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x v="1796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x v="1797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x v="101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x v="1798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x v="1799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x v="1800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x v="35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x v="1801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x v="1802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x v="1803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x v="180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x v="180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x v="180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x v="1807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x v="1808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x v="1809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x v="1810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x v="1811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x v="1812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x v="1813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x v="181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x v="1815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x v="1816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x v="1817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x v="1818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x v="1819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x v="380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101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x v="88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x v="73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x v="1820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x v="1821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x v="368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x v="182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x v="156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x v="1823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x v="12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120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x v="73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x v="144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x v="182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x v="18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x v="144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x v="31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x v="73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x v="120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x v="182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x v="182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x v="1828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182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x v="656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x v="1830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x v="95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x v="1831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x v="1832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x v="183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x v="1834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x v="1835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x v="799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x v="1836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x v="1837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x v="1838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x v="1839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x v="700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x v="1840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184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x v="1842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x v="1843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x v="1844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x v="184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x v="1341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x v="1846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x v="1847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x v="1848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x v="1849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x v="905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1850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x v="15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x v="1851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x v="1852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x v="1853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x v="1854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x v="1855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x v="1856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x v="1857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x v="1858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185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x v="1860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x v="1861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x v="1862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1863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x v="186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x v="186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x v="1866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x v="1867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x v="1868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x v="1028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x v="1869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x v="1870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x v="1871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x v="187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x v="187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x v="187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x v="434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x v="187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x v="187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x v="18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x v="1878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x v="1879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x v="1880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x v="1881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x v="1882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x v="188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x v="188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x v="1885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x v="1886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x v="1887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x v="1888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x v="1889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x v="1890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x v="1891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x v="189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x v="1893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x v="1894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x v="189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x v="189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x v="1897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x v="1898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x v="878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x v="15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x v="440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x v="189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x v="1028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x v="438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x v="119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x v="1900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x v="12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x v="1901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x v="827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x v="380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x v="140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x v="120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x v="1902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x v="190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x v="1904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x v="1905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x v="827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x v="78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x v="1906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x v="190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x v="190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x v="1909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x v="1910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x v="42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x v="1911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x v="1912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x v="1913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x v="1914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x v="1915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x v="1694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x v="1916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x v="1917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x v="1085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x v="1918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x v="1919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x v="1920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x v="1921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9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x v="192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x v="1923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x v="1924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x v="192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x v="1926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x v="192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x v="1928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x v="1929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x v="1810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x v="1930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x v="1931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x v="1932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193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x v="193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x v="19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x v="1936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x v="1937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x v="1621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x v="193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x v="43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x v="1939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x v="1940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x v="1941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x v="1281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x v="431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x v="508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x v="687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x v="1942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12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194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x v="1944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x v="144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x v="492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x v="178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x v="373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x v="380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x v="179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x v="784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80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x v="1945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x v="194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x v="12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x v="640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x v="12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x v="19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753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x v="1948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x v="119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x v="1949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x v="444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x v="1192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583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x v="1950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195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x v="1952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x v="1953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x v="9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x v="587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x v="1954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x v="371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x v="1955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x v="1223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x v="195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38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x v="1957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x v="878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x v="1958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x v="1959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x v="1960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1961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x v="1256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x v="1962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x v="196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x v="73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x v="196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x v="196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1966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x v="109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x v="1967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x v="1968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x v="1969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x v="192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x v="1970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x v="1971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1972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x v="197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197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x v="197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x v="1976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1977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34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418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1978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x v="693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x v="1979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x v="1980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x v="1981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x v="1982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x v="1983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1984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x v="19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x v="1986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x v="1987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1988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x v="1989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x v="1990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785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x v="1991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x v="1992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1993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19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x v="179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x v="199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x v="457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44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x v="1995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x v="1996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x v="1997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88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x v="821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x v="13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x v="431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x v="1998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1999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x v="1714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x v="135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x v="140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x v="377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x v="200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x v="2001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x v="1238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60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x v="158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x v="2002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x v="200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x v="1029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x v="149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x v="2004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x v="2005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x v="2006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x v="2007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x v="2008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x v="2009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x v="433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19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x v="144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x v="2010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x v="582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x v="1594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x v="201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x v="381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x v="2012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x v="2013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x v="201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x v="2015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x v="201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x v="362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x v="380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x v="2017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644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x v="2018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x v="2019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x v="12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x v="1775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x v="135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x v="12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x v="2020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x v="2021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x v="120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x v="12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x v="2022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x v="2023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x v="2024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x v="353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x v="434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x v="2025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34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60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79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x v="2026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x v="2027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753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x v="2028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683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x v="2029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x v="2030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596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x v="2031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x v="2032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03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x v="203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75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x v="2035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x v="2036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x v="2037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x v="12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x v="12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x v="2038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01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x v="12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x v="2039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x v="2040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x v="381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x v="2041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x v="2042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x v="2043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x v="177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x v="204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x v="72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x v="204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x v="546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x v="2046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x v="2047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x v="2048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x v="2049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x v="2050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051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x v="20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05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x v="2054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x v="2055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x v="2056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124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x v="2057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x v="2058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x v="78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x v="205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x v="2060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x v="709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x v="1290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x v="11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x v="2061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x v="2062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x v="2063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x v="2064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x v="206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669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x v="2066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06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x v="2068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x v="2069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x v="1187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x v="2070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x v="2071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x v="2072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x v="2073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x v="2074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x v="207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68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x v="2076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x v="2077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x v="207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x v="20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x v="2080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x v="2081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205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x v="2082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x v="2083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2084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x v="2085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x v="2086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x v="2087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x v="2088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x v="2089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x v="2090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x v="2091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x v="2092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x v="2093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x v="2094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x v="901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x v="209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2096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x v="209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x v="2098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x v="1769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x v="2099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x v="2100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x v="2101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x v="2102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246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x v="1302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x v="210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x v="2104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x v="2105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x v="210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x v="2107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x v="2108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x v="2109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x v="2110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x v="2111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2112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x v="2113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x v="2114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x v="2115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x v="2116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2117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x v="2118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x v="17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2119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x v="2120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x v="822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x v="140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x v="12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x v="12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x v="212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x v="1727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x v="212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x v="2123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x v="2124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x v="144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x v="212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x v="438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x v="2126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x v="2127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x v="212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x v="2129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x v="12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x v="2130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x v="2131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x v="2132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x v="2133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x v="178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x v="1902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x v="2134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x v="213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x v="213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x v="791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x v="2137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x v="213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x v="40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x v="368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x v="823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x v="213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x v="214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x v="180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x v="239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x v="2141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x v="380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x v="73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x v="2142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x v="214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x v="214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x v="2145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x v="2146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80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x v="2147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x v="148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x v="2148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x v="2149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x v="2150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x v="2151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x v="31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x v="65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x v="119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x v="2152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x v="2153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x v="2154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462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x v="134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x v="120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x v="215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x v="144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x v="2156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x v="119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2157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x v="215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x v="516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x v="2159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x v="2160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x v="119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x v="2161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x v="399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x v="119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178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x v="644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x v="216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x v="2163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x v="73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x v="2164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x v="1196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x v="216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x v="2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x v="2166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x v="2167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x v="2168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x v="2169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64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2170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x v="2171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x v="2172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x v="2173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x v="217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x v="1259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x v="2175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2176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x v="217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x v="1038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x v="2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x v="217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x v="140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x v="217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x v="2180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x v="218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x v="21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x v="2183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x v="2184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x v="96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x v="29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x v="1250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x v="2185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2186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x v="21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x v="1867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x v="2188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x v="218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x v="2190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x v="2191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x v="219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x v="811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x v="2193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x v="158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x v="219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683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x v="219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x v="2196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2197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x v="2198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x v="2199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x v="786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x v="2200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x v="1656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x v="462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x v="2201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x v="2202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x v="2203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x v="12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x v="381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x v="183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683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x v="1878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x v="2204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x v="220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x v="220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x v="2207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x v="2208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x v="2209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x v="2210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x v="2211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x v="2212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x v="2213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x v="2214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x v="221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x v="2216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x v="221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x v="247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x v="2218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x v="1145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x v="2219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x v="2220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x v="2221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73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x v="222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x v="1345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x v="2223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400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x v="2224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x v="2225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x v="2226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x v="2208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x v="2227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x v="2228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x v="1953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x v="2229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x v="2230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x v="223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x v="162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x v="2232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x v="2233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x v="2234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x v="1917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x v="2235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x v="2236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x v="2237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x v="223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x v="2239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x v="1506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x v="2240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x v="224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2242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x v="1901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x v="1169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x v="2243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x v="224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x v="224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x v="224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x v="2247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x v="2248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2249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2250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x v="104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x v="225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2252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x v="2253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x v="2254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2255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x v="2256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x v="22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x v="2258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x v="225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x v="2260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x v="2261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x v="2262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x v="226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2264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x v="2265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x v="226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x v="2267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x v="2268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x v="226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x v="2270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2271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x v="2272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x v="227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x v="227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x v="227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x v="227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x v="518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x v="2277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x v="1999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x v="227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x v="227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x v="2280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x v="2281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x v="228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x v="699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x v="2283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x v="2284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x v="2285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x v="2286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x v="228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x v="2288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x v="228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x v="656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x v="2290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x v="2291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x v="2254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x v="2292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x v="2293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x v="229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x v="2295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x v="2296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x v="2297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178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2298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x v="1245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x v="2299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x v="204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x v="230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x v="179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x v="2301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x v="2302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x v="2303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x v="2304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x v="2305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x v="23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2307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x v="2308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x v="2309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x v="2310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770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x v="2311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x v="2312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x v="2313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x v="2314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2315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x v="2316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x v="935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x v="2317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73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x v="2318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x v="231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x v="2320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x v="2321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x v="395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x v="2322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x v="2323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124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x v="214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x v="232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x v="2325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2326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x v="1555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x v="2327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x v="2036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x v="1417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x v="2328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x v="2329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x v="2330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2331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2332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x v="2333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x v="2334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x v="2335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x v="2336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x v="2337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x v="134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x v="150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x v="233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2339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x v="2340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x v="1708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x v="2341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x v="2342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x v="2343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x v="2344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x v="2345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x v="2346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x v="2347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4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9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x v="234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x v="1154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x v="2349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x v="2320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2296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683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x v="2350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x v="2005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235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x v="2352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x v="123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x v="555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x v="2353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x v="2354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x v="2355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x v="2356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2124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2357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x v="2358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x v="2359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x v="2360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23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x v="2362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x v="2363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x v="2364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2365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2235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x v="2366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2367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x v="2368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x v="841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x v="2369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x v="2370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217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x v="23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x v="2372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431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x v="237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x v="2374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x v="2375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246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x v="237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783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x v="237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2378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x v="2379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x v="2380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x v="2381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x v="2382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x v="238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2384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x v="2385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x v="2386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x v="108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x v="2387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672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x v="2388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2389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2390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x v="2391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x v="2392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x v="39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x v="1922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2393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x v="2394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x v="2395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x v="440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x v="2396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x v="239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x v="2398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x v="2399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x v="2400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x v="2401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73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240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2403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x v="2404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x v="2405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2406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x v="2407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890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x v="2408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x v="2000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683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x v="1299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x v="2230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240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2410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x v="135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64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x v="2411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x v="2412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x v="2413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x v="2414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x v="241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x v="366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x v="2376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x v="2416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x v="2281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x v="2417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x v="2418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x v="241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x v="91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x v="1604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x v="2420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x v="2421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246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242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x v="797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x v="2423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x v="2424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x v="2425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x v="2426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x v="2427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x v="2428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x v="2429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x v="2430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78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x v="243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x v="2432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x v="1716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028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x v="2433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x v="2434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x v="2435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2436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x v="2437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x v="687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x v="2438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2439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2440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x v="2441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x v="2442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x v="2443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x v="1300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244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x v="244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x v="244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2447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2448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x v="2010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x v="2449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2202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78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2450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x v="2451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x v="2452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x v="245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x v="1428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x v="245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x v="14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x v="245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x v="2456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88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104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x v="2457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x v="2458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2459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x v="90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x v="2460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x v="2461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x v="2414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2462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x v="2463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x v="1756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2464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x v="138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x v="2465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199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x v="2466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x v="2467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2468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x v="2469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x v="2470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x v="247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x v="2472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x v="247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x v="2474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x v="2475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x v="2476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x v="247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x v="700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x v="2478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x v="133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x v="2479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2480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x v="2481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x v="2482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x v="2483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35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673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x v="1318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669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x v="2484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8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2485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x v="938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x v="2486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x v="2487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x v="2488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x v="2489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x v="2490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x v="249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x v="2492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2493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x v="24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x v="2495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x v="2496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x v="2497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x v="2498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x v="2499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x v="9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122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2500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x v="104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x v="2501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x v="290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x v="2502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76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x v="2503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x v="2005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1354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x v="2504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x v="250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583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x v="2506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68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x v="2507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x v="25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x v="250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x v="38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2350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x v="113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x v="2510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x v="2511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x v="635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1461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x v="251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x v="1765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x v="2513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2514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x v="12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x v="12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x v="2515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01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x v="2516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x v="2517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x v="2518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x v="251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x v="1694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x v="12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x v="1714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x v="501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x v="2520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x v="120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x v="2521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2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x v="2522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15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201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337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x v="2523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x v="2524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x v="2525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x v="2526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x v="2527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x v="2528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x v="1700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x v="2529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2530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x v="2531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x v="2532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433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x v="2533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x v="2534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2535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x v="25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x v="2537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x v="2538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x v="2539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x v="2540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x v="2541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x v="254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2543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457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x v="2544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x v="254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x v="2546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x v="2547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x v="2548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x v="1025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x v="69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x v="254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x v="2550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x v="17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x v="2551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x v="2552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x v="995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x v="2553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2554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x v="2555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255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x v="2557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x v="2558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x v="2559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256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2561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x v="2562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x v="2007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x v="227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x v="256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x v="256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x v="2565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x v="2566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x v="182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x v="2567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256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2569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x v="2570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x v="2571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x v="257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x v="734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x v="2573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x v="2574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x v="2575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x v="843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x v="2576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x v="2577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2432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x v="2578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x v="2579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x v="2580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x v="2581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x v="2582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2583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x v="2584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x v="2503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x v="258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x v="258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01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x v="123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x v="163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x v="2254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x v="119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x v="119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x v="822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817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x v="2587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x v="2588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80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19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x v="2589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8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x v="2590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753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x v="2591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x v="2592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x v="789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x v="259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2594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x v="259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x v="2596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x v="2597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x v="12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x v="2598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x v="2599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2600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x v="260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2602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2480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x v="260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x v="2604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x v="645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x v="260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2606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01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2607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x v="2608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x v="2609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01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x v="145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x v="2610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x v="1129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x v="261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x v="938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01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x v="2612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x v="2613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x v="261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26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x v="96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x v="2616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x v="2617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x v="13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x v="2005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x v="827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x v="2618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73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x v="144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x v="12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x v="2619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x v="1491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x v="96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x v="2620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x v="2621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x v="2382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x v="172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x v="144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x v="2622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683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x v="1316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x v="26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794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x v="2624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x v="2625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x v="2626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x v="73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x v="262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x v="2628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x v="2629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x v="2630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x v="161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x v="2631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x v="2632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1622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2633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x v="2634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x v="440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x v="263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2636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x v="2637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753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x v="2638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x v="2639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x v="277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x v="2640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75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x v="2641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x v="264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x v="2643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x v="2644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94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x v="264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x v="2646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x v="264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x v="2648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x v="2649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x v="2120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x v="2650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x v="26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x v="2652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x v="2653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x v="2654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x v="119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x v="31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x v="2655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x v="38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x v="12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x v="177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19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x v="12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x v="265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01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x v="12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x v="135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x v="2235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x v="148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x v="2214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x v="119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x v="882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795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x v="140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x v="235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x v="2657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x v="119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x v="350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x v="827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x v="2418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x v="2658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x v="2659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x v="2218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x v="2660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x v="1296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73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x v="65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x v="878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x v="1302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x v="368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x v="2661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x v="38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x v="266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x v="1720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x v="2663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x v="2664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x v="266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x v="1783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x v="1178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x v="2666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x v="2417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x v="12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2667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x v="227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x v="144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x v="119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x v="375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x v="179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x v="817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x v="2668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x v="2669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x v="1338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44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x v="2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81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x v="2670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x v="267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x v="12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x v="1466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2672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x v="2213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x v="2673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x v="295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x v="144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x v="148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x v="380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x v="2674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x v="144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x v="492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x v="47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x v="267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x v="380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x v="12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x v="380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x v="97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x v="582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x v="267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x v="821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x v="784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x v="678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x v="2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x v="823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x v="367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x v="377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x v="212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x v="144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x v="267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x v="148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x v="267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x v="2679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x v="2680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2681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x v="268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x v="2683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x v="1261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x v="1714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2641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x v="628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441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x v="2684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x v="2653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x v="2685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x v="2686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x v="2687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x v="1729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x v="1534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01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x v="2688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x v="362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x v="144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827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x v="779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x v="2689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x v="2690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x v="119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x v="2671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x v="2012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x v="96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x v="12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x v="135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x v="447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x v="144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2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x v="380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x v="2691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x v="2692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x v="31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x v="120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x v="119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x v="1780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x v="151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x v="1797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x v="8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x v="368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x v="2693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x v="119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368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x v="2557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x v="2534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583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x v="578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x v="269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x v="101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x v="2695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x v="269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x v="375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x v="2697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88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x v="2698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x v="678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x v="582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x v="690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x v="12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x v="134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x v="440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x v="2699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x v="580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x v="12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x v="2700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687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x v="2701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596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x v="947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x v="2702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x v="669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x v="2629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x v="270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x v="2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x v="105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x v="2704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x v="380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x v="2705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2706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x v="2707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x v="440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x v="447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x v="2708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x v="431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x v="2709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x v="2710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x v="144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x v="2242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720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x v="2711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x v="119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x v="119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x v="2712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x v="2561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x v="179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x v="1545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x v="15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x v="135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x v="2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x v="2713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x v="2714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x v="2715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x v="73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x v="2716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0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x v="2717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x v="2718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x v="2719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x v="215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x v="578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x v="2720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x v="2721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x v="12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x v="12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8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3"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0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tabSelected="1" zoomScale="80" zoomScaleNormal="80" workbookViewId="0">
      <selection activeCell="A522" sqref="A522"/>
    </sheetView>
  </sheetViews>
  <sheetFormatPr defaultColWidth="8.81640625" defaultRowHeight="14.5" x14ac:dyDescent="0.35"/>
  <cols>
    <col min="1" max="1" width="10.6328125" style="10" bestFit="1" customWidth="1"/>
    <col min="2" max="2" width="38.453125" style="3" customWidth="1"/>
    <col min="3" max="3" width="40.36328125" style="3" customWidth="1"/>
    <col min="4" max="4" width="16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81640625" bestFit="1" customWidth="1"/>
    <col min="16" max="16" width="16.54296875" bestFit="1" customWidth="1"/>
    <col min="17" max="17" width="41.1796875" customWidth="1"/>
    <col min="18" max="18" width="15.90625" bestFit="1" customWidth="1"/>
    <col min="19" max="19" width="12.26953125" style="15" bestFit="1" customWidth="1"/>
    <col min="20" max="20" width="10.90625" style="1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1" t="s">
        <v>8358</v>
      </c>
      <c r="S1" s="16" t="s">
        <v>8365</v>
      </c>
      <c r="T1" s="16" t="s">
        <v>8366</v>
      </c>
    </row>
    <row r="2" spans="1:20" ht="43.5" hidden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IFERROR(ROUND((E2/L2),2),0)</f>
        <v>63.92</v>
      </c>
      <c r="Q2" s="12" t="s">
        <v>8308</v>
      </c>
      <c r="R2" t="s">
        <v>8309</v>
      </c>
      <c r="S2" s="15">
        <f>((J2/60)/60)/24+DATE(1970,1,1)</f>
        <v>42177.007071759261</v>
      </c>
      <c r="T2" s="15">
        <f>((I2/60)/60)/24+DATE(1970,1,1)</f>
        <v>42208.125</v>
      </c>
    </row>
    <row r="3" spans="1:20" ht="29" hidden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IFERROR(ROUND((E3/L3),2),0)</f>
        <v>185.48</v>
      </c>
      <c r="Q3" s="12" t="s">
        <v>8308</v>
      </c>
      <c r="R3" t="s">
        <v>8309</v>
      </c>
      <c r="S3" s="15">
        <f t="shared" ref="S3:S66" si="2">((J3/60)/60)/24+DATE(1970,1,1)</f>
        <v>42766.600497685184</v>
      </c>
      <c r="T3" s="15">
        <f t="shared" ref="T3:T66" si="3">((I3/60)/60)/24+DATE(1970,1,1)</f>
        <v>42796.600497685184</v>
      </c>
    </row>
    <row r="4" spans="1:20" ht="43.5" hidden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ROUND((E66/D66)*100,0)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IFERROR(ROUND((E67/L67),2),0)</f>
        <v>132.05000000000001</v>
      </c>
      <c r="Q67" s="12" t="s">
        <v>8308</v>
      </c>
      <c r="R67" t="s">
        <v>8310</v>
      </c>
      <c r="S67" s="15">
        <f t="shared" ref="S67:S130" si="6">((J67/60)/60)/24+DATE(1970,1,1)</f>
        <v>41835.821226851855</v>
      </c>
      <c r="T67" s="15">
        <f t="shared" ref="T67:T130" si="7">((I67/60)/60)/24+DATE(1970,1,1)</f>
        <v>41862.249305555553</v>
      </c>
    </row>
    <row r="68" spans="1:20" ht="29" hidden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ROUND((E130/D130)*100,0)</f>
        <v>2</v>
      </c>
      <c r="P130">
        <f t="shared" si="5"/>
        <v>311.17</v>
      </c>
      <c r="Q130" s="12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IFERROR(ROUND((E131/L131),2),0)</f>
        <v>0</v>
      </c>
      <c r="Q131" s="12" t="s">
        <v>8308</v>
      </c>
      <c r="R131" t="s">
        <v>8311</v>
      </c>
      <c r="S131" s="15">
        <f t="shared" ref="S131:S194" si="10">((J131/60)/60)/24+DATE(1970,1,1)</f>
        <v>41882.937303240738</v>
      </c>
      <c r="T131" s="15">
        <f t="shared" ref="T131:T194" si="11">((I131/60)/60)/24+DATE(1970,1,1)</f>
        <v>41942.937303240738</v>
      </c>
    </row>
    <row r="132" spans="1:20" ht="43.5" hidden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ROUND((E194/D194)*100,0)</f>
        <v>0</v>
      </c>
      <c r="P194">
        <f t="shared" si="9"/>
        <v>5.67</v>
      </c>
      <c r="Q194" s="12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IFERROR(ROUND((E195/L195),2),0)</f>
        <v>0</v>
      </c>
      <c r="Q195" s="12" t="s">
        <v>8308</v>
      </c>
      <c r="R195" t="s">
        <v>8312</v>
      </c>
      <c r="S195" s="15">
        <f t="shared" ref="S195:S258" si="14">((J195/60)/60)/24+DATE(1970,1,1)</f>
        <v>41911.934791666667</v>
      </c>
      <c r="T195" s="15">
        <f t="shared" ref="T195:T258" si="15">((I195/60)/60)/24+DATE(1970,1,1)</f>
        <v>41971.976458333331</v>
      </c>
    </row>
    <row r="196" spans="1:20" ht="43.5" hidden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ROUND((E258/D258)*100,0)</f>
        <v>139</v>
      </c>
      <c r="P258">
        <f t="shared" si="13"/>
        <v>65.760000000000005</v>
      </c>
      <c r="Q258" s="12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IFERROR(ROUND((E259/L259),2),0)</f>
        <v>66.7</v>
      </c>
      <c r="Q259" s="12" t="s">
        <v>8308</v>
      </c>
      <c r="R259" t="s">
        <v>8313</v>
      </c>
      <c r="S259" s="15">
        <f t="shared" ref="S259:S322" si="18">((J259/60)/60)/24+DATE(1970,1,1)</f>
        <v>42479.626875000002</v>
      </c>
      <c r="T259" s="15">
        <f t="shared" ref="T259:T322" si="19">((I259/60)/60)/24+DATE(1970,1,1)</f>
        <v>42509.626875000002</v>
      </c>
    </row>
    <row r="260" spans="1:20" ht="58" hidden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ROUND((E322/D322)*100,0)</f>
        <v>107</v>
      </c>
      <c r="P322">
        <f t="shared" si="17"/>
        <v>134.91</v>
      </c>
      <c r="Q322" s="1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IFERROR(ROUND((E323/L323),2),0)</f>
        <v>106.62</v>
      </c>
      <c r="Q323" s="12" t="s">
        <v>8308</v>
      </c>
      <c r="R323" t="s">
        <v>8313</v>
      </c>
      <c r="S323" s="15">
        <f t="shared" ref="S323:S386" si="22">((J323/60)/60)/24+DATE(1970,1,1)</f>
        <v>42647.446597222224</v>
      </c>
      <c r="T323" s="15">
        <f t="shared" ref="T323:T386" si="23">((I323/60)/60)/24+DATE(1970,1,1)</f>
        <v>42682.488263888896</v>
      </c>
    </row>
    <row r="324" spans="1:20" ht="43.5" hidden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ROUND((E386/D386)*100,0)</f>
        <v>112</v>
      </c>
      <c r="P386">
        <f t="shared" si="21"/>
        <v>58.54</v>
      </c>
      <c r="Q386" s="12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IFERROR(ROUND((E387/L387),2),0)</f>
        <v>111.8</v>
      </c>
      <c r="Q387" s="12" t="s">
        <v>8308</v>
      </c>
      <c r="R387" t="s">
        <v>8313</v>
      </c>
      <c r="S387" s="15">
        <f t="shared" ref="S387:S450" si="26">((J387/60)/60)/24+DATE(1970,1,1)</f>
        <v>41934.584502314814</v>
      </c>
      <c r="T387" s="15">
        <f t="shared" ref="T387:T450" si="27">((I387/60)/60)/24+DATE(1970,1,1)</f>
        <v>41964.626168981486</v>
      </c>
    </row>
    <row r="388" spans="1:20" ht="43.5" hidden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ROUND((E450/D450)*100,0)</f>
        <v>3</v>
      </c>
      <c r="P450">
        <f t="shared" si="25"/>
        <v>20.5</v>
      </c>
      <c r="Q450" s="12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IFERROR(ROUND((E451/L451),2),0)</f>
        <v>9</v>
      </c>
      <c r="Q451" s="12" t="s">
        <v>8308</v>
      </c>
      <c r="R451" t="s">
        <v>8314</v>
      </c>
      <c r="S451" s="15">
        <f t="shared" ref="S451:S514" si="30">((J451/60)/60)/24+DATE(1970,1,1)</f>
        <v>41534.568113425928</v>
      </c>
      <c r="T451" s="15">
        <f t="shared" ref="T451:T514" si="31">((I451/60)/60)/24+DATE(1970,1,1)</f>
        <v>41564.568113425928</v>
      </c>
    </row>
    <row r="452" spans="1:20" ht="43.5" hidden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ROUND((E514/D514)*100,0)</f>
        <v>0</v>
      </c>
      <c r="P514">
        <f t="shared" si="29"/>
        <v>5.5</v>
      </c>
      <c r="Q514" s="12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IFERROR(ROUND((E515/L515),2),0)</f>
        <v>102.38</v>
      </c>
      <c r="Q515" s="12" t="s">
        <v>8308</v>
      </c>
      <c r="R515" t="s">
        <v>8314</v>
      </c>
      <c r="S515" s="15">
        <f t="shared" ref="S515:S578" si="34">((J515/60)/60)/24+DATE(1970,1,1)</f>
        <v>42552.653993055559</v>
      </c>
      <c r="T515" s="15">
        <f t="shared" ref="T515:T578" si="35">((I515/60)/60)/24+DATE(1970,1,1)</f>
        <v>42597.291666666672</v>
      </c>
    </row>
    <row r="516" spans="1:20" ht="43.5" hidden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ROUND((E578/D578)*100,0)</f>
        <v>0</v>
      </c>
      <c r="P578">
        <f t="shared" si="33"/>
        <v>1</v>
      </c>
      <c r="Q578" s="12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IFERROR(ROUND((E579/L579),2),0)</f>
        <v>10</v>
      </c>
      <c r="Q579" s="12" t="s">
        <v>8317</v>
      </c>
      <c r="R579" t="s">
        <v>8318</v>
      </c>
      <c r="S579" s="15">
        <f t="shared" ref="S579:S642" si="38">((J579/60)/60)/24+DATE(1970,1,1)</f>
        <v>42450.589143518519</v>
      </c>
      <c r="T579" s="15">
        <f t="shared" ref="T579:T642" si="39">((I579/60)/60)/24+DATE(1970,1,1)</f>
        <v>42510.589143518519</v>
      </c>
    </row>
    <row r="580" spans="1:20" ht="29" hidden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ROUND((E642/D642)*100,0)</f>
        <v>144</v>
      </c>
      <c r="P642">
        <f t="shared" si="37"/>
        <v>50.5</v>
      </c>
      <c r="Q642" s="1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IFERROR(ROUND((E643/L643),2),0)</f>
        <v>151.32</v>
      </c>
      <c r="Q643" s="12" t="s">
        <v>8317</v>
      </c>
      <c r="R643" t="s">
        <v>8319</v>
      </c>
      <c r="S643" s="15">
        <f t="shared" ref="S643:S706" si="42">((J643/60)/60)/24+DATE(1970,1,1)</f>
        <v>42199.57</v>
      </c>
      <c r="T643" s="15">
        <f t="shared" ref="T643:T706" si="43">((I643/60)/60)/24+DATE(1970,1,1)</f>
        <v>42229.57</v>
      </c>
    </row>
    <row r="644" spans="1:20" ht="43.5" hidden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ROUND((E706/D706)*100,0)</f>
        <v>1</v>
      </c>
      <c r="P706">
        <f t="shared" si="41"/>
        <v>120.25</v>
      </c>
      <c r="Q706" s="12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IFERROR(ROUND((E707/L707),2),0)</f>
        <v>195.4</v>
      </c>
      <c r="Q707" s="12" t="s">
        <v>8317</v>
      </c>
      <c r="R707" t="s">
        <v>8319</v>
      </c>
      <c r="S707" s="15">
        <f t="shared" ref="S707:S770" si="46">((J707/60)/60)/24+DATE(1970,1,1)</f>
        <v>42726.491643518515</v>
      </c>
      <c r="T707" s="15">
        <f t="shared" ref="T707:T770" si="47">((I707/60)/60)/24+DATE(1970,1,1)</f>
        <v>42756.491643518515</v>
      </c>
    </row>
    <row r="708" spans="1:20" ht="43.5" hidden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ROUND((E770/D770)*100,0)</f>
        <v>0</v>
      </c>
      <c r="P770">
        <f t="shared" si="45"/>
        <v>0</v>
      </c>
      <c r="Q770" s="12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IFERROR(ROUND((E771/L771),2),0)</f>
        <v>31.85</v>
      </c>
      <c r="Q771" s="12" t="s">
        <v>8320</v>
      </c>
      <c r="R771" t="s">
        <v>8322</v>
      </c>
      <c r="S771" s="15">
        <f t="shared" ref="S771:S834" si="50">((J771/60)/60)/24+DATE(1970,1,1)</f>
        <v>41604.996458333335</v>
      </c>
      <c r="T771" s="15">
        <f t="shared" ref="T771:T834" si="51">((I771/60)/60)/24+DATE(1970,1,1)</f>
        <v>41634.996458333335</v>
      </c>
    </row>
    <row r="772" spans="1:20" ht="43.5" hidden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ROUND((E834/D834)*100,0)</f>
        <v>101</v>
      </c>
      <c r="P834">
        <f t="shared" si="49"/>
        <v>97.99</v>
      </c>
      <c r="Q834" s="12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IFERROR(ROUND((E835/L835),2),0)</f>
        <v>148.78</v>
      </c>
      <c r="Q835" s="12" t="s">
        <v>8323</v>
      </c>
      <c r="R835" t="s">
        <v>8324</v>
      </c>
      <c r="S835" s="15">
        <f t="shared" ref="S835:S898" si="54">((J835/60)/60)/24+DATE(1970,1,1)</f>
        <v>41718.878182870372</v>
      </c>
      <c r="T835" s="15">
        <f t="shared" ref="T835:T898" si="55">((I835/60)/60)/24+DATE(1970,1,1)</f>
        <v>41748.878182870372</v>
      </c>
    </row>
    <row r="836" spans="1:20" ht="58" hidden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ROUND((E898/D898)*100,0)</f>
        <v>40</v>
      </c>
      <c r="P898">
        <f t="shared" si="53"/>
        <v>44.44</v>
      </c>
      <c r="Q898" s="12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IFERROR(ROUND((E899/L899),2),0)</f>
        <v>0</v>
      </c>
      <c r="Q899" s="12" t="s">
        <v>8323</v>
      </c>
      <c r="R899" t="s">
        <v>8327</v>
      </c>
      <c r="S899" s="15">
        <f t="shared" ref="S899:S962" si="58">((J899/60)/60)/24+DATE(1970,1,1)</f>
        <v>41211.688750000001</v>
      </c>
      <c r="T899" s="15">
        <f t="shared" ref="T899:T962" si="59">((I899/60)/60)/24+DATE(1970,1,1)</f>
        <v>41241.730416666665</v>
      </c>
    </row>
    <row r="900" spans="1:20" ht="43.5" hidden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ROUND((E962/D962)*100,0)</f>
        <v>46</v>
      </c>
      <c r="P962">
        <f t="shared" si="57"/>
        <v>136.46</v>
      </c>
      <c r="Q962" s="1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IFERROR(ROUND((E963/L963),2),0)</f>
        <v>364.35</v>
      </c>
      <c r="Q963" s="12" t="s">
        <v>8317</v>
      </c>
      <c r="R963" t="s">
        <v>8319</v>
      </c>
      <c r="S963" s="15">
        <f t="shared" ref="S963:S1026" si="62">((J963/60)/60)/24+DATE(1970,1,1)</f>
        <v>42740.693692129629</v>
      </c>
      <c r="T963" s="15">
        <f t="shared" ref="T963:T1026" si="63">((I963/60)/60)/24+DATE(1970,1,1)</f>
        <v>42786.791666666672</v>
      </c>
    </row>
    <row r="964" spans="1:20" ht="43.5" hidden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ROUND((E1026/D1026)*100,0)</f>
        <v>119</v>
      </c>
      <c r="P1026">
        <f t="shared" si="61"/>
        <v>388.98</v>
      </c>
      <c r="Q1026" s="12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IFERROR(ROUND((E1027/L1027),2),0)</f>
        <v>71.849999999999994</v>
      </c>
      <c r="Q1027" s="12" t="s">
        <v>8323</v>
      </c>
      <c r="R1027" t="s">
        <v>8328</v>
      </c>
      <c r="S1027" s="15">
        <f t="shared" ref="S1027:S1090" si="66">((J1027/60)/60)/24+DATE(1970,1,1)</f>
        <v>42049.833761574075</v>
      </c>
      <c r="T1027" s="15">
        <f t="shared" ref="T1027:T1090" si="67">((I1027/60)/60)/24+DATE(1970,1,1)</f>
        <v>42079.792094907403</v>
      </c>
    </row>
    <row r="1028" spans="1:20" ht="58" hidden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ROUND((E1090/D1090)*100,0)</f>
        <v>14</v>
      </c>
      <c r="P1090">
        <f t="shared" si="65"/>
        <v>43.42</v>
      </c>
      <c r="Q1090" s="12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IFERROR(ROUND((E1091/L1091),2),0)</f>
        <v>23.96</v>
      </c>
      <c r="Q1091" s="12" t="s">
        <v>8331</v>
      </c>
      <c r="R1091" t="s">
        <v>8332</v>
      </c>
      <c r="S1091" s="15">
        <f t="shared" ref="S1091:S1154" si="70">((J1091/60)/60)/24+DATE(1970,1,1)</f>
        <v>42151.189525462964</v>
      </c>
      <c r="T1091" s="15">
        <f t="shared" ref="T1091:T1154" si="71">((I1091/60)/60)/24+DATE(1970,1,1)</f>
        <v>42181.189525462964</v>
      </c>
    </row>
    <row r="1092" spans="1:20" ht="43.5" hidden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ROUND((E1154/D1154)*100,0)</f>
        <v>6</v>
      </c>
      <c r="P1154">
        <f t="shared" si="69"/>
        <v>60.73</v>
      </c>
      <c r="Q1154" s="12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IFERROR(ROUND((E1155/L1155),2),0)</f>
        <v>50</v>
      </c>
      <c r="Q1155" s="12" t="s">
        <v>8334</v>
      </c>
      <c r="R1155" t="s">
        <v>8335</v>
      </c>
      <c r="S1155" s="15">
        <f t="shared" ref="S1155:S1218" si="74">((J1155/60)/60)/24+DATE(1970,1,1)</f>
        <v>42143.714178240742</v>
      </c>
      <c r="T1155" s="15">
        <f t="shared" ref="T1155:T1218" si="75">((I1155/60)/60)/24+DATE(1970,1,1)</f>
        <v>42173.714178240742</v>
      </c>
    </row>
    <row r="1156" spans="1:20" ht="43.5" hidden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ROUND((E1218/D1218)*100,0)</f>
        <v>146</v>
      </c>
      <c r="P1218">
        <f t="shared" si="73"/>
        <v>91.88</v>
      </c>
      <c r="Q1218" s="12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IFERROR(ROUND((E1219/L1219),2),0)</f>
        <v>148.57</v>
      </c>
      <c r="Q1219" s="12" t="s">
        <v>8336</v>
      </c>
      <c r="R1219" t="s">
        <v>8337</v>
      </c>
      <c r="S1219" s="15">
        <f t="shared" ref="S1219:S1282" si="78">((J1219/60)/60)/24+DATE(1970,1,1)</f>
        <v>42535.809490740736</v>
      </c>
      <c r="T1219" s="15">
        <f t="shared" ref="T1219:T1282" si="79">((I1219/60)/60)/24+DATE(1970,1,1)</f>
        <v>42565.809490740736</v>
      </c>
    </row>
    <row r="1220" spans="1:20" ht="58" hidden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ROUND((E1282/D1282)*100,0)</f>
        <v>111</v>
      </c>
      <c r="P1282">
        <f t="shared" si="77"/>
        <v>127.98</v>
      </c>
      <c r="Q1282" s="1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IFERROR(ROUND((E1283/L1283),2),0)</f>
        <v>104.73</v>
      </c>
      <c r="Q1283" s="12" t="s">
        <v>8323</v>
      </c>
      <c r="R1283" t="s">
        <v>8324</v>
      </c>
      <c r="S1283" s="15">
        <f t="shared" ref="S1283:S1346" si="82">((J1283/60)/60)/24+DATE(1970,1,1)</f>
        <v>41463.743472222224</v>
      </c>
      <c r="T1283" s="15">
        <f t="shared" ref="T1283:T1346" si="83">((I1283/60)/60)/24+DATE(1970,1,1)</f>
        <v>41483.743472222224</v>
      </c>
    </row>
    <row r="1284" spans="1:20" ht="58" hidden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ROUND((E1346/D1346)*100,0)</f>
        <v>378</v>
      </c>
      <c r="P1346">
        <f t="shared" si="81"/>
        <v>40.76</v>
      </c>
      <c r="Q1346" s="12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IFERROR(ROUND((E1347/L1347),2),0)</f>
        <v>53.57</v>
      </c>
      <c r="Q1347" s="12" t="s">
        <v>8320</v>
      </c>
      <c r="R1347" t="s">
        <v>8321</v>
      </c>
      <c r="S1347" s="15">
        <f t="shared" ref="S1347:S1410" si="86">((J1347/60)/60)/24+DATE(1970,1,1)</f>
        <v>41799.814340277779</v>
      </c>
      <c r="T1347" s="15">
        <f t="shared" ref="T1347:T1410" si="87">((I1347/60)/60)/24+DATE(1970,1,1)</f>
        <v>41834.814340277779</v>
      </c>
    </row>
    <row r="1348" spans="1:20" ht="43.5" hidden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ROUND((E1410/D1410)*100,0)</f>
        <v>7</v>
      </c>
      <c r="P1410">
        <f t="shared" si="85"/>
        <v>12</v>
      </c>
      <c r="Q1410" s="12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IFERROR(ROUND((E1411/L1411),2),0)</f>
        <v>0</v>
      </c>
      <c r="Q1411" s="12" t="s">
        <v>8320</v>
      </c>
      <c r="R1411" t="s">
        <v>8339</v>
      </c>
      <c r="S1411" s="15">
        <f t="shared" ref="S1411:S1474" si="90">((J1411/60)/60)/24+DATE(1970,1,1)</f>
        <v>41945.133506944447</v>
      </c>
      <c r="T1411" s="15">
        <f t="shared" ref="T1411:T1474" si="91">((I1411/60)/60)/24+DATE(1970,1,1)</f>
        <v>42005.175173611111</v>
      </c>
    </row>
    <row r="1412" spans="1:20" ht="43.5" hidden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ROUND((E1474/D1474)*100,0)</f>
        <v>139</v>
      </c>
      <c r="P1474">
        <f t="shared" si="89"/>
        <v>103.2</v>
      </c>
      <c r="Q1474" s="12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IFERROR(ROUND((E1475/L1475),2),0)</f>
        <v>38.46</v>
      </c>
      <c r="Q1475" s="12" t="s">
        <v>8320</v>
      </c>
      <c r="R1475" t="s">
        <v>8340</v>
      </c>
      <c r="S1475" s="15">
        <f t="shared" ref="S1475:S1538" si="94">((J1475/60)/60)/24+DATE(1970,1,1)</f>
        <v>40939.979618055557</v>
      </c>
      <c r="T1475" s="15">
        <f t="shared" ref="T1475:T1538" si="95">((I1475/60)/60)/24+DATE(1970,1,1)</f>
        <v>40969.979618055557</v>
      </c>
    </row>
    <row r="1476" spans="1:20" ht="43.5" hidden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ROUND((E1538/D1538)*100,0)</f>
        <v>250</v>
      </c>
      <c r="P1538">
        <f t="shared" si="93"/>
        <v>66.02</v>
      </c>
      <c r="Q1538" s="12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IFERROR(ROUND((E1539/L1539),2),0)</f>
        <v>96.38</v>
      </c>
      <c r="Q1539" s="12" t="s">
        <v>8336</v>
      </c>
      <c r="R1539" t="s">
        <v>8337</v>
      </c>
      <c r="S1539" s="15">
        <f t="shared" ref="S1539:S1602" si="98">((J1539/60)/60)/24+DATE(1970,1,1)</f>
        <v>42552.315127314811</v>
      </c>
      <c r="T1539" s="15">
        <f t="shared" ref="T1539:T1602" si="99">((I1539/60)/60)/24+DATE(1970,1,1)</f>
        <v>42588.75</v>
      </c>
    </row>
    <row r="1540" spans="1:20" ht="43.5" hidden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ROUND((E1602/D1602)*100,0)</f>
        <v>7</v>
      </c>
      <c r="P1602">
        <f t="shared" si="97"/>
        <v>40.78</v>
      </c>
      <c r="Q1602" s="1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IFERROR(ROUND((E1603/L1603),2),0)</f>
        <v>48.33</v>
      </c>
      <c r="Q1603" s="12" t="s">
        <v>8323</v>
      </c>
      <c r="R1603" t="s">
        <v>8324</v>
      </c>
      <c r="S1603" s="15">
        <f t="shared" ref="S1603:S1666" si="102">((J1603/60)/60)/24+DATE(1970,1,1)</f>
        <v>40638.092974537038</v>
      </c>
      <c r="T1603" s="15">
        <f t="shared" ref="T1603:T1666" si="103">((I1603/60)/60)/24+DATE(1970,1,1)</f>
        <v>40668.092974537038</v>
      </c>
    </row>
    <row r="1604" spans="1:20" ht="43.5" hidden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ROUND((E1666/D1666)*100,0)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IFERROR(ROUND((E1667/L1667),2),0)</f>
        <v>44.96</v>
      </c>
      <c r="Q1667" s="12" t="s">
        <v>8323</v>
      </c>
      <c r="R1667" t="s">
        <v>8344</v>
      </c>
      <c r="S1667" s="15">
        <f t="shared" ref="S1667:S1730" si="106">((J1667/60)/60)/24+DATE(1970,1,1)</f>
        <v>40564.649456018517</v>
      </c>
      <c r="T1667" s="15">
        <f t="shared" ref="T1667:T1730" si="107">((I1667/60)/60)/24+DATE(1970,1,1)</f>
        <v>40596.125</v>
      </c>
    </row>
    <row r="1668" spans="1:20" ht="43.5" hidden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ROUND((E1730/D1730)*100,0)</f>
        <v>68</v>
      </c>
      <c r="P1730">
        <f t="shared" si="105"/>
        <v>122.14</v>
      </c>
      <c r="Q1730" s="12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IFERROR(ROUND((E1731/L1731),2),0)</f>
        <v>0</v>
      </c>
      <c r="Q1731" s="12" t="s">
        <v>8323</v>
      </c>
      <c r="R1731" t="s">
        <v>8345</v>
      </c>
      <c r="S1731" s="15">
        <f t="shared" ref="S1731:S1794" si="110">((J1731/60)/60)/24+DATE(1970,1,1)</f>
        <v>42471.052152777775</v>
      </c>
      <c r="T1731" s="15">
        <f t="shared" ref="T1731:T1794" si="111">((I1731/60)/60)/24+DATE(1970,1,1)</f>
        <v>42531.052152777775</v>
      </c>
    </row>
    <row r="1732" spans="1:20" ht="43.5" hidden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ROUND((E1794/D1794)*100,0)</f>
        <v>61</v>
      </c>
      <c r="P1794">
        <f t="shared" si="109"/>
        <v>109.94</v>
      </c>
      <c r="Q1794" s="12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IFERROR(ROUND((E1795/L1795),2),0)</f>
        <v>20</v>
      </c>
      <c r="Q1795" s="12" t="s">
        <v>8336</v>
      </c>
      <c r="R1795" t="s">
        <v>8337</v>
      </c>
      <c r="S1795" s="15">
        <f t="shared" ref="S1795:S1858" si="114">((J1795/60)/60)/24+DATE(1970,1,1)</f>
        <v>41940.89166666667</v>
      </c>
      <c r="T1795" s="15">
        <f t="shared" ref="T1795:T1858" si="115">((I1795/60)/60)/24+DATE(1970,1,1)</f>
        <v>41970.933333333334</v>
      </c>
    </row>
    <row r="1796" spans="1:20" ht="43.5" hidden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ROUND((E1858/D1858)*100,0)</f>
        <v>101</v>
      </c>
      <c r="P1858">
        <f t="shared" si="113"/>
        <v>53.29</v>
      </c>
      <c r="Q1858" s="12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IFERROR(ROUND((E1859/L1859),2),0)</f>
        <v>136.36000000000001</v>
      </c>
      <c r="Q1859" s="12" t="s">
        <v>8323</v>
      </c>
      <c r="R1859" t="s">
        <v>8324</v>
      </c>
      <c r="S1859" s="15">
        <f t="shared" ref="S1859:S1922" si="118">((J1859/60)/60)/24+DATE(1970,1,1)</f>
        <v>41864.76866898148</v>
      </c>
      <c r="T1859" s="15">
        <f t="shared" ref="T1859:T1922" si="119">((I1859/60)/60)/24+DATE(1970,1,1)</f>
        <v>41894.76866898148</v>
      </c>
    </row>
    <row r="1860" spans="1:20" ht="58" hidden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ROUND((E1922/D1922)*100,0)</f>
        <v>43</v>
      </c>
      <c r="P1922">
        <f t="shared" si="117"/>
        <v>40.98</v>
      </c>
      <c r="Q1922" s="1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IFERROR(ROUND((E1923/L1923),2),0)</f>
        <v>54</v>
      </c>
      <c r="Q1923" s="12" t="s">
        <v>8323</v>
      </c>
      <c r="R1923" t="s">
        <v>8327</v>
      </c>
      <c r="S1923" s="15">
        <f t="shared" ref="S1923:S1986" si="122">((J1923/60)/60)/24+DATE(1970,1,1)</f>
        <v>41074.221562500003</v>
      </c>
      <c r="T1923" s="15">
        <f t="shared" ref="T1923:T1986" si="123">((I1923/60)/60)/24+DATE(1970,1,1)</f>
        <v>41104.221562500003</v>
      </c>
    </row>
    <row r="1924" spans="1:20" ht="43.5" hidden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ROUND((E1986/D1986)*100,0)</f>
        <v>21</v>
      </c>
      <c r="P1986">
        <f t="shared" si="121"/>
        <v>453.14</v>
      </c>
      <c r="Q1986" s="12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IFERROR(ROUND((E1987/L1987),2),0)</f>
        <v>12.75</v>
      </c>
      <c r="Q1987" s="12" t="s">
        <v>8336</v>
      </c>
      <c r="R1987" t="s">
        <v>8348</v>
      </c>
      <c r="S1987" s="15">
        <f t="shared" ref="S1987:S2050" si="126">((J1987/60)/60)/24+DATE(1970,1,1)</f>
        <v>42555.698738425926</v>
      </c>
      <c r="T1987" s="15">
        <f t="shared" ref="T1987:T2050" si="127">((I1987/60)/60)/24+DATE(1970,1,1)</f>
        <v>42584.958333333328</v>
      </c>
    </row>
    <row r="1988" spans="1:20" ht="43.5" hidden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ROUND((E2050/D2050)*100,0)</f>
        <v>148</v>
      </c>
      <c r="P2050">
        <f t="shared" si="125"/>
        <v>91.83</v>
      </c>
      <c r="Q2050" s="12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IFERROR(ROUND((E2051/L2051),2),0)</f>
        <v>80.989999999999995</v>
      </c>
      <c r="Q2051" s="12" t="s">
        <v>8317</v>
      </c>
      <c r="R2051" t="s">
        <v>8347</v>
      </c>
      <c r="S2051" s="15">
        <f t="shared" ref="S2051:S2114" si="130">((J2051/60)/60)/24+DATE(1970,1,1)</f>
        <v>41575.527349537035</v>
      </c>
      <c r="T2051" s="15">
        <f t="shared" ref="T2051:T2114" si="131">((I2051/60)/60)/24+DATE(1970,1,1)</f>
        <v>41610.957638888889</v>
      </c>
    </row>
    <row r="2052" spans="1:20" ht="43.5" hidden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ROUND((E2114/D2114)*100,0)</f>
        <v>100</v>
      </c>
      <c r="P2114">
        <f t="shared" si="129"/>
        <v>27.27</v>
      </c>
      <c r="Q2114" s="12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IFERROR(ROUND((E2115/L2115),2),0)</f>
        <v>68.599999999999994</v>
      </c>
      <c r="Q2115" s="12" t="s">
        <v>8323</v>
      </c>
      <c r="R2115" t="s">
        <v>8327</v>
      </c>
      <c r="S2115" s="15">
        <f t="shared" ref="S2115:S2178" si="134">((J2115/60)/60)/24+DATE(1970,1,1)</f>
        <v>41870.86546296296</v>
      </c>
      <c r="T2115" s="15">
        <f t="shared" ref="T2115:T2178" si="135">((I2115/60)/60)/24+DATE(1970,1,1)</f>
        <v>41905.86546296296</v>
      </c>
    </row>
    <row r="2116" spans="1:20" ht="43.5" hidden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ROUND((E2178/D2178)*100,0)</f>
        <v>126</v>
      </c>
      <c r="P2178">
        <f t="shared" si="133"/>
        <v>88.75</v>
      </c>
      <c r="Q2178" s="12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IFERROR(ROUND((E2179/L2179),2),0)</f>
        <v>65.87</v>
      </c>
      <c r="Q2179" s="12" t="s">
        <v>8323</v>
      </c>
      <c r="R2179" t="s">
        <v>8324</v>
      </c>
      <c r="S2179" s="15">
        <f t="shared" ref="S2179:S2242" si="138">((J2179/60)/60)/24+DATE(1970,1,1)</f>
        <v>42502.250775462962</v>
      </c>
      <c r="T2179" s="15">
        <f t="shared" ref="T2179:T2242" si="139">((I2179/60)/60)/24+DATE(1970,1,1)</f>
        <v>42527.250775462962</v>
      </c>
    </row>
    <row r="2180" spans="1:20" ht="43.5" hidden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ROUND((E2242/D2242)*100,0)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IFERROR(ROUND((E2243/L2243),2),0)</f>
        <v>49.47</v>
      </c>
      <c r="Q2243" s="12" t="s">
        <v>8331</v>
      </c>
      <c r="R2243" t="s">
        <v>8349</v>
      </c>
      <c r="S2243" s="15">
        <f t="shared" ref="S2243:S2306" si="142">((J2243/60)/60)/24+DATE(1970,1,1)</f>
        <v>42766.827546296292</v>
      </c>
      <c r="T2243" s="15">
        <f t="shared" ref="T2243:T2306" si="143">((I2243/60)/60)/24+DATE(1970,1,1)</f>
        <v>42796.827546296292</v>
      </c>
    </row>
    <row r="2244" spans="1:20" ht="29" hidden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ROUND((E2306/D2306)*100,0)</f>
        <v>101</v>
      </c>
      <c r="P2306">
        <f t="shared" si="141"/>
        <v>53.47</v>
      </c>
      <c r="Q2306" s="12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IFERROR(ROUND((E2307/L2307),2),0)</f>
        <v>109.11</v>
      </c>
      <c r="Q2307" s="12" t="s">
        <v>8323</v>
      </c>
      <c r="R2307" t="s">
        <v>8327</v>
      </c>
      <c r="S2307" s="15">
        <f t="shared" ref="S2307:S2370" si="146">((J2307/60)/60)/24+DATE(1970,1,1)</f>
        <v>41834.695277777777</v>
      </c>
      <c r="T2307" s="15">
        <f t="shared" ref="T2307:T2370" si="147">((I2307/60)/60)/24+DATE(1970,1,1)</f>
        <v>41859.75</v>
      </c>
    </row>
    <row r="2308" spans="1:20" ht="43.5" hidden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ROUND((E2370/D2370)*100,0)</f>
        <v>0</v>
      </c>
      <c r="P2370">
        <f t="shared" si="145"/>
        <v>50</v>
      </c>
      <c r="Q2370" s="12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IFERROR(ROUND((E2371/L2371),2),0)</f>
        <v>0</v>
      </c>
      <c r="Q2371" s="12" t="s">
        <v>8317</v>
      </c>
      <c r="R2371" t="s">
        <v>8318</v>
      </c>
      <c r="S2371" s="15">
        <f t="shared" ref="S2371:S2434" si="150">((J2371/60)/60)/24+DATE(1970,1,1)</f>
        <v>42380.812627314815</v>
      </c>
      <c r="T2371" s="15">
        <f t="shared" ref="T2371:T2434" si="151">((I2371/60)/60)/24+DATE(1970,1,1)</f>
        <v>42410.812627314815</v>
      </c>
    </row>
    <row r="2372" spans="1:20" ht="43.5" hidden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ROUND((E2434/D2434)*100,0)</f>
        <v>0</v>
      </c>
      <c r="P2434">
        <f t="shared" si="149"/>
        <v>1</v>
      </c>
      <c r="Q2434" s="12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IFERROR(ROUND((E2435/L2435),2),0)</f>
        <v>0</v>
      </c>
      <c r="Q2435" s="12" t="s">
        <v>8334</v>
      </c>
      <c r="R2435" t="s">
        <v>8335</v>
      </c>
      <c r="S2435" s="15">
        <f t="shared" ref="S2435:S2498" si="154">((J2435/60)/60)/24+DATE(1970,1,1)</f>
        <v>42397.89980324074</v>
      </c>
      <c r="T2435" s="15">
        <f t="shared" ref="T2435:T2498" si="155">((I2435/60)/60)/24+DATE(1970,1,1)</f>
        <v>42427.89980324074</v>
      </c>
    </row>
    <row r="2436" spans="1:20" ht="43.5" hidden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ROUND((E2498/D2498)*100,0)</f>
        <v>100</v>
      </c>
      <c r="P2498">
        <f t="shared" si="153"/>
        <v>600</v>
      </c>
      <c r="Q2498" s="12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IFERROR(ROUND((E2499/L2499),2),0)</f>
        <v>80.55</v>
      </c>
      <c r="Q2499" s="12" t="s">
        <v>8323</v>
      </c>
      <c r="R2499" t="s">
        <v>8327</v>
      </c>
      <c r="S2499" s="15">
        <f t="shared" ref="S2499:S2562" si="158">((J2499/60)/60)/24+DATE(1970,1,1)</f>
        <v>40730.878912037035</v>
      </c>
      <c r="T2499" s="15">
        <f t="shared" ref="T2499:T2562" si="159">((I2499/60)/60)/24+DATE(1970,1,1)</f>
        <v>40760.878912037035</v>
      </c>
    </row>
    <row r="2500" spans="1:20" ht="43.5" hidden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ROUND((E2562/D2562)*100,0)</f>
        <v>100</v>
      </c>
      <c r="P2562">
        <f t="shared" si="157"/>
        <v>143</v>
      </c>
      <c r="Q2562" s="1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IFERROR(ROUND((E2563/L2563),2),0)</f>
        <v>0</v>
      </c>
      <c r="Q2563" s="12" t="s">
        <v>8334</v>
      </c>
      <c r="R2563" t="s">
        <v>8335</v>
      </c>
      <c r="S2563" s="15">
        <f t="shared" ref="S2563:S2626" si="162">((J2563/60)/60)/24+DATE(1970,1,1)</f>
        <v>42260.528807870374</v>
      </c>
      <c r="T2563" s="15">
        <f t="shared" ref="T2563:T2626" si="163">((I2563/60)/60)/24+DATE(1970,1,1)</f>
        <v>42290.528807870374</v>
      </c>
    </row>
    <row r="2564" spans="1:20" ht="58" hidden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ROUND((E2626/D2626)*100,0)</f>
        <v>1379</v>
      </c>
      <c r="P2626">
        <f t="shared" si="161"/>
        <v>31.82</v>
      </c>
      <c r="Q2626" s="12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IFERROR(ROUND((E2627/L2627),2),0)</f>
        <v>27.58</v>
      </c>
      <c r="Q2627" s="12" t="s">
        <v>8317</v>
      </c>
      <c r="R2627" t="s">
        <v>8353</v>
      </c>
      <c r="S2627" s="15">
        <f t="shared" ref="S2627:S2690" si="166">((J2627/60)/60)/24+DATE(1970,1,1)</f>
        <v>42658.810277777782</v>
      </c>
      <c r="T2627" s="15">
        <f t="shared" ref="T2627:T2690" si="167">((I2627/60)/60)/24+DATE(1970,1,1)</f>
        <v>42683.851944444439</v>
      </c>
    </row>
    <row r="2628" spans="1:20" ht="43.5" hidden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ROUND((E2690/D2690)*100,0)</f>
        <v>0</v>
      </c>
      <c r="P2690">
        <f t="shared" si="165"/>
        <v>5.29</v>
      </c>
      <c r="Q2690" s="12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IFERROR(ROUND((E2691/L2691),2),0)</f>
        <v>1</v>
      </c>
      <c r="Q2691" s="12" t="s">
        <v>8334</v>
      </c>
      <c r="R2691" t="s">
        <v>8335</v>
      </c>
      <c r="S2691" s="15">
        <f t="shared" ref="S2691:S2754" si="170">((J2691/60)/60)/24+DATE(1970,1,1)</f>
        <v>42551.961689814809</v>
      </c>
      <c r="T2691" s="15">
        <f t="shared" ref="T2691:T2754" si="171">((I2691/60)/60)/24+DATE(1970,1,1)</f>
        <v>42581.961689814809</v>
      </c>
    </row>
    <row r="2692" spans="1:20" ht="58" hidden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ROUND((E2754/D2754)*100,0)</f>
        <v>11</v>
      </c>
      <c r="P2754">
        <f t="shared" si="169"/>
        <v>39.29</v>
      </c>
      <c r="Q2754" s="12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IFERROR(ROUND((E2755/L2755),2),0)</f>
        <v>47.5</v>
      </c>
      <c r="Q2755" s="12" t="s">
        <v>8320</v>
      </c>
      <c r="R2755" t="s">
        <v>8356</v>
      </c>
      <c r="S2755" s="15">
        <f t="shared" ref="S2755:S2818" si="174">((J2755/60)/60)/24+DATE(1970,1,1)</f>
        <v>41117.900729166664</v>
      </c>
      <c r="T2755" s="15">
        <f t="shared" ref="T2755:T2818" si="175">((I2755/60)/60)/24+DATE(1970,1,1)</f>
        <v>41147.900729166664</v>
      </c>
    </row>
    <row r="2756" spans="1:20" ht="43.5" hidden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ROUND((E2818/D2818)*100,0)</f>
        <v>142</v>
      </c>
      <c r="P2818">
        <f t="shared" si="173"/>
        <v>25.13</v>
      </c>
      <c r="Q2818" s="12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58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IFERROR(ROUND((E2819/L2819),2),0)</f>
        <v>23.64</v>
      </c>
      <c r="Q2819" s="12" t="s">
        <v>8315</v>
      </c>
      <c r="R2819" t="s">
        <v>8316</v>
      </c>
      <c r="S2819" s="15">
        <f t="shared" ref="S2819:S2882" si="178">((J2819/60)/60)/24+DATE(1970,1,1)</f>
        <v>42023.634976851856</v>
      </c>
      <c r="T2819" s="15">
        <f t="shared" ref="T2819:T2882" si="179">((I2819/60)/60)/24+DATE(1970,1,1)</f>
        <v>42063.634976851856</v>
      </c>
    </row>
    <row r="2820" spans="1:20" ht="43.5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ROUND((E2882/D2882)*100,0)</f>
        <v>23</v>
      </c>
      <c r="P2882">
        <f t="shared" si="177"/>
        <v>96.55</v>
      </c>
      <c r="Q2882" s="1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5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IFERROR(ROUND((E2883/L2883),2),0)</f>
        <v>0</v>
      </c>
      <c r="Q2883" s="12" t="s">
        <v>8315</v>
      </c>
      <c r="R2883" t="s">
        <v>8316</v>
      </c>
      <c r="S2883" s="15">
        <f t="shared" ref="S2883:S2946" si="182">((J2883/60)/60)/24+DATE(1970,1,1)</f>
        <v>41916.597638888888</v>
      </c>
      <c r="T2883" s="15">
        <f t="shared" ref="T2883:T2946" si="183">((I2883/60)/60)/24+DATE(1970,1,1)</f>
        <v>41976.639305555553</v>
      </c>
    </row>
    <row r="2884" spans="1:20" ht="43.5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8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5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5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5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5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5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5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5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5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58" hidden="1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hidden="1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8" hidden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hidden="1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ROUND((E2946/D2946)*100,0)</f>
        <v>1</v>
      </c>
      <c r="P2946">
        <f t="shared" si="181"/>
        <v>100</v>
      </c>
      <c r="Q2946" s="12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IFERROR(ROUND((E2947/L2947),2),0)</f>
        <v>0</v>
      </c>
      <c r="Q2947" s="12" t="s">
        <v>8315</v>
      </c>
      <c r="R2947" t="s">
        <v>8355</v>
      </c>
      <c r="S2947" s="15">
        <f t="shared" ref="S2947:S3010" si="186">((J2947/60)/60)/24+DATE(1970,1,1)</f>
        <v>42118.139583333337</v>
      </c>
      <c r="T2947" s="15">
        <f t="shared" ref="T2947:T3010" si="187">((I2947/60)/60)/24+DATE(1970,1,1)</f>
        <v>42148.139583333337</v>
      </c>
    </row>
    <row r="2948" spans="1:20" ht="43.5" hidden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ROUND((E3010/D3010)*100,0)</f>
        <v>101</v>
      </c>
      <c r="P3010">
        <f t="shared" si="185"/>
        <v>116.73</v>
      </c>
      <c r="Q3010" s="12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IFERROR(ROUND((E3011/L3011),2),0)</f>
        <v>233.9</v>
      </c>
      <c r="Q3011" s="12" t="s">
        <v>8315</v>
      </c>
      <c r="R3011" t="s">
        <v>8355</v>
      </c>
      <c r="S3011" s="15">
        <f t="shared" ref="S3011:S3074" si="190">((J3011/60)/60)/24+DATE(1970,1,1)</f>
        <v>41939.569907407407</v>
      </c>
      <c r="T3011" s="15">
        <f t="shared" ref="T3011:T3074" si="191">((I3011/60)/60)/24+DATE(1970,1,1)</f>
        <v>41969.611574074079</v>
      </c>
    </row>
    <row r="3012" spans="1:20" ht="43.5" hidden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ROUND((E3074/D3074)*100,0)</f>
        <v>0</v>
      </c>
      <c r="P3074">
        <f t="shared" si="189"/>
        <v>1</v>
      </c>
      <c r="Q3074" s="12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IFERROR(ROUND((E3075/L3075),2),0)</f>
        <v>92.14</v>
      </c>
      <c r="Q3075" s="12" t="s">
        <v>8315</v>
      </c>
      <c r="R3075" t="s">
        <v>8355</v>
      </c>
      <c r="S3075" s="15">
        <f t="shared" ref="S3075:S3138" si="194">((J3075/60)/60)/24+DATE(1970,1,1)</f>
        <v>42111.684027777781</v>
      </c>
      <c r="T3075" s="15">
        <f t="shared" ref="T3075:T3138" si="195">((I3075/60)/60)/24+DATE(1970,1,1)</f>
        <v>42169.804861111115</v>
      </c>
    </row>
    <row r="3076" spans="1:20" ht="58" hidden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ROUND((E3138/D3138)*100,0)</f>
        <v>128</v>
      </c>
      <c r="P3138">
        <f t="shared" si="193"/>
        <v>29.05</v>
      </c>
      <c r="Q3138" s="12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IFERROR(ROUND((E3139/L3139),2),0)</f>
        <v>50</v>
      </c>
      <c r="Q3139" s="12" t="s">
        <v>8315</v>
      </c>
      <c r="R3139" t="s">
        <v>8316</v>
      </c>
      <c r="S3139" s="15">
        <f t="shared" ref="S3139:S3202" si="198">((J3139/60)/60)/24+DATE(1970,1,1)</f>
        <v>42807.885057870371</v>
      </c>
      <c r="T3139" s="15">
        <f t="shared" ref="T3139:T3202" si="199">((I3139/60)/60)/24+DATE(1970,1,1)</f>
        <v>42858.8</v>
      </c>
    </row>
    <row r="3140" spans="1:20" ht="58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5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5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5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5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8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5" hidden="1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hidden="1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hidden="1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8" hidden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8" hidden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ROUND((E3202/D3202)*100,0)</f>
        <v>0</v>
      </c>
      <c r="P3202">
        <f t="shared" si="197"/>
        <v>1</v>
      </c>
      <c r="Q3202" s="1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5" hidden="1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IFERROR(ROUND((E3203/L3203),2),0)</f>
        <v>12.5</v>
      </c>
      <c r="Q3203" s="12" t="s">
        <v>8315</v>
      </c>
      <c r="R3203" t="s">
        <v>8357</v>
      </c>
      <c r="S3203" s="15">
        <f t="shared" ref="S3203:S3266" si="202">((J3203/60)/60)/24+DATE(1970,1,1)</f>
        <v>41861.767094907409</v>
      </c>
      <c r="T3203" s="15">
        <f t="shared" ref="T3203:T3266" si="203">((I3203/60)/60)/24+DATE(1970,1,1)</f>
        <v>41882.767094907409</v>
      </c>
    </row>
    <row r="3204" spans="1:20" ht="43.5" hidden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hidden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hidden="1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58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5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58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8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5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5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5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8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5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8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5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5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5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5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58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5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5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5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5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5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5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58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8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58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8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5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5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5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5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5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5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5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8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5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5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5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5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8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5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5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5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5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5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5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ROUND((E3266/D3266)*100,0)</f>
        <v>103</v>
      </c>
      <c r="P3266">
        <f t="shared" si="201"/>
        <v>52.55</v>
      </c>
      <c r="Q3266" s="12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5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IFERROR(ROUND((E3267/L3267),2),0)</f>
        <v>70.290000000000006</v>
      </c>
      <c r="Q3267" s="12" t="s">
        <v>8315</v>
      </c>
      <c r="R3267" t="s">
        <v>8316</v>
      </c>
      <c r="S3267" s="15">
        <f t="shared" ref="S3267:S3330" si="206">((J3267/60)/60)/24+DATE(1970,1,1)</f>
        <v>42311.711979166663</v>
      </c>
      <c r="T3267" s="15">
        <f t="shared" ref="T3267:T3330" si="207">((I3267/60)/60)/24+DATE(1970,1,1)</f>
        <v>42341.708333333328</v>
      </c>
    </row>
    <row r="3268" spans="1:20" ht="43.5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8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8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5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5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5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8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58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8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58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5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58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5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8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58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58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.5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8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5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8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5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5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5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5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5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5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5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5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5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5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5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8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5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5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5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5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5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5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5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.5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5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58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5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8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5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5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5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5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5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5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5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ROUND((E3330/D3330)*100,0)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5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IFERROR(ROUND((E3331/L3331),2),0)</f>
        <v>44.92</v>
      </c>
      <c r="Q3331" s="12" t="s">
        <v>8315</v>
      </c>
      <c r="R3331" t="s">
        <v>8316</v>
      </c>
      <c r="S3331" s="15">
        <f t="shared" ref="S3331:S3394" si="210">((J3331/60)/60)/24+DATE(1970,1,1)</f>
        <v>41837.323009259257</v>
      </c>
      <c r="T3331" s="15">
        <f t="shared" ref="T3331:T3394" si="211">((I3331/60)/60)/24+DATE(1970,1,1)</f>
        <v>41847.958333333336</v>
      </c>
    </row>
    <row r="3332" spans="1:20" ht="43.5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58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5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5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5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5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5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5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5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5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8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5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5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8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58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58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5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3.5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5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5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5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5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5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8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5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5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5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5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5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5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5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5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5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5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5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5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5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5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5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8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8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5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58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5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5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8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58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8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8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5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8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58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8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ROUND((E3394/D3394)*100,0)</f>
        <v>100</v>
      </c>
      <c r="P3394">
        <f t="shared" si="209"/>
        <v>41.67</v>
      </c>
      <c r="Q3394" s="12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5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IFERROR(ROUND((E3395/L3395),2),0)</f>
        <v>36.07</v>
      </c>
      <c r="Q3395" s="12" t="s">
        <v>8315</v>
      </c>
      <c r="R3395" t="s">
        <v>8316</v>
      </c>
      <c r="S3395" s="15">
        <f t="shared" ref="S3395:S3458" si="214">((J3395/60)/60)/24+DATE(1970,1,1)</f>
        <v>41923.921643518523</v>
      </c>
      <c r="T3395" s="15">
        <f t="shared" ref="T3395:T3458" si="215">((I3395/60)/60)/24+DATE(1970,1,1)</f>
        <v>41949.031944444447</v>
      </c>
    </row>
    <row r="3396" spans="1:20" ht="43.5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8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5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5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8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5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5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8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5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5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5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5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5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8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5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5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8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5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5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8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5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5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5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5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5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5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5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5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58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5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5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5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5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5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58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5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5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8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5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5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5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5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5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58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5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5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5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5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5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5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5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5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8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58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5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ROUND((E3458/D3458)*100,0)</f>
        <v>191</v>
      </c>
      <c r="P3458">
        <f t="shared" si="213"/>
        <v>358.69</v>
      </c>
      <c r="Q3458" s="12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9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IFERROR(ROUND((E3459/L3459),2),0)</f>
        <v>50.98</v>
      </c>
      <c r="Q3459" s="12" t="s">
        <v>8315</v>
      </c>
      <c r="R3459" t="s">
        <v>8316</v>
      </c>
      <c r="S3459" s="15">
        <f t="shared" ref="S3459:S3522" si="218">((J3459/60)/60)/24+DATE(1970,1,1)</f>
        <v>42016.706678240742</v>
      </c>
      <c r="T3459" s="15">
        <f t="shared" ref="T3459:T3522" si="219">((I3459/60)/60)/24+DATE(1970,1,1)</f>
        <v>42047.249305555553</v>
      </c>
    </row>
    <row r="3460" spans="1:20" ht="43.5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58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8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8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5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5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8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5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5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5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5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5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58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5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5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5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5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5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5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5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8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5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5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5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8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5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5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58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5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5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5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5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8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8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8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5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8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5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5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5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5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7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5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5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5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5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8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5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5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5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5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5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5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5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5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5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5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ROUND((E3522/D3522)*100,0)</f>
        <v>101</v>
      </c>
      <c r="P3522">
        <f t="shared" si="217"/>
        <v>95.95</v>
      </c>
      <c r="Q3522" s="1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8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IFERROR(ROUND((E3523/L3523),2),0)</f>
        <v>45.62</v>
      </c>
      <c r="Q3523" s="12" t="s">
        <v>8315</v>
      </c>
      <c r="R3523" t="s">
        <v>8316</v>
      </c>
      <c r="S3523" s="15">
        <f t="shared" ref="S3523:S3586" si="222">((J3523/60)/60)/24+DATE(1970,1,1)</f>
        <v>41881.361342592594</v>
      </c>
      <c r="T3523" s="15">
        <f t="shared" ref="T3523:T3586" si="223">((I3523/60)/60)/24+DATE(1970,1,1)</f>
        <v>41911.361342592594</v>
      </c>
    </row>
    <row r="3524" spans="1:20" ht="43.5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58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8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5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8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8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5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5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5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58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5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5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8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5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5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5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5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5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5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5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5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58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5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5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5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5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5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58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8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5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8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58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6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58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5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5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5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5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5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5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5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5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5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5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5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5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5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5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5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5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5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5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5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7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ROUND((E3586/D3586)*100,0)</f>
        <v>116</v>
      </c>
      <c r="P3586">
        <f t="shared" si="221"/>
        <v>30.94</v>
      </c>
      <c r="Q3586" s="12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5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IFERROR(ROUND((E3587/L3587),2),0)</f>
        <v>176.09</v>
      </c>
      <c r="Q3587" s="12" t="s">
        <v>8315</v>
      </c>
      <c r="R3587" t="s">
        <v>8316</v>
      </c>
      <c r="S3587" s="15">
        <f t="shared" ref="S3587:S3650" si="226">((J3587/60)/60)/24+DATE(1970,1,1)</f>
        <v>41964.716319444444</v>
      </c>
      <c r="T3587" s="15">
        <f t="shared" ref="T3587:T3650" si="227">((I3587/60)/60)/24+DATE(1970,1,1)</f>
        <v>41994.716319444444</v>
      </c>
    </row>
    <row r="3588" spans="1:20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58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58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5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5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5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5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8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5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5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8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5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5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5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5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5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5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5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5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5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58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5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5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5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5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5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9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9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.5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8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5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5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8" hidden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5" hidden="1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5" hidden="1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5" hidden="1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9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ROUND((E3650/D3650)*100,0)</f>
        <v>100</v>
      </c>
      <c r="P3650">
        <f t="shared" si="225"/>
        <v>550.04</v>
      </c>
      <c r="Q3650" s="12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5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IFERROR(ROUND((E3651/L3651),2),0)</f>
        <v>97.5</v>
      </c>
      <c r="Q3651" s="12" t="s">
        <v>8315</v>
      </c>
      <c r="R3651" t="s">
        <v>8316</v>
      </c>
      <c r="S3651" s="15">
        <f t="shared" ref="S3651:S3714" si="230">((J3651/60)/60)/24+DATE(1970,1,1)</f>
        <v>41780.712893518517</v>
      </c>
      <c r="T3651" s="15">
        <f t="shared" ref="T3651:T3714" si="231">((I3651/60)/60)/24+DATE(1970,1,1)</f>
        <v>41806.712893518517</v>
      </c>
    </row>
    <row r="3652" spans="1:20" ht="43.5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5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5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58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8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8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5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58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9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5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8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5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8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5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5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5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9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5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5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5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5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5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8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5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5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5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5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5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5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5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8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5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5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5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5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5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58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5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5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5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5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8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8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5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5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5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58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5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8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5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5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5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5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5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8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5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8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ROUND((E3714/D3714)*100,0)</f>
        <v>154</v>
      </c>
      <c r="P3714">
        <f t="shared" si="229"/>
        <v>110.87</v>
      </c>
      <c r="Q3714" s="12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5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IFERROR(ROUND((E3715/L3715),2),0)</f>
        <v>106.84</v>
      </c>
      <c r="Q3715" s="12" t="s">
        <v>8315</v>
      </c>
      <c r="R3715" t="s">
        <v>8316</v>
      </c>
      <c r="S3715" s="15">
        <f t="shared" ref="S3715:S3778" si="234">((J3715/60)/60)/24+DATE(1970,1,1)</f>
        <v>42505.738032407404</v>
      </c>
      <c r="T3715" s="15">
        <f t="shared" ref="T3715:T3778" si="235">((I3715/60)/60)/24+DATE(1970,1,1)</f>
        <v>42525.738032407404</v>
      </c>
    </row>
    <row r="3716" spans="1:20" ht="43.5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8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8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5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5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5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5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5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58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5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5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5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5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8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5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5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3.5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5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5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5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5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9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8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5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29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9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8" hidden="1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5" hidden="1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8" hidden="1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5" hidden="1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5" hidden="1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8" hidden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ROUND((E3778/D3778)*100,0)</f>
        <v>107</v>
      </c>
      <c r="P3778">
        <f t="shared" si="233"/>
        <v>90.82</v>
      </c>
      <c r="Q3778" s="12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IFERROR(ROUND((E3779/L3779),2),0)</f>
        <v>48.54</v>
      </c>
      <c r="Q3779" s="12" t="s">
        <v>8315</v>
      </c>
      <c r="R3779" t="s">
        <v>8357</v>
      </c>
      <c r="S3779" s="15">
        <f t="shared" ref="S3779:S3842" si="238">((J3779/60)/60)/24+DATE(1970,1,1)</f>
        <v>41887.111354166671</v>
      </c>
      <c r="T3779" s="15">
        <f t="shared" ref="T3779:T3842" si="239">((I3779/60)/60)/24+DATE(1970,1,1)</f>
        <v>41909.166666666664</v>
      </c>
    </row>
    <row r="3780" spans="1:20" ht="29" hidden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hidden="1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hidden="1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5" hidden="1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58" hidden="1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5" hidden="1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8" hidden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5" hidden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5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58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5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5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5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58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5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9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8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5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5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5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5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5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8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5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5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5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3.5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8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5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5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5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8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5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8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58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5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5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9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8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5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5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ROUND((E3842/D3842)*100,0)</f>
        <v>6500</v>
      </c>
      <c r="P3842">
        <f t="shared" si="237"/>
        <v>21.67</v>
      </c>
      <c r="Q3842" s="1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5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IFERROR(ROUND((E3843/L3843),2),0)</f>
        <v>25.65</v>
      </c>
      <c r="Q3843" s="12" t="s">
        <v>8315</v>
      </c>
      <c r="R3843" t="s">
        <v>8316</v>
      </c>
      <c r="S3843" s="15">
        <f t="shared" ref="S3843:S3906" si="242">((J3843/60)/60)/24+DATE(1970,1,1)</f>
        <v>41780.785729166666</v>
      </c>
      <c r="T3843" s="15">
        <f t="shared" ref="T3843:T3906" si="243">((I3843/60)/60)/24+DATE(1970,1,1)</f>
        <v>41840.785729166666</v>
      </c>
    </row>
    <row r="3844" spans="1:20" ht="43.5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5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5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8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5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5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5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8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9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5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5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5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9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8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8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5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8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5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58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9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5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58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5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9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5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idden="1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8" hidden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8" hidden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8" hidden="1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5" hidden="1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5" hidden="1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8" hidden="1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58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5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5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9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8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8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58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58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5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5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8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5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5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5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5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8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9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ROUND((E3906/D3906)*100,0)</f>
        <v>0</v>
      </c>
      <c r="P3906">
        <f t="shared" si="241"/>
        <v>1.5</v>
      </c>
      <c r="Q3906" s="12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5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IFERROR(ROUND((E3907/L3907),2),0)</f>
        <v>24.71</v>
      </c>
      <c r="Q3907" s="12" t="s">
        <v>8315</v>
      </c>
      <c r="R3907" t="s">
        <v>8316</v>
      </c>
      <c r="S3907" s="15">
        <f t="shared" ref="S3907:S3970" si="246">((J3907/60)/60)/24+DATE(1970,1,1)</f>
        <v>42124.623877314814</v>
      </c>
      <c r="T3907" s="15">
        <f t="shared" ref="T3907:T3970" si="247">((I3907/60)/60)/24+DATE(1970,1,1)</f>
        <v>42166.958333333328</v>
      </c>
    </row>
    <row r="3908" spans="1:20" ht="43.5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5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58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5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5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5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5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5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5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5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5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5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8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5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5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5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5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5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5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5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9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5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5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5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5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5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5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5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5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8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5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5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5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5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5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.5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5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5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8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5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9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5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5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58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8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5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5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5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8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5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5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5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5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5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5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8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8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58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5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58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8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5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5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ROUND((E3970/D3970)*100,0)</f>
        <v>11</v>
      </c>
      <c r="P3970">
        <f t="shared" si="245"/>
        <v>47.91</v>
      </c>
      <c r="Q3970" s="12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8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IFERROR(ROUND((E3971/L3971),2),0)</f>
        <v>35.17</v>
      </c>
      <c r="Q3971" s="12" t="s">
        <v>8315</v>
      </c>
      <c r="R3971" t="s">
        <v>8316</v>
      </c>
      <c r="S3971" s="15">
        <f t="shared" ref="S3971:S4034" si="250">((J3971/60)/60)/24+DATE(1970,1,1)</f>
        <v>42601.854699074072</v>
      </c>
      <c r="T3971" s="15">
        <f t="shared" ref="T3971:T4034" si="251">((I3971/60)/60)/24+DATE(1970,1,1)</f>
        <v>42611.163194444445</v>
      </c>
    </row>
    <row r="3972" spans="1:20" ht="58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5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5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5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58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5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58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5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5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5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8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5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8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5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5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8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8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5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9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58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5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9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5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5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5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5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5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5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5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5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9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8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58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5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5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5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5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58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5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5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5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8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8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5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5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5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5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9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5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5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5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9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5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5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8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5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58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5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5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8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58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5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ROUND((E4034/D4034)*100,0)</f>
        <v>7</v>
      </c>
      <c r="P4034">
        <f t="shared" si="249"/>
        <v>59</v>
      </c>
      <c r="Q4034" s="12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5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IFERROR(ROUND((E4035/L4035),2),0)</f>
        <v>65.34</v>
      </c>
      <c r="Q4035" s="12" t="s">
        <v>8315</v>
      </c>
      <c r="R4035" t="s">
        <v>8316</v>
      </c>
      <c r="S4035" s="15">
        <f t="shared" ref="S4035:S4098" si="254">((J4035/60)/60)/24+DATE(1970,1,1)</f>
        <v>42614.268796296295</v>
      </c>
      <c r="T4035" s="15">
        <f t="shared" ref="T4035:T4098" si="255">((I4035/60)/60)/24+DATE(1970,1,1)</f>
        <v>42645.375</v>
      </c>
    </row>
    <row r="4036" spans="1:20" ht="43.5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9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5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8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5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5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5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9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5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5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5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8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8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5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58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5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58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5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8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5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5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5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5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8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5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5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8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5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5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5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5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9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8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5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5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5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5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8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8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5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5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5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5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5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5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5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5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5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5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5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8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5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5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5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8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5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5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5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5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5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5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5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ROUND((E4098/D4098)*100,0)</f>
        <v>11</v>
      </c>
      <c r="P4098">
        <f t="shared" si="253"/>
        <v>80</v>
      </c>
      <c r="Q4098" s="12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5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IFERROR(ROUND((E4099/L4099),2),0)</f>
        <v>0</v>
      </c>
      <c r="Q4099" s="12" t="s">
        <v>8315</v>
      </c>
      <c r="R4099" t="s">
        <v>8316</v>
      </c>
      <c r="S4099" s="15">
        <f t="shared" ref="S4099:S4115" si="258">((J4099/60)/60)/24+DATE(1970,1,1)</f>
        <v>42344.824502314819</v>
      </c>
      <c r="T4099" s="15">
        <f t="shared" ref="T4099:T4115" si="259">((I4099/60)/60)/24+DATE(1970,1,1)</f>
        <v>42400.996527777781</v>
      </c>
    </row>
    <row r="4100" spans="1:20" ht="43.5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8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5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5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5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5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5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8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5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5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5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5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5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5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5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5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R1:R4115">
    <filterColumn colId="0">
      <filters>
        <filter val="plays"/>
      </filters>
    </filterColumn>
  </autoFilter>
  <sortState ref="A2:O4115">
    <sortCondition ref="A2:A4115"/>
  </sortState>
  <conditionalFormatting sqref="F1:F1048576">
    <cfRule type="cellIs" dxfId="13" priority="2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F3624">
    <cfRule type="cellIs" dxfId="9" priority="3" operator="equal">
      <formula>"canceled"</formula>
    </cfRule>
  </conditionalFormatting>
  <conditionalFormatting sqref="O1:O1048576 P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zoomScale="80" zoomScaleNormal="80" workbookViewId="0">
      <selection activeCell="A2" sqref="A2"/>
    </sheetView>
  </sheetViews>
  <sheetFormatPr defaultRowHeight="14.5" x14ac:dyDescent="0.35"/>
  <cols>
    <col min="1" max="1" width="8.7265625" style="18"/>
    <col min="2" max="2" width="16.453125" style="21" customWidth="1"/>
    <col min="3" max="3" width="19.6328125" style="18" customWidth="1"/>
    <col min="4" max="4" width="12.08984375" style="18" bestFit="1" customWidth="1"/>
    <col min="5" max="13" width="8.7265625" style="18"/>
    <col min="14" max="14" width="22.90625" style="18" bestFit="1" customWidth="1"/>
    <col min="15" max="17" width="8.7265625" style="18"/>
    <col min="18" max="18" width="11.08984375" style="18" bestFit="1" customWidth="1"/>
    <col min="19" max="19" width="11.90625" style="18" bestFit="1" customWidth="1"/>
    <col min="20" max="20" width="10.54296875" style="18" bestFit="1" customWidth="1"/>
    <col min="21" max="16384" width="8.7265625" style="18"/>
  </cols>
  <sheetData>
    <row r="1" spans="1:20" x14ac:dyDescent="0.35">
      <c r="A1" s="9" t="s">
        <v>0</v>
      </c>
      <c r="B1" s="2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1" t="s">
        <v>8358</v>
      </c>
      <c r="S1" s="16" t="s">
        <v>8365</v>
      </c>
      <c r="T1" s="16" t="s">
        <v>8366</v>
      </c>
    </row>
    <row r="2" spans="1:20" ht="101.5" x14ac:dyDescent="0.35">
      <c r="A2" s="22">
        <v>2843</v>
      </c>
      <c r="B2" s="19" t="s">
        <v>2843</v>
      </c>
      <c r="C2" s="3" t="s">
        <v>6953</v>
      </c>
      <c r="D2" s="23">
        <v>1200</v>
      </c>
      <c r="E2" s="24">
        <v>0</v>
      </c>
      <c r="F2" s="18" t="s">
        <v>8220</v>
      </c>
      <c r="G2" s="18" t="s">
        <v>8223</v>
      </c>
      <c r="H2" s="18" t="s">
        <v>8245</v>
      </c>
      <c r="I2" s="18">
        <v>1465790400</v>
      </c>
      <c r="J2" s="18">
        <v>1462210950</v>
      </c>
      <c r="K2" s="18" t="b">
        <v>0</v>
      </c>
      <c r="L2" s="18">
        <v>0</v>
      </c>
      <c r="M2" s="18" t="b">
        <v>0</v>
      </c>
      <c r="N2" s="18" t="s">
        <v>8269</v>
      </c>
      <c r="O2" s="18">
        <v>0</v>
      </c>
      <c r="P2" s="18">
        <v>0</v>
      </c>
      <c r="Q2" s="25" t="s">
        <v>8315</v>
      </c>
      <c r="R2" s="18" t="s">
        <v>8316</v>
      </c>
      <c r="S2" s="26">
        <v>42492.737847222219</v>
      </c>
      <c r="T2" s="26">
        <v>42534.166666666672</v>
      </c>
    </row>
    <row r="3" spans="1:20" ht="87" x14ac:dyDescent="0.35">
      <c r="A3" s="22">
        <v>2845</v>
      </c>
      <c r="B3" s="19" t="s">
        <v>2845</v>
      </c>
      <c r="C3" s="3" t="s">
        <v>6955</v>
      </c>
      <c r="D3" s="23">
        <v>7500</v>
      </c>
      <c r="E3" s="24">
        <v>2366</v>
      </c>
      <c r="F3" s="18" t="s">
        <v>8220</v>
      </c>
      <c r="G3" s="18" t="s">
        <v>8223</v>
      </c>
      <c r="H3" s="18" t="s">
        <v>8245</v>
      </c>
      <c r="I3" s="18">
        <v>1433723033</v>
      </c>
      <c r="J3" s="18">
        <v>1428539033</v>
      </c>
      <c r="K3" s="18" t="b">
        <v>0</v>
      </c>
      <c r="L3" s="18">
        <v>39</v>
      </c>
      <c r="M3" s="18" t="b">
        <v>0</v>
      </c>
      <c r="N3" s="18" t="s">
        <v>8269</v>
      </c>
      <c r="O3" s="18">
        <v>32</v>
      </c>
      <c r="P3" s="18">
        <v>60.67</v>
      </c>
      <c r="Q3" s="25" t="s">
        <v>8315</v>
      </c>
      <c r="R3" s="18" t="s">
        <v>8316</v>
      </c>
      <c r="S3" s="26">
        <v>42103.016585648147</v>
      </c>
      <c r="T3" s="26">
        <v>42163.016585648147</v>
      </c>
    </row>
    <row r="4" spans="1:20" ht="116" x14ac:dyDescent="0.35">
      <c r="A4" s="22">
        <v>2846</v>
      </c>
      <c r="B4" s="19" t="s">
        <v>2846</v>
      </c>
      <c r="C4" s="3" t="s">
        <v>6956</v>
      </c>
      <c r="D4" s="23">
        <v>8000</v>
      </c>
      <c r="E4" s="24">
        <v>0</v>
      </c>
      <c r="F4" s="18" t="s">
        <v>8220</v>
      </c>
      <c r="G4" s="18" t="s">
        <v>8223</v>
      </c>
      <c r="H4" s="18" t="s">
        <v>8245</v>
      </c>
      <c r="I4" s="18">
        <v>1432917394</v>
      </c>
      <c r="J4" s="18">
        <v>1429029394</v>
      </c>
      <c r="K4" s="18" t="b">
        <v>0</v>
      </c>
      <c r="L4" s="18">
        <v>0</v>
      </c>
      <c r="M4" s="18" t="b">
        <v>0</v>
      </c>
      <c r="N4" s="18" t="s">
        <v>8269</v>
      </c>
      <c r="O4" s="18">
        <v>0</v>
      </c>
      <c r="P4" s="18">
        <v>0</v>
      </c>
      <c r="Q4" s="25" t="s">
        <v>8315</v>
      </c>
      <c r="R4" s="18" t="s">
        <v>8316</v>
      </c>
      <c r="S4" s="26">
        <v>42108.692060185189</v>
      </c>
      <c r="T4" s="26">
        <v>42153.692060185189</v>
      </c>
    </row>
    <row r="5" spans="1:20" ht="101.5" x14ac:dyDescent="0.35">
      <c r="A5" s="22">
        <v>2847</v>
      </c>
      <c r="B5" s="19" t="s">
        <v>2847</v>
      </c>
      <c r="C5" s="3" t="s">
        <v>6957</v>
      </c>
      <c r="D5" s="23">
        <v>2000</v>
      </c>
      <c r="E5" s="24">
        <v>0</v>
      </c>
      <c r="F5" s="18" t="s">
        <v>8220</v>
      </c>
      <c r="G5" s="18" t="s">
        <v>8223</v>
      </c>
      <c r="H5" s="18" t="s">
        <v>8245</v>
      </c>
      <c r="I5" s="18">
        <v>1464031265</v>
      </c>
      <c r="J5" s="18">
        <v>1458847265</v>
      </c>
      <c r="K5" s="18" t="b">
        <v>0</v>
      </c>
      <c r="L5" s="18">
        <v>0</v>
      </c>
      <c r="M5" s="18" t="b">
        <v>0</v>
      </c>
      <c r="N5" s="18" t="s">
        <v>8269</v>
      </c>
      <c r="O5" s="18">
        <v>0</v>
      </c>
      <c r="P5" s="18">
        <v>0</v>
      </c>
      <c r="Q5" s="25" t="s">
        <v>8315</v>
      </c>
      <c r="R5" s="18" t="s">
        <v>8316</v>
      </c>
      <c r="S5" s="26">
        <v>42453.806307870371</v>
      </c>
      <c r="T5" s="26">
        <v>42513.806307870371</v>
      </c>
    </row>
    <row r="6" spans="1:20" ht="116" x14ac:dyDescent="0.35">
      <c r="A6" s="22">
        <v>2848</v>
      </c>
      <c r="B6" s="19" t="s">
        <v>2848</v>
      </c>
      <c r="C6" s="3" t="s">
        <v>6958</v>
      </c>
      <c r="D6" s="23">
        <v>35000</v>
      </c>
      <c r="E6" s="24">
        <v>70</v>
      </c>
      <c r="F6" s="18" t="s">
        <v>8220</v>
      </c>
      <c r="G6" s="18" t="s">
        <v>8223</v>
      </c>
      <c r="H6" s="18" t="s">
        <v>8245</v>
      </c>
      <c r="I6" s="18">
        <v>1432913659</v>
      </c>
      <c r="J6" s="18">
        <v>1430321659</v>
      </c>
      <c r="K6" s="18" t="b">
        <v>0</v>
      </c>
      <c r="L6" s="18">
        <v>3</v>
      </c>
      <c r="M6" s="18" t="b">
        <v>0</v>
      </c>
      <c r="N6" s="18" t="s">
        <v>8269</v>
      </c>
      <c r="O6" s="18">
        <v>0</v>
      </c>
      <c r="P6" s="18">
        <v>23.33</v>
      </c>
      <c r="Q6" s="25" t="s">
        <v>8315</v>
      </c>
      <c r="R6" s="18" t="s">
        <v>8316</v>
      </c>
      <c r="S6" s="26">
        <v>42123.648831018523</v>
      </c>
      <c r="T6" s="26">
        <v>42153.648831018523</v>
      </c>
    </row>
    <row r="7" spans="1:20" ht="101.5" x14ac:dyDescent="0.35">
      <c r="A7" s="22">
        <v>2850</v>
      </c>
      <c r="B7" s="19" t="s">
        <v>2850</v>
      </c>
      <c r="C7" s="3" t="s">
        <v>6960</v>
      </c>
      <c r="D7" s="23">
        <v>8000</v>
      </c>
      <c r="E7" s="24">
        <v>311</v>
      </c>
      <c r="F7" s="18" t="s">
        <v>8220</v>
      </c>
      <c r="G7" s="18" t="s">
        <v>8223</v>
      </c>
      <c r="H7" s="18" t="s">
        <v>8245</v>
      </c>
      <c r="I7" s="18">
        <v>1409962211</v>
      </c>
      <c r="J7" s="18">
        <v>1407370211</v>
      </c>
      <c r="K7" s="18" t="b">
        <v>0</v>
      </c>
      <c r="L7" s="18">
        <v>13</v>
      </c>
      <c r="M7" s="18" t="b">
        <v>0</v>
      </c>
      <c r="N7" s="18" t="s">
        <v>8269</v>
      </c>
      <c r="O7" s="18">
        <v>4</v>
      </c>
      <c r="P7" s="18">
        <v>23.92</v>
      </c>
      <c r="Q7" s="25" t="s">
        <v>8315</v>
      </c>
      <c r="R7" s="18" t="s">
        <v>8316</v>
      </c>
      <c r="S7" s="26">
        <v>41858.007071759261</v>
      </c>
      <c r="T7" s="26">
        <v>41888.007071759261</v>
      </c>
    </row>
    <row r="8" spans="1:20" ht="87" x14ac:dyDescent="0.35">
      <c r="A8" s="22">
        <v>2852</v>
      </c>
      <c r="B8" s="19" t="s">
        <v>2852</v>
      </c>
      <c r="C8" s="3" t="s">
        <v>6962</v>
      </c>
      <c r="D8" s="23">
        <v>5000</v>
      </c>
      <c r="E8" s="24">
        <v>95</v>
      </c>
      <c r="F8" s="18" t="s">
        <v>8220</v>
      </c>
      <c r="G8" s="18" t="s">
        <v>8223</v>
      </c>
      <c r="H8" s="18" t="s">
        <v>8245</v>
      </c>
      <c r="I8" s="18">
        <v>1403312703</v>
      </c>
      <c r="J8" s="18">
        <v>1400720703</v>
      </c>
      <c r="K8" s="18" t="b">
        <v>0</v>
      </c>
      <c r="L8" s="18">
        <v>6</v>
      </c>
      <c r="M8" s="18" t="b">
        <v>0</v>
      </c>
      <c r="N8" s="18" t="s">
        <v>8269</v>
      </c>
      <c r="O8" s="18">
        <v>2</v>
      </c>
      <c r="P8" s="18">
        <v>15.83</v>
      </c>
      <c r="Q8" s="25" t="s">
        <v>8315</v>
      </c>
      <c r="R8" s="18" t="s">
        <v>8316</v>
      </c>
      <c r="S8" s="26">
        <v>41781.045173611114</v>
      </c>
      <c r="T8" s="26">
        <v>41811.045173611114</v>
      </c>
    </row>
    <row r="9" spans="1:20" ht="116" x14ac:dyDescent="0.35">
      <c r="A9" s="22">
        <v>2855</v>
      </c>
      <c r="B9" s="19" t="s">
        <v>2855</v>
      </c>
      <c r="C9" s="3" t="s">
        <v>6965</v>
      </c>
      <c r="D9" s="23">
        <v>600</v>
      </c>
      <c r="E9" s="24">
        <v>300</v>
      </c>
      <c r="F9" s="18" t="s">
        <v>8220</v>
      </c>
      <c r="G9" s="18" t="s">
        <v>8223</v>
      </c>
      <c r="H9" s="18" t="s">
        <v>8245</v>
      </c>
      <c r="I9" s="18">
        <v>1454110440</v>
      </c>
      <c r="J9" s="18">
        <v>1451607071</v>
      </c>
      <c r="K9" s="18" t="b">
        <v>0</v>
      </c>
      <c r="L9" s="18">
        <v>5</v>
      </c>
      <c r="M9" s="18" t="b">
        <v>0</v>
      </c>
      <c r="N9" s="18" t="s">
        <v>8269</v>
      </c>
      <c r="O9" s="18">
        <v>50</v>
      </c>
      <c r="P9" s="18">
        <v>60</v>
      </c>
      <c r="Q9" s="25" t="s">
        <v>8315</v>
      </c>
      <c r="R9" s="18" t="s">
        <v>8316</v>
      </c>
      <c r="S9" s="26">
        <v>42370.007766203707</v>
      </c>
      <c r="T9" s="26">
        <v>42398.981944444444</v>
      </c>
    </row>
    <row r="10" spans="1:20" ht="101.5" x14ac:dyDescent="0.35">
      <c r="A10" s="22">
        <v>2856</v>
      </c>
      <c r="B10" s="19" t="s">
        <v>2856</v>
      </c>
      <c r="C10" s="3" t="s">
        <v>6966</v>
      </c>
      <c r="D10" s="23">
        <v>3000</v>
      </c>
      <c r="E10" s="24">
        <v>146</v>
      </c>
      <c r="F10" s="18" t="s">
        <v>8220</v>
      </c>
      <c r="G10" s="18" t="s">
        <v>8223</v>
      </c>
      <c r="H10" s="18" t="s">
        <v>8245</v>
      </c>
      <c r="I10" s="18">
        <v>1439069640</v>
      </c>
      <c r="J10" s="18">
        <v>1433897647</v>
      </c>
      <c r="K10" s="18" t="b">
        <v>0</v>
      </c>
      <c r="L10" s="18">
        <v>6</v>
      </c>
      <c r="M10" s="18" t="b">
        <v>0</v>
      </c>
      <c r="N10" s="18" t="s">
        <v>8269</v>
      </c>
      <c r="O10" s="18">
        <v>5</v>
      </c>
      <c r="P10" s="18">
        <v>24.33</v>
      </c>
      <c r="Q10" s="25" t="s">
        <v>8315</v>
      </c>
      <c r="R10" s="18" t="s">
        <v>8316</v>
      </c>
      <c r="S10" s="26">
        <v>42165.037581018521</v>
      </c>
      <c r="T10" s="26">
        <v>42224.898611111115</v>
      </c>
    </row>
    <row r="11" spans="1:20" ht="101.5" x14ac:dyDescent="0.35">
      <c r="A11" s="22">
        <v>2860</v>
      </c>
      <c r="B11" s="19" t="s">
        <v>2860</v>
      </c>
      <c r="C11" s="3" t="s">
        <v>6970</v>
      </c>
      <c r="D11" s="23">
        <v>4000</v>
      </c>
      <c r="E11" s="24">
        <v>266</v>
      </c>
      <c r="F11" s="18" t="s">
        <v>8220</v>
      </c>
      <c r="G11" s="18" t="s">
        <v>8223</v>
      </c>
      <c r="H11" s="18" t="s">
        <v>8245</v>
      </c>
      <c r="I11" s="18">
        <v>1466363576</v>
      </c>
      <c r="J11" s="18">
        <v>1461179576</v>
      </c>
      <c r="K11" s="18" t="b">
        <v>0</v>
      </c>
      <c r="L11" s="18">
        <v>9</v>
      </c>
      <c r="M11" s="18" t="b">
        <v>0</v>
      </c>
      <c r="N11" s="18" t="s">
        <v>8269</v>
      </c>
      <c r="O11" s="18">
        <v>7</v>
      </c>
      <c r="P11" s="18">
        <v>29.56</v>
      </c>
      <c r="Q11" s="25" t="s">
        <v>8315</v>
      </c>
      <c r="R11" s="18" t="s">
        <v>8316</v>
      </c>
      <c r="S11" s="26">
        <v>42480.800648148142</v>
      </c>
      <c r="T11" s="26">
        <v>42540.800648148142</v>
      </c>
    </row>
    <row r="12" spans="1:20" ht="87" x14ac:dyDescent="0.35">
      <c r="A12" s="22">
        <v>2862</v>
      </c>
      <c r="B12" s="19" t="s">
        <v>2862</v>
      </c>
      <c r="C12" s="3" t="s">
        <v>6972</v>
      </c>
      <c r="D12" s="23">
        <v>12700</v>
      </c>
      <c r="E12" s="24">
        <v>55</v>
      </c>
      <c r="F12" s="18" t="s">
        <v>8220</v>
      </c>
      <c r="G12" s="18" t="s">
        <v>8223</v>
      </c>
      <c r="H12" s="18" t="s">
        <v>8245</v>
      </c>
      <c r="I12" s="18">
        <v>1403636229</v>
      </c>
      <c r="J12" s="18">
        <v>1401044229</v>
      </c>
      <c r="K12" s="18" t="b">
        <v>0</v>
      </c>
      <c r="L12" s="18">
        <v>3</v>
      </c>
      <c r="M12" s="18" t="b">
        <v>0</v>
      </c>
      <c r="N12" s="18" t="s">
        <v>8269</v>
      </c>
      <c r="O12" s="18">
        <v>0</v>
      </c>
      <c r="P12" s="18">
        <v>18.329999999999998</v>
      </c>
      <c r="Q12" s="25" t="s">
        <v>8315</v>
      </c>
      <c r="R12" s="18" t="s">
        <v>8316</v>
      </c>
      <c r="S12" s="26">
        <v>41784.789687500001</v>
      </c>
      <c r="T12" s="26">
        <v>41814.789687500001</v>
      </c>
    </row>
    <row r="13" spans="1:20" ht="101.5" x14ac:dyDescent="0.35">
      <c r="A13" s="22">
        <v>2863</v>
      </c>
      <c r="B13" s="19" t="s">
        <v>2863</v>
      </c>
      <c r="C13" s="3" t="s">
        <v>6973</v>
      </c>
      <c r="D13" s="23">
        <v>50000</v>
      </c>
      <c r="E13" s="24">
        <v>20</v>
      </c>
      <c r="F13" s="18" t="s">
        <v>8220</v>
      </c>
      <c r="G13" s="18" t="s">
        <v>8223</v>
      </c>
      <c r="H13" s="18" t="s">
        <v>8245</v>
      </c>
      <c r="I13" s="18">
        <v>1410279123</v>
      </c>
      <c r="J13" s="18">
        <v>1405095123</v>
      </c>
      <c r="K13" s="18" t="b">
        <v>0</v>
      </c>
      <c r="L13" s="18">
        <v>1</v>
      </c>
      <c r="M13" s="18" t="b">
        <v>0</v>
      </c>
      <c r="N13" s="18" t="s">
        <v>8269</v>
      </c>
      <c r="O13" s="18">
        <v>0</v>
      </c>
      <c r="P13" s="18">
        <v>20</v>
      </c>
      <c r="Q13" s="25" t="s">
        <v>8315</v>
      </c>
      <c r="R13" s="18" t="s">
        <v>8316</v>
      </c>
      <c r="S13" s="26">
        <v>41831.675034722226</v>
      </c>
      <c r="T13" s="26">
        <v>41891.675034722226</v>
      </c>
    </row>
    <row r="14" spans="1:20" ht="101.5" x14ac:dyDescent="0.35">
      <c r="A14" s="22">
        <v>2865</v>
      </c>
      <c r="B14" s="19" t="s">
        <v>2865</v>
      </c>
      <c r="C14" s="3" t="s">
        <v>6975</v>
      </c>
      <c r="D14" s="23">
        <v>2888</v>
      </c>
      <c r="E14" s="24">
        <v>0</v>
      </c>
      <c r="F14" s="18" t="s">
        <v>8220</v>
      </c>
      <c r="G14" s="18" t="s">
        <v>8223</v>
      </c>
      <c r="H14" s="18" t="s">
        <v>8245</v>
      </c>
      <c r="I14" s="18">
        <v>1420512259</v>
      </c>
      <c r="J14" s="18">
        <v>1415328259</v>
      </c>
      <c r="K14" s="18" t="b">
        <v>0</v>
      </c>
      <c r="L14" s="18">
        <v>0</v>
      </c>
      <c r="M14" s="18" t="b">
        <v>0</v>
      </c>
      <c r="N14" s="18" t="s">
        <v>8269</v>
      </c>
      <c r="O14" s="18">
        <v>0</v>
      </c>
      <c r="P14" s="18">
        <v>0</v>
      </c>
      <c r="Q14" s="25" t="s">
        <v>8315</v>
      </c>
      <c r="R14" s="18" t="s">
        <v>8316</v>
      </c>
      <c r="S14" s="26">
        <v>41950.114108796297</v>
      </c>
      <c r="T14" s="26">
        <v>42010.114108796297</v>
      </c>
    </row>
    <row r="15" spans="1:20" ht="87" x14ac:dyDescent="0.35">
      <c r="A15" s="22">
        <v>2866</v>
      </c>
      <c r="B15" s="19" t="s">
        <v>2866</v>
      </c>
      <c r="C15" s="3" t="s">
        <v>6976</v>
      </c>
      <c r="D15" s="23">
        <v>5000</v>
      </c>
      <c r="E15" s="24">
        <v>45</v>
      </c>
      <c r="F15" s="18" t="s">
        <v>8220</v>
      </c>
      <c r="G15" s="18" t="s">
        <v>8223</v>
      </c>
      <c r="H15" s="18" t="s">
        <v>8245</v>
      </c>
      <c r="I15" s="18">
        <v>1476482400</v>
      </c>
      <c r="J15" s="18">
        <v>1473893721</v>
      </c>
      <c r="K15" s="18" t="b">
        <v>0</v>
      </c>
      <c r="L15" s="18">
        <v>2</v>
      </c>
      <c r="M15" s="18" t="b">
        <v>0</v>
      </c>
      <c r="N15" s="18" t="s">
        <v>8269</v>
      </c>
      <c r="O15" s="18">
        <v>1</v>
      </c>
      <c r="P15" s="18">
        <v>22.5</v>
      </c>
      <c r="Q15" s="25" t="s">
        <v>8315</v>
      </c>
      <c r="R15" s="18" t="s">
        <v>8316</v>
      </c>
      <c r="S15" s="26">
        <v>42627.955104166671</v>
      </c>
      <c r="T15" s="26">
        <v>42657.916666666672</v>
      </c>
    </row>
    <row r="16" spans="1:20" ht="116" x14ac:dyDescent="0.35">
      <c r="A16" s="22">
        <v>2867</v>
      </c>
      <c r="B16" s="19" t="s">
        <v>2867</v>
      </c>
      <c r="C16" s="3" t="s">
        <v>6977</v>
      </c>
      <c r="D16" s="23">
        <v>2500</v>
      </c>
      <c r="E16" s="24">
        <v>504</v>
      </c>
      <c r="F16" s="18" t="s">
        <v>8220</v>
      </c>
      <c r="G16" s="18" t="s">
        <v>8223</v>
      </c>
      <c r="H16" s="18" t="s">
        <v>8245</v>
      </c>
      <c r="I16" s="18">
        <v>1467604800</v>
      </c>
      <c r="J16" s="18">
        <v>1465533672</v>
      </c>
      <c r="K16" s="18" t="b">
        <v>0</v>
      </c>
      <c r="L16" s="18">
        <v>10</v>
      </c>
      <c r="M16" s="18" t="b">
        <v>0</v>
      </c>
      <c r="N16" s="18" t="s">
        <v>8269</v>
      </c>
      <c r="O16" s="18">
        <v>20</v>
      </c>
      <c r="P16" s="18">
        <v>50.4</v>
      </c>
      <c r="Q16" s="25" t="s">
        <v>8315</v>
      </c>
      <c r="R16" s="18" t="s">
        <v>8316</v>
      </c>
      <c r="S16" s="26">
        <v>42531.195277777777</v>
      </c>
      <c r="T16" s="26">
        <v>42555.166666666672</v>
      </c>
    </row>
    <row r="17" spans="1:20" ht="101.5" x14ac:dyDescent="0.35">
      <c r="A17" s="22">
        <v>2868</v>
      </c>
      <c r="B17" s="19" t="s">
        <v>2868</v>
      </c>
      <c r="C17" s="3" t="s">
        <v>6978</v>
      </c>
      <c r="D17" s="23">
        <v>15000</v>
      </c>
      <c r="E17" s="24">
        <v>6301.76</v>
      </c>
      <c r="F17" s="18" t="s">
        <v>8220</v>
      </c>
      <c r="G17" s="18" t="s">
        <v>8223</v>
      </c>
      <c r="H17" s="18" t="s">
        <v>8245</v>
      </c>
      <c r="I17" s="18">
        <v>1475697054</v>
      </c>
      <c r="J17" s="18">
        <v>1473105054</v>
      </c>
      <c r="K17" s="18" t="b">
        <v>0</v>
      </c>
      <c r="L17" s="18">
        <v>60</v>
      </c>
      <c r="M17" s="18" t="b">
        <v>0</v>
      </c>
      <c r="N17" s="18" t="s">
        <v>8269</v>
      </c>
      <c r="O17" s="18">
        <v>42</v>
      </c>
      <c r="P17" s="18">
        <v>105.03</v>
      </c>
      <c r="Q17" s="25" t="s">
        <v>8315</v>
      </c>
      <c r="R17" s="18" t="s">
        <v>8316</v>
      </c>
      <c r="S17" s="26">
        <v>42618.827013888891</v>
      </c>
      <c r="T17" s="26">
        <v>42648.827013888891</v>
      </c>
    </row>
    <row r="18" spans="1:20" ht="116" x14ac:dyDescent="0.35">
      <c r="A18" s="22">
        <v>2869</v>
      </c>
      <c r="B18" s="19" t="s">
        <v>2869</v>
      </c>
      <c r="C18" s="3" t="s">
        <v>6979</v>
      </c>
      <c r="D18" s="23">
        <v>20000</v>
      </c>
      <c r="E18" s="24">
        <v>177</v>
      </c>
      <c r="F18" s="18" t="s">
        <v>8220</v>
      </c>
      <c r="G18" s="18" t="s">
        <v>8223</v>
      </c>
      <c r="H18" s="18" t="s">
        <v>8245</v>
      </c>
      <c r="I18" s="18">
        <v>1468937681</v>
      </c>
      <c r="J18" s="18">
        <v>1466345681</v>
      </c>
      <c r="K18" s="18" t="b">
        <v>0</v>
      </c>
      <c r="L18" s="18">
        <v>5</v>
      </c>
      <c r="M18" s="18" t="b">
        <v>0</v>
      </c>
      <c r="N18" s="18" t="s">
        <v>8269</v>
      </c>
      <c r="O18" s="18">
        <v>1</v>
      </c>
      <c r="P18" s="18">
        <v>35.4</v>
      </c>
      <c r="Q18" s="25" t="s">
        <v>8315</v>
      </c>
      <c r="R18" s="18" t="s">
        <v>8316</v>
      </c>
      <c r="S18" s="26">
        <v>42540.593530092592</v>
      </c>
      <c r="T18" s="26">
        <v>42570.593530092592</v>
      </c>
    </row>
    <row r="19" spans="1:20" ht="101.5" x14ac:dyDescent="0.35">
      <c r="A19" s="22">
        <v>2870</v>
      </c>
      <c r="B19" s="19" t="s">
        <v>2870</v>
      </c>
      <c r="C19" s="3" t="s">
        <v>6980</v>
      </c>
      <c r="D19" s="23">
        <v>5000</v>
      </c>
      <c r="E19" s="24">
        <v>750</v>
      </c>
      <c r="F19" s="18" t="s">
        <v>8220</v>
      </c>
      <c r="G19" s="18" t="s">
        <v>8223</v>
      </c>
      <c r="H19" s="18" t="s">
        <v>8245</v>
      </c>
      <c r="I19" s="18">
        <v>1400301165</v>
      </c>
      <c r="J19" s="18">
        <v>1397709165</v>
      </c>
      <c r="K19" s="18" t="b">
        <v>0</v>
      </c>
      <c r="L19" s="18">
        <v>9</v>
      </c>
      <c r="M19" s="18" t="b">
        <v>0</v>
      </c>
      <c r="N19" s="18" t="s">
        <v>8269</v>
      </c>
      <c r="O19" s="18">
        <v>15</v>
      </c>
      <c r="P19" s="18">
        <v>83.33</v>
      </c>
      <c r="Q19" s="25" t="s">
        <v>8315</v>
      </c>
      <c r="R19" s="18" t="s">
        <v>8316</v>
      </c>
      <c r="S19" s="26">
        <v>41746.189409722225</v>
      </c>
      <c r="T19" s="26">
        <v>41776.189409722225</v>
      </c>
    </row>
    <row r="20" spans="1:20" ht="87" x14ac:dyDescent="0.35">
      <c r="A20" s="22">
        <v>2871</v>
      </c>
      <c r="B20" s="19" t="s">
        <v>2871</v>
      </c>
      <c r="C20" s="3" t="s">
        <v>6981</v>
      </c>
      <c r="D20" s="23">
        <v>10000</v>
      </c>
      <c r="E20" s="24">
        <v>467</v>
      </c>
      <c r="F20" s="18" t="s">
        <v>8220</v>
      </c>
      <c r="G20" s="18" t="s">
        <v>8223</v>
      </c>
      <c r="H20" s="18" t="s">
        <v>8245</v>
      </c>
      <c r="I20" s="18">
        <v>1419183813</v>
      </c>
      <c r="J20" s="18">
        <v>1417455813</v>
      </c>
      <c r="K20" s="18" t="b">
        <v>0</v>
      </c>
      <c r="L20" s="18">
        <v>13</v>
      </c>
      <c r="M20" s="18" t="b">
        <v>0</v>
      </c>
      <c r="N20" s="18" t="s">
        <v>8269</v>
      </c>
      <c r="O20" s="18">
        <v>5</v>
      </c>
      <c r="P20" s="18">
        <v>35.92</v>
      </c>
      <c r="Q20" s="25" t="s">
        <v>8315</v>
      </c>
      <c r="R20" s="18" t="s">
        <v>8316</v>
      </c>
      <c r="S20" s="26">
        <v>41974.738576388889</v>
      </c>
      <c r="T20" s="26">
        <v>41994.738576388889</v>
      </c>
    </row>
    <row r="21" spans="1:20" ht="72.5" x14ac:dyDescent="0.35">
      <c r="A21" s="22">
        <v>2872</v>
      </c>
      <c r="B21" s="19" t="s">
        <v>2872</v>
      </c>
      <c r="C21" s="3" t="s">
        <v>6982</v>
      </c>
      <c r="D21" s="23">
        <v>3000</v>
      </c>
      <c r="E21" s="24">
        <v>0</v>
      </c>
      <c r="F21" s="18" t="s">
        <v>8220</v>
      </c>
      <c r="G21" s="18" t="s">
        <v>8223</v>
      </c>
      <c r="H21" s="18" t="s">
        <v>8245</v>
      </c>
      <c r="I21" s="18">
        <v>1434768438</v>
      </c>
      <c r="J21" s="18">
        <v>1429584438</v>
      </c>
      <c r="K21" s="18" t="b">
        <v>0</v>
      </c>
      <c r="L21" s="18">
        <v>0</v>
      </c>
      <c r="M21" s="18" t="b">
        <v>0</v>
      </c>
      <c r="N21" s="18" t="s">
        <v>8269</v>
      </c>
      <c r="O21" s="18">
        <v>0</v>
      </c>
      <c r="P21" s="18">
        <v>0</v>
      </c>
      <c r="Q21" s="25" t="s">
        <v>8315</v>
      </c>
      <c r="R21" s="18" t="s">
        <v>8316</v>
      </c>
      <c r="S21" s="26">
        <v>42115.11618055556</v>
      </c>
      <c r="T21" s="26">
        <v>42175.11618055556</v>
      </c>
    </row>
    <row r="22" spans="1:20" ht="101.5" x14ac:dyDescent="0.35">
      <c r="A22" s="22">
        <v>2873</v>
      </c>
      <c r="B22" s="19" t="s">
        <v>2873</v>
      </c>
      <c r="C22" s="3" t="s">
        <v>6983</v>
      </c>
      <c r="D22" s="23">
        <v>2500</v>
      </c>
      <c r="E22" s="24">
        <v>953</v>
      </c>
      <c r="F22" s="18" t="s">
        <v>8220</v>
      </c>
      <c r="G22" s="18" t="s">
        <v>8223</v>
      </c>
      <c r="H22" s="18" t="s">
        <v>8245</v>
      </c>
      <c r="I22" s="18">
        <v>1422473831</v>
      </c>
      <c r="J22" s="18">
        <v>1419881831</v>
      </c>
      <c r="K22" s="18" t="b">
        <v>0</v>
      </c>
      <c r="L22" s="18">
        <v>8</v>
      </c>
      <c r="M22" s="18" t="b">
        <v>0</v>
      </c>
      <c r="N22" s="18" t="s">
        <v>8269</v>
      </c>
      <c r="O22" s="18">
        <v>38</v>
      </c>
      <c r="P22" s="18">
        <v>119.13</v>
      </c>
      <c r="Q22" s="25" t="s">
        <v>8315</v>
      </c>
      <c r="R22" s="18" t="s">
        <v>8316</v>
      </c>
      <c r="S22" s="26">
        <v>42002.817488425921</v>
      </c>
      <c r="T22" s="26">
        <v>42032.817488425921</v>
      </c>
    </row>
    <row r="23" spans="1:20" ht="101.5" x14ac:dyDescent="0.35">
      <c r="A23" s="22">
        <v>2874</v>
      </c>
      <c r="B23" s="19" t="s">
        <v>2874</v>
      </c>
      <c r="C23" s="3" t="s">
        <v>6984</v>
      </c>
      <c r="D23" s="23">
        <v>5000</v>
      </c>
      <c r="E23" s="24">
        <v>271</v>
      </c>
      <c r="F23" s="18" t="s">
        <v>8220</v>
      </c>
      <c r="G23" s="18" t="s">
        <v>8223</v>
      </c>
      <c r="H23" s="18" t="s">
        <v>8245</v>
      </c>
      <c r="I23" s="18">
        <v>1484684186</v>
      </c>
      <c r="J23" s="18">
        <v>1482092186</v>
      </c>
      <c r="K23" s="18" t="b">
        <v>0</v>
      </c>
      <c r="L23" s="18">
        <v>3</v>
      </c>
      <c r="M23" s="18" t="b">
        <v>0</v>
      </c>
      <c r="N23" s="18" t="s">
        <v>8269</v>
      </c>
      <c r="O23" s="18">
        <v>5</v>
      </c>
      <c r="P23" s="18">
        <v>90.33</v>
      </c>
      <c r="Q23" s="25" t="s">
        <v>8315</v>
      </c>
      <c r="R23" s="18" t="s">
        <v>8316</v>
      </c>
      <c r="S23" s="26">
        <v>42722.84474537037</v>
      </c>
      <c r="T23" s="26">
        <v>42752.84474537037</v>
      </c>
    </row>
    <row r="24" spans="1:20" ht="101.5" x14ac:dyDescent="0.35">
      <c r="A24" s="22">
        <v>2875</v>
      </c>
      <c r="B24" s="19" t="s">
        <v>2875</v>
      </c>
      <c r="C24" s="3" t="s">
        <v>6985</v>
      </c>
      <c r="D24" s="23">
        <v>20000</v>
      </c>
      <c r="E24" s="24">
        <v>7</v>
      </c>
      <c r="F24" s="18" t="s">
        <v>8220</v>
      </c>
      <c r="G24" s="18" t="s">
        <v>8223</v>
      </c>
      <c r="H24" s="18" t="s">
        <v>8245</v>
      </c>
      <c r="I24" s="18">
        <v>1462417493</v>
      </c>
      <c r="J24" s="18">
        <v>1459825493</v>
      </c>
      <c r="K24" s="18" t="b">
        <v>0</v>
      </c>
      <c r="L24" s="18">
        <v>3</v>
      </c>
      <c r="M24" s="18" t="b">
        <v>0</v>
      </c>
      <c r="N24" s="18" t="s">
        <v>8269</v>
      </c>
      <c r="O24" s="18">
        <v>0</v>
      </c>
      <c r="P24" s="18">
        <v>2.33</v>
      </c>
      <c r="Q24" s="25" t="s">
        <v>8315</v>
      </c>
      <c r="R24" s="18" t="s">
        <v>8316</v>
      </c>
      <c r="S24" s="26">
        <v>42465.128391203703</v>
      </c>
      <c r="T24" s="26">
        <v>42495.128391203703</v>
      </c>
    </row>
    <row r="25" spans="1:20" ht="101.5" x14ac:dyDescent="0.35">
      <c r="A25" s="22">
        <v>2876</v>
      </c>
      <c r="B25" s="19" t="s">
        <v>2876</v>
      </c>
      <c r="C25" s="3" t="s">
        <v>6986</v>
      </c>
      <c r="D25" s="23">
        <v>150000</v>
      </c>
      <c r="E25" s="24">
        <v>0</v>
      </c>
      <c r="F25" s="18" t="s">
        <v>8220</v>
      </c>
      <c r="G25" s="18" t="s">
        <v>8223</v>
      </c>
      <c r="H25" s="18" t="s">
        <v>8245</v>
      </c>
      <c r="I25" s="18">
        <v>1437069079</v>
      </c>
      <c r="J25" s="18">
        <v>1434477079</v>
      </c>
      <c r="K25" s="18" t="b">
        <v>0</v>
      </c>
      <c r="L25" s="18">
        <v>0</v>
      </c>
      <c r="M25" s="18" t="b">
        <v>0</v>
      </c>
      <c r="N25" s="18" t="s">
        <v>8269</v>
      </c>
      <c r="O25" s="18">
        <v>0</v>
      </c>
      <c r="P25" s="18">
        <v>0</v>
      </c>
      <c r="Q25" s="25" t="s">
        <v>8315</v>
      </c>
      <c r="R25" s="18" t="s">
        <v>8316</v>
      </c>
      <c r="S25" s="26">
        <v>42171.743969907402</v>
      </c>
      <c r="T25" s="26">
        <v>42201.743969907402</v>
      </c>
    </row>
    <row r="26" spans="1:20" ht="101.5" x14ac:dyDescent="0.35">
      <c r="A26" s="22">
        <v>2877</v>
      </c>
      <c r="B26" s="19" t="s">
        <v>2877</v>
      </c>
      <c r="C26" s="3" t="s">
        <v>6987</v>
      </c>
      <c r="D26" s="23">
        <v>6000</v>
      </c>
      <c r="E26" s="24">
        <v>650</v>
      </c>
      <c r="F26" s="18" t="s">
        <v>8220</v>
      </c>
      <c r="G26" s="18" t="s">
        <v>8223</v>
      </c>
      <c r="H26" s="18" t="s">
        <v>8245</v>
      </c>
      <c r="I26" s="18">
        <v>1480525200</v>
      </c>
      <c r="J26" s="18">
        <v>1477781724</v>
      </c>
      <c r="K26" s="18" t="b">
        <v>0</v>
      </c>
      <c r="L26" s="18">
        <v>6</v>
      </c>
      <c r="M26" s="18" t="b">
        <v>0</v>
      </c>
      <c r="N26" s="18" t="s">
        <v>8269</v>
      </c>
      <c r="O26" s="18">
        <v>11</v>
      </c>
      <c r="P26" s="18">
        <v>108.33</v>
      </c>
      <c r="Q26" s="25" t="s">
        <v>8315</v>
      </c>
      <c r="R26" s="18" t="s">
        <v>8316</v>
      </c>
      <c r="S26" s="26">
        <v>42672.955138888887</v>
      </c>
      <c r="T26" s="26">
        <v>42704.708333333328</v>
      </c>
    </row>
    <row r="27" spans="1:20" ht="87" x14ac:dyDescent="0.35">
      <c r="A27" s="22">
        <v>2879</v>
      </c>
      <c r="B27" s="19" t="s">
        <v>2879</v>
      </c>
      <c r="C27" s="3" t="s">
        <v>6989</v>
      </c>
      <c r="D27" s="23">
        <v>11200</v>
      </c>
      <c r="E27" s="24">
        <v>29</v>
      </c>
      <c r="F27" s="18" t="s">
        <v>8220</v>
      </c>
      <c r="G27" s="18" t="s">
        <v>8223</v>
      </c>
      <c r="H27" s="18" t="s">
        <v>8245</v>
      </c>
      <c r="I27" s="18">
        <v>1453310661</v>
      </c>
      <c r="J27" s="18">
        <v>1450718661</v>
      </c>
      <c r="K27" s="18" t="b">
        <v>0</v>
      </c>
      <c r="L27" s="18">
        <v>1</v>
      </c>
      <c r="M27" s="18" t="b">
        <v>0</v>
      </c>
      <c r="N27" s="18" t="s">
        <v>8269</v>
      </c>
      <c r="O27" s="18">
        <v>0</v>
      </c>
      <c r="P27" s="18">
        <v>29</v>
      </c>
      <c r="Q27" s="25" t="s">
        <v>8315</v>
      </c>
      <c r="R27" s="18" t="s">
        <v>8316</v>
      </c>
      <c r="S27" s="26">
        <v>42359.725243055553</v>
      </c>
      <c r="T27" s="26">
        <v>42389.725243055553</v>
      </c>
    </row>
    <row r="28" spans="1:20" ht="101.5" x14ac:dyDescent="0.35">
      <c r="A28" s="22">
        <v>2880</v>
      </c>
      <c r="B28" s="19" t="s">
        <v>2880</v>
      </c>
      <c r="C28" s="3" t="s">
        <v>6990</v>
      </c>
      <c r="D28" s="23">
        <v>12000</v>
      </c>
      <c r="E28" s="24">
        <v>2800</v>
      </c>
      <c r="F28" s="18" t="s">
        <v>8220</v>
      </c>
      <c r="G28" s="18" t="s">
        <v>8223</v>
      </c>
      <c r="H28" s="18" t="s">
        <v>8245</v>
      </c>
      <c r="I28" s="18">
        <v>1440090300</v>
      </c>
      <c r="J28" s="18">
        <v>1436305452</v>
      </c>
      <c r="K28" s="18" t="b">
        <v>0</v>
      </c>
      <c r="L28" s="18">
        <v>29</v>
      </c>
      <c r="M28" s="18" t="b">
        <v>0</v>
      </c>
      <c r="N28" s="18" t="s">
        <v>8269</v>
      </c>
      <c r="O28" s="18">
        <v>23</v>
      </c>
      <c r="P28" s="18">
        <v>96.55</v>
      </c>
      <c r="Q28" s="25" t="s">
        <v>8315</v>
      </c>
      <c r="R28" s="18" t="s">
        <v>8316</v>
      </c>
      <c r="S28" s="26">
        <v>42192.905694444446</v>
      </c>
      <c r="T28" s="26">
        <v>42236.711805555555</v>
      </c>
    </row>
    <row r="29" spans="1:20" ht="101.5" x14ac:dyDescent="0.35">
      <c r="A29" s="22">
        <v>2881</v>
      </c>
      <c r="B29" s="19" t="s">
        <v>2881</v>
      </c>
      <c r="C29" s="3" t="s">
        <v>6991</v>
      </c>
      <c r="D29" s="23">
        <v>5500</v>
      </c>
      <c r="E29" s="24">
        <v>0</v>
      </c>
      <c r="F29" s="18" t="s">
        <v>8220</v>
      </c>
      <c r="G29" s="18" t="s">
        <v>8223</v>
      </c>
      <c r="H29" s="18" t="s">
        <v>8245</v>
      </c>
      <c r="I29" s="18">
        <v>1417620036</v>
      </c>
      <c r="J29" s="18">
        <v>1412432436</v>
      </c>
      <c r="K29" s="18" t="b">
        <v>0</v>
      </c>
      <c r="L29" s="18">
        <v>0</v>
      </c>
      <c r="M29" s="18" t="b">
        <v>0</v>
      </c>
      <c r="N29" s="18" t="s">
        <v>8269</v>
      </c>
      <c r="O29" s="18">
        <v>0</v>
      </c>
      <c r="P29" s="18">
        <v>0</v>
      </c>
      <c r="Q29" s="25" t="s">
        <v>8315</v>
      </c>
      <c r="R29" s="18" t="s">
        <v>8316</v>
      </c>
      <c r="S29" s="26">
        <v>41916.597638888888</v>
      </c>
      <c r="T29" s="26">
        <v>41976.639305555553</v>
      </c>
    </row>
    <row r="30" spans="1:20" ht="101.5" x14ac:dyDescent="0.35">
      <c r="A30" s="22">
        <v>2882</v>
      </c>
      <c r="B30" s="19" t="s">
        <v>2882</v>
      </c>
      <c r="C30" s="3" t="s">
        <v>6992</v>
      </c>
      <c r="D30" s="23">
        <v>750</v>
      </c>
      <c r="E30" s="24">
        <v>252</v>
      </c>
      <c r="F30" s="18" t="s">
        <v>8220</v>
      </c>
      <c r="G30" s="18" t="s">
        <v>8223</v>
      </c>
      <c r="H30" s="18" t="s">
        <v>8245</v>
      </c>
      <c r="I30" s="18">
        <v>1462112318</v>
      </c>
      <c r="J30" s="18">
        <v>1459520318</v>
      </c>
      <c r="K30" s="18" t="b">
        <v>0</v>
      </c>
      <c r="L30" s="18">
        <v>4</v>
      </c>
      <c r="M30" s="18" t="b">
        <v>0</v>
      </c>
      <c r="N30" s="18" t="s">
        <v>8269</v>
      </c>
      <c r="O30" s="18">
        <v>34</v>
      </c>
      <c r="P30" s="18">
        <v>63</v>
      </c>
      <c r="Q30" s="25" t="s">
        <v>8315</v>
      </c>
      <c r="R30" s="18" t="s">
        <v>8316</v>
      </c>
      <c r="S30" s="26">
        <v>42461.596273148149</v>
      </c>
      <c r="T30" s="26">
        <v>42491.596273148149</v>
      </c>
    </row>
    <row r="31" spans="1:20" ht="116" x14ac:dyDescent="0.35">
      <c r="A31" s="22">
        <v>2883</v>
      </c>
      <c r="B31" s="19" t="s">
        <v>2883</v>
      </c>
      <c r="C31" s="3" t="s">
        <v>6993</v>
      </c>
      <c r="D31" s="23">
        <v>10000</v>
      </c>
      <c r="E31" s="24">
        <v>1908</v>
      </c>
      <c r="F31" s="18" t="s">
        <v>8220</v>
      </c>
      <c r="G31" s="18" t="s">
        <v>8223</v>
      </c>
      <c r="H31" s="18" t="s">
        <v>8245</v>
      </c>
      <c r="I31" s="18">
        <v>1454734740</v>
      </c>
      <c r="J31" s="18">
        <v>1451684437</v>
      </c>
      <c r="K31" s="18" t="b">
        <v>0</v>
      </c>
      <c r="L31" s="18">
        <v>5</v>
      </c>
      <c r="M31" s="18" t="b">
        <v>0</v>
      </c>
      <c r="N31" s="18" t="s">
        <v>8269</v>
      </c>
      <c r="O31" s="18">
        <v>19</v>
      </c>
      <c r="P31" s="18">
        <v>381.6</v>
      </c>
      <c r="Q31" s="25" t="s">
        <v>8315</v>
      </c>
      <c r="R31" s="18" t="s">
        <v>8316</v>
      </c>
      <c r="S31" s="26">
        <v>42370.90320601852</v>
      </c>
      <c r="T31" s="26">
        <v>42406.207638888889</v>
      </c>
    </row>
    <row r="32" spans="1:20" ht="58" x14ac:dyDescent="0.35">
      <c r="A32" s="22">
        <v>2884</v>
      </c>
      <c r="B32" s="19" t="s">
        <v>2884</v>
      </c>
      <c r="C32" s="3" t="s">
        <v>6994</v>
      </c>
      <c r="D32" s="23">
        <v>45000</v>
      </c>
      <c r="E32" s="24">
        <v>185</v>
      </c>
      <c r="F32" s="18" t="s">
        <v>8220</v>
      </c>
      <c r="G32" s="18" t="s">
        <v>8223</v>
      </c>
      <c r="H32" s="18" t="s">
        <v>8245</v>
      </c>
      <c r="I32" s="18">
        <v>1417800435</v>
      </c>
      <c r="J32" s="18">
        <v>1415208435</v>
      </c>
      <c r="K32" s="18" t="b">
        <v>0</v>
      </c>
      <c r="L32" s="18">
        <v>4</v>
      </c>
      <c r="M32" s="18" t="b">
        <v>0</v>
      </c>
      <c r="N32" s="18" t="s">
        <v>8269</v>
      </c>
      <c r="O32" s="18">
        <v>0</v>
      </c>
      <c r="P32" s="18">
        <v>46.25</v>
      </c>
      <c r="Q32" s="25" t="s">
        <v>8315</v>
      </c>
      <c r="R32" s="18" t="s">
        <v>8316</v>
      </c>
      <c r="S32" s="26">
        <v>41948.727256944447</v>
      </c>
      <c r="T32" s="26">
        <v>41978.727256944447</v>
      </c>
    </row>
    <row r="33" spans="1:20" ht="58" x14ac:dyDescent="0.35">
      <c r="A33" s="22">
        <v>2885</v>
      </c>
      <c r="B33" s="19" t="s">
        <v>2885</v>
      </c>
      <c r="C33" s="3" t="s">
        <v>6995</v>
      </c>
      <c r="D33" s="23">
        <v>400</v>
      </c>
      <c r="E33" s="24">
        <v>130</v>
      </c>
      <c r="F33" s="18" t="s">
        <v>8220</v>
      </c>
      <c r="G33" s="18" t="s">
        <v>8223</v>
      </c>
      <c r="H33" s="18" t="s">
        <v>8245</v>
      </c>
      <c r="I33" s="18">
        <v>1426294201</v>
      </c>
      <c r="J33" s="18">
        <v>1423705801</v>
      </c>
      <c r="K33" s="18" t="b">
        <v>0</v>
      </c>
      <c r="L33" s="18">
        <v>5</v>
      </c>
      <c r="M33" s="18" t="b">
        <v>0</v>
      </c>
      <c r="N33" s="18" t="s">
        <v>8269</v>
      </c>
      <c r="O33" s="18">
        <v>33</v>
      </c>
      <c r="P33" s="18">
        <v>26</v>
      </c>
      <c r="Q33" s="25" t="s">
        <v>8315</v>
      </c>
      <c r="R33" s="18" t="s">
        <v>8316</v>
      </c>
      <c r="S33" s="26">
        <v>42047.07640046296</v>
      </c>
      <c r="T33" s="26">
        <v>42077.034733796296</v>
      </c>
    </row>
    <row r="34" spans="1:20" ht="116" x14ac:dyDescent="0.35">
      <c r="A34" s="22">
        <v>2886</v>
      </c>
      <c r="B34" s="19" t="s">
        <v>2886</v>
      </c>
      <c r="C34" s="3" t="s">
        <v>6996</v>
      </c>
      <c r="D34" s="23">
        <v>200</v>
      </c>
      <c r="E34" s="24">
        <v>10</v>
      </c>
      <c r="F34" s="18" t="s">
        <v>8220</v>
      </c>
      <c r="G34" s="18" t="s">
        <v>8223</v>
      </c>
      <c r="H34" s="18" t="s">
        <v>8245</v>
      </c>
      <c r="I34" s="18">
        <v>1442635140</v>
      </c>
      <c r="J34" s="18">
        <v>1442243484</v>
      </c>
      <c r="K34" s="18" t="b">
        <v>0</v>
      </c>
      <c r="L34" s="18">
        <v>1</v>
      </c>
      <c r="M34" s="18" t="b">
        <v>0</v>
      </c>
      <c r="N34" s="18" t="s">
        <v>8269</v>
      </c>
      <c r="O34" s="18">
        <v>5</v>
      </c>
      <c r="P34" s="18">
        <v>10</v>
      </c>
      <c r="Q34" s="25" t="s">
        <v>8315</v>
      </c>
      <c r="R34" s="18" t="s">
        <v>8316</v>
      </c>
      <c r="S34" s="26">
        <v>42261.632916666669</v>
      </c>
      <c r="T34" s="26">
        <v>42266.165972222225</v>
      </c>
    </row>
    <row r="35" spans="1:20" ht="101.5" x14ac:dyDescent="0.35">
      <c r="A35" s="22">
        <v>2887</v>
      </c>
      <c r="B35" s="19" t="s">
        <v>2887</v>
      </c>
      <c r="C35" s="3" t="s">
        <v>6997</v>
      </c>
      <c r="D35" s="23">
        <v>3000</v>
      </c>
      <c r="E35" s="24">
        <v>5</v>
      </c>
      <c r="F35" s="18" t="s">
        <v>8220</v>
      </c>
      <c r="G35" s="18" t="s">
        <v>8223</v>
      </c>
      <c r="H35" s="18" t="s">
        <v>8245</v>
      </c>
      <c r="I35" s="18">
        <v>1420971324</v>
      </c>
      <c r="J35" s="18">
        <v>1418379324</v>
      </c>
      <c r="K35" s="18" t="b">
        <v>0</v>
      </c>
      <c r="L35" s="18">
        <v>1</v>
      </c>
      <c r="M35" s="18" t="b">
        <v>0</v>
      </c>
      <c r="N35" s="18" t="s">
        <v>8269</v>
      </c>
      <c r="O35" s="18">
        <v>0</v>
      </c>
      <c r="P35" s="18">
        <v>5</v>
      </c>
      <c r="Q35" s="25" t="s">
        <v>8315</v>
      </c>
      <c r="R35" s="18" t="s">
        <v>8316</v>
      </c>
      <c r="S35" s="26">
        <v>41985.427361111113</v>
      </c>
      <c r="T35" s="26">
        <v>42015.427361111113</v>
      </c>
    </row>
    <row r="36" spans="1:20" ht="101.5" x14ac:dyDescent="0.35">
      <c r="A36" s="22">
        <v>2888</v>
      </c>
      <c r="B36" s="19" t="s">
        <v>2888</v>
      </c>
      <c r="C36" s="3" t="s">
        <v>6998</v>
      </c>
      <c r="D36" s="23">
        <v>30000</v>
      </c>
      <c r="E36" s="24">
        <v>0</v>
      </c>
      <c r="F36" s="18" t="s">
        <v>8220</v>
      </c>
      <c r="G36" s="18" t="s">
        <v>8223</v>
      </c>
      <c r="H36" s="18" t="s">
        <v>8245</v>
      </c>
      <c r="I36" s="18">
        <v>1413608340</v>
      </c>
      <c r="J36" s="18">
        <v>1412945440</v>
      </c>
      <c r="K36" s="18" t="b">
        <v>0</v>
      </c>
      <c r="L36" s="18">
        <v>0</v>
      </c>
      <c r="M36" s="18" t="b">
        <v>0</v>
      </c>
      <c r="N36" s="18" t="s">
        <v>8269</v>
      </c>
      <c r="O36" s="18">
        <v>0</v>
      </c>
      <c r="P36" s="18">
        <v>0</v>
      </c>
      <c r="Q36" s="25" t="s">
        <v>8315</v>
      </c>
      <c r="R36" s="18" t="s">
        <v>8316</v>
      </c>
      <c r="S36" s="26">
        <v>41922.535185185188</v>
      </c>
      <c r="T36" s="26">
        <v>41930.207638888889</v>
      </c>
    </row>
    <row r="37" spans="1:20" ht="101.5" x14ac:dyDescent="0.35">
      <c r="A37" s="22">
        <v>2889</v>
      </c>
      <c r="B37" s="19" t="s">
        <v>2889</v>
      </c>
      <c r="C37" s="3" t="s">
        <v>6999</v>
      </c>
      <c r="D37" s="23">
        <v>3000</v>
      </c>
      <c r="E37" s="24">
        <v>1142</v>
      </c>
      <c r="F37" s="18" t="s">
        <v>8220</v>
      </c>
      <c r="G37" s="18" t="s">
        <v>8223</v>
      </c>
      <c r="H37" s="18" t="s">
        <v>8245</v>
      </c>
      <c r="I37" s="18">
        <v>1409344985</v>
      </c>
      <c r="J37" s="18">
        <v>1406752985</v>
      </c>
      <c r="K37" s="18" t="b">
        <v>0</v>
      </c>
      <c r="L37" s="18">
        <v>14</v>
      </c>
      <c r="M37" s="18" t="b">
        <v>0</v>
      </c>
      <c r="N37" s="18" t="s">
        <v>8269</v>
      </c>
      <c r="O37" s="18">
        <v>38</v>
      </c>
      <c r="P37" s="18">
        <v>81.569999999999993</v>
      </c>
      <c r="Q37" s="25" t="s">
        <v>8315</v>
      </c>
      <c r="R37" s="18" t="s">
        <v>8316</v>
      </c>
      <c r="S37" s="26">
        <v>41850.863252314812</v>
      </c>
      <c r="T37" s="26">
        <v>41880.863252314812</v>
      </c>
    </row>
    <row r="38" spans="1:20" ht="116" x14ac:dyDescent="0.35">
      <c r="A38" s="22">
        <v>2890</v>
      </c>
      <c r="B38" s="19" t="s">
        <v>2890</v>
      </c>
      <c r="C38" s="3" t="s">
        <v>7000</v>
      </c>
      <c r="D38" s="23">
        <v>2000</v>
      </c>
      <c r="E38" s="24">
        <v>21</v>
      </c>
      <c r="F38" s="18" t="s">
        <v>8220</v>
      </c>
      <c r="G38" s="18" t="s">
        <v>8223</v>
      </c>
      <c r="H38" s="18" t="s">
        <v>8245</v>
      </c>
      <c r="I38" s="18">
        <v>1407553200</v>
      </c>
      <c r="J38" s="18">
        <v>1405100992</v>
      </c>
      <c r="K38" s="18" t="b">
        <v>0</v>
      </c>
      <c r="L38" s="18">
        <v>3</v>
      </c>
      <c r="M38" s="18" t="b">
        <v>0</v>
      </c>
      <c r="N38" s="18" t="s">
        <v>8269</v>
      </c>
      <c r="O38" s="18">
        <v>1</v>
      </c>
      <c r="P38" s="18">
        <v>7</v>
      </c>
      <c r="Q38" s="25" t="s">
        <v>8315</v>
      </c>
      <c r="R38" s="18" t="s">
        <v>8316</v>
      </c>
      <c r="S38" s="26">
        <v>41831.742962962962</v>
      </c>
      <c r="T38" s="26">
        <v>41860.125</v>
      </c>
    </row>
    <row r="39" spans="1:20" ht="101.5" x14ac:dyDescent="0.35">
      <c r="A39" s="22">
        <v>2891</v>
      </c>
      <c r="B39" s="19" t="s">
        <v>2891</v>
      </c>
      <c r="C39" s="3" t="s">
        <v>7001</v>
      </c>
      <c r="D39" s="23">
        <v>10000</v>
      </c>
      <c r="E39" s="24">
        <v>273</v>
      </c>
      <c r="F39" s="18" t="s">
        <v>8220</v>
      </c>
      <c r="G39" s="18" t="s">
        <v>8223</v>
      </c>
      <c r="H39" s="18" t="s">
        <v>8245</v>
      </c>
      <c r="I39" s="18">
        <v>1460751128</v>
      </c>
      <c r="J39" s="18">
        <v>1455570728</v>
      </c>
      <c r="K39" s="18" t="b">
        <v>0</v>
      </c>
      <c r="L39" s="18">
        <v>10</v>
      </c>
      <c r="M39" s="18" t="b">
        <v>0</v>
      </c>
      <c r="N39" s="18" t="s">
        <v>8269</v>
      </c>
      <c r="O39" s="18">
        <v>3</v>
      </c>
      <c r="P39" s="18">
        <v>27.3</v>
      </c>
      <c r="Q39" s="25" t="s">
        <v>8315</v>
      </c>
      <c r="R39" s="18" t="s">
        <v>8316</v>
      </c>
      <c r="S39" s="26">
        <v>42415.883425925931</v>
      </c>
      <c r="T39" s="26">
        <v>42475.84175925926</v>
      </c>
    </row>
    <row r="40" spans="1:20" ht="87" x14ac:dyDescent="0.35">
      <c r="A40" s="22">
        <v>2892</v>
      </c>
      <c r="B40" s="19" t="s">
        <v>2892</v>
      </c>
      <c r="C40" s="3" t="s">
        <v>7002</v>
      </c>
      <c r="D40" s="23">
        <v>5500</v>
      </c>
      <c r="E40" s="24">
        <v>500</v>
      </c>
      <c r="F40" s="18" t="s">
        <v>8220</v>
      </c>
      <c r="G40" s="18" t="s">
        <v>8223</v>
      </c>
      <c r="H40" s="18" t="s">
        <v>8245</v>
      </c>
      <c r="I40" s="18">
        <v>1409000400</v>
      </c>
      <c r="J40" s="18">
        <v>1408381704</v>
      </c>
      <c r="K40" s="18" t="b">
        <v>0</v>
      </c>
      <c r="L40" s="18">
        <v>17</v>
      </c>
      <c r="M40" s="18" t="b">
        <v>0</v>
      </c>
      <c r="N40" s="18" t="s">
        <v>8269</v>
      </c>
      <c r="O40" s="18">
        <v>9</v>
      </c>
      <c r="P40" s="18">
        <v>29.41</v>
      </c>
      <c r="Q40" s="25" t="s">
        <v>8315</v>
      </c>
      <c r="R40" s="18" t="s">
        <v>8316</v>
      </c>
      <c r="S40" s="26">
        <v>41869.714166666665</v>
      </c>
      <c r="T40" s="26">
        <v>41876.875</v>
      </c>
    </row>
    <row r="41" spans="1:20" ht="43.5" x14ac:dyDescent="0.35">
      <c r="A41" s="22">
        <v>2893</v>
      </c>
      <c r="B41" s="19" t="s">
        <v>2893</v>
      </c>
      <c r="C41" s="3" t="s">
        <v>7003</v>
      </c>
      <c r="D41" s="23">
        <v>5000</v>
      </c>
      <c r="E41" s="24">
        <v>25</v>
      </c>
      <c r="F41" s="18" t="s">
        <v>8220</v>
      </c>
      <c r="G41" s="18" t="s">
        <v>8223</v>
      </c>
      <c r="H41" s="18" t="s">
        <v>8245</v>
      </c>
      <c r="I41" s="18">
        <v>1420768800</v>
      </c>
      <c r="J41" s="18">
        <v>1415644395</v>
      </c>
      <c r="K41" s="18" t="b">
        <v>0</v>
      </c>
      <c r="L41" s="18">
        <v>2</v>
      </c>
      <c r="M41" s="18" t="b">
        <v>0</v>
      </c>
      <c r="N41" s="18" t="s">
        <v>8269</v>
      </c>
      <c r="O41" s="18">
        <v>1</v>
      </c>
      <c r="P41" s="18">
        <v>12.5</v>
      </c>
      <c r="Q41" s="25" t="s">
        <v>8315</v>
      </c>
      <c r="R41" s="18" t="s">
        <v>8316</v>
      </c>
      <c r="S41" s="26">
        <v>41953.773090277777</v>
      </c>
      <c r="T41" s="26">
        <v>42013.083333333328</v>
      </c>
    </row>
    <row r="42" spans="1:20" ht="43.5" x14ac:dyDescent="0.35">
      <c r="A42" s="22">
        <v>2894</v>
      </c>
      <c r="B42" s="19" t="s">
        <v>2894</v>
      </c>
      <c r="C42" s="3" t="s">
        <v>7004</v>
      </c>
      <c r="D42" s="23">
        <v>50000</v>
      </c>
      <c r="E42" s="24">
        <v>0</v>
      </c>
      <c r="F42" s="18" t="s">
        <v>8220</v>
      </c>
      <c r="G42" s="18" t="s">
        <v>8223</v>
      </c>
      <c r="H42" s="18" t="s">
        <v>8245</v>
      </c>
      <c r="I42" s="18">
        <v>1428100815</v>
      </c>
      <c r="J42" s="18">
        <v>1422920415</v>
      </c>
      <c r="K42" s="18" t="b">
        <v>0</v>
      </c>
      <c r="L42" s="18">
        <v>0</v>
      </c>
      <c r="M42" s="18" t="b">
        <v>0</v>
      </c>
      <c r="N42" s="18" t="s">
        <v>8269</v>
      </c>
      <c r="O42" s="18">
        <v>0</v>
      </c>
      <c r="P42" s="18">
        <v>0</v>
      </c>
      <c r="Q42" s="25" t="s">
        <v>8315</v>
      </c>
      <c r="R42" s="18" t="s">
        <v>8316</v>
      </c>
      <c r="S42" s="26">
        <v>42037.986284722225</v>
      </c>
      <c r="T42" s="26">
        <v>42097.944618055553</v>
      </c>
    </row>
    <row r="43" spans="1:20" ht="101.5" x14ac:dyDescent="0.35">
      <c r="A43" s="22">
        <v>2895</v>
      </c>
      <c r="B43" s="19" t="s">
        <v>2895</v>
      </c>
      <c r="C43" s="3" t="s">
        <v>7005</v>
      </c>
      <c r="D43" s="23">
        <v>500</v>
      </c>
      <c r="E43" s="24">
        <v>23</v>
      </c>
      <c r="F43" s="18" t="s">
        <v>8220</v>
      </c>
      <c r="G43" s="18" t="s">
        <v>8223</v>
      </c>
      <c r="H43" s="18" t="s">
        <v>8245</v>
      </c>
      <c r="I43" s="18">
        <v>1403470800</v>
      </c>
      <c r="J43" s="18">
        <v>1403356792</v>
      </c>
      <c r="K43" s="18" t="b">
        <v>0</v>
      </c>
      <c r="L43" s="18">
        <v>4</v>
      </c>
      <c r="M43" s="18" t="b">
        <v>0</v>
      </c>
      <c r="N43" s="18" t="s">
        <v>8269</v>
      </c>
      <c r="O43" s="18">
        <v>5</v>
      </c>
      <c r="P43" s="18">
        <v>5.75</v>
      </c>
      <c r="Q43" s="25" t="s">
        <v>8315</v>
      </c>
      <c r="R43" s="18" t="s">
        <v>8316</v>
      </c>
      <c r="S43" s="26">
        <v>41811.555462962962</v>
      </c>
      <c r="T43" s="26">
        <v>41812.875</v>
      </c>
    </row>
    <row r="44" spans="1:20" ht="72.5" x14ac:dyDescent="0.35">
      <c r="A44" s="22">
        <v>2896</v>
      </c>
      <c r="B44" s="19" t="s">
        <v>2896</v>
      </c>
      <c r="C44" s="3" t="s">
        <v>7006</v>
      </c>
      <c r="D44" s="23">
        <v>3000</v>
      </c>
      <c r="E44" s="24">
        <v>625</v>
      </c>
      <c r="F44" s="18" t="s">
        <v>8220</v>
      </c>
      <c r="G44" s="18" t="s">
        <v>8223</v>
      </c>
      <c r="H44" s="18" t="s">
        <v>8245</v>
      </c>
      <c r="I44" s="18">
        <v>1481522400</v>
      </c>
      <c r="J44" s="18">
        <v>1480283321</v>
      </c>
      <c r="K44" s="18" t="b">
        <v>0</v>
      </c>
      <c r="L44" s="18">
        <v>12</v>
      </c>
      <c r="M44" s="18" t="b">
        <v>0</v>
      </c>
      <c r="N44" s="18" t="s">
        <v>8269</v>
      </c>
      <c r="O44" s="18">
        <v>21</v>
      </c>
      <c r="P44" s="18">
        <v>52.08</v>
      </c>
      <c r="Q44" s="25" t="s">
        <v>8315</v>
      </c>
      <c r="R44" s="18" t="s">
        <v>8316</v>
      </c>
      <c r="S44" s="26">
        <v>42701.908807870372</v>
      </c>
      <c r="T44" s="26">
        <v>42716.25</v>
      </c>
    </row>
    <row r="45" spans="1:20" ht="101.5" x14ac:dyDescent="0.35">
      <c r="A45" s="22">
        <v>2897</v>
      </c>
      <c r="B45" s="19" t="s">
        <v>2897</v>
      </c>
      <c r="C45" s="3" t="s">
        <v>7007</v>
      </c>
      <c r="D45" s="23">
        <v>12000</v>
      </c>
      <c r="E45" s="24">
        <v>550</v>
      </c>
      <c r="F45" s="18" t="s">
        <v>8220</v>
      </c>
      <c r="G45" s="18" t="s">
        <v>8223</v>
      </c>
      <c r="H45" s="18" t="s">
        <v>8245</v>
      </c>
      <c r="I45" s="18">
        <v>1444577345</v>
      </c>
      <c r="J45" s="18">
        <v>1441985458</v>
      </c>
      <c r="K45" s="18" t="b">
        <v>0</v>
      </c>
      <c r="L45" s="18">
        <v>3</v>
      </c>
      <c r="M45" s="18" t="b">
        <v>0</v>
      </c>
      <c r="N45" s="18" t="s">
        <v>8269</v>
      </c>
      <c r="O45" s="18">
        <v>5</v>
      </c>
      <c r="P45" s="18">
        <v>183.33</v>
      </c>
      <c r="Q45" s="25" t="s">
        <v>8315</v>
      </c>
      <c r="R45" s="18" t="s">
        <v>8316</v>
      </c>
      <c r="S45" s="26">
        <v>42258.646504629629</v>
      </c>
      <c r="T45" s="26">
        <v>42288.645196759258</v>
      </c>
    </row>
    <row r="46" spans="1:20" ht="101.5" x14ac:dyDescent="0.35">
      <c r="A46" s="22">
        <v>2898</v>
      </c>
      <c r="B46" s="19" t="s">
        <v>2898</v>
      </c>
      <c r="C46" s="3" t="s">
        <v>7008</v>
      </c>
      <c r="D46" s="23">
        <v>7500</v>
      </c>
      <c r="E46" s="24">
        <v>316</v>
      </c>
      <c r="F46" s="18" t="s">
        <v>8220</v>
      </c>
      <c r="G46" s="18" t="s">
        <v>8223</v>
      </c>
      <c r="H46" s="18" t="s">
        <v>8245</v>
      </c>
      <c r="I46" s="18">
        <v>1446307053</v>
      </c>
      <c r="J46" s="18">
        <v>1443715053</v>
      </c>
      <c r="K46" s="18" t="b">
        <v>0</v>
      </c>
      <c r="L46" s="18">
        <v>12</v>
      </c>
      <c r="M46" s="18" t="b">
        <v>0</v>
      </c>
      <c r="N46" s="18" t="s">
        <v>8269</v>
      </c>
      <c r="O46" s="18">
        <v>4</v>
      </c>
      <c r="P46" s="18">
        <v>26.33</v>
      </c>
      <c r="Q46" s="25" t="s">
        <v>8315</v>
      </c>
      <c r="R46" s="18" t="s">
        <v>8316</v>
      </c>
      <c r="S46" s="26">
        <v>42278.664965277778</v>
      </c>
      <c r="T46" s="26">
        <v>42308.664965277778</v>
      </c>
    </row>
    <row r="47" spans="1:20" ht="101.5" x14ac:dyDescent="0.35">
      <c r="A47" s="22">
        <v>2899</v>
      </c>
      <c r="B47" s="19" t="s">
        <v>2899</v>
      </c>
      <c r="C47" s="3" t="s">
        <v>7009</v>
      </c>
      <c r="D47" s="23">
        <v>10000</v>
      </c>
      <c r="E47" s="24">
        <v>0</v>
      </c>
      <c r="F47" s="18" t="s">
        <v>8220</v>
      </c>
      <c r="G47" s="18" t="s">
        <v>8223</v>
      </c>
      <c r="H47" s="18" t="s">
        <v>8245</v>
      </c>
      <c r="I47" s="18">
        <v>1469325158</v>
      </c>
      <c r="J47" s="18">
        <v>1464141158</v>
      </c>
      <c r="K47" s="18" t="b">
        <v>0</v>
      </c>
      <c r="L47" s="18">
        <v>0</v>
      </c>
      <c r="M47" s="18" t="b">
        <v>0</v>
      </c>
      <c r="N47" s="18" t="s">
        <v>8269</v>
      </c>
      <c r="O47" s="18">
        <v>0</v>
      </c>
      <c r="P47" s="18">
        <v>0</v>
      </c>
      <c r="Q47" s="25" t="s">
        <v>8315</v>
      </c>
      <c r="R47" s="18" t="s">
        <v>8316</v>
      </c>
      <c r="S47" s="26">
        <v>42515.078217592592</v>
      </c>
      <c r="T47" s="26">
        <v>42575.078217592592</v>
      </c>
    </row>
    <row r="48" spans="1:20" ht="101.5" x14ac:dyDescent="0.35">
      <c r="A48" s="22">
        <v>2900</v>
      </c>
      <c r="B48" s="19" t="s">
        <v>2900</v>
      </c>
      <c r="C48" s="3" t="s">
        <v>7010</v>
      </c>
      <c r="D48" s="23">
        <v>5500</v>
      </c>
      <c r="E48" s="24">
        <v>3405</v>
      </c>
      <c r="F48" s="18" t="s">
        <v>8220</v>
      </c>
      <c r="G48" s="18" t="s">
        <v>8223</v>
      </c>
      <c r="H48" s="18" t="s">
        <v>8245</v>
      </c>
      <c r="I48" s="18">
        <v>1407562632</v>
      </c>
      <c r="J48" s="18">
        <v>1404970632</v>
      </c>
      <c r="K48" s="18" t="b">
        <v>0</v>
      </c>
      <c r="L48" s="18">
        <v>7</v>
      </c>
      <c r="M48" s="18" t="b">
        <v>0</v>
      </c>
      <c r="N48" s="18" t="s">
        <v>8269</v>
      </c>
      <c r="O48" s="18">
        <v>62</v>
      </c>
      <c r="P48" s="18">
        <v>486.43</v>
      </c>
      <c r="Q48" s="25" t="s">
        <v>8315</v>
      </c>
      <c r="R48" s="18" t="s">
        <v>8316</v>
      </c>
      <c r="S48" s="26">
        <v>41830.234166666669</v>
      </c>
      <c r="T48" s="26">
        <v>41860.234166666669</v>
      </c>
    </row>
    <row r="49" spans="1:20" ht="101.5" x14ac:dyDescent="0.35">
      <c r="A49" s="22">
        <v>2901</v>
      </c>
      <c r="B49" s="19" t="s">
        <v>2901</v>
      </c>
      <c r="C49" s="3" t="s">
        <v>7011</v>
      </c>
      <c r="D49" s="23">
        <v>750</v>
      </c>
      <c r="E49" s="24">
        <v>6</v>
      </c>
      <c r="F49" s="18" t="s">
        <v>8220</v>
      </c>
      <c r="G49" s="18" t="s">
        <v>8223</v>
      </c>
      <c r="H49" s="18" t="s">
        <v>8245</v>
      </c>
      <c r="I49" s="18">
        <v>1423345339</v>
      </c>
      <c r="J49" s="18">
        <v>1418161339</v>
      </c>
      <c r="K49" s="18" t="b">
        <v>0</v>
      </c>
      <c r="L49" s="18">
        <v>2</v>
      </c>
      <c r="M49" s="18" t="b">
        <v>0</v>
      </c>
      <c r="N49" s="18" t="s">
        <v>8269</v>
      </c>
      <c r="O49" s="18">
        <v>1</v>
      </c>
      <c r="P49" s="18">
        <v>3</v>
      </c>
      <c r="Q49" s="25" t="s">
        <v>8315</v>
      </c>
      <c r="R49" s="18" t="s">
        <v>8316</v>
      </c>
      <c r="S49" s="26">
        <v>41982.904386574075</v>
      </c>
      <c r="T49" s="26">
        <v>42042.904386574075</v>
      </c>
    </row>
    <row r="50" spans="1:20" ht="72.5" x14ac:dyDescent="0.35">
      <c r="A50" s="22">
        <v>2902</v>
      </c>
      <c r="B50" s="19" t="s">
        <v>2902</v>
      </c>
      <c r="C50" s="3" t="s">
        <v>7012</v>
      </c>
      <c r="D50" s="23">
        <v>150000</v>
      </c>
      <c r="E50" s="24">
        <v>25</v>
      </c>
      <c r="F50" s="18" t="s">
        <v>8220</v>
      </c>
      <c r="G50" s="18" t="s">
        <v>8223</v>
      </c>
      <c r="H50" s="18" t="s">
        <v>8245</v>
      </c>
      <c r="I50" s="18">
        <v>1440412396</v>
      </c>
      <c r="J50" s="18">
        <v>1437820396</v>
      </c>
      <c r="K50" s="18" t="b">
        <v>0</v>
      </c>
      <c r="L50" s="18">
        <v>1</v>
      </c>
      <c r="M50" s="18" t="b">
        <v>0</v>
      </c>
      <c r="N50" s="18" t="s">
        <v>8269</v>
      </c>
      <c r="O50" s="18">
        <v>0</v>
      </c>
      <c r="P50" s="18">
        <v>25</v>
      </c>
      <c r="Q50" s="25" t="s">
        <v>8315</v>
      </c>
      <c r="R50" s="18" t="s">
        <v>8316</v>
      </c>
      <c r="S50" s="26">
        <v>42210.439768518518</v>
      </c>
      <c r="T50" s="26">
        <v>42240.439768518518</v>
      </c>
    </row>
    <row r="51" spans="1:20" ht="101.5" x14ac:dyDescent="0.35">
      <c r="A51" s="22">
        <v>2903</v>
      </c>
      <c r="B51" s="19" t="s">
        <v>2903</v>
      </c>
      <c r="C51" s="3" t="s">
        <v>7013</v>
      </c>
      <c r="D51" s="23">
        <v>5000</v>
      </c>
      <c r="E51" s="24">
        <v>39</v>
      </c>
      <c r="F51" s="18" t="s">
        <v>8220</v>
      </c>
      <c r="G51" s="18" t="s">
        <v>8223</v>
      </c>
      <c r="H51" s="18" t="s">
        <v>8245</v>
      </c>
      <c r="I51" s="18">
        <v>1441771218</v>
      </c>
      <c r="J51" s="18">
        <v>1436587218</v>
      </c>
      <c r="K51" s="18" t="b">
        <v>0</v>
      </c>
      <c r="L51" s="18">
        <v>4</v>
      </c>
      <c r="M51" s="18" t="b">
        <v>0</v>
      </c>
      <c r="N51" s="18" t="s">
        <v>8269</v>
      </c>
      <c r="O51" s="18">
        <v>1</v>
      </c>
      <c r="P51" s="18">
        <v>9.75</v>
      </c>
      <c r="Q51" s="25" t="s">
        <v>8315</v>
      </c>
      <c r="R51" s="18" t="s">
        <v>8316</v>
      </c>
      <c r="S51" s="26">
        <v>42196.166874999995</v>
      </c>
      <c r="T51" s="26">
        <v>42256.166874999995</v>
      </c>
    </row>
    <row r="52" spans="1:20" ht="87" x14ac:dyDescent="0.35">
      <c r="A52" s="22">
        <v>2905</v>
      </c>
      <c r="B52" s="19" t="s">
        <v>2905</v>
      </c>
      <c r="C52" s="3" t="s">
        <v>7015</v>
      </c>
      <c r="D52" s="23">
        <v>3500</v>
      </c>
      <c r="E52" s="24">
        <v>622</v>
      </c>
      <c r="F52" s="18" t="s">
        <v>8220</v>
      </c>
      <c r="G52" s="18" t="s">
        <v>8223</v>
      </c>
      <c r="H52" s="18" t="s">
        <v>8245</v>
      </c>
      <c r="I52" s="18">
        <v>1473211313</v>
      </c>
      <c r="J52" s="18">
        <v>1472001713</v>
      </c>
      <c r="K52" s="18" t="b">
        <v>0</v>
      </c>
      <c r="L52" s="18">
        <v>17</v>
      </c>
      <c r="M52" s="18" t="b">
        <v>0</v>
      </c>
      <c r="N52" s="18" t="s">
        <v>8269</v>
      </c>
      <c r="O52" s="18">
        <v>18</v>
      </c>
      <c r="P52" s="18">
        <v>36.590000000000003</v>
      </c>
      <c r="Q52" s="25" t="s">
        <v>8315</v>
      </c>
      <c r="R52" s="18" t="s">
        <v>8316</v>
      </c>
      <c r="S52" s="26">
        <v>42606.056863425925</v>
      </c>
      <c r="T52" s="26">
        <v>42620.056863425925</v>
      </c>
    </row>
    <row r="53" spans="1:20" ht="101.5" x14ac:dyDescent="0.35">
      <c r="A53" s="22">
        <v>2906</v>
      </c>
      <c r="B53" s="19" t="s">
        <v>2906</v>
      </c>
      <c r="C53" s="3" t="s">
        <v>7016</v>
      </c>
      <c r="D53" s="23">
        <v>6000</v>
      </c>
      <c r="E53" s="24">
        <v>565</v>
      </c>
      <c r="F53" s="18" t="s">
        <v>8220</v>
      </c>
      <c r="G53" s="18" t="s">
        <v>8223</v>
      </c>
      <c r="H53" s="18" t="s">
        <v>8245</v>
      </c>
      <c r="I53" s="18">
        <v>1438390800</v>
      </c>
      <c r="J53" s="18">
        <v>1436888066</v>
      </c>
      <c r="K53" s="18" t="b">
        <v>0</v>
      </c>
      <c r="L53" s="18">
        <v>7</v>
      </c>
      <c r="M53" s="18" t="b">
        <v>0</v>
      </c>
      <c r="N53" s="18" t="s">
        <v>8269</v>
      </c>
      <c r="O53" s="18">
        <v>9</v>
      </c>
      <c r="P53" s="18">
        <v>80.709999999999994</v>
      </c>
      <c r="Q53" s="25" t="s">
        <v>8315</v>
      </c>
      <c r="R53" s="18" t="s">
        <v>8316</v>
      </c>
      <c r="S53" s="26">
        <v>42199.648912037039</v>
      </c>
      <c r="T53" s="26">
        <v>42217.041666666672</v>
      </c>
    </row>
    <row r="54" spans="1:20" ht="101.5" x14ac:dyDescent="0.35">
      <c r="A54" s="22">
        <v>2907</v>
      </c>
      <c r="B54" s="19" t="s">
        <v>2907</v>
      </c>
      <c r="C54" s="3" t="s">
        <v>7017</v>
      </c>
      <c r="D54" s="23">
        <v>2500</v>
      </c>
      <c r="E54" s="24">
        <v>2</v>
      </c>
      <c r="F54" s="18" t="s">
        <v>8220</v>
      </c>
      <c r="G54" s="18" t="s">
        <v>8223</v>
      </c>
      <c r="H54" s="18" t="s">
        <v>8245</v>
      </c>
      <c r="I54" s="18">
        <v>1463259837</v>
      </c>
      <c r="J54" s="18">
        <v>1458075837</v>
      </c>
      <c r="K54" s="18" t="b">
        <v>0</v>
      </c>
      <c r="L54" s="18">
        <v>2</v>
      </c>
      <c r="M54" s="18" t="b">
        <v>0</v>
      </c>
      <c r="N54" s="18" t="s">
        <v>8269</v>
      </c>
      <c r="O54" s="18">
        <v>0</v>
      </c>
      <c r="P54" s="18">
        <v>1</v>
      </c>
      <c r="Q54" s="25" t="s">
        <v>8315</v>
      </c>
      <c r="R54" s="18" t="s">
        <v>8316</v>
      </c>
      <c r="S54" s="26">
        <v>42444.877743055549</v>
      </c>
      <c r="T54" s="26">
        <v>42504.877743055549</v>
      </c>
    </row>
    <row r="55" spans="1:20" ht="101.5" x14ac:dyDescent="0.35">
      <c r="A55" s="22">
        <v>2908</v>
      </c>
      <c r="B55" s="19" t="s">
        <v>2908</v>
      </c>
      <c r="C55" s="3" t="s">
        <v>7018</v>
      </c>
      <c r="D55" s="23">
        <v>9600</v>
      </c>
      <c r="E55" s="24">
        <v>264</v>
      </c>
      <c r="F55" s="18" t="s">
        <v>8220</v>
      </c>
      <c r="G55" s="18" t="s">
        <v>8223</v>
      </c>
      <c r="H55" s="18" t="s">
        <v>8245</v>
      </c>
      <c r="I55" s="18">
        <v>1465407219</v>
      </c>
      <c r="J55" s="18">
        <v>1462815219</v>
      </c>
      <c r="K55" s="18" t="b">
        <v>0</v>
      </c>
      <c r="L55" s="18">
        <v>5</v>
      </c>
      <c r="M55" s="18" t="b">
        <v>0</v>
      </c>
      <c r="N55" s="18" t="s">
        <v>8269</v>
      </c>
      <c r="O55" s="18">
        <v>3</v>
      </c>
      <c r="P55" s="18">
        <v>52.8</v>
      </c>
      <c r="Q55" s="25" t="s">
        <v>8315</v>
      </c>
      <c r="R55" s="18" t="s">
        <v>8316</v>
      </c>
      <c r="S55" s="26">
        <v>42499.731701388882</v>
      </c>
      <c r="T55" s="26">
        <v>42529.731701388882</v>
      </c>
    </row>
    <row r="56" spans="1:20" ht="116" x14ac:dyDescent="0.35">
      <c r="A56" s="22">
        <v>2909</v>
      </c>
      <c r="B56" s="19" t="s">
        <v>2909</v>
      </c>
      <c r="C56" s="3" t="s">
        <v>7019</v>
      </c>
      <c r="D56" s="23">
        <v>180000</v>
      </c>
      <c r="E56" s="24">
        <v>20</v>
      </c>
      <c r="F56" s="18" t="s">
        <v>8220</v>
      </c>
      <c r="G56" s="18" t="s">
        <v>8223</v>
      </c>
      <c r="H56" s="18" t="s">
        <v>8245</v>
      </c>
      <c r="I56" s="18">
        <v>1416944760</v>
      </c>
      <c r="J56" s="18">
        <v>1413527001</v>
      </c>
      <c r="K56" s="18" t="b">
        <v>0</v>
      </c>
      <c r="L56" s="18">
        <v>1</v>
      </c>
      <c r="M56" s="18" t="b">
        <v>0</v>
      </c>
      <c r="N56" s="18" t="s">
        <v>8269</v>
      </c>
      <c r="O56" s="18">
        <v>0</v>
      </c>
      <c r="P56" s="18">
        <v>20</v>
      </c>
      <c r="Q56" s="25" t="s">
        <v>8315</v>
      </c>
      <c r="R56" s="18" t="s">
        <v>8316</v>
      </c>
      <c r="S56" s="26">
        <v>41929.266215277778</v>
      </c>
      <c r="T56" s="26">
        <v>41968.823611111111</v>
      </c>
    </row>
    <row r="57" spans="1:20" ht="101.5" x14ac:dyDescent="0.35">
      <c r="A57" s="22">
        <v>2911</v>
      </c>
      <c r="B57" s="19" t="s">
        <v>2911</v>
      </c>
      <c r="C57" s="3" t="s">
        <v>7021</v>
      </c>
      <c r="D57" s="23">
        <v>1800</v>
      </c>
      <c r="E57" s="24">
        <v>657</v>
      </c>
      <c r="F57" s="18" t="s">
        <v>8220</v>
      </c>
      <c r="G57" s="18" t="s">
        <v>8223</v>
      </c>
      <c r="H57" s="18" t="s">
        <v>8245</v>
      </c>
      <c r="I57" s="18">
        <v>1435429626</v>
      </c>
      <c r="J57" s="18">
        <v>1431973626</v>
      </c>
      <c r="K57" s="18" t="b">
        <v>0</v>
      </c>
      <c r="L57" s="18">
        <v>14</v>
      </c>
      <c r="M57" s="18" t="b">
        <v>0</v>
      </c>
      <c r="N57" s="18" t="s">
        <v>8269</v>
      </c>
      <c r="O57" s="18">
        <v>37</v>
      </c>
      <c r="P57" s="18">
        <v>46.93</v>
      </c>
      <c r="Q57" s="25" t="s">
        <v>8315</v>
      </c>
      <c r="R57" s="18" t="s">
        <v>8316</v>
      </c>
      <c r="S57" s="26">
        <v>42142.768819444449</v>
      </c>
      <c r="T57" s="26">
        <v>42182.768819444449</v>
      </c>
    </row>
    <row r="58" spans="1:20" ht="116" x14ac:dyDescent="0.35">
      <c r="A58" s="22">
        <v>2912</v>
      </c>
      <c r="B58" s="19" t="s">
        <v>2912</v>
      </c>
      <c r="C58" s="3" t="s">
        <v>7022</v>
      </c>
      <c r="D58" s="23">
        <v>14440</v>
      </c>
      <c r="E58" s="24">
        <v>2030</v>
      </c>
      <c r="F58" s="18" t="s">
        <v>8220</v>
      </c>
      <c r="G58" s="18" t="s">
        <v>8223</v>
      </c>
      <c r="H58" s="18" t="s">
        <v>8245</v>
      </c>
      <c r="I58" s="18">
        <v>1452827374</v>
      </c>
      <c r="J58" s="18">
        <v>1450235374</v>
      </c>
      <c r="K58" s="18" t="b">
        <v>0</v>
      </c>
      <c r="L58" s="18">
        <v>26</v>
      </c>
      <c r="M58" s="18" t="b">
        <v>0</v>
      </c>
      <c r="N58" s="18" t="s">
        <v>8269</v>
      </c>
      <c r="O58" s="18">
        <v>14</v>
      </c>
      <c r="P58" s="18">
        <v>78.08</v>
      </c>
      <c r="Q58" s="25" t="s">
        <v>8315</v>
      </c>
      <c r="R58" s="18" t="s">
        <v>8316</v>
      </c>
      <c r="S58" s="26">
        <v>42354.131643518514</v>
      </c>
      <c r="T58" s="26">
        <v>42384.131643518514</v>
      </c>
    </row>
    <row r="59" spans="1:20" ht="101.5" x14ac:dyDescent="0.35">
      <c r="A59" s="22">
        <v>2913</v>
      </c>
      <c r="B59" s="19" t="s">
        <v>2913</v>
      </c>
      <c r="C59" s="3" t="s">
        <v>7023</v>
      </c>
      <c r="D59" s="23">
        <v>10000</v>
      </c>
      <c r="E59" s="24">
        <v>2</v>
      </c>
      <c r="F59" s="18" t="s">
        <v>8220</v>
      </c>
      <c r="G59" s="18" t="s">
        <v>8223</v>
      </c>
      <c r="H59" s="18" t="s">
        <v>8245</v>
      </c>
      <c r="I59" s="18">
        <v>1410041339</v>
      </c>
      <c r="J59" s="18">
        <v>1404857339</v>
      </c>
      <c r="K59" s="18" t="b">
        <v>0</v>
      </c>
      <c r="L59" s="18">
        <v>2</v>
      </c>
      <c r="M59" s="18" t="b">
        <v>0</v>
      </c>
      <c r="N59" s="18" t="s">
        <v>8269</v>
      </c>
      <c r="O59" s="18">
        <v>0</v>
      </c>
      <c r="P59" s="18">
        <v>1</v>
      </c>
      <c r="Q59" s="25" t="s">
        <v>8315</v>
      </c>
      <c r="R59" s="18" t="s">
        <v>8316</v>
      </c>
      <c r="S59" s="26">
        <v>41828.922905092593</v>
      </c>
      <c r="T59" s="26">
        <v>41888.922905092593</v>
      </c>
    </row>
    <row r="60" spans="1:20" ht="101.5" x14ac:dyDescent="0.35">
      <c r="A60" s="22">
        <v>2917</v>
      </c>
      <c r="B60" s="19" t="s">
        <v>2917</v>
      </c>
      <c r="C60" s="3" t="s">
        <v>7027</v>
      </c>
      <c r="D60" s="23">
        <v>2000</v>
      </c>
      <c r="E60" s="24">
        <v>437</v>
      </c>
      <c r="F60" s="18" t="s">
        <v>8220</v>
      </c>
      <c r="G60" s="18" t="s">
        <v>8223</v>
      </c>
      <c r="H60" s="18" t="s">
        <v>8245</v>
      </c>
      <c r="I60" s="18">
        <v>1442381847</v>
      </c>
      <c r="J60" s="18">
        <v>1440826647</v>
      </c>
      <c r="K60" s="18" t="b">
        <v>0</v>
      </c>
      <c r="L60" s="18">
        <v>9</v>
      </c>
      <c r="M60" s="18" t="b">
        <v>0</v>
      </c>
      <c r="N60" s="18" t="s">
        <v>8269</v>
      </c>
      <c r="O60" s="18">
        <v>22</v>
      </c>
      <c r="P60" s="18">
        <v>48.56</v>
      </c>
      <c r="Q60" s="25" t="s">
        <v>8315</v>
      </c>
      <c r="R60" s="18" t="s">
        <v>8316</v>
      </c>
      <c r="S60" s="26">
        <v>42245.234340277777</v>
      </c>
      <c r="T60" s="26">
        <v>42263.234340277777</v>
      </c>
    </row>
    <row r="61" spans="1:20" ht="87" x14ac:dyDescent="0.35">
      <c r="A61" s="22">
        <v>2918</v>
      </c>
      <c r="B61" s="19" t="s">
        <v>2918</v>
      </c>
      <c r="C61" s="3" t="s">
        <v>7028</v>
      </c>
      <c r="D61" s="23">
        <v>5000</v>
      </c>
      <c r="E61" s="24">
        <v>1362</v>
      </c>
      <c r="F61" s="18" t="s">
        <v>8220</v>
      </c>
      <c r="G61" s="18" t="s">
        <v>8223</v>
      </c>
      <c r="H61" s="18" t="s">
        <v>8245</v>
      </c>
      <c r="I61" s="18">
        <v>1446131207</v>
      </c>
      <c r="J61" s="18">
        <v>1443712007</v>
      </c>
      <c r="K61" s="18" t="b">
        <v>0</v>
      </c>
      <c r="L61" s="18">
        <v>20</v>
      </c>
      <c r="M61" s="18" t="b">
        <v>0</v>
      </c>
      <c r="N61" s="18" t="s">
        <v>8269</v>
      </c>
      <c r="O61" s="18">
        <v>27</v>
      </c>
      <c r="P61" s="18">
        <v>68.099999999999994</v>
      </c>
      <c r="Q61" s="25" t="s">
        <v>8315</v>
      </c>
      <c r="R61" s="18" t="s">
        <v>8316</v>
      </c>
      <c r="S61" s="26">
        <v>42278.629710648151</v>
      </c>
      <c r="T61" s="26">
        <v>42306.629710648151</v>
      </c>
    </row>
    <row r="62" spans="1:20" ht="87" x14ac:dyDescent="0.35">
      <c r="A62" s="22">
        <v>2919</v>
      </c>
      <c r="B62" s="19" t="s">
        <v>2919</v>
      </c>
      <c r="C62" s="3" t="s">
        <v>7029</v>
      </c>
      <c r="D62" s="23">
        <v>600</v>
      </c>
      <c r="E62" s="24">
        <v>51</v>
      </c>
      <c r="F62" s="18" t="s">
        <v>8220</v>
      </c>
      <c r="G62" s="18" t="s">
        <v>8223</v>
      </c>
      <c r="H62" s="18" t="s">
        <v>8245</v>
      </c>
      <c r="I62" s="18">
        <v>1407250329</v>
      </c>
      <c r="J62" s="18">
        <v>1404658329</v>
      </c>
      <c r="K62" s="18" t="b">
        <v>0</v>
      </c>
      <c r="L62" s="18">
        <v>6</v>
      </c>
      <c r="M62" s="18" t="b">
        <v>0</v>
      </c>
      <c r="N62" s="18" t="s">
        <v>8269</v>
      </c>
      <c r="O62" s="18">
        <v>9</v>
      </c>
      <c r="P62" s="18">
        <v>8.5</v>
      </c>
      <c r="Q62" s="25" t="s">
        <v>8315</v>
      </c>
      <c r="R62" s="18" t="s">
        <v>8316</v>
      </c>
      <c r="S62" s="26">
        <v>41826.61954861111</v>
      </c>
      <c r="T62" s="26">
        <v>41856.61954861111</v>
      </c>
    </row>
    <row r="63" spans="1:20" ht="87" x14ac:dyDescent="0.35">
      <c r="A63" s="22">
        <v>3728</v>
      </c>
      <c r="B63" s="19" t="s">
        <v>3725</v>
      </c>
      <c r="C63" s="3" t="s">
        <v>7838</v>
      </c>
      <c r="D63" s="23">
        <v>20000</v>
      </c>
      <c r="E63" s="24">
        <v>1862</v>
      </c>
      <c r="F63" s="18" t="s">
        <v>8220</v>
      </c>
      <c r="G63" s="18" t="s">
        <v>8223</v>
      </c>
      <c r="H63" s="18" t="s">
        <v>8245</v>
      </c>
      <c r="I63" s="18">
        <v>1439957176</v>
      </c>
      <c r="J63" s="18">
        <v>1437365176</v>
      </c>
      <c r="K63" s="18" t="b">
        <v>0</v>
      </c>
      <c r="L63" s="18">
        <v>31</v>
      </c>
      <c r="M63" s="18" t="b">
        <v>0</v>
      </c>
      <c r="N63" s="18" t="s">
        <v>8269</v>
      </c>
      <c r="O63" s="18">
        <v>9</v>
      </c>
      <c r="P63" s="18">
        <v>60.06</v>
      </c>
      <c r="Q63" s="25" t="s">
        <v>8315</v>
      </c>
      <c r="R63" s="18" t="s">
        <v>8316</v>
      </c>
      <c r="S63" s="26">
        <v>42205.171018518522</v>
      </c>
      <c r="T63" s="26">
        <v>42235.171018518522</v>
      </c>
    </row>
    <row r="64" spans="1:20" ht="101.5" x14ac:dyDescent="0.35">
      <c r="A64" s="22">
        <v>3729</v>
      </c>
      <c r="B64" s="19" t="s">
        <v>3726</v>
      </c>
      <c r="C64" s="3" t="s">
        <v>7839</v>
      </c>
      <c r="D64" s="23">
        <v>5000</v>
      </c>
      <c r="E64" s="24">
        <v>362</v>
      </c>
      <c r="F64" s="18" t="s">
        <v>8220</v>
      </c>
      <c r="G64" s="18" t="s">
        <v>8223</v>
      </c>
      <c r="H64" s="18" t="s">
        <v>8245</v>
      </c>
      <c r="I64" s="18">
        <v>1427082912</v>
      </c>
      <c r="J64" s="18">
        <v>1423198512</v>
      </c>
      <c r="K64" s="18" t="b">
        <v>0</v>
      </c>
      <c r="L64" s="18">
        <v>5</v>
      </c>
      <c r="M64" s="18" t="b">
        <v>0</v>
      </c>
      <c r="N64" s="18" t="s">
        <v>8269</v>
      </c>
      <c r="O64" s="18">
        <v>7</v>
      </c>
      <c r="P64" s="18">
        <v>72.400000000000006</v>
      </c>
      <c r="Q64" s="25" t="s">
        <v>8315</v>
      </c>
      <c r="R64" s="18" t="s">
        <v>8316</v>
      </c>
      <c r="S64" s="26">
        <v>42041.205000000002</v>
      </c>
      <c r="T64" s="26">
        <v>42086.16333333333</v>
      </c>
    </row>
    <row r="65" spans="1:20" ht="101.5" x14ac:dyDescent="0.35">
      <c r="A65" s="22">
        <v>3730</v>
      </c>
      <c r="B65" s="19" t="s">
        <v>3727</v>
      </c>
      <c r="C65" s="3" t="s">
        <v>7840</v>
      </c>
      <c r="D65" s="23">
        <v>1000</v>
      </c>
      <c r="E65" s="24">
        <v>100</v>
      </c>
      <c r="F65" s="18" t="s">
        <v>8220</v>
      </c>
      <c r="G65" s="18" t="s">
        <v>8223</v>
      </c>
      <c r="H65" s="18" t="s">
        <v>8245</v>
      </c>
      <c r="I65" s="18">
        <v>1439828159</v>
      </c>
      <c r="J65" s="18">
        <v>1437236159</v>
      </c>
      <c r="K65" s="18" t="b">
        <v>0</v>
      </c>
      <c r="L65" s="18">
        <v>1</v>
      </c>
      <c r="M65" s="18" t="b">
        <v>0</v>
      </c>
      <c r="N65" s="18" t="s">
        <v>8269</v>
      </c>
      <c r="O65" s="18">
        <v>10</v>
      </c>
      <c r="P65" s="18">
        <v>100</v>
      </c>
      <c r="Q65" s="25" t="s">
        <v>8315</v>
      </c>
      <c r="R65" s="18" t="s">
        <v>8316</v>
      </c>
      <c r="S65" s="26">
        <v>42203.677766203706</v>
      </c>
      <c r="T65" s="26">
        <v>42233.677766203706</v>
      </c>
    </row>
    <row r="66" spans="1:20" ht="87" x14ac:dyDescent="0.35">
      <c r="A66" s="22">
        <v>3731</v>
      </c>
      <c r="B66" s="19" t="s">
        <v>3728</v>
      </c>
      <c r="C66" s="3" t="s">
        <v>7841</v>
      </c>
      <c r="D66" s="23">
        <v>5500</v>
      </c>
      <c r="E66" s="24">
        <v>620</v>
      </c>
      <c r="F66" s="18" t="s">
        <v>8220</v>
      </c>
      <c r="G66" s="18" t="s">
        <v>8223</v>
      </c>
      <c r="H66" s="18" t="s">
        <v>8245</v>
      </c>
      <c r="I66" s="18">
        <v>1420860180</v>
      </c>
      <c r="J66" s="18">
        <v>1418234646</v>
      </c>
      <c r="K66" s="18" t="b">
        <v>0</v>
      </c>
      <c r="L66" s="18">
        <v>12</v>
      </c>
      <c r="M66" s="18" t="b">
        <v>0</v>
      </c>
      <c r="N66" s="18" t="s">
        <v>8269</v>
      </c>
      <c r="O66" s="18">
        <v>11</v>
      </c>
      <c r="P66" s="18">
        <v>51.67</v>
      </c>
      <c r="Q66" s="25" t="s">
        <v>8315</v>
      </c>
      <c r="R66" s="18" t="s">
        <v>8316</v>
      </c>
      <c r="S66" s="26">
        <v>41983.752847222218</v>
      </c>
      <c r="T66" s="26">
        <v>42014.140972222223</v>
      </c>
    </row>
    <row r="67" spans="1:20" ht="72.5" x14ac:dyDescent="0.35">
      <c r="A67" s="22">
        <v>3733</v>
      </c>
      <c r="B67" s="19" t="s">
        <v>3730</v>
      </c>
      <c r="C67" s="3" t="s">
        <v>7843</v>
      </c>
      <c r="D67" s="23">
        <v>1500</v>
      </c>
      <c r="E67" s="24">
        <v>0</v>
      </c>
      <c r="F67" s="18" t="s">
        <v>8220</v>
      </c>
      <c r="G67" s="18" t="s">
        <v>8223</v>
      </c>
      <c r="H67" s="18" t="s">
        <v>8245</v>
      </c>
      <c r="I67" s="18">
        <v>1429396200</v>
      </c>
      <c r="J67" s="18">
        <v>1428539708</v>
      </c>
      <c r="K67" s="18" t="b">
        <v>0</v>
      </c>
      <c r="L67" s="18">
        <v>0</v>
      </c>
      <c r="M67" s="18" t="b">
        <v>0</v>
      </c>
      <c r="N67" s="18" t="s">
        <v>8269</v>
      </c>
      <c r="O67" s="18">
        <v>0</v>
      </c>
      <c r="P67" s="18">
        <v>0</v>
      </c>
      <c r="Q67" s="25" t="s">
        <v>8315</v>
      </c>
      <c r="R67" s="18" t="s">
        <v>8316</v>
      </c>
      <c r="S67" s="26">
        <v>42103.024398148147</v>
      </c>
      <c r="T67" s="26">
        <v>42112.9375</v>
      </c>
    </row>
    <row r="68" spans="1:20" ht="116" x14ac:dyDescent="0.35">
      <c r="A68" s="22">
        <v>3734</v>
      </c>
      <c r="B68" s="19" t="s">
        <v>3731</v>
      </c>
      <c r="C68" s="3" t="s">
        <v>7844</v>
      </c>
      <c r="D68" s="23">
        <v>1500</v>
      </c>
      <c r="E68" s="24">
        <v>427</v>
      </c>
      <c r="F68" s="18" t="s">
        <v>8220</v>
      </c>
      <c r="G68" s="18" t="s">
        <v>8223</v>
      </c>
      <c r="H68" s="18" t="s">
        <v>8245</v>
      </c>
      <c r="I68" s="18">
        <v>1432589896</v>
      </c>
      <c r="J68" s="18">
        <v>1427405896</v>
      </c>
      <c r="K68" s="18" t="b">
        <v>0</v>
      </c>
      <c r="L68" s="18">
        <v>7</v>
      </c>
      <c r="M68" s="18" t="b">
        <v>0</v>
      </c>
      <c r="N68" s="18" t="s">
        <v>8269</v>
      </c>
      <c r="O68" s="18">
        <v>28</v>
      </c>
      <c r="P68" s="18">
        <v>61</v>
      </c>
      <c r="Q68" s="25" t="s">
        <v>8315</v>
      </c>
      <c r="R68" s="18" t="s">
        <v>8316</v>
      </c>
      <c r="S68" s="26">
        <v>42089.901574074072</v>
      </c>
      <c r="T68" s="26">
        <v>42149.901574074072</v>
      </c>
    </row>
    <row r="69" spans="1:20" ht="72.5" x14ac:dyDescent="0.35">
      <c r="A69" s="22">
        <v>3737</v>
      </c>
      <c r="B69" s="19" t="s">
        <v>3734</v>
      </c>
      <c r="C69" s="3" t="s">
        <v>7847</v>
      </c>
      <c r="D69" s="23">
        <v>700</v>
      </c>
      <c r="E69" s="24">
        <v>150</v>
      </c>
      <c r="F69" s="18" t="s">
        <v>8220</v>
      </c>
      <c r="G69" s="18" t="s">
        <v>8223</v>
      </c>
      <c r="H69" s="18" t="s">
        <v>8245</v>
      </c>
      <c r="I69" s="18">
        <v>1447311540</v>
      </c>
      <c r="J69" s="18">
        <v>1445358903</v>
      </c>
      <c r="K69" s="18" t="b">
        <v>0</v>
      </c>
      <c r="L69" s="18">
        <v>4</v>
      </c>
      <c r="M69" s="18" t="b">
        <v>0</v>
      </c>
      <c r="N69" s="18" t="s">
        <v>8269</v>
      </c>
      <c r="O69" s="18">
        <v>21</v>
      </c>
      <c r="P69" s="18">
        <v>37.5</v>
      </c>
      <c r="Q69" s="25" t="s">
        <v>8315</v>
      </c>
      <c r="R69" s="18" t="s">
        <v>8316</v>
      </c>
      <c r="S69" s="26">
        <v>42297.691006944442</v>
      </c>
      <c r="T69" s="26">
        <v>42320.290972222225</v>
      </c>
    </row>
    <row r="70" spans="1:20" ht="101.5" x14ac:dyDescent="0.35">
      <c r="A70" s="22">
        <v>3740</v>
      </c>
      <c r="B70" s="19" t="s">
        <v>3737</v>
      </c>
      <c r="C70" s="3" t="s">
        <v>7850</v>
      </c>
      <c r="D70" s="23">
        <v>2000</v>
      </c>
      <c r="E70" s="24">
        <v>358</v>
      </c>
      <c r="F70" s="18" t="s">
        <v>8220</v>
      </c>
      <c r="G70" s="18" t="s">
        <v>8223</v>
      </c>
      <c r="H70" s="18" t="s">
        <v>8245</v>
      </c>
      <c r="I70" s="18">
        <v>1407808438</v>
      </c>
      <c r="J70" s="18">
        <v>1405217355</v>
      </c>
      <c r="K70" s="18" t="b">
        <v>0</v>
      </c>
      <c r="L70" s="18">
        <v>14</v>
      </c>
      <c r="M70" s="18" t="b">
        <v>0</v>
      </c>
      <c r="N70" s="18" t="s">
        <v>8269</v>
      </c>
      <c r="O70" s="18">
        <v>18</v>
      </c>
      <c r="P70" s="18">
        <v>25.57</v>
      </c>
      <c r="Q70" s="25" t="s">
        <v>8315</v>
      </c>
      <c r="R70" s="18" t="s">
        <v>8316</v>
      </c>
      <c r="S70" s="26">
        <v>41833.089756944442</v>
      </c>
      <c r="T70" s="26">
        <v>41863.079143518517</v>
      </c>
    </row>
    <row r="71" spans="1:20" ht="87" x14ac:dyDescent="0.35">
      <c r="A71" s="22">
        <v>3741</v>
      </c>
      <c r="B71" s="19" t="s">
        <v>3738</v>
      </c>
      <c r="C71" s="3" t="s">
        <v>7851</v>
      </c>
      <c r="D71" s="23">
        <v>20000</v>
      </c>
      <c r="E71" s="24">
        <v>0</v>
      </c>
      <c r="F71" s="18" t="s">
        <v>8220</v>
      </c>
      <c r="G71" s="18" t="s">
        <v>8223</v>
      </c>
      <c r="H71" s="18" t="s">
        <v>8245</v>
      </c>
      <c r="I71" s="18">
        <v>1450389950</v>
      </c>
      <c r="J71" s="18">
        <v>1447797950</v>
      </c>
      <c r="K71" s="18" t="b">
        <v>0</v>
      </c>
      <c r="L71" s="18">
        <v>0</v>
      </c>
      <c r="M71" s="18" t="b">
        <v>0</v>
      </c>
      <c r="N71" s="18" t="s">
        <v>8269</v>
      </c>
      <c r="O71" s="18">
        <v>0</v>
      </c>
      <c r="P71" s="18">
        <v>0</v>
      </c>
      <c r="Q71" s="25" t="s">
        <v>8315</v>
      </c>
      <c r="R71" s="18" t="s">
        <v>8316</v>
      </c>
      <c r="S71" s="26">
        <v>42325.920717592591</v>
      </c>
      <c r="T71" s="26">
        <v>42355.920717592591</v>
      </c>
    </row>
    <row r="72" spans="1:20" ht="87" x14ac:dyDescent="0.35">
      <c r="A72" s="22">
        <v>3742</v>
      </c>
      <c r="B72" s="19" t="s">
        <v>3739</v>
      </c>
      <c r="C72" s="3" t="s">
        <v>7852</v>
      </c>
      <c r="D72" s="23">
        <v>5000</v>
      </c>
      <c r="E72" s="24">
        <v>100</v>
      </c>
      <c r="F72" s="18" t="s">
        <v>8220</v>
      </c>
      <c r="G72" s="18" t="s">
        <v>8223</v>
      </c>
      <c r="H72" s="18" t="s">
        <v>8245</v>
      </c>
      <c r="I72" s="18">
        <v>1409980144</v>
      </c>
      <c r="J72" s="18">
        <v>1407388144</v>
      </c>
      <c r="K72" s="18" t="b">
        <v>0</v>
      </c>
      <c r="L72" s="18">
        <v>4</v>
      </c>
      <c r="M72" s="18" t="b">
        <v>0</v>
      </c>
      <c r="N72" s="18" t="s">
        <v>8269</v>
      </c>
      <c r="O72" s="18">
        <v>2</v>
      </c>
      <c r="P72" s="18">
        <v>25</v>
      </c>
      <c r="Q72" s="25" t="s">
        <v>8315</v>
      </c>
      <c r="R72" s="18" t="s">
        <v>8316</v>
      </c>
      <c r="S72" s="26">
        <v>41858.214629629627</v>
      </c>
      <c r="T72" s="26">
        <v>41888.214629629627</v>
      </c>
    </row>
    <row r="73" spans="1:20" ht="72.5" x14ac:dyDescent="0.35">
      <c r="A73" s="22">
        <v>3743</v>
      </c>
      <c r="B73" s="19" t="s">
        <v>3740</v>
      </c>
      <c r="C73" s="3" t="s">
        <v>7853</v>
      </c>
      <c r="D73" s="23">
        <v>2200</v>
      </c>
      <c r="E73" s="24">
        <v>0</v>
      </c>
      <c r="F73" s="18" t="s">
        <v>8220</v>
      </c>
      <c r="G73" s="18" t="s">
        <v>8223</v>
      </c>
      <c r="H73" s="18" t="s">
        <v>8245</v>
      </c>
      <c r="I73" s="18">
        <v>1404406964</v>
      </c>
      <c r="J73" s="18">
        <v>1401814964</v>
      </c>
      <c r="K73" s="18" t="b">
        <v>0</v>
      </c>
      <c r="L73" s="18">
        <v>0</v>
      </c>
      <c r="M73" s="18" t="b">
        <v>0</v>
      </c>
      <c r="N73" s="18" t="s">
        <v>8269</v>
      </c>
      <c r="O73" s="18">
        <v>0</v>
      </c>
      <c r="P73" s="18">
        <v>0</v>
      </c>
      <c r="Q73" s="25" t="s">
        <v>8315</v>
      </c>
      <c r="R73" s="18" t="s">
        <v>8316</v>
      </c>
      <c r="S73" s="26">
        <v>41793.710231481484</v>
      </c>
      <c r="T73" s="26">
        <v>41823.710231481484</v>
      </c>
    </row>
    <row r="74" spans="1:20" ht="101.5" x14ac:dyDescent="0.35">
      <c r="A74" s="22">
        <v>3744</v>
      </c>
      <c r="B74" s="19" t="s">
        <v>3741</v>
      </c>
      <c r="C74" s="3" t="s">
        <v>7854</v>
      </c>
      <c r="D74" s="23">
        <v>1200</v>
      </c>
      <c r="E74" s="24">
        <v>0</v>
      </c>
      <c r="F74" s="18" t="s">
        <v>8220</v>
      </c>
      <c r="G74" s="18" t="s">
        <v>8223</v>
      </c>
      <c r="H74" s="18" t="s">
        <v>8245</v>
      </c>
      <c r="I74" s="18">
        <v>1404532740</v>
      </c>
      <c r="J74" s="18">
        <v>1401823952</v>
      </c>
      <c r="K74" s="18" t="b">
        <v>0</v>
      </c>
      <c r="L74" s="18">
        <v>0</v>
      </c>
      <c r="M74" s="18" t="b">
        <v>0</v>
      </c>
      <c r="N74" s="18" t="s">
        <v>8269</v>
      </c>
      <c r="O74" s="18">
        <v>0</v>
      </c>
      <c r="P74" s="18">
        <v>0</v>
      </c>
      <c r="Q74" s="25" t="s">
        <v>8315</v>
      </c>
      <c r="R74" s="18" t="s">
        <v>8316</v>
      </c>
      <c r="S74" s="26">
        <v>41793.814259259263</v>
      </c>
      <c r="T74" s="26">
        <v>41825.165972222225</v>
      </c>
    </row>
    <row r="75" spans="1:20" ht="72.5" x14ac:dyDescent="0.35">
      <c r="A75" s="22">
        <v>3745</v>
      </c>
      <c r="B75" s="19" t="s">
        <v>3742</v>
      </c>
      <c r="C75" s="3" t="s">
        <v>7855</v>
      </c>
      <c r="D75" s="23">
        <v>100</v>
      </c>
      <c r="E75" s="24">
        <v>10</v>
      </c>
      <c r="F75" s="18" t="s">
        <v>8220</v>
      </c>
      <c r="G75" s="18" t="s">
        <v>8223</v>
      </c>
      <c r="H75" s="18" t="s">
        <v>8245</v>
      </c>
      <c r="I75" s="18">
        <v>1407689102</v>
      </c>
      <c r="J75" s="18">
        <v>1405097102</v>
      </c>
      <c r="K75" s="18" t="b">
        <v>0</v>
      </c>
      <c r="L75" s="18">
        <v>1</v>
      </c>
      <c r="M75" s="18" t="b">
        <v>0</v>
      </c>
      <c r="N75" s="18" t="s">
        <v>8269</v>
      </c>
      <c r="O75" s="18">
        <v>10</v>
      </c>
      <c r="P75" s="18">
        <v>10</v>
      </c>
      <c r="Q75" s="25" t="s">
        <v>8315</v>
      </c>
      <c r="R75" s="18" t="s">
        <v>8316</v>
      </c>
      <c r="S75" s="26">
        <v>41831.697939814818</v>
      </c>
      <c r="T75" s="26">
        <v>41861.697939814818</v>
      </c>
    </row>
    <row r="76" spans="1:20" ht="58" x14ac:dyDescent="0.35">
      <c r="A76" s="22">
        <v>3746</v>
      </c>
      <c r="B76" s="19" t="s">
        <v>3743</v>
      </c>
      <c r="C76" s="3" t="s">
        <v>7856</v>
      </c>
      <c r="D76" s="23">
        <v>8500</v>
      </c>
      <c r="E76" s="24">
        <v>202</v>
      </c>
      <c r="F76" s="18" t="s">
        <v>8220</v>
      </c>
      <c r="G76" s="18" t="s">
        <v>8223</v>
      </c>
      <c r="H76" s="18" t="s">
        <v>8245</v>
      </c>
      <c r="I76" s="18">
        <v>1475918439</v>
      </c>
      <c r="J76" s="18">
        <v>1473326439</v>
      </c>
      <c r="K76" s="18" t="b">
        <v>0</v>
      </c>
      <c r="L76" s="18">
        <v>1</v>
      </c>
      <c r="M76" s="18" t="b">
        <v>0</v>
      </c>
      <c r="N76" s="18" t="s">
        <v>8269</v>
      </c>
      <c r="O76" s="18">
        <v>2</v>
      </c>
      <c r="P76" s="18">
        <v>202</v>
      </c>
      <c r="Q76" s="25" t="s">
        <v>8315</v>
      </c>
      <c r="R76" s="18" t="s">
        <v>8316</v>
      </c>
      <c r="S76" s="26">
        <v>42621.389340277776</v>
      </c>
      <c r="T76" s="26">
        <v>42651.389340277776</v>
      </c>
    </row>
    <row r="77" spans="1:20" ht="116" x14ac:dyDescent="0.35">
      <c r="A77" s="22">
        <v>3841</v>
      </c>
      <c r="B77" s="19" t="s">
        <v>3838</v>
      </c>
      <c r="C77" s="3" t="s">
        <v>7950</v>
      </c>
      <c r="D77" s="23">
        <v>10000</v>
      </c>
      <c r="E77" s="24">
        <v>872</v>
      </c>
      <c r="F77" s="18" t="s">
        <v>8220</v>
      </c>
      <c r="G77" s="18" t="s">
        <v>8223</v>
      </c>
      <c r="H77" s="18" t="s">
        <v>8245</v>
      </c>
      <c r="I77" s="18">
        <v>1405882287</v>
      </c>
      <c r="J77" s="18">
        <v>1400698287</v>
      </c>
      <c r="K77" s="18" t="b">
        <v>1</v>
      </c>
      <c r="L77" s="18">
        <v>34</v>
      </c>
      <c r="M77" s="18" t="b">
        <v>0</v>
      </c>
      <c r="N77" s="18" t="s">
        <v>8269</v>
      </c>
      <c r="O77" s="18">
        <v>9</v>
      </c>
      <c r="P77" s="18">
        <v>25.65</v>
      </c>
      <c r="Q77" s="25" t="s">
        <v>8315</v>
      </c>
      <c r="R77" s="18" t="s">
        <v>8316</v>
      </c>
      <c r="S77" s="26">
        <v>41780.785729166666</v>
      </c>
      <c r="T77" s="26">
        <v>41840.785729166666</v>
      </c>
    </row>
    <row r="78" spans="1:20" ht="101.5" x14ac:dyDescent="0.35">
      <c r="A78" s="22">
        <v>3843</v>
      </c>
      <c r="B78" s="19" t="s">
        <v>3840</v>
      </c>
      <c r="C78" s="3" t="s">
        <v>7952</v>
      </c>
      <c r="D78" s="23">
        <v>5000</v>
      </c>
      <c r="E78" s="24">
        <v>1065</v>
      </c>
      <c r="F78" s="18" t="s">
        <v>8220</v>
      </c>
      <c r="G78" s="18" t="s">
        <v>8223</v>
      </c>
      <c r="H78" s="18" t="s">
        <v>8245</v>
      </c>
      <c r="I78" s="18">
        <v>1401587064</v>
      </c>
      <c r="J78" s="18">
        <v>1399427064</v>
      </c>
      <c r="K78" s="18" t="b">
        <v>1</v>
      </c>
      <c r="L78" s="18">
        <v>19</v>
      </c>
      <c r="M78" s="18" t="b">
        <v>0</v>
      </c>
      <c r="N78" s="18" t="s">
        <v>8269</v>
      </c>
      <c r="O78" s="18">
        <v>21</v>
      </c>
      <c r="P78" s="18">
        <v>56.05</v>
      </c>
      <c r="Q78" s="25" t="s">
        <v>8315</v>
      </c>
      <c r="R78" s="18" t="s">
        <v>8316</v>
      </c>
      <c r="S78" s="26">
        <v>41766.072500000002</v>
      </c>
      <c r="T78" s="26">
        <v>41791.072500000002</v>
      </c>
    </row>
    <row r="79" spans="1:20" ht="101.5" x14ac:dyDescent="0.35">
      <c r="A79" s="22">
        <v>3844</v>
      </c>
      <c r="B79" s="19" t="s">
        <v>3841</v>
      </c>
      <c r="C79" s="3" t="s">
        <v>7953</v>
      </c>
      <c r="D79" s="23">
        <v>9800</v>
      </c>
      <c r="E79" s="24">
        <v>4066</v>
      </c>
      <c r="F79" s="18" t="s">
        <v>8220</v>
      </c>
      <c r="G79" s="18" t="s">
        <v>8223</v>
      </c>
      <c r="H79" s="18" t="s">
        <v>8245</v>
      </c>
      <c r="I79" s="18">
        <v>1401778740</v>
      </c>
      <c r="J79" s="18">
        <v>1399474134</v>
      </c>
      <c r="K79" s="18" t="b">
        <v>1</v>
      </c>
      <c r="L79" s="18">
        <v>50</v>
      </c>
      <c r="M79" s="18" t="b">
        <v>0</v>
      </c>
      <c r="N79" s="18" t="s">
        <v>8269</v>
      </c>
      <c r="O79" s="18">
        <v>41</v>
      </c>
      <c r="P79" s="18">
        <v>81.319999999999993</v>
      </c>
      <c r="Q79" s="25" t="s">
        <v>8315</v>
      </c>
      <c r="R79" s="18" t="s">
        <v>8316</v>
      </c>
      <c r="S79" s="26">
        <v>41766.617291666669</v>
      </c>
      <c r="T79" s="26">
        <v>41793.290972222225</v>
      </c>
    </row>
    <row r="80" spans="1:20" ht="116" x14ac:dyDescent="0.35">
      <c r="A80" s="22">
        <v>3845</v>
      </c>
      <c r="B80" s="19" t="s">
        <v>3842</v>
      </c>
      <c r="C80" s="3" t="s">
        <v>7954</v>
      </c>
      <c r="D80" s="23">
        <v>40000</v>
      </c>
      <c r="E80" s="24">
        <v>842</v>
      </c>
      <c r="F80" s="18" t="s">
        <v>8220</v>
      </c>
      <c r="G80" s="18" t="s">
        <v>8223</v>
      </c>
      <c r="H80" s="18" t="s">
        <v>8245</v>
      </c>
      <c r="I80" s="18">
        <v>1443711774</v>
      </c>
      <c r="J80" s="18">
        <v>1441119774</v>
      </c>
      <c r="K80" s="18" t="b">
        <v>1</v>
      </c>
      <c r="L80" s="18">
        <v>12</v>
      </c>
      <c r="M80" s="18" t="b">
        <v>0</v>
      </c>
      <c r="N80" s="18" t="s">
        <v>8269</v>
      </c>
      <c r="O80" s="18">
        <v>2</v>
      </c>
      <c r="P80" s="18">
        <v>70.17</v>
      </c>
      <c r="Q80" s="25" t="s">
        <v>8315</v>
      </c>
      <c r="R80" s="18" t="s">
        <v>8316</v>
      </c>
      <c r="S80" s="26">
        <v>42248.627013888887</v>
      </c>
      <c r="T80" s="26">
        <v>42278.627013888887</v>
      </c>
    </row>
    <row r="81" spans="1:20" ht="101.5" x14ac:dyDescent="0.35">
      <c r="A81" s="22">
        <v>3846</v>
      </c>
      <c r="B81" s="19" t="s">
        <v>3843</v>
      </c>
      <c r="C81" s="3" t="s">
        <v>7955</v>
      </c>
      <c r="D81" s="23">
        <v>7000</v>
      </c>
      <c r="E81" s="24">
        <v>189</v>
      </c>
      <c r="F81" s="18" t="s">
        <v>8220</v>
      </c>
      <c r="G81" s="18" t="s">
        <v>8223</v>
      </c>
      <c r="H81" s="18" t="s">
        <v>8245</v>
      </c>
      <c r="I81" s="18">
        <v>1412405940</v>
      </c>
      <c r="J81" s="18">
        <v>1409721542</v>
      </c>
      <c r="K81" s="18" t="b">
        <v>1</v>
      </c>
      <c r="L81" s="18">
        <v>8</v>
      </c>
      <c r="M81" s="18" t="b">
        <v>0</v>
      </c>
      <c r="N81" s="18" t="s">
        <v>8269</v>
      </c>
      <c r="O81" s="18">
        <v>3</v>
      </c>
      <c r="P81" s="18">
        <v>23.63</v>
      </c>
      <c r="Q81" s="25" t="s">
        <v>8315</v>
      </c>
      <c r="R81" s="18" t="s">
        <v>8316</v>
      </c>
      <c r="S81" s="26">
        <v>41885.221550925926</v>
      </c>
      <c r="T81" s="26">
        <v>41916.290972222225</v>
      </c>
    </row>
    <row r="82" spans="1:20" ht="101.5" x14ac:dyDescent="0.35">
      <c r="A82" s="22">
        <v>3847</v>
      </c>
      <c r="B82" s="19" t="s">
        <v>3844</v>
      </c>
      <c r="C82" s="3" t="s">
        <v>7956</v>
      </c>
      <c r="D82" s="23">
        <v>10500</v>
      </c>
      <c r="E82" s="24">
        <v>1697</v>
      </c>
      <c r="F82" s="18" t="s">
        <v>8220</v>
      </c>
      <c r="G82" s="18" t="s">
        <v>8223</v>
      </c>
      <c r="H82" s="18" t="s">
        <v>8245</v>
      </c>
      <c r="I82" s="18">
        <v>1437283391</v>
      </c>
      <c r="J82" s="18">
        <v>1433395391</v>
      </c>
      <c r="K82" s="18" t="b">
        <v>1</v>
      </c>
      <c r="L82" s="18">
        <v>9</v>
      </c>
      <c r="M82" s="18" t="b">
        <v>0</v>
      </c>
      <c r="N82" s="18" t="s">
        <v>8269</v>
      </c>
      <c r="O82" s="18">
        <v>16</v>
      </c>
      <c r="P82" s="18">
        <v>188.56</v>
      </c>
      <c r="Q82" s="25" t="s">
        <v>8315</v>
      </c>
      <c r="R82" s="18" t="s">
        <v>8316</v>
      </c>
      <c r="S82" s="26">
        <v>42159.224432870367</v>
      </c>
      <c r="T82" s="26">
        <v>42204.224432870367</v>
      </c>
    </row>
    <row r="83" spans="1:20" ht="101.5" x14ac:dyDescent="0.35">
      <c r="A83" s="22">
        <v>3848</v>
      </c>
      <c r="B83" s="19" t="s">
        <v>3845</v>
      </c>
      <c r="C83" s="3" t="s">
        <v>7957</v>
      </c>
      <c r="D83" s="23">
        <v>13000</v>
      </c>
      <c r="E83" s="24">
        <v>2129</v>
      </c>
      <c r="F83" s="18" t="s">
        <v>8220</v>
      </c>
      <c r="G83" s="18" t="s">
        <v>8223</v>
      </c>
      <c r="H83" s="18" t="s">
        <v>8245</v>
      </c>
      <c r="I83" s="18">
        <v>1445196989</v>
      </c>
      <c r="J83" s="18">
        <v>1442604989</v>
      </c>
      <c r="K83" s="18" t="b">
        <v>1</v>
      </c>
      <c r="L83" s="18">
        <v>43</v>
      </c>
      <c r="M83" s="18" t="b">
        <v>0</v>
      </c>
      <c r="N83" s="18" t="s">
        <v>8269</v>
      </c>
      <c r="O83" s="18">
        <v>16</v>
      </c>
      <c r="P83" s="18">
        <v>49.51</v>
      </c>
      <c r="Q83" s="25" t="s">
        <v>8315</v>
      </c>
      <c r="R83" s="18" t="s">
        <v>8316</v>
      </c>
      <c r="S83" s="26">
        <v>42265.817002314812</v>
      </c>
      <c r="T83" s="26">
        <v>42295.817002314812</v>
      </c>
    </row>
    <row r="84" spans="1:20" ht="58" x14ac:dyDescent="0.35">
      <c r="A84" s="22">
        <v>3850</v>
      </c>
      <c r="B84" s="19" t="s">
        <v>3847</v>
      </c>
      <c r="C84" s="3" t="s">
        <v>7959</v>
      </c>
      <c r="D84" s="23">
        <v>1000</v>
      </c>
      <c r="E84" s="24">
        <v>38</v>
      </c>
      <c r="F84" s="18" t="s">
        <v>8220</v>
      </c>
      <c r="G84" s="18" t="s">
        <v>8223</v>
      </c>
      <c r="H84" s="18" t="s">
        <v>8245</v>
      </c>
      <c r="I84" s="18">
        <v>1420081143</v>
      </c>
      <c r="J84" s="18">
        <v>1417489143</v>
      </c>
      <c r="K84" s="18" t="b">
        <v>1</v>
      </c>
      <c r="L84" s="18">
        <v>4</v>
      </c>
      <c r="M84" s="18" t="b">
        <v>0</v>
      </c>
      <c r="N84" s="18" t="s">
        <v>8269</v>
      </c>
      <c r="O84" s="18">
        <v>4</v>
      </c>
      <c r="P84" s="18">
        <v>9.5</v>
      </c>
      <c r="Q84" s="25" t="s">
        <v>8315</v>
      </c>
      <c r="R84" s="18" t="s">
        <v>8316</v>
      </c>
      <c r="S84" s="26">
        <v>41975.124340277776</v>
      </c>
      <c r="T84" s="26">
        <v>42005.124340277776</v>
      </c>
    </row>
    <row r="85" spans="1:20" ht="87" x14ac:dyDescent="0.35">
      <c r="A85" s="22">
        <v>3852</v>
      </c>
      <c r="B85" s="19" t="s">
        <v>3849</v>
      </c>
      <c r="C85" s="3" t="s">
        <v>7961</v>
      </c>
      <c r="D85" s="23">
        <v>10000</v>
      </c>
      <c r="E85" s="24">
        <v>20</v>
      </c>
      <c r="F85" s="18" t="s">
        <v>8220</v>
      </c>
      <c r="G85" s="18" t="s">
        <v>8223</v>
      </c>
      <c r="H85" s="18" t="s">
        <v>8245</v>
      </c>
      <c r="I85" s="18">
        <v>1427427276</v>
      </c>
      <c r="J85" s="18">
        <v>1425270876</v>
      </c>
      <c r="K85" s="18" t="b">
        <v>0</v>
      </c>
      <c r="L85" s="18">
        <v>2</v>
      </c>
      <c r="M85" s="18" t="b">
        <v>0</v>
      </c>
      <c r="N85" s="18" t="s">
        <v>8269</v>
      </c>
      <c r="O85" s="18">
        <v>0</v>
      </c>
      <c r="P85" s="18">
        <v>10</v>
      </c>
      <c r="Q85" s="25" t="s">
        <v>8315</v>
      </c>
      <c r="R85" s="18" t="s">
        <v>8316</v>
      </c>
      <c r="S85" s="26">
        <v>42065.190694444449</v>
      </c>
      <c r="T85" s="26">
        <v>42090.149027777778</v>
      </c>
    </row>
    <row r="86" spans="1:20" ht="72.5" x14ac:dyDescent="0.35">
      <c r="A86" s="22">
        <v>3853</v>
      </c>
      <c r="B86" s="19" t="s">
        <v>3850</v>
      </c>
      <c r="C86" s="3" t="s">
        <v>7962</v>
      </c>
      <c r="D86" s="23">
        <v>100000</v>
      </c>
      <c r="E86" s="24">
        <v>26</v>
      </c>
      <c r="F86" s="18" t="s">
        <v>8220</v>
      </c>
      <c r="G86" s="18" t="s">
        <v>8223</v>
      </c>
      <c r="H86" s="18" t="s">
        <v>8245</v>
      </c>
      <c r="I86" s="18">
        <v>1409602178</v>
      </c>
      <c r="J86" s="18">
        <v>1406578178</v>
      </c>
      <c r="K86" s="18" t="b">
        <v>0</v>
      </c>
      <c r="L86" s="18">
        <v>2</v>
      </c>
      <c r="M86" s="18" t="b">
        <v>0</v>
      </c>
      <c r="N86" s="18" t="s">
        <v>8269</v>
      </c>
      <c r="O86" s="18">
        <v>0</v>
      </c>
      <c r="P86" s="18">
        <v>13</v>
      </c>
      <c r="Q86" s="25" t="s">
        <v>8315</v>
      </c>
      <c r="R86" s="18" t="s">
        <v>8316</v>
      </c>
      <c r="S86" s="26">
        <v>41848.84002314815</v>
      </c>
      <c r="T86" s="26">
        <v>41883.84002314815</v>
      </c>
    </row>
    <row r="87" spans="1:20" ht="58" x14ac:dyDescent="0.35">
      <c r="A87" s="22">
        <v>3854</v>
      </c>
      <c r="B87" s="19" t="s">
        <v>3851</v>
      </c>
      <c r="C87" s="3" t="s">
        <v>7963</v>
      </c>
      <c r="D87" s="23">
        <v>11000</v>
      </c>
      <c r="E87" s="24">
        <v>1788</v>
      </c>
      <c r="F87" s="18" t="s">
        <v>8220</v>
      </c>
      <c r="G87" s="18" t="s">
        <v>8223</v>
      </c>
      <c r="H87" s="18" t="s">
        <v>8245</v>
      </c>
      <c r="I87" s="18">
        <v>1431206058</v>
      </c>
      <c r="J87" s="18">
        <v>1428614058</v>
      </c>
      <c r="K87" s="18" t="b">
        <v>0</v>
      </c>
      <c r="L87" s="18">
        <v>20</v>
      </c>
      <c r="M87" s="18" t="b">
        <v>0</v>
      </c>
      <c r="N87" s="18" t="s">
        <v>8269</v>
      </c>
      <c r="O87" s="18">
        <v>16</v>
      </c>
      <c r="P87" s="18">
        <v>89.4</v>
      </c>
      <c r="Q87" s="25" t="s">
        <v>8315</v>
      </c>
      <c r="R87" s="18" t="s">
        <v>8316</v>
      </c>
      <c r="S87" s="26">
        <v>42103.884930555556</v>
      </c>
      <c r="T87" s="26">
        <v>42133.884930555556</v>
      </c>
    </row>
    <row r="88" spans="1:20" ht="130.5" x14ac:dyDescent="0.35">
      <c r="A88" s="22">
        <v>3855</v>
      </c>
      <c r="B88" s="19" t="s">
        <v>3852</v>
      </c>
      <c r="C88" s="3" t="s">
        <v>7964</v>
      </c>
      <c r="D88" s="23">
        <v>1000</v>
      </c>
      <c r="E88" s="24">
        <v>25</v>
      </c>
      <c r="F88" s="18" t="s">
        <v>8220</v>
      </c>
      <c r="G88" s="18" t="s">
        <v>8223</v>
      </c>
      <c r="H88" s="18" t="s">
        <v>8245</v>
      </c>
      <c r="I88" s="18">
        <v>1427408271</v>
      </c>
      <c r="J88" s="18">
        <v>1424819871</v>
      </c>
      <c r="K88" s="18" t="b">
        <v>0</v>
      </c>
      <c r="L88" s="18">
        <v>1</v>
      </c>
      <c r="M88" s="18" t="b">
        <v>0</v>
      </c>
      <c r="N88" s="18" t="s">
        <v>8269</v>
      </c>
      <c r="O88" s="18">
        <v>3</v>
      </c>
      <c r="P88" s="18">
        <v>25</v>
      </c>
      <c r="Q88" s="25" t="s">
        <v>8315</v>
      </c>
      <c r="R88" s="18" t="s">
        <v>8316</v>
      </c>
      <c r="S88" s="26">
        <v>42059.970729166671</v>
      </c>
      <c r="T88" s="26">
        <v>42089.929062499999</v>
      </c>
    </row>
    <row r="89" spans="1:20" ht="116" x14ac:dyDescent="0.35">
      <c r="A89" s="22">
        <v>3856</v>
      </c>
      <c r="B89" s="19" t="s">
        <v>3853</v>
      </c>
      <c r="C89" s="3" t="s">
        <v>7965</v>
      </c>
      <c r="D89" s="23">
        <v>5000</v>
      </c>
      <c r="E89" s="24">
        <v>1</v>
      </c>
      <c r="F89" s="18" t="s">
        <v>8220</v>
      </c>
      <c r="G89" s="18" t="s">
        <v>8223</v>
      </c>
      <c r="H89" s="18" t="s">
        <v>8245</v>
      </c>
      <c r="I89" s="18">
        <v>1425833403</v>
      </c>
      <c r="J89" s="18">
        <v>1423245003</v>
      </c>
      <c r="K89" s="18" t="b">
        <v>0</v>
      </c>
      <c r="L89" s="18">
        <v>1</v>
      </c>
      <c r="M89" s="18" t="b">
        <v>0</v>
      </c>
      <c r="N89" s="18" t="s">
        <v>8269</v>
      </c>
      <c r="O89" s="18">
        <v>0</v>
      </c>
      <c r="P89" s="18">
        <v>1</v>
      </c>
      <c r="Q89" s="25" t="s">
        <v>8315</v>
      </c>
      <c r="R89" s="18" t="s">
        <v>8316</v>
      </c>
      <c r="S89" s="26">
        <v>42041.743090277778</v>
      </c>
      <c r="T89" s="26">
        <v>42071.701423611114</v>
      </c>
    </row>
    <row r="90" spans="1:20" ht="116" x14ac:dyDescent="0.35">
      <c r="A90" s="22">
        <v>3857</v>
      </c>
      <c r="B90" s="19" t="s">
        <v>3854</v>
      </c>
      <c r="C90" s="3" t="s">
        <v>7966</v>
      </c>
      <c r="D90" s="23">
        <v>5000</v>
      </c>
      <c r="E90" s="24">
        <v>260</v>
      </c>
      <c r="F90" s="18" t="s">
        <v>8220</v>
      </c>
      <c r="G90" s="18" t="s">
        <v>8223</v>
      </c>
      <c r="H90" s="18" t="s">
        <v>8245</v>
      </c>
      <c r="I90" s="18">
        <v>1406913120</v>
      </c>
      <c r="J90" s="18">
        <v>1404927690</v>
      </c>
      <c r="K90" s="18" t="b">
        <v>0</v>
      </c>
      <c r="L90" s="18">
        <v>4</v>
      </c>
      <c r="M90" s="18" t="b">
        <v>0</v>
      </c>
      <c r="N90" s="18" t="s">
        <v>8269</v>
      </c>
      <c r="O90" s="18">
        <v>5</v>
      </c>
      <c r="P90" s="18">
        <v>65</v>
      </c>
      <c r="Q90" s="25" t="s">
        <v>8315</v>
      </c>
      <c r="R90" s="18" t="s">
        <v>8316</v>
      </c>
      <c r="S90" s="26">
        <v>41829.73715277778</v>
      </c>
      <c r="T90" s="26">
        <v>41852.716666666667</v>
      </c>
    </row>
    <row r="91" spans="1:20" ht="101.5" x14ac:dyDescent="0.35">
      <c r="A91" s="22">
        <v>3859</v>
      </c>
      <c r="B91" s="19" t="s">
        <v>3856</v>
      </c>
      <c r="C91" s="3" t="s">
        <v>7968</v>
      </c>
      <c r="D91" s="23">
        <v>2500</v>
      </c>
      <c r="E91" s="24">
        <v>1</v>
      </c>
      <c r="F91" s="18" t="s">
        <v>8220</v>
      </c>
      <c r="G91" s="18" t="s">
        <v>8223</v>
      </c>
      <c r="H91" s="18" t="s">
        <v>8245</v>
      </c>
      <c r="I91" s="18">
        <v>1403730000</v>
      </c>
      <c r="J91" s="18">
        <v>1401485207</v>
      </c>
      <c r="K91" s="18" t="b">
        <v>0</v>
      </c>
      <c r="L91" s="18">
        <v>1</v>
      </c>
      <c r="M91" s="18" t="b">
        <v>0</v>
      </c>
      <c r="N91" s="18" t="s">
        <v>8269</v>
      </c>
      <c r="O91" s="18">
        <v>0</v>
      </c>
      <c r="P91" s="18">
        <v>1</v>
      </c>
      <c r="Q91" s="25" t="s">
        <v>8315</v>
      </c>
      <c r="R91" s="18" t="s">
        <v>8316</v>
      </c>
      <c r="S91" s="26">
        <v>41789.893599537041</v>
      </c>
      <c r="T91" s="26">
        <v>41815.875</v>
      </c>
    </row>
    <row r="92" spans="1:20" ht="101.5" x14ac:dyDescent="0.35">
      <c r="A92" s="22">
        <v>3860</v>
      </c>
      <c r="B92" s="19" t="s">
        <v>3857</v>
      </c>
      <c r="C92" s="3" t="s">
        <v>7969</v>
      </c>
      <c r="D92" s="23">
        <v>6000</v>
      </c>
      <c r="E92" s="24">
        <v>1060</v>
      </c>
      <c r="F92" s="18" t="s">
        <v>8220</v>
      </c>
      <c r="G92" s="18" t="s">
        <v>8223</v>
      </c>
      <c r="H92" s="18" t="s">
        <v>8245</v>
      </c>
      <c r="I92" s="18">
        <v>1407858710</v>
      </c>
      <c r="J92" s="18">
        <v>1405266710</v>
      </c>
      <c r="K92" s="18" t="b">
        <v>0</v>
      </c>
      <c r="L92" s="18">
        <v>13</v>
      </c>
      <c r="M92" s="18" t="b">
        <v>0</v>
      </c>
      <c r="N92" s="18" t="s">
        <v>8269</v>
      </c>
      <c r="O92" s="18">
        <v>18</v>
      </c>
      <c r="P92" s="18">
        <v>81.540000000000006</v>
      </c>
      <c r="Q92" s="25" t="s">
        <v>8315</v>
      </c>
      <c r="R92" s="18" t="s">
        <v>8316</v>
      </c>
      <c r="S92" s="26">
        <v>41833.660995370366</v>
      </c>
      <c r="T92" s="26">
        <v>41863.660995370366</v>
      </c>
    </row>
    <row r="93" spans="1:20" ht="29" x14ac:dyDescent="0.35">
      <c r="A93" s="22">
        <v>3861</v>
      </c>
      <c r="B93" s="19" t="s">
        <v>3858</v>
      </c>
      <c r="C93" s="3" t="s">
        <v>7970</v>
      </c>
      <c r="D93" s="23">
        <v>2000</v>
      </c>
      <c r="E93" s="24">
        <v>100</v>
      </c>
      <c r="F93" s="18" t="s">
        <v>8220</v>
      </c>
      <c r="G93" s="18" t="s">
        <v>8223</v>
      </c>
      <c r="H93" s="18" t="s">
        <v>8245</v>
      </c>
      <c r="I93" s="18">
        <v>1415828820</v>
      </c>
      <c r="J93" s="18">
        <v>1412258977</v>
      </c>
      <c r="K93" s="18" t="b">
        <v>0</v>
      </c>
      <c r="L93" s="18">
        <v>1</v>
      </c>
      <c r="M93" s="18" t="b">
        <v>0</v>
      </c>
      <c r="N93" s="18" t="s">
        <v>8269</v>
      </c>
      <c r="O93" s="18">
        <v>5</v>
      </c>
      <c r="P93" s="18">
        <v>100</v>
      </c>
      <c r="Q93" s="25" t="s">
        <v>8315</v>
      </c>
      <c r="R93" s="18" t="s">
        <v>8316</v>
      </c>
      <c r="S93" s="26">
        <v>41914.590011574073</v>
      </c>
      <c r="T93" s="26">
        <v>41955.907638888893</v>
      </c>
    </row>
    <row r="94" spans="1:20" ht="58" x14ac:dyDescent="0.35">
      <c r="A94" s="22">
        <v>3862</v>
      </c>
      <c r="B94" s="19" t="s">
        <v>3859</v>
      </c>
      <c r="C94" s="3" t="s">
        <v>7971</v>
      </c>
      <c r="D94" s="23">
        <v>7500</v>
      </c>
      <c r="E94" s="24">
        <v>1</v>
      </c>
      <c r="F94" s="18" t="s">
        <v>8220</v>
      </c>
      <c r="G94" s="18" t="s">
        <v>8223</v>
      </c>
      <c r="H94" s="18" t="s">
        <v>8245</v>
      </c>
      <c r="I94" s="18">
        <v>1473699540</v>
      </c>
      <c r="J94" s="18">
        <v>1472451356</v>
      </c>
      <c r="K94" s="18" t="b">
        <v>0</v>
      </c>
      <c r="L94" s="18">
        <v>1</v>
      </c>
      <c r="M94" s="18" t="b">
        <v>0</v>
      </c>
      <c r="N94" s="18" t="s">
        <v>8269</v>
      </c>
      <c r="O94" s="18">
        <v>0</v>
      </c>
      <c r="P94" s="18">
        <v>1</v>
      </c>
      <c r="Q94" s="25" t="s">
        <v>8315</v>
      </c>
      <c r="R94" s="18" t="s">
        <v>8316</v>
      </c>
      <c r="S94" s="26">
        <v>42611.261064814811</v>
      </c>
      <c r="T94" s="26">
        <v>42625.707638888889</v>
      </c>
    </row>
    <row r="95" spans="1:20" ht="101.5" x14ac:dyDescent="0.35">
      <c r="A95" s="22">
        <v>3863</v>
      </c>
      <c r="B95" s="19" t="s">
        <v>3860</v>
      </c>
      <c r="C95" s="3" t="s">
        <v>7972</v>
      </c>
      <c r="D95" s="23">
        <v>6000</v>
      </c>
      <c r="E95" s="24">
        <v>0</v>
      </c>
      <c r="F95" s="18" t="s">
        <v>8220</v>
      </c>
      <c r="G95" s="18" t="s">
        <v>8223</v>
      </c>
      <c r="H95" s="18" t="s">
        <v>8245</v>
      </c>
      <c r="I95" s="18">
        <v>1446739905</v>
      </c>
      <c r="J95" s="18">
        <v>1441552305</v>
      </c>
      <c r="K95" s="18" t="b">
        <v>0</v>
      </c>
      <c r="L95" s="18">
        <v>0</v>
      </c>
      <c r="M95" s="18" t="b">
        <v>0</v>
      </c>
      <c r="N95" s="18" t="s">
        <v>8269</v>
      </c>
      <c r="O95" s="18">
        <v>0</v>
      </c>
      <c r="P95" s="18">
        <v>0</v>
      </c>
      <c r="Q95" s="25" t="s">
        <v>8315</v>
      </c>
      <c r="R95" s="18" t="s">
        <v>8316</v>
      </c>
      <c r="S95" s="26">
        <v>42253.633159722223</v>
      </c>
      <c r="T95" s="26">
        <v>42313.674826388888</v>
      </c>
    </row>
    <row r="96" spans="1:20" ht="116" x14ac:dyDescent="0.35">
      <c r="A96" s="22">
        <v>3864</v>
      </c>
      <c r="B96" s="19" t="s">
        <v>3861</v>
      </c>
      <c r="C96" s="3" t="s">
        <v>7973</v>
      </c>
      <c r="D96" s="23">
        <v>5000</v>
      </c>
      <c r="E96" s="24">
        <v>60</v>
      </c>
      <c r="F96" s="18" t="s">
        <v>8220</v>
      </c>
      <c r="G96" s="18" t="s">
        <v>8223</v>
      </c>
      <c r="H96" s="18" t="s">
        <v>8245</v>
      </c>
      <c r="I96" s="18">
        <v>1447799054</v>
      </c>
      <c r="J96" s="18">
        <v>1445203454</v>
      </c>
      <c r="K96" s="18" t="b">
        <v>0</v>
      </c>
      <c r="L96" s="18">
        <v>3</v>
      </c>
      <c r="M96" s="18" t="b">
        <v>0</v>
      </c>
      <c r="N96" s="18" t="s">
        <v>8269</v>
      </c>
      <c r="O96" s="18">
        <v>1</v>
      </c>
      <c r="P96" s="18">
        <v>20</v>
      </c>
      <c r="Q96" s="25" t="s">
        <v>8315</v>
      </c>
      <c r="R96" s="18" t="s">
        <v>8316</v>
      </c>
      <c r="S96" s="26">
        <v>42295.891828703709</v>
      </c>
      <c r="T96" s="26">
        <v>42325.933495370366</v>
      </c>
    </row>
    <row r="97" spans="1:20" ht="58" x14ac:dyDescent="0.35">
      <c r="A97" s="22">
        <v>3866</v>
      </c>
      <c r="B97" s="19" t="s">
        <v>3863</v>
      </c>
      <c r="C97" s="3" t="s">
        <v>7975</v>
      </c>
      <c r="D97" s="23">
        <v>2000</v>
      </c>
      <c r="E97" s="24">
        <v>11</v>
      </c>
      <c r="F97" s="18" t="s">
        <v>8220</v>
      </c>
      <c r="G97" s="18" t="s">
        <v>8223</v>
      </c>
      <c r="H97" s="18" t="s">
        <v>8245</v>
      </c>
      <c r="I97" s="18">
        <v>1458703740</v>
      </c>
      <c r="J97" s="18">
        <v>1454453021</v>
      </c>
      <c r="K97" s="18" t="b">
        <v>0</v>
      </c>
      <c r="L97" s="18">
        <v>2</v>
      </c>
      <c r="M97" s="18" t="b">
        <v>0</v>
      </c>
      <c r="N97" s="18" t="s">
        <v>8269</v>
      </c>
      <c r="O97" s="18">
        <v>1</v>
      </c>
      <c r="P97" s="18">
        <v>5.5</v>
      </c>
      <c r="Q97" s="25" t="s">
        <v>8315</v>
      </c>
      <c r="R97" s="18" t="s">
        <v>8316</v>
      </c>
      <c r="S97" s="26">
        <v>42402.947002314817</v>
      </c>
      <c r="T97" s="26">
        <v>42452.145138888889</v>
      </c>
    </row>
    <row r="98" spans="1:20" ht="101.5" x14ac:dyDescent="0.35">
      <c r="A98" s="22">
        <v>3867</v>
      </c>
      <c r="B98" s="19" t="s">
        <v>3864</v>
      </c>
      <c r="C98" s="3" t="s">
        <v>7976</v>
      </c>
      <c r="D98" s="23">
        <v>2000</v>
      </c>
      <c r="E98" s="24">
        <v>251</v>
      </c>
      <c r="F98" s="18" t="s">
        <v>8220</v>
      </c>
      <c r="G98" s="18" t="s">
        <v>8223</v>
      </c>
      <c r="H98" s="18" t="s">
        <v>8245</v>
      </c>
      <c r="I98" s="18">
        <v>1466278339</v>
      </c>
      <c r="J98" s="18">
        <v>1463686339</v>
      </c>
      <c r="K98" s="18" t="b">
        <v>0</v>
      </c>
      <c r="L98" s="18">
        <v>5</v>
      </c>
      <c r="M98" s="18" t="b">
        <v>0</v>
      </c>
      <c r="N98" s="18" t="s">
        <v>8269</v>
      </c>
      <c r="O98" s="18">
        <v>13</v>
      </c>
      <c r="P98" s="18">
        <v>50.2</v>
      </c>
      <c r="Q98" s="25" t="s">
        <v>8315</v>
      </c>
      <c r="R98" s="18" t="s">
        <v>8316</v>
      </c>
      <c r="S98" s="26">
        <v>42509.814108796301</v>
      </c>
      <c r="T98" s="26">
        <v>42539.814108796301</v>
      </c>
    </row>
    <row r="99" spans="1:20" ht="87" x14ac:dyDescent="0.35">
      <c r="A99" s="22">
        <v>3889</v>
      </c>
      <c r="B99" s="19" t="s">
        <v>3886</v>
      </c>
      <c r="C99" s="3" t="s">
        <v>7997</v>
      </c>
      <c r="D99" s="23">
        <v>8000</v>
      </c>
      <c r="E99" s="24">
        <v>118</v>
      </c>
      <c r="F99" s="18" t="s">
        <v>8220</v>
      </c>
      <c r="G99" s="18" t="s">
        <v>8223</v>
      </c>
      <c r="H99" s="18" t="s">
        <v>8245</v>
      </c>
      <c r="I99" s="18">
        <v>1420413960</v>
      </c>
      <c r="J99" s="18">
        <v>1417651630</v>
      </c>
      <c r="K99" s="18" t="b">
        <v>0</v>
      </c>
      <c r="L99" s="18">
        <v>9</v>
      </c>
      <c r="M99" s="18" t="b">
        <v>0</v>
      </c>
      <c r="N99" s="18" t="s">
        <v>8269</v>
      </c>
      <c r="O99" s="18">
        <v>1</v>
      </c>
      <c r="P99" s="18">
        <v>13.11</v>
      </c>
      <c r="Q99" s="25" t="s">
        <v>8315</v>
      </c>
      <c r="R99" s="18" t="s">
        <v>8316</v>
      </c>
      <c r="S99" s="26">
        <v>41977.004976851851</v>
      </c>
      <c r="T99" s="26">
        <v>42008.976388888885</v>
      </c>
    </row>
    <row r="100" spans="1:20" ht="101.5" x14ac:dyDescent="0.35">
      <c r="A100" s="22">
        <v>3890</v>
      </c>
      <c r="B100" s="19" t="s">
        <v>3887</v>
      </c>
      <c r="C100" s="3" t="s">
        <v>7998</v>
      </c>
      <c r="D100" s="23">
        <v>15000</v>
      </c>
      <c r="E100" s="24">
        <v>2524</v>
      </c>
      <c r="F100" s="18" t="s">
        <v>8220</v>
      </c>
      <c r="G100" s="18" t="s">
        <v>8223</v>
      </c>
      <c r="H100" s="18" t="s">
        <v>8245</v>
      </c>
      <c r="I100" s="18">
        <v>1439662344</v>
      </c>
      <c r="J100" s="18">
        <v>1434478344</v>
      </c>
      <c r="K100" s="18" t="b">
        <v>0</v>
      </c>
      <c r="L100" s="18">
        <v>8</v>
      </c>
      <c r="M100" s="18" t="b">
        <v>0</v>
      </c>
      <c r="N100" s="18" t="s">
        <v>8269</v>
      </c>
      <c r="O100" s="18">
        <v>17</v>
      </c>
      <c r="P100" s="18">
        <v>315.5</v>
      </c>
      <c r="Q100" s="25" t="s">
        <v>8315</v>
      </c>
      <c r="R100" s="18" t="s">
        <v>8316</v>
      </c>
      <c r="S100" s="26">
        <v>42171.758611111116</v>
      </c>
      <c r="T100" s="26">
        <v>42231.758611111116</v>
      </c>
    </row>
    <row r="101" spans="1:20" ht="58" x14ac:dyDescent="0.35">
      <c r="A101" s="22">
        <v>3891</v>
      </c>
      <c r="B101" s="19" t="s">
        <v>3888</v>
      </c>
      <c r="C101" s="3" t="s">
        <v>7999</v>
      </c>
      <c r="D101" s="23">
        <v>800</v>
      </c>
      <c r="E101" s="24">
        <v>260</v>
      </c>
      <c r="F101" s="18" t="s">
        <v>8220</v>
      </c>
      <c r="G101" s="18" t="s">
        <v>8223</v>
      </c>
      <c r="H101" s="18" t="s">
        <v>8245</v>
      </c>
      <c r="I101" s="18">
        <v>1427086740</v>
      </c>
      <c r="J101" s="18">
        <v>1424488244</v>
      </c>
      <c r="K101" s="18" t="b">
        <v>0</v>
      </c>
      <c r="L101" s="18">
        <v>7</v>
      </c>
      <c r="M101" s="18" t="b">
        <v>0</v>
      </c>
      <c r="N101" s="18" t="s">
        <v>8269</v>
      </c>
      <c r="O101" s="18">
        <v>33</v>
      </c>
      <c r="P101" s="18">
        <v>37.14</v>
      </c>
      <c r="Q101" s="25" t="s">
        <v>8315</v>
      </c>
      <c r="R101" s="18" t="s">
        <v>8316</v>
      </c>
      <c r="S101" s="26">
        <v>42056.1324537037</v>
      </c>
      <c r="T101" s="26">
        <v>42086.207638888889</v>
      </c>
    </row>
    <row r="102" spans="1:20" ht="101.5" x14ac:dyDescent="0.35">
      <c r="A102" s="22">
        <v>3892</v>
      </c>
      <c r="B102" s="19" t="s">
        <v>3889</v>
      </c>
      <c r="C102" s="3" t="s">
        <v>8000</v>
      </c>
      <c r="D102" s="23">
        <v>1000</v>
      </c>
      <c r="E102" s="24">
        <v>0</v>
      </c>
      <c r="F102" s="18" t="s">
        <v>8220</v>
      </c>
      <c r="G102" s="18" t="s">
        <v>8223</v>
      </c>
      <c r="H102" s="18" t="s">
        <v>8245</v>
      </c>
      <c r="I102" s="18">
        <v>1408863600</v>
      </c>
      <c r="J102" s="18">
        <v>1408203557</v>
      </c>
      <c r="K102" s="18" t="b">
        <v>0</v>
      </c>
      <c r="L102" s="18">
        <v>0</v>
      </c>
      <c r="M102" s="18" t="b">
        <v>0</v>
      </c>
      <c r="N102" s="18" t="s">
        <v>8269</v>
      </c>
      <c r="O102" s="18">
        <v>0</v>
      </c>
      <c r="P102" s="18">
        <v>0</v>
      </c>
      <c r="Q102" s="25" t="s">
        <v>8315</v>
      </c>
      <c r="R102" s="18" t="s">
        <v>8316</v>
      </c>
      <c r="S102" s="26">
        <v>41867.652280092596</v>
      </c>
      <c r="T102" s="26">
        <v>41875.291666666664</v>
      </c>
    </row>
    <row r="103" spans="1:20" ht="101.5" x14ac:dyDescent="0.35">
      <c r="A103" s="22">
        <v>3893</v>
      </c>
      <c r="B103" s="19" t="s">
        <v>3890</v>
      </c>
      <c r="C103" s="3" t="s">
        <v>8001</v>
      </c>
      <c r="D103" s="23">
        <v>50000</v>
      </c>
      <c r="E103" s="24">
        <v>10775</v>
      </c>
      <c r="F103" s="18" t="s">
        <v>8220</v>
      </c>
      <c r="G103" s="18" t="s">
        <v>8223</v>
      </c>
      <c r="H103" s="18" t="s">
        <v>8245</v>
      </c>
      <c r="I103" s="18">
        <v>1404194400</v>
      </c>
      <c r="J103" s="18">
        <v>1400600840</v>
      </c>
      <c r="K103" s="18" t="b">
        <v>0</v>
      </c>
      <c r="L103" s="18">
        <v>84</v>
      </c>
      <c r="M103" s="18" t="b">
        <v>0</v>
      </c>
      <c r="N103" s="18" t="s">
        <v>8269</v>
      </c>
      <c r="O103" s="18">
        <v>22</v>
      </c>
      <c r="P103" s="18">
        <v>128.27000000000001</v>
      </c>
      <c r="Q103" s="25" t="s">
        <v>8315</v>
      </c>
      <c r="R103" s="18" t="s">
        <v>8316</v>
      </c>
      <c r="S103" s="26">
        <v>41779.657870370371</v>
      </c>
      <c r="T103" s="26">
        <v>41821.25</v>
      </c>
    </row>
    <row r="104" spans="1:20" ht="101.5" x14ac:dyDescent="0.35">
      <c r="A104" s="22">
        <v>3894</v>
      </c>
      <c r="B104" s="19" t="s">
        <v>3891</v>
      </c>
      <c r="C104" s="3" t="s">
        <v>8002</v>
      </c>
      <c r="D104" s="23">
        <v>15000</v>
      </c>
      <c r="E104" s="24">
        <v>520</v>
      </c>
      <c r="F104" s="18" t="s">
        <v>8220</v>
      </c>
      <c r="G104" s="18" t="s">
        <v>8223</v>
      </c>
      <c r="H104" s="18" t="s">
        <v>8245</v>
      </c>
      <c r="I104" s="18">
        <v>1481000340</v>
      </c>
      <c r="J104" s="18">
        <v>1478386812</v>
      </c>
      <c r="K104" s="18" t="b">
        <v>0</v>
      </c>
      <c r="L104" s="18">
        <v>11</v>
      </c>
      <c r="M104" s="18" t="b">
        <v>0</v>
      </c>
      <c r="N104" s="18" t="s">
        <v>8269</v>
      </c>
      <c r="O104" s="18">
        <v>3</v>
      </c>
      <c r="P104" s="18">
        <v>47.27</v>
      </c>
      <c r="Q104" s="25" t="s">
        <v>8315</v>
      </c>
      <c r="R104" s="18" t="s">
        <v>8316</v>
      </c>
      <c r="S104" s="26">
        <v>42679.958472222221</v>
      </c>
      <c r="T104" s="26">
        <v>42710.207638888889</v>
      </c>
    </row>
    <row r="105" spans="1:20" ht="116" x14ac:dyDescent="0.35">
      <c r="A105" s="22">
        <v>3895</v>
      </c>
      <c r="B105" s="19" t="s">
        <v>3892</v>
      </c>
      <c r="C105" s="3" t="s">
        <v>8003</v>
      </c>
      <c r="D105" s="23">
        <v>1000</v>
      </c>
      <c r="E105" s="24">
        <v>50</v>
      </c>
      <c r="F105" s="18" t="s">
        <v>8220</v>
      </c>
      <c r="G105" s="18" t="s">
        <v>8223</v>
      </c>
      <c r="H105" s="18" t="s">
        <v>8245</v>
      </c>
      <c r="I105" s="18">
        <v>1425103218</v>
      </c>
      <c r="J105" s="18">
        <v>1422424818</v>
      </c>
      <c r="K105" s="18" t="b">
        <v>0</v>
      </c>
      <c r="L105" s="18">
        <v>1</v>
      </c>
      <c r="M105" s="18" t="b">
        <v>0</v>
      </c>
      <c r="N105" s="18" t="s">
        <v>8269</v>
      </c>
      <c r="O105" s="18">
        <v>5</v>
      </c>
      <c r="P105" s="18">
        <v>50</v>
      </c>
      <c r="Q105" s="25" t="s">
        <v>8315</v>
      </c>
      <c r="R105" s="18" t="s">
        <v>8316</v>
      </c>
      <c r="S105" s="26">
        <v>42032.250208333338</v>
      </c>
      <c r="T105" s="26">
        <v>42063.250208333338</v>
      </c>
    </row>
    <row r="106" spans="1:20" ht="101.5" x14ac:dyDescent="0.35">
      <c r="A106" s="22">
        <v>3896</v>
      </c>
      <c r="B106" s="19" t="s">
        <v>3893</v>
      </c>
      <c r="C106" s="3" t="s">
        <v>8004</v>
      </c>
      <c r="D106" s="23">
        <v>1600</v>
      </c>
      <c r="E106" s="24">
        <v>170</v>
      </c>
      <c r="F106" s="18" t="s">
        <v>8220</v>
      </c>
      <c r="G106" s="18" t="s">
        <v>8223</v>
      </c>
      <c r="H106" s="18" t="s">
        <v>8245</v>
      </c>
      <c r="I106" s="18">
        <v>1402979778</v>
      </c>
      <c r="J106" s="18">
        <v>1401770178</v>
      </c>
      <c r="K106" s="18" t="b">
        <v>0</v>
      </c>
      <c r="L106" s="18">
        <v>4</v>
      </c>
      <c r="M106" s="18" t="b">
        <v>0</v>
      </c>
      <c r="N106" s="18" t="s">
        <v>8269</v>
      </c>
      <c r="O106" s="18">
        <v>11</v>
      </c>
      <c r="P106" s="18">
        <v>42.5</v>
      </c>
      <c r="Q106" s="25" t="s">
        <v>8315</v>
      </c>
      <c r="R106" s="18" t="s">
        <v>8316</v>
      </c>
      <c r="S106" s="26">
        <v>41793.191875000004</v>
      </c>
      <c r="T106" s="26">
        <v>41807.191875000004</v>
      </c>
    </row>
    <row r="107" spans="1:20" ht="72.5" x14ac:dyDescent="0.35">
      <c r="A107" s="22">
        <v>3899</v>
      </c>
      <c r="B107" s="19" t="s">
        <v>3896</v>
      </c>
      <c r="C107" s="3" t="s">
        <v>8007</v>
      </c>
      <c r="D107" s="23">
        <v>10000</v>
      </c>
      <c r="E107" s="24">
        <v>125</v>
      </c>
      <c r="F107" s="18" t="s">
        <v>8220</v>
      </c>
      <c r="G107" s="18" t="s">
        <v>8223</v>
      </c>
      <c r="H107" s="18" t="s">
        <v>8245</v>
      </c>
      <c r="I107" s="18">
        <v>1407868561</v>
      </c>
      <c r="J107" s="18">
        <v>1406140561</v>
      </c>
      <c r="K107" s="18" t="b">
        <v>0</v>
      </c>
      <c r="L107" s="18">
        <v>2</v>
      </c>
      <c r="M107" s="18" t="b">
        <v>0</v>
      </c>
      <c r="N107" s="18" t="s">
        <v>8269</v>
      </c>
      <c r="O107" s="18">
        <v>1</v>
      </c>
      <c r="P107" s="18">
        <v>62.5</v>
      </c>
      <c r="Q107" s="25" t="s">
        <v>8315</v>
      </c>
      <c r="R107" s="18" t="s">
        <v>8316</v>
      </c>
      <c r="S107" s="26">
        <v>41843.775011574071</v>
      </c>
      <c r="T107" s="26">
        <v>41863.775011574071</v>
      </c>
    </row>
    <row r="108" spans="1:20" ht="72.5" x14ac:dyDescent="0.35">
      <c r="A108" s="22">
        <v>3900</v>
      </c>
      <c r="B108" s="19" t="s">
        <v>3897</v>
      </c>
      <c r="C108" s="3" t="s">
        <v>8008</v>
      </c>
      <c r="D108" s="23">
        <v>2500</v>
      </c>
      <c r="E108" s="24">
        <v>135</v>
      </c>
      <c r="F108" s="18" t="s">
        <v>8220</v>
      </c>
      <c r="G108" s="18" t="s">
        <v>8223</v>
      </c>
      <c r="H108" s="18" t="s">
        <v>8245</v>
      </c>
      <c r="I108" s="18">
        <v>1433988791</v>
      </c>
      <c r="J108" s="18">
        <v>1431396791</v>
      </c>
      <c r="K108" s="18" t="b">
        <v>0</v>
      </c>
      <c r="L108" s="18">
        <v>5</v>
      </c>
      <c r="M108" s="18" t="b">
        <v>0</v>
      </c>
      <c r="N108" s="18" t="s">
        <v>8269</v>
      </c>
      <c r="O108" s="18">
        <v>5</v>
      </c>
      <c r="P108" s="18">
        <v>27</v>
      </c>
      <c r="Q108" s="25" t="s">
        <v>8315</v>
      </c>
      <c r="R108" s="18" t="s">
        <v>8316</v>
      </c>
      <c r="S108" s="26">
        <v>42136.092488425929</v>
      </c>
      <c r="T108" s="26">
        <v>42166.092488425929</v>
      </c>
    </row>
    <row r="109" spans="1:20" ht="101.5" x14ac:dyDescent="0.35">
      <c r="A109" s="22">
        <v>3901</v>
      </c>
      <c r="B109" s="19" t="s">
        <v>3898</v>
      </c>
      <c r="C109" s="3" t="s">
        <v>8009</v>
      </c>
      <c r="D109" s="23">
        <v>3000</v>
      </c>
      <c r="E109" s="24">
        <v>25</v>
      </c>
      <c r="F109" s="18" t="s">
        <v>8220</v>
      </c>
      <c r="G109" s="18" t="s">
        <v>8223</v>
      </c>
      <c r="H109" s="18" t="s">
        <v>8245</v>
      </c>
      <c r="I109" s="18">
        <v>1450554599</v>
      </c>
      <c r="J109" s="18">
        <v>1447098599</v>
      </c>
      <c r="K109" s="18" t="b">
        <v>0</v>
      </c>
      <c r="L109" s="18">
        <v>1</v>
      </c>
      <c r="M109" s="18" t="b">
        <v>0</v>
      </c>
      <c r="N109" s="18" t="s">
        <v>8269</v>
      </c>
      <c r="O109" s="18">
        <v>1</v>
      </c>
      <c r="P109" s="18">
        <v>25</v>
      </c>
      <c r="Q109" s="25" t="s">
        <v>8315</v>
      </c>
      <c r="R109" s="18" t="s">
        <v>8316</v>
      </c>
      <c r="S109" s="26">
        <v>42317.826377314821</v>
      </c>
      <c r="T109" s="26">
        <v>42357.826377314821</v>
      </c>
    </row>
    <row r="110" spans="1:20" ht="101.5" x14ac:dyDescent="0.35">
      <c r="A110" s="22">
        <v>3903</v>
      </c>
      <c r="B110" s="19" t="s">
        <v>3900</v>
      </c>
      <c r="C110" s="3" t="s">
        <v>8011</v>
      </c>
      <c r="D110" s="23">
        <v>1500</v>
      </c>
      <c r="E110" s="24">
        <v>0</v>
      </c>
      <c r="F110" s="18" t="s">
        <v>8220</v>
      </c>
      <c r="G110" s="18" t="s">
        <v>8223</v>
      </c>
      <c r="H110" s="18" t="s">
        <v>8245</v>
      </c>
      <c r="I110" s="18">
        <v>1439581080</v>
      </c>
      <c r="J110" s="18">
        <v>1435709765</v>
      </c>
      <c r="K110" s="18" t="b">
        <v>0</v>
      </c>
      <c r="L110" s="18">
        <v>0</v>
      </c>
      <c r="M110" s="18" t="b">
        <v>0</v>
      </c>
      <c r="N110" s="18" t="s">
        <v>8269</v>
      </c>
      <c r="O110" s="18">
        <v>0</v>
      </c>
      <c r="P110" s="18">
        <v>0</v>
      </c>
      <c r="Q110" s="25" t="s">
        <v>8315</v>
      </c>
      <c r="R110" s="18" t="s">
        <v>8316</v>
      </c>
      <c r="S110" s="26">
        <v>42186.01116898148</v>
      </c>
      <c r="T110" s="26">
        <v>42230.818055555559</v>
      </c>
    </row>
    <row r="111" spans="1:20" ht="43.5" x14ac:dyDescent="0.35">
      <c r="A111" s="22">
        <v>3904</v>
      </c>
      <c r="B111" s="19" t="s">
        <v>3901</v>
      </c>
      <c r="C111" s="3" t="s">
        <v>8012</v>
      </c>
      <c r="D111" s="23">
        <v>10000</v>
      </c>
      <c r="E111" s="24">
        <v>3</v>
      </c>
      <c r="F111" s="18" t="s">
        <v>8220</v>
      </c>
      <c r="G111" s="18" t="s">
        <v>8223</v>
      </c>
      <c r="H111" s="18" t="s">
        <v>8245</v>
      </c>
      <c r="I111" s="18">
        <v>1429074240</v>
      </c>
      <c r="J111" s="18">
        <v>1427866200</v>
      </c>
      <c r="K111" s="18" t="b">
        <v>0</v>
      </c>
      <c r="L111" s="18">
        <v>2</v>
      </c>
      <c r="M111" s="18" t="b">
        <v>0</v>
      </c>
      <c r="N111" s="18" t="s">
        <v>8269</v>
      </c>
      <c r="O111" s="18">
        <v>0</v>
      </c>
      <c r="P111" s="18">
        <v>1.5</v>
      </c>
      <c r="Q111" s="25" t="s">
        <v>8315</v>
      </c>
      <c r="R111" s="18" t="s">
        <v>8316</v>
      </c>
      <c r="S111" s="26">
        <v>42095.229166666672</v>
      </c>
      <c r="T111" s="26">
        <v>42109.211111111115</v>
      </c>
    </row>
    <row r="112" spans="1:20" ht="87" x14ac:dyDescent="0.35">
      <c r="A112" s="22">
        <v>3907</v>
      </c>
      <c r="B112" s="19" t="s">
        <v>3904</v>
      </c>
      <c r="C112" s="3" t="s">
        <v>8015</v>
      </c>
      <c r="D112" s="23">
        <v>1000</v>
      </c>
      <c r="E112" s="24">
        <v>153</v>
      </c>
      <c r="F112" s="18" t="s">
        <v>8220</v>
      </c>
      <c r="G112" s="18" t="s">
        <v>8223</v>
      </c>
      <c r="H112" s="18" t="s">
        <v>8245</v>
      </c>
      <c r="I112" s="18">
        <v>1414354080</v>
      </c>
      <c r="J112" s="18">
        <v>1411587606</v>
      </c>
      <c r="K112" s="18" t="b">
        <v>0</v>
      </c>
      <c r="L112" s="18">
        <v>4</v>
      </c>
      <c r="M112" s="18" t="b">
        <v>0</v>
      </c>
      <c r="N112" s="18" t="s">
        <v>8269</v>
      </c>
      <c r="O112" s="18">
        <v>15</v>
      </c>
      <c r="P112" s="18">
        <v>38.25</v>
      </c>
      <c r="Q112" s="25" t="s">
        <v>8315</v>
      </c>
      <c r="R112" s="18" t="s">
        <v>8316</v>
      </c>
      <c r="S112" s="26">
        <v>41906.819513888891</v>
      </c>
      <c r="T112" s="26">
        <v>41938.838888888888</v>
      </c>
    </row>
    <row r="113" spans="1:20" ht="101.5" x14ac:dyDescent="0.35">
      <c r="A113" s="22">
        <v>3908</v>
      </c>
      <c r="B113" s="19" t="s">
        <v>3905</v>
      </c>
      <c r="C113" s="3" t="s">
        <v>8016</v>
      </c>
      <c r="D113" s="23">
        <v>750</v>
      </c>
      <c r="E113" s="24">
        <v>65</v>
      </c>
      <c r="F113" s="18" t="s">
        <v>8220</v>
      </c>
      <c r="G113" s="18" t="s">
        <v>8223</v>
      </c>
      <c r="H113" s="18" t="s">
        <v>8245</v>
      </c>
      <c r="I113" s="18">
        <v>1406603696</v>
      </c>
      <c r="J113" s="18">
        <v>1405307696</v>
      </c>
      <c r="K113" s="18" t="b">
        <v>0</v>
      </c>
      <c r="L113" s="18">
        <v>4</v>
      </c>
      <c r="M113" s="18" t="b">
        <v>0</v>
      </c>
      <c r="N113" s="18" t="s">
        <v>8269</v>
      </c>
      <c r="O113" s="18">
        <v>9</v>
      </c>
      <c r="P113" s="18">
        <v>16.25</v>
      </c>
      <c r="Q113" s="25" t="s">
        <v>8315</v>
      </c>
      <c r="R113" s="18" t="s">
        <v>8316</v>
      </c>
      <c r="S113" s="26">
        <v>41834.135370370372</v>
      </c>
      <c r="T113" s="26">
        <v>41849.135370370372</v>
      </c>
    </row>
    <row r="114" spans="1:20" ht="101.5" x14ac:dyDescent="0.35">
      <c r="A114" s="22">
        <v>3909</v>
      </c>
      <c r="B114" s="19" t="s">
        <v>3906</v>
      </c>
      <c r="C114" s="3" t="s">
        <v>8017</v>
      </c>
      <c r="D114" s="23">
        <v>60000</v>
      </c>
      <c r="E114" s="24">
        <v>135</v>
      </c>
      <c r="F114" s="18" t="s">
        <v>8220</v>
      </c>
      <c r="G114" s="18" t="s">
        <v>8223</v>
      </c>
      <c r="H114" s="18" t="s">
        <v>8245</v>
      </c>
      <c r="I114" s="18">
        <v>1410424642</v>
      </c>
      <c r="J114" s="18">
        <v>1407832642</v>
      </c>
      <c r="K114" s="18" t="b">
        <v>0</v>
      </c>
      <c r="L114" s="18">
        <v>4</v>
      </c>
      <c r="M114" s="18" t="b">
        <v>0</v>
      </c>
      <c r="N114" s="18" t="s">
        <v>8269</v>
      </c>
      <c r="O114" s="18">
        <v>0</v>
      </c>
      <c r="P114" s="18">
        <v>33.75</v>
      </c>
      <c r="Q114" s="25" t="s">
        <v>8315</v>
      </c>
      <c r="R114" s="18" t="s">
        <v>8316</v>
      </c>
      <c r="S114" s="26">
        <v>41863.359282407408</v>
      </c>
      <c r="T114" s="26">
        <v>41893.359282407408</v>
      </c>
    </row>
    <row r="115" spans="1:20" ht="101.5" x14ac:dyDescent="0.35">
      <c r="A115" s="22">
        <v>3910</v>
      </c>
      <c r="B115" s="19" t="s">
        <v>3907</v>
      </c>
      <c r="C115" s="3" t="s">
        <v>8018</v>
      </c>
      <c r="D115" s="23">
        <v>6000</v>
      </c>
      <c r="E115" s="24">
        <v>185</v>
      </c>
      <c r="F115" s="18" t="s">
        <v>8220</v>
      </c>
      <c r="G115" s="18" t="s">
        <v>8223</v>
      </c>
      <c r="H115" s="18" t="s">
        <v>8245</v>
      </c>
      <c r="I115" s="18">
        <v>1441649397</v>
      </c>
      <c r="J115" s="18">
        <v>1439057397</v>
      </c>
      <c r="K115" s="18" t="b">
        <v>0</v>
      </c>
      <c r="L115" s="18">
        <v>3</v>
      </c>
      <c r="M115" s="18" t="b">
        <v>0</v>
      </c>
      <c r="N115" s="18" t="s">
        <v>8269</v>
      </c>
      <c r="O115" s="18">
        <v>3</v>
      </c>
      <c r="P115" s="18">
        <v>61.67</v>
      </c>
      <c r="Q115" s="25" t="s">
        <v>8315</v>
      </c>
      <c r="R115" s="18" t="s">
        <v>8316</v>
      </c>
      <c r="S115" s="26">
        <v>42224.756909722222</v>
      </c>
      <c r="T115" s="26">
        <v>42254.756909722222</v>
      </c>
    </row>
    <row r="116" spans="1:20" ht="87" x14ac:dyDescent="0.35">
      <c r="A116" s="22">
        <v>3911</v>
      </c>
      <c r="B116" s="19" t="s">
        <v>3908</v>
      </c>
      <c r="C116" s="3" t="s">
        <v>8019</v>
      </c>
      <c r="D116" s="23">
        <v>8000</v>
      </c>
      <c r="E116" s="24">
        <v>2993</v>
      </c>
      <c r="F116" s="18" t="s">
        <v>8220</v>
      </c>
      <c r="G116" s="18" t="s">
        <v>8223</v>
      </c>
      <c r="H116" s="18" t="s">
        <v>8245</v>
      </c>
      <c r="I116" s="18">
        <v>1417033777</v>
      </c>
      <c r="J116" s="18">
        <v>1414438177</v>
      </c>
      <c r="K116" s="18" t="b">
        <v>0</v>
      </c>
      <c r="L116" s="18">
        <v>36</v>
      </c>
      <c r="M116" s="18" t="b">
        <v>0</v>
      </c>
      <c r="N116" s="18" t="s">
        <v>8269</v>
      </c>
      <c r="O116" s="18">
        <v>37</v>
      </c>
      <c r="P116" s="18">
        <v>83.14</v>
      </c>
      <c r="Q116" s="25" t="s">
        <v>8315</v>
      </c>
      <c r="R116" s="18" t="s">
        <v>8316</v>
      </c>
      <c r="S116" s="26">
        <v>41939.8122337963</v>
      </c>
      <c r="T116" s="26">
        <v>41969.853900462964</v>
      </c>
    </row>
    <row r="117" spans="1:20" ht="87" x14ac:dyDescent="0.35">
      <c r="A117" s="22">
        <v>3912</v>
      </c>
      <c r="B117" s="19" t="s">
        <v>3909</v>
      </c>
      <c r="C117" s="3" t="s">
        <v>8020</v>
      </c>
      <c r="D117" s="23">
        <v>15000</v>
      </c>
      <c r="E117" s="24">
        <v>1</v>
      </c>
      <c r="F117" s="18" t="s">
        <v>8220</v>
      </c>
      <c r="G117" s="18" t="s">
        <v>8223</v>
      </c>
      <c r="H117" s="18" t="s">
        <v>8245</v>
      </c>
      <c r="I117" s="18">
        <v>1429936500</v>
      </c>
      <c r="J117" s="18">
        <v>1424759330</v>
      </c>
      <c r="K117" s="18" t="b">
        <v>0</v>
      </c>
      <c r="L117" s="18">
        <v>1</v>
      </c>
      <c r="M117" s="18" t="b">
        <v>0</v>
      </c>
      <c r="N117" s="18" t="s">
        <v>8269</v>
      </c>
      <c r="O117" s="18">
        <v>0</v>
      </c>
      <c r="P117" s="18">
        <v>1</v>
      </c>
      <c r="Q117" s="25" t="s">
        <v>8315</v>
      </c>
      <c r="R117" s="18" t="s">
        <v>8316</v>
      </c>
      <c r="S117" s="26">
        <v>42059.270023148143</v>
      </c>
      <c r="T117" s="26">
        <v>42119.190972222219</v>
      </c>
    </row>
    <row r="118" spans="1:20" ht="87" x14ac:dyDescent="0.35">
      <c r="A118" s="22">
        <v>3913</v>
      </c>
      <c r="B118" s="19" t="s">
        <v>3910</v>
      </c>
      <c r="C118" s="3" t="s">
        <v>8021</v>
      </c>
      <c r="D118" s="23">
        <v>10000</v>
      </c>
      <c r="E118" s="24">
        <v>1000</v>
      </c>
      <c r="F118" s="18" t="s">
        <v>8220</v>
      </c>
      <c r="G118" s="18" t="s">
        <v>8223</v>
      </c>
      <c r="H118" s="18" t="s">
        <v>8245</v>
      </c>
      <c r="I118" s="18">
        <v>1448863449</v>
      </c>
      <c r="J118" s="18">
        <v>1446267849</v>
      </c>
      <c r="K118" s="18" t="b">
        <v>0</v>
      </c>
      <c r="L118" s="18">
        <v>7</v>
      </c>
      <c r="M118" s="18" t="b">
        <v>0</v>
      </c>
      <c r="N118" s="18" t="s">
        <v>8269</v>
      </c>
      <c r="O118" s="18">
        <v>10</v>
      </c>
      <c r="P118" s="18">
        <v>142.86000000000001</v>
      </c>
      <c r="Q118" s="25" t="s">
        <v>8315</v>
      </c>
      <c r="R118" s="18" t="s">
        <v>8316</v>
      </c>
      <c r="S118" s="26">
        <v>42308.211215277777</v>
      </c>
      <c r="T118" s="26">
        <v>42338.252881944441</v>
      </c>
    </row>
    <row r="119" spans="1:20" ht="101.5" x14ac:dyDescent="0.35">
      <c r="A119" s="22">
        <v>3922</v>
      </c>
      <c r="B119" s="19" t="s">
        <v>3919</v>
      </c>
      <c r="C119" s="3" t="s">
        <v>8030</v>
      </c>
      <c r="D119" s="23">
        <v>750</v>
      </c>
      <c r="E119" s="24">
        <v>61</v>
      </c>
      <c r="F119" s="18" t="s">
        <v>8220</v>
      </c>
      <c r="G119" s="18" t="s">
        <v>8223</v>
      </c>
      <c r="H119" s="18" t="s">
        <v>8245</v>
      </c>
      <c r="I119" s="18">
        <v>1425337200</v>
      </c>
      <c r="J119" s="18">
        <v>1421432810</v>
      </c>
      <c r="K119" s="18" t="b">
        <v>0</v>
      </c>
      <c r="L119" s="18">
        <v>6</v>
      </c>
      <c r="M119" s="18" t="b">
        <v>0</v>
      </c>
      <c r="N119" s="18" t="s">
        <v>8269</v>
      </c>
      <c r="O119" s="18">
        <v>8</v>
      </c>
      <c r="P119" s="18">
        <v>10.17</v>
      </c>
      <c r="Q119" s="25" t="s">
        <v>8315</v>
      </c>
      <c r="R119" s="18" t="s">
        <v>8316</v>
      </c>
      <c r="S119" s="26">
        <v>42020.768634259264</v>
      </c>
      <c r="T119" s="26">
        <v>42065.958333333328</v>
      </c>
    </row>
    <row r="120" spans="1:20" ht="101.5" x14ac:dyDescent="0.35">
      <c r="A120" s="22">
        <v>3924</v>
      </c>
      <c r="B120" s="19" t="s">
        <v>3921</v>
      </c>
      <c r="C120" s="3" t="s">
        <v>8032</v>
      </c>
      <c r="D120" s="23">
        <v>15000</v>
      </c>
      <c r="E120" s="24">
        <v>2290</v>
      </c>
      <c r="F120" s="18" t="s">
        <v>8220</v>
      </c>
      <c r="G120" s="18" t="s">
        <v>8223</v>
      </c>
      <c r="H120" s="18" t="s">
        <v>8245</v>
      </c>
      <c r="I120" s="18">
        <v>1403823722</v>
      </c>
      <c r="J120" s="18">
        <v>1401231722</v>
      </c>
      <c r="K120" s="18" t="b">
        <v>0</v>
      </c>
      <c r="L120" s="18">
        <v>40</v>
      </c>
      <c r="M120" s="18" t="b">
        <v>0</v>
      </c>
      <c r="N120" s="18" t="s">
        <v>8269</v>
      </c>
      <c r="O120" s="18">
        <v>15</v>
      </c>
      <c r="P120" s="18">
        <v>57.25</v>
      </c>
      <c r="Q120" s="25" t="s">
        <v>8315</v>
      </c>
      <c r="R120" s="18" t="s">
        <v>8316</v>
      </c>
      <c r="S120" s="26">
        <v>41786.959745370368</v>
      </c>
      <c r="T120" s="26">
        <v>41816.959745370368</v>
      </c>
    </row>
    <row r="121" spans="1:20" ht="87" x14ac:dyDescent="0.35">
      <c r="A121" s="22">
        <v>3925</v>
      </c>
      <c r="B121" s="19" t="s">
        <v>3922</v>
      </c>
      <c r="C121" s="3" t="s">
        <v>8033</v>
      </c>
      <c r="D121" s="23">
        <v>150</v>
      </c>
      <c r="E121" s="24">
        <v>15</v>
      </c>
      <c r="F121" s="18" t="s">
        <v>8220</v>
      </c>
      <c r="G121" s="18" t="s">
        <v>8223</v>
      </c>
      <c r="H121" s="18" t="s">
        <v>8245</v>
      </c>
      <c r="I121" s="18">
        <v>1406753639</v>
      </c>
      <c r="J121" s="18">
        <v>1404161639</v>
      </c>
      <c r="K121" s="18" t="b">
        <v>0</v>
      </c>
      <c r="L121" s="18">
        <v>3</v>
      </c>
      <c r="M121" s="18" t="b">
        <v>0</v>
      </c>
      <c r="N121" s="18" t="s">
        <v>8269</v>
      </c>
      <c r="O121" s="18">
        <v>10</v>
      </c>
      <c r="P121" s="18">
        <v>5</v>
      </c>
      <c r="Q121" s="25" t="s">
        <v>8315</v>
      </c>
      <c r="R121" s="18" t="s">
        <v>8316</v>
      </c>
      <c r="S121" s="26">
        <v>41820.870821759258</v>
      </c>
      <c r="T121" s="26">
        <v>41850.870821759258</v>
      </c>
    </row>
    <row r="122" spans="1:20" ht="116" x14ac:dyDescent="0.35">
      <c r="A122" s="22">
        <v>3928</v>
      </c>
      <c r="B122" s="19" t="s">
        <v>3925</v>
      </c>
      <c r="C122" s="3" t="s">
        <v>8036</v>
      </c>
      <c r="D122" s="23">
        <v>5000</v>
      </c>
      <c r="E122" s="24">
        <v>651</v>
      </c>
      <c r="F122" s="18" t="s">
        <v>8220</v>
      </c>
      <c r="G122" s="18" t="s">
        <v>8223</v>
      </c>
      <c r="H122" s="18" t="s">
        <v>8245</v>
      </c>
      <c r="I122" s="18">
        <v>1444971540</v>
      </c>
      <c r="J122" s="18">
        <v>1442593427</v>
      </c>
      <c r="K122" s="18" t="b">
        <v>0</v>
      </c>
      <c r="L122" s="18">
        <v>7</v>
      </c>
      <c r="M122" s="18" t="b">
        <v>0</v>
      </c>
      <c r="N122" s="18" t="s">
        <v>8269</v>
      </c>
      <c r="O122" s="18">
        <v>13</v>
      </c>
      <c r="P122" s="18">
        <v>93</v>
      </c>
      <c r="Q122" s="25" t="s">
        <v>8315</v>
      </c>
      <c r="R122" s="18" t="s">
        <v>8316</v>
      </c>
      <c r="S122" s="26">
        <v>42265.683182870373</v>
      </c>
      <c r="T122" s="26">
        <v>42293.207638888889</v>
      </c>
    </row>
    <row r="123" spans="1:20" ht="101.5" x14ac:dyDescent="0.35">
      <c r="A123" s="22">
        <v>3929</v>
      </c>
      <c r="B123" s="19" t="s">
        <v>3926</v>
      </c>
      <c r="C123" s="3" t="s">
        <v>8037</v>
      </c>
      <c r="D123" s="23">
        <v>20000</v>
      </c>
      <c r="E123" s="24">
        <v>453</v>
      </c>
      <c r="F123" s="18" t="s">
        <v>8220</v>
      </c>
      <c r="G123" s="18" t="s">
        <v>8223</v>
      </c>
      <c r="H123" s="18" t="s">
        <v>8245</v>
      </c>
      <c r="I123" s="18">
        <v>1474228265</v>
      </c>
      <c r="J123" s="18">
        <v>1471636265</v>
      </c>
      <c r="K123" s="18" t="b">
        <v>0</v>
      </c>
      <c r="L123" s="18">
        <v>14</v>
      </c>
      <c r="M123" s="18" t="b">
        <v>0</v>
      </c>
      <c r="N123" s="18" t="s">
        <v>8269</v>
      </c>
      <c r="O123" s="18">
        <v>2</v>
      </c>
      <c r="P123" s="18">
        <v>32.36</v>
      </c>
      <c r="Q123" s="25" t="s">
        <v>8315</v>
      </c>
      <c r="R123" s="18" t="s">
        <v>8316</v>
      </c>
      <c r="S123" s="26">
        <v>42601.827141203699</v>
      </c>
      <c r="T123" s="26">
        <v>42631.827141203699</v>
      </c>
    </row>
    <row r="124" spans="1:20" ht="101.5" x14ac:dyDescent="0.35">
      <c r="A124" s="22">
        <v>3931</v>
      </c>
      <c r="B124" s="19" t="s">
        <v>3928</v>
      </c>
      <c r="C124" s="3" t="s">
        <v>8039</v>
      </c>
      <c r="D124" s="23">
        <v>8000</v>
      </c>
      <c r="E124" s="24">
        <v>0</v>
      </c>
      <c r="F124" s="18" t="s">
        <v>8220</v>
      </c>
      <c r="G124" s="18" t="s">
        <v>8223</v>
      </c>
      <c r="H124" s="18" t="s">
        <v>8245</v>
      </c>
      <c r="I124" s="18">
        <v>1441510707</v>
      </c>
      <c r="J124" s="18">
        <v>1439350707</v>
      </c>
      <c r="K124" s="18" t="b">
        <v>0</v>
      </c>
      <c r="L124" s="18">
        <v>0</v>
      </c>
      <c r="M124" s="18" t="b">
        <v>0</v>
      </c>
      <c r="N124" s="18" t="s">
        <v>8269</v>
      </c>
      <c r="O124" s="18">
        <v>0</v>
      </c>
      <c r="P124" s="18">
        <v>0</v>
      </c>
      <c r="Q124" s="25" t="s">
        <v>8315</v>
      </c>
      <c r="R124" s="18" t="s">
        <v>8316</v>
      </c>
      <c r="S124" s="26">
        <v>42228.151701388888</v>
      </c>
      <c r="T124" s="26">
        <v>42253.151701388888</v>
      </c>
    </row>
    <row r="125" spans="1:20" ht="87" x14ac:dyDescent="0.35">
      <c r="A125" s="22">
        <v>3932</v>
      </c>
      <c r="B125" s="19" t="s">
        <v>3929</v>
      </c>
      <c r="C125" s="3" t="s">
        <v>8040</v>
      </c>
      <c r="D125" s="23">
        <v>12000</v>
      </c>
      <c r="E125" s="24">
        <v>1</v>
      </c>
      <c r="F125" s="18" t="s">
        <v>8220</v>
      </c>
      <c r="G125" s="18" t="s">
        <v>8223</v>
      </c>
      <c r="H125" s="18" t="s">
        <v>8245</v>
      </c>
      <c r="I125" s="18">
        <v>1458097364</v>
      </c>
      <c r="J125" s="18">
        <v>1455508964</v>
      </c>
      <c r="K125" s="18" t="b">
        <v>0</v>
      </c>
      <c r="L125" s="18">
        <v>1</v>
      </c>
      <c r="M125" s="18" t="b">
        <v>0</v>
      </c>
      <c r="N125" s="18" t="s">
        <v>8269</v>
      </c>
      <c r="O125" s="18">
        <v>0</v>
      </c>
      <c r="P125" s="18">
        <v>1</v>
      </c>
      <c r="Q125" s="25" t="s">
        <v>8315</v>
      </c>
      <c r="R125" s="18" t="s">
        <v>8316</v>
      </c>
      <c r="S125" s="26">
        <v>42415.168564814812</v>
      </c>
      <c r="T125" s="26">
        <v>42445.126898148148</v>
      </c>
    </row>
    <row r="126" spans="1:20" ht="101.5" x14ac:dyDescent="0.35">
      <c r="A126" s="22">
        <v>3933</v>
      </c>
      <c r="B126" s="19" t="s">
        <v>3930</v>
      </c>
      <c r="C126" s="3" t="s">
        <v>8041</v>
      </c>
      <c r="D126" s="23">
        <v>7000</v>
      </c>
      <c r="E126" s="24">
        <v>1102</v>
      </c>
      <c r="F126" s="18" t="s">
        <v>8220</v>
      </c>
      <c r="G126" s="18" t="s">
        <v>8223</v>
      </c>
      <c r="H126" s="18" t="s">
        <v>8245</v>
      </c>
      <c r="I126" s="18">
        <v>1468716180</v>
      </c>
      <c r="J126" s="18">
        <v>1466205262</v>
      </c>
      <c r="K126" s="18" t="b">
        <v>0</v>
      </c>
      <c r="L126" s="18">
        <v>12</v>
      </c>
      <c r="M126" s="18" t="b">
        <v>0</v>
      </c>
      <c r="N126" s="18" t="s">
        <v>8269</v>
      </c>
      <c r="O126" s="18">
        <v>16</v>
      </c>
      <c r="P126" s="18">
        <v>91.83</v>
      </c>
      <c r="Q126" s="25" t="s">
        <v>8315</v>
      </c>
      <c r="R126" s="18" t="s">
        <v>8316</v>
      </c>
      <c r="S126" s="26">
        <v>42538.968310185184</v>
      </c>
      <c r="T126" s="26">
        <v>42568.029861111107</v>
      </c>
    </row>
    <row r="127" spans="1:20" ht="87" x14ac:dyDescent="0.35">
      <c r="A127" s="22">
        <v>3934</v>
      </c>
      <c r="B127" s="19" t="s">
        <v>3931</v>
      </c>
      <c r="C127" s="3" t="s">
        <v>8042</v>
      </c>
      <c r="D127" s="23">
        <v>5000</v>
      </c>
      <c r="E127" s="24">
        <v>550</v>
      </c>
      <c r="F127" s="18" t="s">
        <v>8220</v>
      </c>
      <c r="G127" s="18" t="s">
        <v>8223</v>
      </c>
      <c r="H127" s="18" t="s">
        <v>8245</v>
      </c>
      <c r="I127" s="18">
        <v>1443704400</v>
      </c>
      <c r="J127" s="18">
        <v>1439827639</v>
      </c>
      <c r="K127" s="18" t="b">
        <v>0</v>
      </c>
      <c r="L127" s="18">
        <v>12</v>
      </c>
      <c r="M127" s="18" t="b">
        <v>0</v>
      </c>
      <c r="N127" s="18" t="s">
        <v>8269</v>
      </c>
      <c r="O127" s="18">
        <v>11</v>
      </c>
      <c r="P127" s="18">
        <v>45.83</v>
      </c>
      <c r="Q127" s="25" t="s">
        <v>8315</v>
      </c>
      <c r="R127" s="18" t="s">
        <v>8316</v>
      </c>
      <c r="S127" s="26">
        <v>42233.671747685185</v>
      </c>
      <c r="T127" s="26">
        <v>42278.541666666672</v>
      </c>
    </row>
    <row r="128" spans="1:20" ht="101.5" x14ac:dyDescent="0.35">
      <c r="A128" s="22">
        <v>3936</v>
      </c>
      <c r="B128" s="19" t="s">
        <v>3933</v>
      </c>
      <c r="C128" s="3" t="s">
        <v>8044</v>
      </c>
      <c r="D128" s="23">
        <v>20000</v>
      </c>
      <c r="E128" s="24">
        <v>0</v>
      </c>
      <c r="F128" s="18" t="s">
        <v>8220</v>
      </c>
      <c r="G128" s="18" t="s">
        <v>8223</v>
      </c>
      <c r="H128" s="18" t="s">
        <v>8245</v>
      </c>
      <c r="I128" s="18">
        <v>1480576720</v>
      </c>
      <c r="J128" s="18">
        <v>1477981120</v>
      </c>
      <c r="K128" s="18" t="b">
        <v>0</v>
      </c>
      <c r="L128" s="18">
        <v>0</v>
      </c>
      <c r="M128" s="18" t="b">
        <v>0</v>
      </c>
      <c r="N128" s="18" t="s">
        <v>8269</v>
      </c>
      <c r="O128" s="18">
        <v>0</v>
      </c>
      <c r="P128" s="18">
        <v>0</v>
      </c>
      <c r="Q128" s="25" t="s">
        <v>8315</v>
      </c>
      <c r="R128" s="18" t="s">
        <v>8316</v>
      </c>
      <c r="S128" s="26">
        <v>42675.262962962966</v>
      </c>
      <c r="T128" s="26">
        <v>42705.304629629631</v>
      </c>
    </row>
    <row r="129" spans="1:20" ht="101.5" x14ac:dyDescent="0.35">
      <c r="A129" s="22">
        <v>3937</v>
      </c>
      <c r="B129" s="19" t="s">
        <v>3934</v>
      </c>
      <c r="C129" s="3" t="s">
        <v>8045</v>
      </c>
      <c r="D129" s="23">
        <v>2885</v>
      </c>
      <c r="E129" s="24">
        <v>2485</v>
      </c>
      <c r="F129" s="18" t="s">
        <v>8220</v>
      </c>
      <c r="G129" s="18" t="s">
        <v>8223</v>
      </c>
      <c r="H129" s="18" t="s">
        <v>8245</v>
      </c>
      <c r="I129" s="18">
        <v>1468249760</v>
      </c>
      <c r="J129" s="18">
        <v>1465830560</v>
      </c>
      <c r="K129" s="18" t="b">
        <v>0</v>
      </c>
      <c r="L129" s="18">
        <v>10</v>
      </c>
      <c r="M129" s="18" t="b">
        <v>0</v>
      </c>
      <c r="N129" s="18" t="s">
        <v>8269</v>
      </c>
      <c r="O129" s="18">
        <v>86</v>
      </c>
      <c r="P129" s="18">
        <v>248.5</v>
      </c>
      <c r="Q129" s="25" t="s">
        <v>8315</v>
      </c>
      <c r="R129" s="18" t="s">
        <v>8316</v>
      </c>
      <c r="S129" s="26">
        <v>42534.631481481483</v>
      </c>
      <c r="T129" s="26">
        <v>42562.631481481483</v>
      </c>
    </row>
    <row r="130" spans="1:20" ht="101.5" x14ac:dyDescent="0.35">
      <c r="A130" s="22">
        <v>3938</v>
      </c>
      <c r="B130" s="19" t="s">
        <v>3935</v>
      </c>
      <c r="C130" s="3" t="s">
        <v>8046</v>
      </c>
      <c r="D130" s="23">
        <v>3255</v>
      </c>
      <c r="E130" s="24">
        <v>397</v>
      </c>
      <c r="F130" s="18" t="s">
        <v>8220</v>
      </c>
      <c r="G130" s="18" t="s">
        <v>8223</v>
      </c>
      <c r="H130" s="18" t="s">
        <v>8245</v>
      </c>
      <c r="I130" s="18">
        <v>1435441454</v>
      </c>
      <c r="J130" s="18">
        <v>1432763054</v>
      </c>
      <c r="K130" s="18" t="b">
        <v>0</v>
      </c>
      <c r="L130" s="18">
        <v>5</v>
      </c>
      <c r="M130" s="18" t="b">
        <v>0</v>
      </c>
      <c r="N130" s="18" t="s">
        <v>8269</v>
      </c>
      <c r="O130" s="18">
        <v>12</v>
      </c>
      <c r="P130" s="18">
        <v>79.400000000000006</v>
      </c>
      <c r="Q130" s="25" t="s">
        <v>8315</v>
      </c>
      <c r="R130" s="18" t="s">
        <v>8316</v>
      </c>
      <c r="S130" s="26">
        <v>42151.905717592599</v>
      </c>
      <c r="T130" s="26">
        <v>42182.905717592599</v>
      </c>
    </row>
    <row r="131" spans="1:20" ht="101.5" x14ac:dyDescent="0.35">
      <c r="A131" s="22">
        <v>3940</v>
      </c>
      <c r="B131" s="19" t="s">
        <v>3937</v>
      </c>
      <c r="C131" s="3" t="s">
        <v>8048</v>
      </c>
      <c r="D131" s="23">
        <v>5000</v>
      </c>
      <c r="E131" s="24">
        <v>11</v>
      </c>
      <c r="F131" s="18" t="s">
        <v>8220</v>
      </c>
      <c r="G131" s="18" t="s">
        <v>8223</v>
      </c>
      <c r="H131" s="18" t="s">
        <v>8245</v>
      </c>
      <c r="I131" s="18">
        <v>1420199351</v>
      </c>
      <c r="J131" s="18">
        <v>1416311351</v>
      </c>
      <c r="K131" s="18" t="b">
        <v>0</v>
      </c>
      <c r="L131" s="18">
        <v>2</v>
      </c>
      <c r="M131" s="18" t="b">
        <v>0</v>
      </c>
      <c r="N131" s="18" t="s">
        <v>8269</v>
      </c>
      <c r="O131" s="18">
        <v>0</v>
      </c>
      <c r="P131" s="18">
        <v>5.5</v>
      </c>
      <c r="Q131" s="25" t="s">
        <v>8315</v>
      </c>
      <c r="R131" s="18" t="s">
        <v>8316</v>
      </c>
      <c r="S131" s="26">
        <v>41961.492488425924</v>
      </c>
      <c r="T131" s="26">
        <v>42006.492488425924</v>
      </c>
    </row>
    <row r="132" spans="1:20" ht="116" x14ac:dyDescent="0.35">
      <c r="A132" s="22">
        <v>3941</v>
      </c>
      <c r="B132" s="19" t="s">
        <v>3938</v>
      </c>
      <c r="C132" s="3" t="s">
        <v>8049</v>
      </c>
      <c r="D132" s="23">
        <v>5500</v>
      </c>
      <c r="E132" s="24">
        <v>50</v>
      </c>
      <c r="F132" s="18" t="s">
        <v>8220</v>
      </c>
      <c r="G132" s="18" t="s">
        <v>8223</v>
      </c>
      <c r="H132" s="18" t="s">
        <v>8245</v>
      </c>
      <c r="I132" s="18">
        <v>1416877200</v>
      </c>
      <c r="J132" s="18">
        <v>1414505137</v>
      </c>
      <c r="K132" s="18" t="b">
        <v>0</v>
      </c>
      <c r="L132" s="18">
        <v>2</v>
      </c>
      <c r="M132" s="18" t="b">
        <v>0</v>
      </c>
      <c r="N132" s="18" t="s">
        <v>8269</v>
      </c>
      <c r="O132" s="18">
        <v>1</v>
      </c>
      <c r="P132" s="18">
        <v>25</v>
      </c>
      <c r="Q132" s="25" t="s">
        <v>8315</v>
      </c>
      <c r="R132" s="18" t="s">
        <v>8316</v>
      </c>
      <c r="S132" s="26">
        <v>41940.587233796294</v>
      </c>
      <c r="T132" s="26">
        <v>41968.041666666672</v>
      </c>
    </row>
    <row r="133" spans="1:20" ht="101.5" x14ac:dyDescent="0.35">
      <c r="A133" s="22">
        <v>3942</v>
      </c>
      <c r="B133" s="19" t="s">
        <v>3939</v>
      </c>
      <c r="C133" s="3" t="s">
        <v>8050</v>
      </c>
      <c r="D133" s="23">
        <v>1200</v>
      </c>
      <c r="E133" s="24">
        <v>0</v>
      </c>
      <c r="F133" s="18" t="s">
        <v>8220</v>
      </c>
      <c r="G133" s="18" t="s">
        <v>8223</v>
      </c>
      <c r="H133" s="18" t="s">
        <v>8245</v>
      </c>
      <c r="I133" s="18">
        <v>1434490914</v>
      </c>
      <c r="J133" s="18">
        <v>1429306914</v>
      </c>
      <c r="K133" s="18" t="b">
        <v>0</v>
      </c>
      <c r="L133" s="18">
        <v>0</v>
      </c>
      <c r="M133" s="18" t="b">
        <v>0</v>
      </c>
      <c r="N133" s="18" t="s">
        <v>8269</v>
      </c>
      <c r="O133" s="18">
        <v>0</v>
      </c>
      <c r="P133" s="18">
        <v>0</v>
      </c>
      <c r="Q133" s="25" t="s">
        <v>8315</v>
      </c>
      <c r="R133" s="18" t="s">
        <v>8316</v>
      </c>
      <c r="S133" s="26">
        <v>42111.904097222221</v>
      </c>
      <c r="T133" s="26">
        <v>42171.904097222221</v>
      </c>
    </row>
    <row r="134" spans="1:20" ht="87" x14ac:dyDescent="0.35">
      <c r="A134" s="22">
        <v>3943</v>
      </c>
      <c r="B134" s="19" t="s">
        <v>3940</v>
      </c>
      <c r="C134" s="3" t="s">
        <v>8051</v>
      </c>
      <c r="D134" s="23">
        <v>5000</v>
      </c>
      <c r="E134" s="24">
        <v>1782</v>
      </c>
      <c r="F134" s="18" t="s">
        <v>8220</v>
      </c>
      <c r="G134" s="18" t="s">
        <v>8223</v>
      </c>
      <c r="H134" s="18" t="s">
        <v>8245</v>
      </c>
      <c r="I134" s="18">
        <v>1446483000</v>
      </c>
      <c r="J134" s="18">
        <v>1443811268</v>
      </c>
      <c r="K134" s="18" t="b">
        <v>0</v>
      </c>
      <c r="L134" s="18">
        <v>13</v>
      </c>
      <c r="M134" s="18" t="b">
        <v>0</v>
      </c>
      <c r="N134" s="18" t="s">
        <v>8269</v>
      </c>
      <c r="O134" s="18">
        <v>36</v>
      </c>
      <c r="P134" s="18">
        <v>137.08000000000001</v>
      </c>
      <c r="Q134" s="25" t="s">
        <v>8315</v>
      </c>
      <c r="R134" s="18" t="s">
        <v>8316</v>
      </c>
      <c r="S134" s="26">
        <v>42279.778564814813</v>
      </c>
      <c r="T134" s="26">
        <v>42310.701388888891</v>
      </c>
    </row>
    <row r="135" spans="1:20" ht="101.5" x14ac:dyDescent="0.35">
      <c r="A135" s="22">
        <v>3944</v>
      </c>
      <c r="B135" s="19" t="s">
        <v>3941</v>
      </c>
      <c r="C135" s="3" t="s">
        <v>8052</v>
      </c>
      <c r="D135" s="23">
        <v>5000</v>
      </c>
      <c r="E135" s="24">
        <v>0</v>
      </c>
      <c r="F135" s="18" t="s">
        <v>8220</v>
      </c>
      <c r="G135" s="18" t="s">
        <v>8223</v>
      </c>
      <c r="H135" s="18" t="s">
        <v>8245</v>
      </c>
      <c r="I135" s="18">
        <v>1440690875</v>
      </c>
      <c r="J135" s="18">
        <v>1438098875</v>
      </c>
      <c r="K135" s="18" t="b">
        <v>0</v>
      </c>
      <c r="L135" s="18">
        <v>0</v>
      </c>
      <c r="M135" s="18" t="b">
        <v>0</v>
      </c>
      <c r="N135" s="18" t="s">
        <v>8269</v>
      </c>
      <c r="O135" s="18">
        <v>0</v>
      </c>
      <c r="P135" s="18">
        <v>0</v>
      </c>
      <c r="Q135" s="25" t="s">
        <v>8315</v>
      </c>
      <c r="R135" s="18" t="s">
        <v>8316</v>
      </c>
      <c r="S135" s="26">
        <v>42213.662905092591</v>
      </c>
      <c r="T135" s="26">
        <v>42243.662905092591</v>
      </c>
    </row>
    <row r="136" spans="1:20" ht="101.5" x14ac:dyDescent="0.35">
      <c r="A136" s="22">
        <v>3945</v>
      </c>
      <c r="B136" s="19" t="s">
        <v>3942</v>
      </c>
      <c r="C136" s="3" t="s">
        <v>8053</v>
      </c>
      <c r="D136" s="23">
        <v>2000</v>
      </c>
      <c r="E136" s="24">
        <v>5</v>
      </c>
      <c r="F136" s="18" t="s">
        <v>8220</v>
      </c>
      <c r="G136" s="18" t="s">
        <v>8223</v>
      </c>
      <c r="H136" s="18" t="s">
        <v>8245</v>
      </c>
      <c r="I136" s="18">
        <v>1431717268</v>
      </c>
      <c r="J136" s="18">
        <v>1429125268</v>
      </c>
      <c r="K136" s="18" t="b">
        <v>0</v>
      </c>
      <c r="L136" s="18">
        <v>1</v>
      </c>
      <c r="M136" s="18" t="b">
        <v>0</v>
      </c>
      <c r="N136" s="18" t="s">
        <v>8269</v>
      </c>
      <c r="O136" s="18">
        <v>0</v>
      </c>
      <c r="P136" s="18">
        <v>5</v>
      </c>
      <c r="Q136" s="25" t="s">
        <v>8315</v>
      </c>
      <c r="R136" s="18" t="s">
        <v>8316</v>
      </c>
      <c r="S136" s="26">
        <v>42109.801712962959</v>
      </c>
      <c r="T136" s="26">
        <v>42139.801712962959</v>
      </c>
    </row>
    <row r="137" spans="1:20" ht="58" x14ac:dyDescent="0.35">
      <c r="A137" s="22">
        <v>3946</v>
      </c>
      <c r="B137" s="19" t="s">
        <v>3943</v>
      </c>
      <c r="C137" s="3" t="s">
        <v>8054</v>
      </c>
      <c r="D137" s="23">
        <v>6000</v>
      </c>
      <c r="E137" s="24">
        <v>195</v>
      </c>
      <c r="F137" s="18" t="s">
        <v>8220</v>
      </c>
      <c r="G137" s="18" t="s">
        <v>8223</v>
      </c>
      <c r="H137" s="18" t="s">
        <v>8245</v>
      </c>
      <c r="I137" s="18">
        <v>1425110400</v>
      </c>
      <c r="J137" s="18">
        <v>1422388822</v>
      </c>
      <c r="K137" s="18" t="b">
        <v>0</v>
      </c>
      <c r="L137" s="18">
        <v>5</v>
      </c>
      <c r="M137" s="18" t="b">
        <v>0</v>
      </c>
      <c r="N137" s="18" t="s">
        <v>8269</v>
      </c>
      <c r="O137" s="18">
        <v>3</v>
      </c>
      <c r="P137" s="18">
        <v>39</v>
      </c>
      <c r="Q137" s="25" t="s">
        <v>8315</v>
      </c>
      <c r="R137" s="18" t="s">
        <v>8316</v>
      </c>
      <c r="S137" s="26">
        <v>42031.833587962959</v>
      </c>
      <c r="T137" s="26">
        <v>42063.333333333328</v>
      </c>
    </row>
    <row r="138" spans="1:20" ht="101.5" x14ac:dyDescent="0.35">
      <c r="A138" s="22">
        <v>3947</v>
      </c>
      <c r="B138" s="19" t="s">
        <v>3944</v>
      </c>
      <c r="C138" s="3" t="s">
        <v>8055</v>
      </c>
      <c r="D138" s="23">
        <v>3000</v>
      </c>
      <c r="E138" s="24">
        <v>101</v>
      </c>
      <c r="F138" s="18" t="s">
        <v>8220</v>
      </c>
      <c r="G138" s="18" t="s">
        <v>8223</v>
      </c>
      <c r="H138" s="18" t="s">
        <v>8245</v>
      </c>
      <c r="I138" s="18">
        <v>1475378744</v>
      </c>
      <c r="J138" s="18">
        <v>1472786744</v>
      </c>
      <c r="K138" s="18" t="b">
        <v>0</v>
      </c>
      <c r="L138" s="18">
        <v>2</v>
      </c>
      <c r="M138" s="18" t="b">
        <v>0</v>
      </c>
      <c r="N138" s="18" t="s">
        <v>8269</v>
      </c>
      <c r="O138" s="18">
        <v>3</v>
      </c>
      <c r="P138" s="18">
        <v>50.5</v>
      </c>
      <c r="Q138" s="25" t="s">
        <v>8315</v>
      </c>
      <c r="R138" s="18" t="s">
        <v>8316</v>
      </c>
      <c r="S138" s="26">
        <v>42615.142870370371</v>
      </c>
      <c r="T138" s="26">
        <v>42645.142870370371</v>
      </c>
    </row>
    <row r="139" spans="1:20" ht="130.5" x14ac:dyDescent="0.35">
      <c r="A139" s="22">
        <v>3950</v>
      </c>
      <c r="B139" s="19" t="s">
        <v>3947</v>
      </c>
      <c r="C139" s="3" t="s">
        <v>8058</v>
      </c>
      <c r="D139" s="23">
        <v>4000</v>
      </c>
      <c r="E139" s="24">
        <v>25</v>
      </c>
      <c r="F139" s="18" t="s">
        <v>8220</v>
      </c>
      <c r="G139" s="18" t="s">
        <v>8223</v>
      </c>
      <c r="H139" s="18" t="s">
        <v>8245</v>
      </c>
      <c r="I139" s="18">
        <v>1460140500</v>
      </c>
      <c r="J139" s="18">
        <v>1457628680</v>
      </c>
      <c r="K139" s="18" t="b">
        <v>0</v>
      </c>
      <c r="L139" s="18">
        <v>1</v>
      </c>
      <c r="M139" s="18" t="b">
        <v>0</v>
      </c>
      <c r="N139" s="18" t="s">
        <v>8269</v>
      </c>
      <c r="O139" s="18">
        <v>1</v>
      </c>
      <c r="P139" s="18">
        <v>25</v>
      </c>
      <c r="Q139" s="25" t="s">
        <v>8315</v>
      </c>
      <c r="R139" s="18" t="s">
        <v>8316</v>
      </c>
      <c r="S139" s="26">
        <v>42439.702314814815</v>
      </c>
      <c r="T139" s="26">
        <v>42468.774305555555</v>
      </c>
    </row>
    <row r="140" spans="1:20" ht="101.5" x14ac:dyDescent="0.35">
      <c r="A140" s="22">
        <v>3952</v>
      </c>
      <c r="B140" s="19" t="s">
        <v>3949</v>
      </c>
      <c r="C140" s="3" t="s">
        <v>8059</v>
      </c>
      <c r="D140" s="23">
        <v>26000</v>
      </c>
      <c r="E140" s="24">
        <v>25</v>
      </c>
      <c r="F140" s="18" t="s">
        <v>8220</v>
      </c>
      <c r="G140" s="18" t="s">
        <v>8223</v>
      </c>
      <c r="H140" s="18" t="s">
        <v>8245</v>
      </c>
      <c r="I140" s="18">
        <v>1445885890</v>
      </c>
      <c r="J140" s="18">
        <v>1440701890</v>
      </c>
      <c r="K140" s="18" t="b">
        <v>0</v>
      </c>
      <c r="L140" s="18">
        <v>1</v>
      </c>
      <c r="M140" s="18" t="b">
        <v>0</v>
      </c>
      <c r="N140" s="18" t="s">
        <v>8269</v>
      </c>
      <c r="O140" s="18">
        <v>0</v>
      </c>
      <c r="P140" s="18">
        <v>25</v>
      </c>
      <c r="Q140" s="25" t="s">
        <v>8315</v>
      </c>
      <c r="R140" s="18" t="s">
        <v>8316</v>
      </c>
      <c r="S140" s="26">
        <v>42243.790393518517</v>
      </c>
      <c r="T140" s="26">
        <v>42303.790393518517</v>
      </c>
    </row>
    <row r="141" spans="1:20" ht="101.5" x14ac:dyDescent="0.35">
      <c r="A141" s="22">
        <v>3953</v>
      </c>
      <c r="B141" s="19" t="s">
        <v>3950</v>
      </c>
      <c r="C141" s="3" t="s">
        <v>8060</v>
      </c>
      <c r="D141" s="23">
        <v>17600</v>
      </c>
      <c r="E141" s="24">
        <v>0</v>
      </c>
      <c r="F141" s="18" t="s">
        <v>8220</v>
      </c>
      <c r="G141" s="18" t="s">
        <v>8223</v>
      </c>
      <c r="H141" s="18" t="s">
        <v>8245</v>
      </c>
      <c r="I141" s="18">
        <v>1469834940</v>
      </c>
      <c r="J141" s="18">
        <v>1467162586</v>
      </c>
      <c r="K141" s="18" t="b">
        <v>0</v>
      </c>
      <c r="L141" s="18">
        <v>0</v>
      </c>
      <c r="M141" s="18" t="b">
        <v>0</v>
      </c>
      <c r="N141" s="18" t="s">
        <v>8269</v>
      </c>
      <c r="O141" s="18">
        <v>0</v>
      </c>
      <c r="P141" s="18">
        <v>0</v>
      </c>
      <c r="Q141" s="25" t="s">
        <v>8315</v>
      </c>
      <c r="R141" s="18" t="s">
        <v>8316</v>
      </c>
      <c r="S141" s="26">
        <v>42550.048449074078</v>
      </c>
      <c r="T141" s="26">
        <v>42580.978472222225</v>
      </c>
    </row>
    <row r="142" spans="1:20" ht="87" x14ac:dyDescent="0.35">
      <c r="A142" s="22">
        <v>3955</v>
      </c>
      <c r="B142" s="19" t="s">
        <v>3952</v>
      </c>
      <c r="C142" s="3" t="s">
        <v>8062</v>
      </c>
      <c r="D142" s="23">
        <v>1750</v>
      </c>
      <c r="E142" s="24">
        <v>425</v>
      </c>
      <c r="F142" s="18" t="s">
        <v>8220</v>
      </c>
      <c r="G142" s="18" t="s">
        <v>8223</v>
      </c>
      <c r="H142" s="18" t="s">
        <v>8245</v>
      </c>
      <c r="I142" s="18">
        <v>1448745741</v>
      </c>
      <c r="J142" s="18">
        <v>1446150141</v>
      </c>
      <c r="K142" s="18" t="b">
        <v>0</v>
      </c>
      <c r="L142" s="18">
        <v>8</v>
      </c>
      <c r="M142" s="18" t="b">
        <v>0</v>
      </c>
      <c r="N142" s="18" t="s">
        <v>8269</v>
      </c>
      <c r="O142" s="18">
        <v>24</v>
      </c>
      <c r="P142" s="18">
        <v>53.13</v>
      </c>
      <c r="Q142" s="25" t="s">
        <v>8315</v>
      </c>
      <c r="R142" s="18" t="s">
        <v>8316</v>
      </c>
      <c r="S142" s="26">
        <v>42306.848854166667</v>
      </c>
      <c r="T142" s="26">
        <v>42336.890520833331</v>
      </c>
    </row>
    <row r="143" spans="1:20" ht="101.5" x14ac:dyDescent="0.35">
      <c r="A143" s="22">
        <v>3956</v>
      </c>
      <c r="B143" s="19" t="s">
        <v>3953</v>
      </c>
      <c r="C143" s="3" t="s">
        <v>8063</v>
      </c>
      <c r="D143" s="23">
        <v>5500</v>
      </c>
      <c r="E143" s="24">
        <v>0</v>
      </c>
      <c r="F143" s="18" t="s">
        <v>8220</v>
      </c>
      <c r="G143" s="18" t="s">
        <v>8223</v>
      </c>
      <c r="H143" s="18" t="s">
        <v>8245</v>
      </c>
      <c r="I143" s="18">
        <v>1461543600</v>
      </c>
      <c r="J143" s="18">
        <v>1459203727</v>
      </c>
      <c r="K143" s="18" t="b">
        <v>0</v>
      </c>
      <c r="L143" s="18">
        <v>0</v>
      </c>
      <c r="M143" s="18" t="b">
        <v>0</v>
      </c>
      <c r="N143" s="18" t="s">
        <v>8269</v>
      </c>
      <c r="O143" s="18">
        <v>0</v>
      </c>
      <c r="P143" s="18">
        <v>0</v>
      </c>
      <c r="Q143" s="25" t="s">
        <v>8315</v>
      </c>
      <c r="R143" s="18" t="s">
        <v>8316</v>
      </c>
      <c r="S143" s="26">
        <v>42457.932025462964</v>
      </c>
      <c r="T143" s="26">
        <v>42485.013888888891</v>
      </c>
    </row>
    <row r="144" spans="1:20" ht="87" x14ac:dyDescent="0.35">
      <c r="A144" s="22">
        <v>3957</v>
      </c>
      <c r="B144" s="19" t="s">
        <v>3954</v>
      </c>
      <c r="C144" s="3" t="s">
        <v>8064</v>
      </c>
      <c r="D144" s="23">
        <v>28000</v>
      </c>
      <c r="E144" s="24">
        <v>7</v>
      </c>
      <c r="F144" s="18" t="s">
        <v>8220</v>
      </c>
      <c r="G144" s="18" t="s">
        <v>8223</v>
      </c>
      <c r="H144" s="18" t="s">
        <v>8245</v>
      </c>
      <c r="I144" s="18">
        <v>1468020354</v>
      </c>
      <c r="J144" s="18">
        <v>1464045954</v>
      </c>
      <c r="K144" s="18" t="b">
        <v>0</v>
      </c>
      <c r="L144" s="18">
        <v>1</v>
      </c>
      <c r="M144" s="18" t="b">
        <v>0</v>
      </c>
      <c r="N144" s="18" t="s">
        <v>8269</v>
      </c>
      <c r="O144" s="18">
        <v>0</v>
      </c>
      <c r="P144" s="18">
        <v>7</v>
      </c>
      <c r="Q144" s="25" t="s">
        <v>8315</v>
      </c>
      <c r="R144" s="18" t="s">
        <v>8316</v>
      </c>
      <c r="S144" s="26">
        <v>42513.976319444439</v>
      </c>
      <c r="T144" s="26">
        <v>42559.976319444439</v>
      </c>
    </row>
    <row r="145" spans="1:20" ht="116" x14ac:dyDescent="0.35">
      <c r="A145" s="22">
        <v>3958</v>
      </c>
      <c r="B145" s="19" t="s">
        <v>3955</v>
      </c>
      <c r="C145" s="3" t="s">
        <v>8065</v>
      </c>
      <c r="D145" s="23">
        <v>2000</v>
      </c>
      <c r="E145" s="24">
        <v>641</v>
      </c>
      <c r="F145" s="18" t="s">
        <v>8220</v>
      </c>
      <c r="G145" s="18" t="s">
        <v>8223</v>
      </c>
      <c r="H145" s="18" t="s">
        <v>8245</v>
      </c>
      <c r="I145" s="18">
        <v>1406988000</v>
      </c>
      <c r="J145" s="18">
        <v>1403822912</v>
      </c>
      <c r="K145" s="18" t="b">
        <v>0</v>
      </c>
      <c r="L145" s="18">
        <v>16</v>
      </c>
      <c r="M145" s="18" t="b">
        <v>0</v>
      </c>
      <c r="N145" s="18" t="s">
        <v>8269</v>
      </c>
      <c r="O145" s="18">
        <v>32</v>
      </c>
      <c r="P145" s="18">
        <v>40.06</v>
      </c>
      <c r="Q145" s="25" t="s">
        <v>8315</v>
      </c>
      <c r="R145" s="18" t="s">
        <v>8316</v>
      </c>
      <c r="S145" s="26">
        <v>41816.950370370374</v>
      </c>
      <c r="T145" s="26">
        <v>41853.583333333336</v>
      </c>
    </row>
    <row r="146" spans="1:20" ht="101.5" x14ac:dyDescent="0.35">
      <c r="A146" s="22">
        <v>3959</v>
      </c>
      <c r="B146" s="19" t="s">
        <v>3956</v>
      </c>
      <c r="C146" s="3" t="s">
        <v>8066</v>
      </c>
      <c r="D146" s="23">
        <v>1200</v>
      </c>
      <c r="E146" s="24">
        <v>292</v>
      </c>
      <c r="F146" s="18" t="s">
        <v>8220</v>
      </c>
      <c r="G146" s="18" t="s">
        <v>8223</v>
      </c>
      <c r="H146" s="18" t="s">
        <v>8245</v>
      </c>
      <c r="I146" s="18">
        <v>1411930556</v>
      </c>
      <c r="J146" s="18">
        <v>1409338556</v>
      </c>
      <c r="K146" s="18" t="b">
        <v>0</v>
      </c>
      <c r="L146" s="18">
        <v>12</v>
      </c>
      <c r="M146" s="18" t="b">
        <v>0</v>
      </c>
      <c r="N146" s="18" t="s">
        <v>8269</v>
      </c>
      <c r="O146" s="18">
        <v>24</v>
      </c>
      <c r="P146" s="18">
        <v>24.33</v>
      </c>
      <c r="Q146" s="25" t="s">
        <v>8315</v>
      </c>
      <c r="R146" s="18" t="s">
        <v>8316</v>
      </c>
      <c r="S146" s="26">
        <v>41880.788842592592</v>
      </c>
      <c r="T146" s="26">
        <v>41910.788842592592</v>
      </c>
    </row>
    <row r="147" spans="1:20" ht="101.5" x14ac:dyDescent="0.35">
      <c r="A147" s="22">
        <v>3960</v>
      </c>
      <c r="B147" s="19" t="s">
        <v>3957</v>
      </c>
      <c r="C147" s="3" t="s">
        <v>8067</v>
      </c>
      <c r="D147" s="23">
        <v>3000</v>
      </c>
      <c r="E147" s="24">
        <v>45</v>
      </c>
      <c r="F147" s="18" t="s">
        <v>8220</v>
      </c>
      <c r="G147" s="18" t="s">
        <v>8223</v>
      </c>
      <c r="H147" s="18" t="s">
        <v>8245</v>
      </c>
      <c r="I147" s="18">
        <v>1451852256</v>
      </c>
      <c r="J147" s="18">
        <v>1449260256</v>
      </c>
      <c r="K147" s="18" t="b">
        <v>0</v>
      </c>
      <c r="L147" s="18">
        <v>4</v>
      </c>
      <c r="M147" s="18" t="b">
        <v>0</v>
      </c>
      <c r="N147" s="18" t="s">
        <v>8269</v>
      </c>
      <c r="O147" s="18">
        <v>2</v>
      </c>
      <c r="P147" s="18">
        <v>11.25</v>
      </c>
      <c r="Q147" s="25" t="s">
        <v>8315</v>
      </c>
      <c r="R147" s="18" t="s">
        <v>8316</v>
      </c>
      <c r="S147" s="26">
        <v>42342.845555555556</v>
      </c>
      <c r="T147" s="26">
        <v>42372.845555555556</v>
      </c>
    </row>
    <row r="148" spans="1:20" ht="87" x14ac:dyDescent="0.35">
      <c r="A148" s="22">
        <v>3964</v>
      </c>
      <c r="B148" s="19" t="s">
        <v>3961</v>
      </c>
      <c r="C148" s="3" t="s">
        <v>8071</v>
      </c>
      <c r="D148" s="23">
        <v>2000</v>
      </c>
      <c r="E148" s="24">
        <v>126</v>
      </c>
      <c r="F148" s="18" t="s">
        <v>8220</v>
      </c>
      <c r="G148" s="18" t="s">
        <v>8223</v>
      </c>
      <c r="H148" s="18" t="s">
        <v>8245</v>
      </c>
      <c r="I148" s="18">
        <v>1429460386</v>
      </c>
      <c r="J148" s="18">
        <v>1424279986</v>
      </c>
      <c r="K148" s="18" t="b">
        <v>0</v>
      </c>
      <c r="L148" s="18">
        <v>3</v>
      </c>
      <c r="M148" s="18" t="b">
        <v>0</v>
      </c>
      <c r="N148" s="18" t="s">
        <v>8269</v>
      </c>
      <c r="O148" s="18">
        <v>6</v>
      </c>
      <c r="P148" s="18">
        <v>42</v>
      </c>
      <c r="Q148" s="25" t="s">
        <v>8315</v>
      </c>
      <c r="R148" s="18" t="s">
        <v>8316</v>
      </c>
      <c r="S148" s="26">
        <v>42053.722060185188</v>
      </c>
      <c r="T148" s="26">
        <v>42113.680393518516</v>
      </c>
    </row>
    <row r="149" spans="1:20" ht="116" x14ac:dyDescent="0.35">
      <c r="A149" s="22">
        <v>3965</v>
      </c>
      <c r="B149" s="19" t="s">
        <v>3962</v>
      </c>
      <c r="C149" s="3" t="s">
        <v>8072</v>
      </c>
      <c r="D149" s="23">
        <v>2000</v>
      </c>
      <c r="E149" s="24">
        <v>285</v>
      </c>
      <c r="F149" s="18" t="s">
        <v>8220</v>
      </c>
      <c r="G149" s="18" t="s">
        <v>8223</v>
      </c>
      <c r="H149" s="18" t="s">
        <v>8245</v>
      </c>
      <c r="I149" s="18">
        <v>1460608780</v>
      </c>
      <c r="J149" s="18">
        <v>1455428380</v>
      </c>
      <c r="K149" s="18" t="b">
        <v>0</v>
      </c>
      <c r="L149" s="18">
        <v>4</v>
      </c>
      <c r="M149" s="18" t="b">
        <v>0</v>
      </c>
      <c r="N149" s="18" t="s">
        <v>8269</v>
      </c>
      <c r="O149" s="18">
        <v>14</v>
      </c>
      <c r="P149" s="18">
        <v>71.25</v>
      </c>
      <c r="Q149" s="25" t="s">
        <v>8315</v>
      </c>
      <c r="R149" s="18" t="s">
        <v>8316</v>
      </c>
      <c r="S149" s="26">
        <v>42414.235879629632</v>
      </c>
      <c r="T149" s="26">
        <v>42474.194212962961</v>
      </c>
    </row>
    <row r="150" spans="1:20" ht="101.5" x14ac:dyDescent="0.35">
      <c r="A150" s="22">
        <v>3966</v>
      </c>
      <c r="B150" s="19" t="s">
        <v>3963</v>
      </c>
      <c r="C150" s="3" t="s">
        <v>8073</v>
      </c>
      <c r="D150" s="23">
        <v>7500</v>
      </c>
      <c r="E150" s="24">
        <v>45</v>
      </c>
      <c r="F150" s="18" t="s">
        <v>8220</v>
      </c>
      <c r="G150" s="18" t="s">
        <v>8223</v>
      </c>
      <c r="H150" s="18" t="s">
        <v>8245</v>
      </c>
      <c r="I150" s="18">
        <v>1406170740</v>
      </c>
      <c r="J150" s="18">
        <v>1402506278</v>
      </c>
      <c r="K150" s="18" t="b">
        <v>0</v>
      </c>
      <c r="L150" s="18">
        <v>2</v>
      </c>
      <c r="M150" s="18" t="b">
        <v>0</v>
      </c>
      <c r="N150" s="18" t="s">
        <v>8269</v>
      </c>
      <c r="O150" s="18">
        <v>1</v>
      </c>
      <c r="P150" s="18">
        <v>22.5</v>
      </c>
      <c r="Q150" s="25" t="s">
        <v>8315</v>
      </c>
      <c r="R150" s="18" t="s">
        <v>8316</v>
      </c>
      <c r="S150" s="26">
        <v>41801.711550925924</v>
      </c>
      <c r="T150" s="26">
        <v>41844.124305555553</v>
      </c>
    </row>
    <row r="151" spans="1:20" ht="116" x14ac:dyDescent="0.35">
      <c r="A151" s="22">
        <v>3967</v>
      </c>
      <c r="B151" s="19" t="s">
        <v>3964</v>
      </c>
      <c r="C151" s="3" t="s">
        <v>8074</v>
      </c>
      <c r="D151" s="23">
        <v>1700</v>
      </c>
      <c r="E151" s="24">
        <v>410</v>
      </c>
      <c r="F151" s="18" t="s">
        <v>8220</v>
      </c>
      <c r="G151" s="18" t="s">
        <v>8223</v>
      </c>
      <c r="H151" s="18" t="s">
        <v>8245</v>
      </c>
      <c r="I151" s="18">
        <v>1488783507</v>
      </c>
      <c r="J151" s="18">
        <v>1486191507</v>
      </c>
      <c r="K151" s="18" t="b">
        <v>0</v>
      </c>
      <c r="L151" s="18">
        <v>10</v>
      </c>
      <c r="M151" s="18" t="b">
        <v>0</v>
      </c>
      <c r="N151" s="18" t="s">
        <v>8269</v>
      </c>
      <c r="O151" s="18">
        <v>24</v>
      </c>
      <c r="P151" s="18">
        <v>41</v>
      </c>
      <c r="Q151" s="25" t="s">
        <v>8315</v>
      </c>
      <c r="R151" s="18" t="s">
        <v>8316</v>
      </c>
      <c r="S151" s="26">
        <v>42770.290590277778</v>
      </c>
      <c r="T151" s="26">
        <v>42800.290590277778</v>
      </c>
    </row>
    <row r="152" spans="1:20" ht="87" x14ac:dyDescent="0.35">
      <c r="A152" s="22">
        <v>3968</v>
      </c>
      <c r="B152" s="19" t="s">
        <v>3965</v>
      </c>
      <c r="C152" s="3" t="s">
        <v>8075</v>
      </c>
      <c r="D152" s="23">
        <v>5000</v>
      </c>
      <c r="E152" s="24">
        <v>527</v>
      </c>
      <c r="F152" s="18" t="s">
        <v>8220</v>
      </c>
      <c r="G152" s="18" t="s">
        <v>8223</v>
      </c>
      <c r="H152" s="18" t="s">
        <v>8245</v>
      </c>
      <c r="I152" s="18">
        <v>1463945673</v>
      </c>
      <c r="J152" s="18">
        <v>1458761673</v>
      </c>
      <c r="K152" s="18" t="b">
        <v>0</v>
      </c>
      <c r="L152" s="18">
        <v>11</v>
      </c>
      <c r="M152" s="18" t="b">
        <v>0</v>
      </c>
      <c r="N152" s="18" t="s">
        <v>8269</v>
      </c>
      <c r="O152" s="18">
        <v>11</v>
      </c>
      <c r="P152" s="18">
        <v>47.91</v>
      </c>
      <c r="Q152" s="25" t="s">
        <v>8315</v>
      </c>
      <c r="R152" s="18" t="s">
        <v>8316</v>
      </c>
      <c r="S152" s="26">
        <v>42452.815659722226</v>
      </c>
      <c r="T152" s="26">
        <v>42512.815659722226</v>
      </c>
    </row>
    <row r="153" spans="1:20" ht="101.5" x14ac:dyDescent="0.35">
      <c r="A153" s="22">
        <v>3969</v>
      </c>
      <c r="B153" s="19" t="s">
        <v>3966</v>
      </c>
      <c r="C153" s="3" t="s">
        <v>8076</v>
      </c>
      <c r="D153" s="23">
        <v>2825</v>
      </c>
      <c r="E153" s="24">
        <v>211</v>
      </c>
      <c r="F153" s="18" t="s">
        <v>8220</v>
      </c>
      <c r="G153" s="18" t="s">
        <v>8223</v>
      </c>
      <c r="H153" s="18" t="s">
        <v>8245</v>
      </c>
      <c r="I153" s="18">
        <v>1472442900</v>
      </c>
      <c r="J153" s="18">
        <v>1471638646</v>
      </c>
      <c r="K153" s="18" t="b">
        <v>0</v>
      </c>
      <c r="L153" s="18">
        <v>6</v>
      </c>
      <c r="M153" s="18" t="b">
        <v>0</v>
      </c>
      <c r="N153" s="18" t="s">
        <v>8269</v>
      </c>
      <c r="O153" s="18">
        <v>7</v>
      </c>
      <c r="P153" s="18">
        <v>35.17</v>
      </c>
      <c r="Q153" s="25" t="s">
        <v>8315</v>
      </c>
      <c r="R153" s="18" t="s">
        <v>8316</v>
      </c>
      <c r="S153" s="26">
        <v>42601.854699074072</v>
      </c>
      <c r="T153" s="26">
        <v>42611.163194444445</v>
      </c>
    </row>
    <row r="154" spans="1:20" ht="116" x14ac:dyDescent="0.35">
      <c r="A154" s="22">
        <v>3970</v>
      </c>
      <c r="B154" s="19" t="s">
        <v>3967</v>
      </c>
      <c r="C154" s="3" t="s">
        <v>8077</v>
      </c>
      <c r="D154" s="23">
        <v>15000</v>
      </c>
      <c r="E154" s="24">
        <v>11</v>
      </c>
      <c r="F154" s="18" t="s">
        <v>8220</v>
      </c>
      <c r="G154" s="18" t="s">
        <v>8223</v>
      </c>
      <c r="H154" s="18" t="s">
        <v>8245</v>
      </c>
      <c r="I154" s="18">
        <v>1460925811</v>
      </c>
      <c r="J154" s="18">
        <v>1458333811</v>
      </c>
      <c r="K154" s="18" t="b">
        <v>0</v>
      </c>
      <c r="L154" s="18">
        <v>2</v>
      </c>
      <c r="M154" s="18" t="b">
        <v>0</v>
      </c>
      <c r="N154" s="18" t="s">
        <v>8269</v>
      </c>
      <c r="O154" s="18">
        <v>0</v>
      </c>
      <c r="P154" s="18">
        <v>5.5</v>
      </c>
      <c r="Q154" s="25" t="s">
        <v>8315</v>
      </c>
      <c r="R154" s="18" t="s">
        <v>8316</v>
      </c>
      <c r="S154" s="26">
        <v>42447.863553240735</v>
      </c>
      <c r="T154" s="26">
        <v>42477.863553240735</v>
      </c>
    </row>
    <row r="155" spans="1:20" ht="101.5" x14ac:dyDescent="0.35">
      <c r="A155" s="22">
        <v>3971</v>
      </c>
      <c r="B155" s="19" t="s">
        <v>3968</v>
      </c>
      <c r="C155" s="3" t="s">
        <v>8078</v>
      </c>
      <c r="D155" s="23">
        <v>14000</v>
      </c>
      <c r="E155" s="24">
        <v>136</v>
      </c>
      <c r="F155" s="18" t="s">
        <v>8220</v>
      </c>
      <c r="G155" s="18" t="s">
        <v>8223</v>
      </c>
      <c r="H155" s="18" t="s">
        <v>8245</v>
      </c>
      <c r="I155" s="18">
        <v>1405947126</v>
      </c>
      <c r="J155" s="18">
        <v>1403355126</v>
      </c>
      <c r="K155" s="18" t="b">
        <v>0</v>
      </c>
      <c r="L155" s="18">
        <v>6</v>
      </c>
      <c r="M155" s="18" t="b">
        <v>0</v>
      </c>
      <c r="N155" s="18" t="s">
        <v>8269</v>
      </c>
      <c r="O155" s="18">
        <v>1</v>
      </c>
      <c r="P155" s="18">
        <v>22.67</v>
      </c>
      <c r="Q155" s="25" t="s">
        <v>8315</v>
      </c>
      <c r="R155" s="18" t="s">
        <v>8316</v>
      </c>
      <c r="S155" s="26">
        <v>41811.536180555559</v>
      </c>
      <c r="T155" s="26">
        <v>41841.536180555559</v>
      </c>
    </row>
    <row r="156" spans="1:20" ht="72.5" x14ac:dyDescent="0.35">
      <c r="A156" s="22">
        <v>3972</v>
      </c>
      <c r="B156" s="19" t="s">
        <v>3969</v>
      </c>
      <c r="C156" s="3" t="s">
        <v>8079</v>
      </c>
      <c r="D156" s="23">
        <v>1000</v>
      </c>
      <c r="E156" s="24">
        <v>211</v>
      </c>
      <c r="F156" s="18" t="s">
        <v>8220</v>
      </c>
      <c r="G156" s="18" t="s">
        <v>8223</v>
      </c>
      <c r="H156" s="18" t="s">
        <v>8245</v>
      </c>
      <c r="I156" s="18">
        <v>1423186634</v>
      </c>
      <c r="J156" s="18">
        <v>1418002634</v>
      </c>
      <c r="K156" s="18" t="b">
        <v>0</v>
      </c>
      <c r="L156" s="18">
        <v>8</v>
      </c>
      <c r="M156" s="18" t="b">
        <v>0</v>
      </c>
      <c r="N156" s="18" t="s">
        <v>8269</v>
      </c>
      <c r="O156" s="18">
        <v>21</v>
      </c>
      <c r="P156" s="18">
        <v>26.38</v>
      </c>
      <c r="Q156" s="25" t="s">
        <v>8315</v>
      </c>
      <c r="R156" s="18" t="s">
        <v>8316</v>
      </c>
      <c r="S156" s="26">
        <v>41981.067523148144</v>
      </c>
      <c r="T156" s="26">
        <v>42041.067523148144</v>
      </c>
    </row>
    <row r="157" spans="1:20" ht="101.5" x14ac:dyDescent="0.35">
      <c r="A157" s="22">
        <v>3973</v>
      </c>
      <c r="B157" s="19" t="s">
        <v>3970</v>
      </c>
      <c r="C157" s="3" t="s">
        <v>8080</v>
      </c>
      <c r="D157" s="23">
        <v>5000</v>
      </c>
      <c r="E157" s="24">
        <v>3905</v>
      </c>
      <c r="F157" s="18" t="s">
        <v>8220</v>
      </c>
      <c r="G157" s="18" t="s">
        <v>8223</v>
      </c>
      <c r="H157" s="18" t="s">
        <v>8245</v>
      </c>
      <c r="I157" s="18">
        <v>1462766400</v>
      </c>
      <c r="J157" s="18">
        <v>1460219110</v>
      </c>
      <c r="K157" s="18" t="b">
        <v>0</v>
      </c>
      <c r="L157" s="18">
        <v>37</v>
      </c>
      <c r="M157" s="18" t="b">
        <v>0</v>
      </c>
      <c r="N157" s="18" t="s">
        <v>8269</v>
      </c>
      <c r="O157" s="18">
        <v>78</v>
      </c>
      <c r="P157" s="18">
        <v>105.54</v>
      </c>
      <c r="Q157" s="25" t="s">
        <v>8315</v>
      </c>
      <c r="R157" s="18" t="s">
        <v>8316</v>
      </c>
      <c r="S157" s="26">
        <v>42469.68414351852</v>
      </c>
      <c r="T157" s="26">
        <v>42499.166666666672</v>
      </c>
    </row>
    <row r="158" spans="1:20" ht="101.5" x14ac:dyDescent="0.35">
      <c r="A158" s="22">
        <v>3975</v>
      </c>
      <c r="B158" s="19" t="s">
        <v>3972</v>
      </c>
      <c r="C158" s="3" t="s">
        <v>8082</v>
      </c>
      <c r="D158" s="23">
        <v>678</v>
      </c>
      <c r="E158" s="24">
        <v>0</v>
      </c>
      <c r="F158" s="18" t="s">
        <v>8220</v>
      </c>
      <c r="G158" s="18" t="s">
        <v>8223</v>
      </c>
      <c r="H158" s="18" t="s">
        <v>8245</v>
      </c>
      <c r="I158" s="18">
        <v>1468442898</v>
      </c>
      <c r="J158" s="18">
        <v>1465850898</v>
      </c>
      <c r="K158" s="18" t="b">
        <v>0</v>
      </c>
      <c r="L158" s="18">
        <v>0</v>
      </c>
      <c r="M158" s="18" t="b">
        <v>0</v>
      </c>
      <c r="N158" s="18" t="s">
        <v>8269</v>
      </c>
      <c r="O158" s="18">
        <v>0</v>
      </c>
      <c r="P158" s="18">
        <v>0</v>
      </c>
      <c r="Q158" s="25" t="s">
        <v>8315</v>
      </c>
      <c r="R158" s="18" t="s">
        <v>8316</v>
      </c>
      <c r="S158" s="26">
        <v>42534.866875</v>
      </c>
      <c r="T158" s="26">
        <v>42564.866875</v>
      </c>
    </row>
    <row r="159" spans="1:20" ht="116" x14ac:dyDescent="0.35">
      <c r="A159" s="22">
        <v>3976</v>
      </c>
      <c r="B159" s="19" t="s">
        <v>3973</v>
      </c>
      <c r="C159" s="3" t="s">
        <v>8083</v>
      </c>
      <c r="D159" s="23">
        <v>1300</v>
      </c>
      <c r="E159" s="24">
        <v>620</v>
      </c>
      <c r="F159" s="18" t="s">
        <v>8220</v>
      </c>
      <c r="G159" s="18" t="s">
        <v>8223</v>
      </c>
      <c r="H159" s="18" t="s">
        <v>8245</v>
      </c>
      <c r="I159" s="18">
        <v>1406876400</v>
      </c>
      <c r="J159" s="18">
        <v>1405024561</v>
      </c>
      <c r="K159" s="18" t="b">
        <v>0</v>
      </c>
      <c r="L159" s="18">
        <v>10</v>
      </c>
      <c r="M159" s="18" t="b">
        <v>0</v>
      </c>
      <c r="N159" s="18" t="s">
        <v>8269</v>
      </c>
      <c r="O159" s="18">
        <v>48</v>
      </c>
      <c r="P159" s="18">
        <v>62</v>
      </c>
      <c r="Q159" s="25" t="s">
        <v>8315</v>
      </c>
      <c r="R159" s="18" t="s">
        <v>8316</v>
      </c>
      <c r="S159" s="26">
        <v>41830.858344907407</v>
      </c>
      <c r="T159" s="26">
        <v>41852.291666666664</v>
      </c>
    </row>
    <row r="160" spans="1:20" ht="101.5" x14ac:dyDescent="0.35">
      <c r="A160" s="22">
        <v>3977</v>
      </c>
      <c r="B160" s="19" t="s">
        <v>3974</v>
      </c>
      <c r="C160" s="3" t="s">
        <v>8084</v>
      </c>
      <c r="D160" s="23">
        <v>90000</v>
      </c>
      <c r="E160" s="24">
        <v>1305</v>
      </c>
      <c r="F160" s="18" t="s">
        <v>8220</v>
      </c>
      <c r="G160" s="18" t="s">
        <v>8223</v>
      </c>
      <c r="H160" s="18" t="s">
        <v>8245</v>
      </c>
      <c r="I160" s="18">
        <v>1469213732</v>
      </c>
      <c r="J160" s="18">
        <v>1466621732</v>
      </c>
      <c r="K160" s="18" t="b">
        <v>0</v>
      </c>
      <c r="L160" s="18">
        <v>6</v>
      </c>
      <c r="M160" s="18" t="b">
        <v>0</v>
      </c>
      <c r="N160" s="18" t="s">
        <v>8269</v>
      </c>
      <c r="O160" s="18">
        <v>1</v>
      </c>
      <c r="P160" s="18">
        <v>217.5</v>
      </c>
      <c r="Q160" s="25" t="s">
        <v>8315</v>
      </c>
      <c r="R160" s="18" t="s">
        <v>8316</v>
      </c>
      <c r="S160" s="26">
        <v>42543.788564814815</v>
      </c>
      <c r="T160" s="26">
        <v>42573.788564814815</v>
      </c>
    </row>
    <row r="161" spans="1:20" ht="101.5" x14ac:dyDescent="0.35">
      <c r="A161" s="22">
        <v>3978</v>
      </c>
      <c r="B161" s="19" t="s">
        <v>3975</v>
      </c>
      <c r="C161" s="3" t="s">
        <v>8085</v>
      </c>
      <c r="D161" s="23">
        <v>2000</v>
      </c>
      <c r="E161" s="24">
        <v>214</v>
      </c>
      <c r="F161" s="18" t="s">
        <v>8220</v>
      </c>
      <c r="G161" s="18" t="s">
        <v>8223</v>
      </c>
      <c r="H161" s="18" t="s">
        <v>8245</v>
      </c>
      <c r="I161" s="18">
        <v>1422717953</v>
      </c>
      <c r="J161" s="18">
        <v>1417533953</v>
      </c>
      <c r="K161" s="18" t="b">
        <v>0</v>
      </c>
      <c r="L161" s="18">
        <v>8</v>
      </c>
      <c r="M161" s="18" t="b">
        <v>0</v>
      </c>
      <c r="N161" s="18" t="s">
        <v>8269</v>
      </c>
      <c r="O161" s="18">
        <v>11</v>
      </c>
      <c r="P161" s="18">
        <v>26.75</v>
      </c>
      <c r="Q161" s="25" t="s">
        <v>8315</v>
      </c>
      <c r="R161" s="18" t="s">
        <v>8316</v>
      </c>
      <c r="S161" s="26">
        <v>41975.642974537041</v>
      </c>
      <c r="T161" s="26">
        <v>42035.642974537041</v>
      </c>
    </row>
    <row r="162" spans="1:20" ht="101.5" x14ac:dyDescent="0.35">
      <c r="A162" s="22">
        <v>3980</v>
      </c>
      <c r="B162" s="19" t="s">
        <v>3977</v>
      </c>
      <c r="C162" s="3" t="s">
        <v>8087</v>
      </c>
      <c r="D162" s="23">
        <v>2500</v>
      </c>
      <c r="E162" s="24">
        <v>450</v>
      </c>
      <c r="F162" s="18" t="s">
        <v>8220</v>
      </c>
      <c r="G162" s="18" t="s">
        <v>8223</v>
      </c>
      <c r="H162" s="18" t="s">
        <v>8245</v>
      </c>
      <c r="I162" s="18">
        <v>1404570147</v>
      </c>
      <c r="J162" s="18">
        <v>1401978147</v>
      </c>
      <c r="K162" s="18" t="b">
        <v>0</v>
      </c>
      <c r="L162" s="18">
        <v>7</v>
      </c>
      <c r="M162" s="18" t="b">
        <v>0</v>
      </c>
      <c r="N162" s="18" t="s">
        <v>8269</v>
      </c>
      <c r="O162" s="18">
        <v>18</v>
      </c>
      <c r="P162" s="18">
        <v>64.290000000000006</v>
      </c>
      <c r="Q162" s="25" t="s">
        <v>8315</v>
      </c>
      <c r="R162" s="18" t="s">
        <v>8316</v>
      </c>
      <c r="S162" s="26">
        <v>41795.598923611113</v>
      </c>
      <c r="T162" s="26">
        <v>41825.598923611113</v>
      </c>
    </row>
    <row r="163" spans="1:20" ht="87" x14ac:dyDescent="0.35">
      <c r="A163" s="22">
        <v>3981</v>
      </c>
      <c r="B163" s="19" t="s">
        <v>3358</v>
      </c>
      <c r="C163" s="3" t="s">
        <v>7469</v>
      </c>
      <c r="D163" s="23">
        <v>30000</v>
      </c>
      <c r="E163" s="24">
        <v>1225</v>
      </c>
      <c r="F163" s="18" t="s">
        <v>8220</v>
      </c>
      <c r="G163" s="18" t="s">
        <v>8223</v>
      </c>
      <c r="H163" s="18" t="s">
        <v>8245</v>
      </c>
      <c r="I163" s="18">
        <v>1468729149</v>
      </c>
      <c r="J163" s="18">
        <v>1463545149</v>
      </c>
      <c r="K163" s="18" t="b">
        <v>0</v>
      </c>
      <c r="L163" s="18">
        <v>7</v>
      </c>
      <c r="M163" s="18" t="b">
        <v>0</v>
      </c>
      <c r="N163" s="18" t="s">
        <v>8269</v>
      </c>
      <c r="O163" s="18">
        <v>4</v>
      </c>
      <c r="P163" s="18">
        <v>175</v>
      </c>
      <c r="Q163" s="25" t="s">
        <v>8315</v>
      </c>
      <c r="R163" s="18" t="s">
        <v>8316</v>
      </c>
      <c r="S163" s="26">
        <v>42508.179965277777</v>
      </c>
      <c r="T163" s="26">
        <v>42568.179965277777</v>
      </c>
    </row>
    <row r="164" spans="1:20" ht="101.5" x14ac:dyDescent="0.35">
      <c r="A164" s="22">
        <v>3983</v>
      </c>
      <c r="B164" s="19" t="s">
        <v>3979</v>
      </c>
      <c r="C164" s="3" t="s">
        <v>8089</v>
      </c>
      <c r="D164" s="23">
        <v>11140</v>
      </c>
      <c r="E164" s="24">
        <v>3877</v>
      </c>
      <c r="F164" s="18" t="s">
        <v>8220</v>
      </c>
      <c r="G164" s="18" t="s">
        <v>8223</v>
      </c>
      <c r="H164" s="18" t="s">
        <v>8245</v>
      </c>
      <c r="I164" s="18">
        <v>1400569140</v>
      </c>
      <c r="J164" s="18">
        <v>1397854356</v>
      </c>
      <c r="K164" s="18" t="b">
        <v>0</v>
      </c>
      <c r="L164" s="18">
        <v>46</v>
      </c>
      <c r="M164" s="18" t="b">
        <v>0</v>
      </c>
      <c r="N164" s="18" t="s">
        <v>8269</v>
      </c>
      <c r="O164" s="18">
        <v>35</v>
      </c>
      <c r="P164" s="18">
        <v>84.28</v>
      </c>
      <c r="Q164" s="25" t="s">
        <v>8315</v>
      </c>
      <c r="R164" s="18" t="s">
        <v>8316</v>
      </c>
      <c r="S164" s="26">
        <v>41747.86986111111</v>
      </c>
      <c r="T164" s="26">
        <v>41779.290972222225</v>
      </c>
    </row>
    <row r="165" spans="1:20" ht="116" x14ac:dyDescent="0.35">
      <c r="A165" s="22">
        <v>3985</v>
      </c>
      <c r="B165" s="19" t="s">
        <v>3981</v>
      </c>
      <c r="C165" s="3" t="s">
        <v>8091</v>
      </c>
      <c r="D165" s="23">
        <v>2000</v>
      </c>
      <c r="E165" s="24">
        <v>641</v>
      </c>
      <c r="F165" s="18" t="s">
        <v>8220</v>
      </c>
      <c r="G165" s="18" t="s">
        <v>8223</v>
      </c>
      <c r="H165" s="18" t="s">
        <v>8245</v>
      </c>
      <c r="I165" s="18">
        <v>1456002300</v>
      </c>
      <c r="J165" s="18">
        <v>1454173120</v>
      </c>
      <c r="K165" s="18" t="b">
        <v>0</v>
      </c>
      <c r="L165" s="18">
        <v>19</v>
      </c>
      <c r="M165" s="18" t="b">
        <v>0</v>
      </c>
      <c r="N165" s="18" t="s">
        <v>8269</v>
      </c>
      <c r="O165" s="18">
        <v>32</v>
      </c>
      <c r="P165" s="18">
        <v>33.74</v>
      </c>
      <c r="Q165" s="25" t="s">
        <v>8315</v>
      </c>
      <c r="R165" s="18" t="s">
        <v>8316</v>
      </c>
      <c r="S165" s="26">
        <v>42399.707407407404</v>
      </c>
      <c r="T165" s="26">
        <v>42420.878472222219</v>
      </c>
    </row>
    <row r="166" spans="1:20" ht="43.5" x14ac:dyDescent="0.35">
      <c r="A166" s="22">
        <v>3988</v>
      </c>
      <c r="B166" s="19" t="s">
        <v>3984</v>
      </c>
      <c r="C166" s="3" t="s">
        <v>8094</v>
      </c>
      <c r="D166" s="23">
        <v>1500</v>
      </c>
      <c r="E166" s="24">
        <v>32</v>
      </c>
      <c r="F166" s="18" t="s">
        <v>8220</v>
      </c>
      <c r="G166" s="18" t="s">
        <v>8223</v>
      </c>
      <c r="H166" s="18" t="s">
        <v>8245</v>
      </c>
      <c r="I166" s="18">
        <v>1440813413</v>
      </c>
      <c r="J166" s="18">
        <v>1439517413</v>
      </c>
      <c r="K166" s="18" t="b">
        <v>0</v>
      </c>
      <c r="L166" s="18">
        <v>4</v>
      </c>
      <c r="M166" s="18" t="b">
        <v>0</v>
      </c>
      <c r="N166" s="18" t="s">
        <v>8269</v>
      </c>
      <c r="O166" s="18">
        <v>2</v>
      </c>
      <c r="P166" s="18">
        <v>8</v>
      </c>
      <c r="Q166" s="25" t="s">
        <v>8315</v>
      </c>
      <c r="R166" s="18" t="s">
        <v>8316</v>
      </c>
      <c r="S166" s="26">
        <v>42230.08116898148</v>
      </c>
      <c r="T166" s="26">
        <v>42245.08116898148</v>
      </c>
    </row>
    <row r="167" spans="1:20" ht="101.5" x14ac:dyDescent="0.35">
      <c r="A167" s="22">
        <v>3989</v>
      </c>
      <c r="B167" s="19" t="s">
        <v>3985</v>
      </c>
      <c r="C167" s="3" t="s">
        <v>8095</v>
      </c>
      <c r="D167" s="23">
        <v>3000</v>
      </c>
      <c r="E167" s="24">
        <v>0</v>
      </c>
      <c r="F167" s="18" t="s">
        <v>8220</v>
      </c>
      <c r="G167" s="18" t="s">
        <v>8223</v>
      </c>
      <c r="H167" s="18" t="s">
        <v>8245</v>
      </c>
      <c r="I167" s="18">
        <v>1447009181</v>
      </c>
      <c r="J167" s="18">
        <v>1444413581</v>
      </c>
      <c r="K167" s="18" t="b">
        <v>0</v>
      </c>
      <c r="L167" s="18">
        <v>0</v>
      </c>
      <c r="M167" s="18" t="b">
        <v>0</v>
      </c>
      <c r="N167" s="18" t="s">
        <v>8269</v>
      </c>
      <c r="O167" s="18">
        <v>0</v>
      </c>
      <c r="P167" s="18">
        <v>0</v>
      </c>
      <c r="Q167" s="25" t="s">
        <v>8315</v>
      </c>
      <c r="R167" s="18" t="s">
        <v>8316</v>
      </c>
      <c r="S167" s="26">
        <v>42286.749780092592</v>
      </c>
      <c r="T167" s="26">
        <v>42316.791446759264</v>
      </c>
    </row>
    <row r="168" spans="1:20" ht="72.5" x14ac:dyDescent="0.35">
      <c r="A168" s="22">
        <v>3991</v>
      </c>
      <c r="B168" s="19" t="s">
        <v>3987</v>
      </c>
      <c r="C168" s="3" t="s">
        <v>8097</v>
      </c>
      <c r="D168" s="23">
        <v>500</v>
      </c>
      <c r="E168" s="24">
        <v>100</v>
      </c>
      <c r="F168" s="18" t="s">
        <v>8220</v>
      </c>
      <c r="G168" s="18" t="s">
        <v>8223</v>
      </c>
      <c r="H168" s="18" t="s">
        <v>8245</v>
      </c>
      <c r="I168" s="18">
        <v>1433086082</v>
      </c>
      <c r="J168" s="18">
        <v>1430494082</v>
      </c>
      <c r="K168" s="18" t="b">
        <v>0</v>
      </c>
      <c r="L168" s="18">
        <v>1</v>
      </c>
      <c r="M168" s="18" t="b">
        <v>0</v>
      </c>
      <c r="N168" s="18" t="s">
        <v>8269</v>
      </c>
      <c r="O168" s="18">
        <v>20</v>
      </c>
      <c r="P168" s="18">
        <v>100</v>
      </c>
      <c r="Q168" s="25" t="s">
        <v>8315</v>
      </c>
      <c r="R168" s="18" t="s">
        <v>8316</v>
      </c>
      <c r="S168" s="26">
        <v>42125.644467592589</v>
      </c>
      <c r="T168" s="26">
        <v>42155.644467592589</v>
      </c>
    </row>
    <row r="169" spans="1:20" ht="87" x14ac:dyDescent="0.35">
      <c r="A169" s="22">
        <v>3992</v>
      </c>
      <c r="B169" s="19" t="s">
        <v>3988</v>
      </c>
      <c r="C169" s="3" t="s">
        <v>8098</v>
      </c>
      <c r="D169" s="23">
        <v>10000</v>
      </c>
      <c r="E169" s="24">
        <v>541</v>
      </c>
      <c r="F169" s="18" t="s">
        <v>8220</v>
      </c>
      <c r="G169" s="18" t="s">
        <v>8223</v>
      </c>
      <c r="H169" s="18" t="s">
        <v>8245</v>
      </c>
      <c r="I169" s="18">
        <v>1449876859</v>
      </c>
      <c r="J169" s="18">
        <v>1444689259</v>
      </c>
      <c r="K169" s="18" t="b">
        <v>0</v>
      </c>
      <c r="L169" s="18">
        <v>9</v>
      </c>
      <c r="M169" s="18" t="b">
        <v>0</v>
      </c>
      <c r="N169" s="18" t="s">
        <v>8269</v>
      </c>
      <c r="O169" s="18">
        <v>5</v>
      </c>
      <c r="P169" s="18">
        <v>60.11</v>
      </c>
      <c r="Q169" s="25" t="s">
        <v>8315</v>
      </c>
      <c r="R169" s="18" t="s">
        <v>8316</v>
      </c>
      <c r="S169" s="26">
        <v>42289.94049768518</v>
      </c>
      <c r="T169" s="26">
        <v>42349.982164351852</v>
      </c>
    </row>
    <row r="170" spans="1:20" ht="72.5" x14ac:dyDescent="0.35">
      <c r="A170" s="22">
        <v>3993</v>
      </c>
      <c r="B170" s="19" t="s">
        <v>3989</v>
      </c>
      <c r="C170" s="3" t="s">
        <v>8099</v>
      </c>
      <c r="D170" s="23">
        <v>50000</v>
      </c>
      <c r="E170" s="24">
        <v>3</v>
      </c>
      <c r="F170" s="18" t="s">
        <v>8220</v>
      </c>
      <c r="G170" s="18" t="s">
        <v>8223</v>
      </c>
      <c r="H170" s="18" t="s">
        <v>8245</v>
      </c>
      <c r="I170" s="18">
        <v>1431549912</v>
      </c>
      <c r="J170" s="18">
        <v>1428957912</v>
      </c>
      <c r="K170" s="18" t="b">
        <v>0</v>
      </c>
      <c r="L170" s="18">
        <v>1</v>
      </c>
      <c r="M170" s="18" t="b">
        <v>0</v>
      </c>
      <c r="N170" s="18" t="s">
        <v>8269</v>
      </c>
      <c r="O170" s="18">
        <v>0</v>
      </c>
      <c r="P170" s="18">
        <v>3</v>
      </c>
      <c r="Q170" s="25" t="s">
        <v>8315</v>
      </c>
      <c r="R170" s="18" t="s">
        <v>8316</v>
      </c>
      <c r="S170" s="26">
        <v>42107.864722222221</v>
      </c>
      <c r="T170" s="26">
        <v>42137.864722222221</v>
      </c>
    </row>
    <row r="171" spans="1:20" ht="87" x14ac:dyDescent="0.35">
      <c r="A171" s="22">
        <v>3994</v>
      </c>
      <c r="B171" s="19" t="s">
        <v>3990</v>
      </c>
      <c r="C171" s="3" t="s">
        <v>8100</v>
      </c>
      <c r="D171" s="23">
        <v>2000</v>
      </c>
      <c r="E171" s="24">
        <v>5</v>
      </c>
      <c r="F171" s="18" t="s">
        <v>8220</v>
      </c>
      <c r="G171" s="18" t="s">
        <v>8223</v>
      </c>
      <c r="H171" s="18" t="s">
        <v>8245</v>
      </c>
      <c r="I171" s="18">
        <v>1405761690</v>
      </c>
      <c r="J171" s="18">
        <v>1403169690</v>
      </c>
      <c r="K171" s="18" t="b">
        <v>0</v>
      </c>
      <c r="L171" s="18">
        <v>1</v>
      </c>
      <c r="M171" s="18" t="b">
        <v>0</v>
      </c>
      <c r="N171" s="18" t="s">
        <v>8269</v>
      </c>
      <c r="O171" s="18">
        <v>0</v>
      </c>
      <c r="P171" s="18">
        <v>5</v>
      </c>
      <c r="Q171" s="25" t="s">
        <v>8315</v>
      </c>
      <c r="R171" s="18" t="s">
        <v>8316</v>
      </c>
      <c r="S171" s="26">
        <v>41809.389930555553</v>
      </c>
      <c r="T171" s="26">
        <v>41839.389930555553</v>
      </c>
    </row>
    <row r="172" spans="1:20" ht="87" x14ac:dyDescent="0.35">
      <c r="A172" s="22">
        <v>3996</v>
      </c>
      <c r="B172" s="19" t="s">
        <v>3992</v>
      </c>
      <c r="C172" s="3" t="s">
        <v>8102</v>
      </c>
      <c r="D172" s="23">
        <v>3000</v>
      </c>
      <c r="E172" s="24">
        <v>497</v>
      </c>
      <c r="F172" s="18" t="s">
        <v>8220</v>
      </c>
      <c r="G172" s="18" t="s">
        <v>8223</v>
      </c>
      <c r="H172" s="18" t="s">
        <v>8245</v>
      </c>
      <c r="I172" s="18">
        <v>1416499440</v>
      </c>
      <c r="J172" s="18">
        <v>1415341464</v>
      </c>
      <c r="K172" s="18" t="b">
        <v>0</v>
      </c>
      <c r="L172" s="18">
        <v>17</v>
      </c>
      <c r="M172" s="18" t="b">
        <v>0</v>
      </c>
      <c r="N172" s="18" t="s">
        <v>8269</v>
      </c>
      <c r="O172" s="18">
        <v>17</v>
      </c>
      <c r="P172" s="18">
        <v>29.24</v>
      </c>
      <c r="Q172" s="25" t="s">
        <v>8315</v>
      </c>
      <c r="R172" s="18" t="s">
        <v>8316</v>
      </c>
      <c r="S172" s="26">
        <v>41950.26694444444</v>
      </c>
      <c r="T172" s="26">
        <v>41963.669444444444</v>
      </c>
    </row>
    <row r="173" spans="1:20" ht="87" x14ac:dyDescent="0.35">
      <c r="A173" s="22">
        <v>3998</v>
      </c>
      <c r="B173" s="19" t="s">
        <v>3994</v>
      </c>
      <c r="C173" s="3" t="s">
        <v>8104</v>
      </c>
      <c r="D173" s="23">
        <v>1250</v>
      </c>
      <c r="E173" s="24">
        <v>715</v>
      </c>
      <c r="F173" s="18" t="s">
        <v>8220</v>
      </c>
      <c r="G173" s="18" t="s">
        <v>8223</v>
      </c>
      <c r="H173" s="18" t="s">
        <v>8245</v>
      </c>
      <c r="I173" s="18">
        <v>1427580426</v>
      </c>
      <c r="J173" s="18">
        <v>1424992026</v>
      </c>
      <c r="K173" s="18" t="b">
        <v>0</v>
      </c>
      <c r="L173" s="18">
        <v>12</v>
      </c>
      <c r="M173" s="18" t="b">
        <v>0</v>
      </c>
      <c r="N173" s="18" t="s">
        <v>8269</v>
      </c>
      <c r="O173" s="18">
        <v>57</v>
      </c>
      <c r="P173" s="18">
        <v>59.58</v>
      </c>
      <c r="Q173" s="25" t="s">
        <v>8315</v>
      </c>
      <c r="R173" s="18" t="s">
        <v>8316</v>
      </c>
      <c r="S173" s="26">
        <v>42061.963263888887</v>
      </c>
      <c r="T173" s="26">
        <v>42091.921597222223</v>
      </c>
    </row>
    <row r="174" spans="1:20" ht="87" x14ac:dyDescent="0.35">
      <c r="A174" s="22">
        <v>3999</v>
      </c>
      <c r="B174" s="19" t="s">
        <v>3995</v>
      </c>
      <c r="C174" s="3" t="s">
        <v>8105</v>
      </c>
      <c r="D174" s="23">
        <v>7000</v>
      </c>
      <c r="E174" s="24">
        <v>1156</v>
      </c>
      <c r="F174" s="18" t="s">
        <v>8220</v>
      </c>
      <c r="G174" s="18" t="s">
        <v>8223</v>
      </c>
      <c r="H174" s="18" t="s">
        <v>8245</v>
      </c>
      <c r="I174" s="18">
        <v>1409514709</v>
      </c>
      <c r="J174" s="18">
        <v>1406058798</v>
      </c>
      <c r="K174" s="18" t="b">
        <v>0</v>
      </c>
      <c r="L174" s="18">
        <v>14</v>
      </c>
      <c r="M174" s="18" t="b">
        <v>0</v>
      </c>
      <c r="N174" s="18" t="s">
        <v>8269</v>
      </c>
      <c r="O174" s="18">
        <v>17</v>
      </c>
      <c r="P174" s="18">
        <v>82.57</v>
      </c>
      <c r="Q174" s="25" t="s">
        <v>8315</v>
      </c>
      <c r="R174" s="18" t="s">
        <v>8316</v>
      </c>
      <c r="S174" s="26">
        <v>41842.828680555554</v>
      </c>
      <c r="T174" s="26">
        <v>41882.827650462961</v>
      </c>
    </row>
    <row r="175" spans="1:20" ht="43.5" x14ac:dyDescent="0.35">
      <c r="A175" s="22">
        <v>4000</v>
      </c>
      <c r="B175" s="19" t="s">
        <v>3996</v>
      </c>
      <c r="C175" s="3" t="s">
        <v>8106</v>
      </c>
      <c r="D175" s="23">
        <v>8000</v>
      </c>
      <c r="E175" s="24">
        <v>10</v>
      </c>
      <c r="F175" s="18" t="s">
        <v>8220</v>
      </c>
      <c r="G175" s="18" t="s">
        <v>8223</v>
      </c>
      <c r="H175" s="18" t="s">
        <v>8245</v>
      </c>
      <c r="I175" s="18">
        <v>1462631358</v>
      </c>
      <c r="J175" s="18">
        <v>1457450958</v>
      </c>
      <c r="K175" s="18" t="b">
        <v>0</v>
      </c>
      <c r="L175" s="18">
        <v>1</v>
      </c>
      <c r="M175" s="18" t="b">
        <v>0</v>
      </c>
      <c r="N175" s="18" t="s">
        <v>8269</v>
      </c>
      <c r="O175" s="18">
        <v>0</v>
      </c>
      <c r="P175" s="18">
        <v>10</v>
      </c>
      <c r="Q175" s="25" t="s">
        <v>8315</v>
      </c>
      <c r="R175" s="18" t="s">
        <v>8316</v>
      </c>
      <c r="S175" s="26">
        <v>42437.64534722222</v>
      </c>
      <c r="T175" s="26">
        <v>42497.603680555556</v>
      </c>
    </row>
    <row r="176" spans="1:20" ht="101.5" x14ac:dyDescent="0.35">
      <c r="A176" s="22">
        <v>4002</v>
      </c>
      <c r="B176" s="19" t="s">
        <v>3998</v>
      </c>
      <c r="C176" s="3" t="s">
        <v>8108</v>
      </c>
      <c r="D176" s="23">
        <v>1250</v>
      </c>
      <c r="E176" s="24">
        <v>23</v>
      </c>
      <c r="F176" s="18" t="s">
        <v>8220</v>
      </c>
      <c r="G176" s="18" t="s">
        <v>8223</v>
      </c>
      <c r="H176" s="18" t="s">
        <v>8245</v>
      </c>
      <c r="I176" s="18">
        <v>1411779761</v>
      </c>
      <c r="J176" s="18">
        <v>1409187761</v>
      </c>
      <c r="K176" s="18" t="b">
        <v>0</v>
      </c>
      <c r="L176" s="18">
        <v>4</v>
      </c>
      <c r="M176" s="18" t="b">
        <v>0</v>
      </c>
      <c r="N176" s="18" t="s">
        <v>8269</v>
      </c>
      <c r="O176" s="18">
        <v>2</v>
      </c>
      <c r="P176" s="18">
        <v>5.75</v>
      </c>
      <c r="Q176" s="25" t="s">
        <v>8315</v>
      </c>
      <c r="R176" s="18" t="s">
        <v>8316</v>
      </c>
      <c r="S176" s="26">
        <v>41879.043530092589</v>
      </c>
      <c r="T176" s="26">
        <v>41909.043530092589</v>
      </c>
    </row>
    <row r="177" spans="1:20" ht="87" x14ac:dyDescent="0.35">
      <c r="A177" s="22">
        <v>4003</v>
      </c>
      <c r="B177" s="19" t="s">
        <v>3999</v>
      </c>
      <c r="C177" s="3" t="s">
        <v>8071</v>
      </c>
      <c r="D177" s="23">
        <v>2000</v>
      </c>
      <c r="E177" s="24">
        <v>201</v>
      </c>
      <c r="F177" s="18" t="s">
        <v>8220</v>
      </c>
      <c r="G177" s="18" t="s">
        <v>8223</v>
      </c>
      <c r="H177" s="18" t="s">
        <v>8245</v>
      </c>
      <c r="I177" s="18">
        <v>1424009147</v>
      </c>
      <c r="J177" s="18">
        <v>1421417147</v>
      </c>
      <c r="K177" s="18" t="b">
        <v>0</v>
      </c>
      <c r="L177" s="18">
        <v>2</v>
      </c>
      <c r="M177" s="18" t="b">
        <v>0</v>
      </c>
      <c r="N177" s="18" t="s">
        <v>8269</v>
      </c>
      <c r="O177" s="18">
        <v>10</v>
      </c>
      <c r="P177" s="18">
        <v>100.5</v>
      </c>
      <c r="Q177" s="25" t="s">
        <v>8315</v>
      </c>
      <c r="R177" s="18" t="s">
        <v>8316</v>
      </c>
      <c r="S177" s="26">
        <v>42020.587349537032</v>
      </c>
      <c r="T177" s="26">
        <v>42050.587349537032</v>
      </c>
    </row>
    <row r="178" spans="1:20" ht="43.5" x14ac:dyDescent="0.35">
      <c r="A178" s="22">
        <v>4004</v>
      </c>
      <c r="B178" s="19" t="s">
        <v>4000</v>
      </c>
      <c r="C178" s="3" t="s">
        <v>8109</v>
      </c>
      <c r="D178" s="23">
        <v>500</v>
      </c>
      <c r="E178" s="24">
        <v>1</v>
      </c>
      <c r="F178" s="18" t="s">
        <v>8220</v>
      </c>
      <c r="G178" s="18" t="s">
        <v>8223</v>
      </c>
      <c r="H178" s="18" t="s">
        <v>8245</v>
      </c>
      <c r="I178" s="18">
        <v>1412740457</v>
      </c>
      <c r="J178" s="18">
        <v>1410148457</v>
      </c>
      <c r="K178" s="18" t="b">
        <v>0</v>
      </c>
      <c r="L178" s="18">
        <v>1</v>
      </c>
      <c r="M178" s="18" t="b">
        <v>0</v>
      </c>
      <c r="N178" s="18" t="s">
        <v>8269</v>
      </c>
      <c r="O178" s="18">
        <v>0</v>
      </c>
      <c r="P178" s="18">
        <v>1</v>
      </c>
      <c r="Q178" s="25" t="s">
        <v>8315</v>
      </c>
      <c r="R178" s="18" t="s">
        <v>8316</v>
      </c>
      <c r="S178" s="26">
        <v>41890.16269675926</v>
      </c>
      <c r="T178" s="26">
        <v>41920.16269675926</v>
      </c>
    </row>
    <row r="179" spans="1:20" ht="87" x14ac:dyDescent="0.35">
      <c r="A179" s="22">
        <v>4005</v>
      </c>
      <c r="B179" s="19" t="s">
        <v>4001</v>
      </c>
      <c r="C179" s="3" t="s">
        <v>8110</v>
      </c>
      <c r="D179" s="23">
        <v>3000</v>
      </c>
      <c r="E179" s="24">
        <v>40</v>
      </c>
      <c r="F179" s="18" t="s">
        <v>8220</v>
      </c>
      <c r="G179" s="18" t="s">
        <v>8223</v>
      </c>
      <c r="H179" s="18" t="s">
        <v>8245</v>
      </c>
      <c r="I179" s="18">
        <v>1413832985</v>
      </c>
      <c r="J179" s="18">
        <v>1408648985</v>
      </c>
      <c r="K179" s="18" t="b">
        <v>0</v>
      </c>
      <c r="L179" s="18">
        <v>2</v>
      </c>
      <c r="M179" s="18" t="b">
        <v>0</v>
      </c>
      <c r="N179" s="18" t="s">
        <v>8269</v>
      </c>
      <c r="O179" s="18">
        <v>1</v>
      </c>
      <c r="P179" s="18">
        <v>20</v>
      </c>
      <c r="Q179" s="25" t="s">
        <v>8315</v>
      </c>
      <c r="R179" s="18" t="s">
        <v>8316</v>
      </c>
      <c r="S179" s="26">
        <v>41872.807696759257</v>
      </c>
      <c r="T179" s="26">
        <v>41932.807696759257</v>
      </c>
    </row>
    <row r="180" spans="1:20" ht="101.5" x14ac:dyDescent="0.35">
      <c r="A180" s="22">
        <v>4006</v>
      </c>
      <c r="B180" s="19" t="s">
        <v>4002</v>
      </c>
      <c r="C180" s="3" t="s">
        <v>8111</v>
      </c>
      <c r="D180" s="23">
        <v>30000</v>
      </c>
      <c r="E180" s="24">
        <v>2</v>
      </c>
      <c r="F180" s="18" t="s">
        <v>8220</v>
      </c>
      <c r="G180" s="18" t="s">
        <v>8223</v>
      </c>
      <c r="H180" s="18" t="s">
        <v>8245</v>
      </c>
      <c r="I180" s="18">
        <v>1455647587</v>
      </c>
      <c r="J180" s="18">
        <v>1453487587</v>
      </c>
      <c r="K180" s="18" t="b">
        <v>0</v>
      </c>
      <c r="L180" s="18">
        <v>1</v>
      </c>
      <c r="M180" s="18" t="b">
        <v>0</v>
      </c>
      <c r="N180" s="18" t="s">
        <v>8269</v>
      </c>
      <c r="O180" s="18">
        <v>0</v>
      </c>
      <c r="P180" s="18">
        <v>2</v>
      </c>
      <c r="Q180" s="25" t="s">
        <v>8315</v>
      </c>
      <c r="R180" s="18" t="s">
        <v>8316</v>
      </c>
      <c r="S180" s="26">
        <v>42391.772997685184</v>
      </c>
      <c r="T180" s="26">
        <v>42416.772997685184</v>
      </c>
    </row>
    <row r="181" spans="1:20" ht="87" x14ac:dyDescent="0.35">
      <c r="A181" s="22">
        <v>4007</v>
      </c>
      <c r="B181" s="19" t="s">
        <v>4003</v>
      </c>
      <c r="C181" s="3" t="s">
        <v>8112</v>
      </c>
      <c r="D181" s="23">
        <v>2000</v>
      </c>
      <c r="E181" s="24">
        <v>5</v>
      </c>
      <c r="F181" s="18" t="s">
        <v>8220</v>
      </c>
      <c r="G181" s="18" t="s">
        <v>8223</v>
      </c>
      <c r="H181" s="18" t="s">
        <v>8245</v>
      </c>
      <c r="I181" s="18">
        <v>1409070480</v>
      </c>
      <c r="J181" s="18">
        <v>1406572381</v>
      </c>
      <c r="K181" s="18" t="b">
        <v>0</v>
      </c>
      <c r="L181" s="18">
        <v>1</v>
      </c>
      <c r="M181" s="18" t="b">
        <v>0</v>
      </c>
      <c r="N181" s="18" t="s">
        <v>8269</v>
      </c>
      <c r="O181" s="18">
        <v>0</v>
      </c>
      <c r="P181" s="18">
        <v>5</v>
      </c>
      <c r="Q181" s="25" t="s">
        <v>8315</v>
      </c>
      <c r="R181" s="18" t="s">
        <v>8316</v>
      </c>
      <c r="S181" s="26">
        <v>41848.772928240738</v>
      </c>
      <c r="T181" s="26">
        <v>41877.686111111114</v>
      </c>
    </row>
    <row r="182" spans="1:20" ht="87" x14ac:dyDescent="0.35">
      <c r="A182" s="22">
        <v>4010</v>
      </c>
      <c r="B182" s="19" t="s">
        <v>4006</v>
      </c>
      <c r="C182" s="3" t="s">
        <v>8115</v>
      </c>
      <c r="D182" s="23">
        <v>7200</v>
      </c>
      <c r="E182" s="24">
        <v>1742</v>
      </c>
      <c r="F182" s="18" t="s">
        <v>8220</v>
      </c>
      <c r="G182" s="18" t="s">
        <v>8223</v>
      </c>
      <c r="H182" s="18" t="s">
        <v>8245</v>
      </c>
      <c r="I182" s="18">
        <v>1414348166</v>
      </c>
      <c r="J182" s="18">
        <v>1412879366</v>
      </c>
      <c r="K182" s="18" t="b">
        <v>0</v>
      </c>
      <c r="L182" s="18">
        <v>38</v>
      </c>
      <c r="M182" s="18" t="b">
        <v>0</v>
      </c>
      <c r="N182" s="18" t="s">
        <v>8269</v>
      </c>
      <c r="O182" s="18">
        <v>24</v>
      </c>
      <c r="P182" s="18">
        <v>45.84</v>
      </c>
      <c r="Q182" s="25" t="s">
        <v>8315</v>
      </c>
      <c r="R182" s="18" t="s">
        <v>8316</v>
      </c>
      <c r="S182" s="26">
        <v>41921.770439814813</v>
      </c>
      <c r="T182" s="26">
        <v>41938.770439814813</v>
      </c>
    </row>
    <row r="183" spans="1:20" ht="116" x14ac:dyDescent="0.35">
      <c r="A183" s="22">
        <v>4013</v>
      </c>
      <c r="B183" s="19" t="s">
        <v>4009</v>
      </c>
      <c r="C183" s="3" t="s">
        <v>8118</v>
      </c>
      <c r="D183" s="23">
        <v>2000</v>
      </c>
      <c r="E183" s="24">
        <v>26</v>
      </c>
      <c r="F183" s="18" t="s">
        <v>8220</v>
      </c>
      <c r="G183" s="18" t="s">
        <v>8223</v>
      </c>
      <c r="H183" s="18" t="s">
        <v>8245</v>
      </c>
      <c r="I183" s="18">
        <v>1424070823</v>
      </c>
      <c r="J183" s="18">
        <v>1421478823</v>
      </c>
      <c r="K183" s="18" t="b">
        <v>0</v>
      </c>
      <c r="L183" s="18">
        <v>2</v>
      </c>
      <c r="M183" s="18" t="b">
        <v>0</v>
      </c>
      <c r="N183" s="18" t="s">
        <v>8269</v>
      </c>
      <c r="O183" s="18">
        <v>1</v>
      </c>
      <c r="P183" s="18">
        <v>13</v>
      </c>
      <c r="Q183" s="25" t="s">
        <v>8315</v>
      </c>
      <c r="R183" s="18" t="s">
        <v>8316</v>
      </c>
      <c r="S183" s="26">
        <v>42021.301192129627</v>
      </c>
      <c r="T183" s="26">
        <v>42051.301192129627</v>
      </c>
    </row>
    <row r="184" spans="1:20" ht="101.5" x14ac:dyDescent="0.35">
      <c r="A184" s="22">
        <v>4014</v>
      </c>
      <c r="B184" s="19" t="s">
        <v>4010</v>
      </c>
      <c r="C184" s="3" t="s">
        <v>8119</v>
      </c>
      <c r="D184" s="23">
        <v>9000</v>
      </c>
      <c r="E184" s="24">
        <v>0</v>
      </c>
      <c r="F184" s="18" t="s">
        <v>8220</v>
      </c>
      <c r="G184" s="18" t="s">
        <v>8223</v>
      </c>
      <c r="H184" s="18" t="s">
        <v>8245</v>
      </c>
      <c r="I184" s="18">
        <v>1457157269</v>
      </c>
      <c r="J184" s="18">
        <v>1455861269</v>
      </c>
      <c r="K184" s="18" t="b">
        <v>0</v>
      </c>
      <c r="L184" s="18">
        <v>0</v>
      </c>
      <c r="M184" s="18" t="b">
        <v>0</v>
      </c>
      <c r="N184" s="18" t="s">
        <v>8269</v>
      </c>
      <c r="O184" s="18">
        <v>0</v>
      </c>
      <c r="P184" s="18">
        <v>0</v>
      </c>
      <c r="Q184" s="25" t="s">
        <v>8315</v>
      </c>
      <c r="R184" s="18" t="s">
        <v>8316</v>
      </c>
      <c r="S184" s="26">
        <v>42419.246168981481</v>
      </c>
      <c r="T184" s="26">
        <v>42434.246168981481</v>
      </c>
    </row>
    <row r="185" spans="1:20" ht="101.5" x14ac:dyDescent="0.35">
      <c r="A185" s="22">
        <v>4015</v>
      </c>
      <c r="B185" s="19" t="s">
        <v>4011</v>
      </c>
      <c r="C185" s="3" t="s">
        <v>8120</v>
      </c>
      <c r="D185" s="23">
        <v>7000</v>
      </c>
      <c r="E185" s="24">
        <v>1</v>
      </c>
      <c r="F185" s="18" t="s">
        <v>8220</v>
      </c>
      <c r="G185" s="18" t="s">
        <v>8223</v>
      </c>
      <c r="H185" s="18" t="s">
        <v>8245</v>
      </c>
      <c r="I185" s="18">
        <v>1437331463</v>
      </c>
      <c r="J185" s="18">
        <v>1434739463</v>
      </c>
      <c r="K185" s="18" t="b">
        <v>0</v>
      </c>
      <c r="L185" s="18">
        <v>1</v>
      </c>
      <c r="M185" s="18" t="b">
        <v>0</v>
      </c>
      <c r="N185" s="18" t="s">
        <v>8269</v>
      </c>
      <c r="O185" s="18">
        <v>0</v>
      </c>
      <c r="P185" s="18">
        <v>1</v>
      </c>
      <c r="Q185" s="25" t="s">
        <v>8315</v>
      </c>
      <c r="R185" s="18" t="s">
        <v>8316</v>
      </c>
      <c r="S185" s="26">
        <v>42174.780821759254</v>
      </c>
      <c r="T185" s="26">
        <v>42204.780821759254</v>
      </c>
    </row>
    <row r="186" spans="1:20" ht="116" x14ac:dyDescent="0.35">
      <c r="A186" s="22">
        <v>4017</v>
      </c>
      <c r="B186" s="19" t="s">
        <v>4013</v>
      </c>
      <c r="C186" s="3" t="s">
        <v>8122</v>
      </c>
      <c r="D186" s="23">
        <v>10000</v>
      </c>
      <c r="E186" s="24">
        <v>105</v>
      </c>
      <c r="F186" s="18" t="s">
        <v>8220</v>
      </c>
      <c r="G186" s="18" t="s">
        <v>8223</v>
      </c>
      <c r="H186" s="18" t="s">
        <v>8245</v>
      </c>
      <c r="I186" s="18">
        <v>1409846874</v>
      </c>
      <c r="J186" s="18">
        <v>1407254874</v>
      </c>
      <c r="K186" s="18" t="b">
        <v>0</v>
      </c>
      <c r="L186" s="18">
        <v>2</v>
      </c>
      <c r="M186" s="18" t="b">
        <v>0</v>
      </c>
      <c r="N186" s="18" t="s">
        <v>8269</v>
      </c>
      <c r="O186" s="18">
        <v>1</v>
      </c>
      <c r="P186" s="18">
        <v>52.5</v>
      </c>
      <c r="Q186" s="25" t="s">
        <v>8315</v>
      </c>
      <c r="R186" s="18" t="s">
        <v>8316</v>
      </c>
      <c r="S186" s="26">
        <v>41856.672152777777</v>
      </c>
      <c r="T186" s="26">
        <v>41886.672152777777</v>
      </c>
    </row>
    <row r="187" spans="1:20" ht="101.5" x14ac:dyDescent="0.35">
      <c r="A187" s="22">
        <v>4019</v>
      </c>
      <c r="B187" s="19" t="s">
        <v>4015</v>
      </c>
      <c r="C187" s="3" t="s">
        <v>8124</v>
      </c>
      <c r="D187" s="23">
        <v>3500</v>
      </c>
      <c r="E187" s="24">
        <v>29</v>
      </c>
      <c r="F187" s="18" t="s">
        <v>8220</v>
      </c>
      <c r="G187" s="18" t="s">
        <v>8223</v>
      </c>
      <c r="H187" s="18" t="s">
        <v>8245</v>
      </c>
      <c r="I187" s="18">
        <v>1460737680</v>
      </c>
      <c r="J187" s="18">
        <v>1455725596</v>
      </c>
      <c r="K187" s="18" t="b">
        <v>0</v>
      </c>
      <c r="L187" s="18">
        <v>4</v>
      </c>
      <c r="M187" s="18" t="b">
        <v>0</v>
      </c>
      <c r="N187" s="18" t="s">
        <v>8269</v>
      </c>
      <c r="O187" s="18">
        <v>1</v>
      </c>
      <c r="P187" s="18">
        <v>7.25</v>
      </c>
      <c r="Q187" s="25" t="s">
        <v>8315</v>
      </c>
      <c r="R187" s="18" t="s">
        <v>8316</v>
      </c>
      <c r="S187" s="26">
        <v>42417.675879629634</v>
      </c>
      <c r="T187" s="26">
        <v>42475.686111111107</v>
      </c>
    </row>
    <row r="188" spans="1:20" ht="101.5" x14ac:dyDescent="0.35">
      <c r="A188" s="22">
        <v>4020</v>
      </c>
      <c r="B188" s="19" t="s">
        <v>4016</v>
      </c>
      <c r="C188" s="3" t="s">
        <v>8125</v>
      </c>
      <c r="D188" s="23">
        <v>600</v>
      </c>
      <c r="E188" s="24">
        <v>100</v>
      </c>
      <c r="F188" s="18" t="s">
        <v>8220</v>
      </c>
      <c r="G188" s="18" t="s">
        <v>8223</v>
      </c>
      <c r="H188" s="18" t="s">
        <v>8245</v>
      </c>
      <c r="I188" s="18">
        <v>1427168099</v>
      </c>
      <c r="J188" s="18">
        <v>1424579699</v>
      </c>
      <c r="K188" s="18" t="b">
        <v>0</v>
      </c>
      <c r="L188" s="18">
        <v>3</v>
      </c>
      <c r="M188" s="18" t="b">
        <v>0</v>
      </c>
      <c r="N188" s="18" t="s">
        <v>8269</v>
      </c>
      <c r="O188" s="18">
        <v>17</v>
      </c>
      <c r="P188" s="18">
        <v>33.33</v>
      </c>
      <c r="Q188" s="25" t="s">
        <v>8315</v>
      </c>
      <c r="R188" s="18" t="s">
        <v>8316</v>
      </c>
      <c r="S188" s="26">
        <v>42057.190960648149</v>
      </c>
      <c r="T188" s="26">
        <v>42087.149293981478</v>
      </c>
    </row>
    <row r="189" spans="1:20" ht="87" x14ac:dyDescent="0.35">
      <c r="A189" s="22">
        <v>4021</v>
      </c>
      <c r="B189" s="19" t="s">
        <v>4017</v>
      </c>
      <c r="C189" s="3" t="s">
        <v>8126</v>
      </c>
      <c r="D189" s="23">
        <v>15000</v>
      </c>
      <c r="E189" s="24">
        <v>125</v>
      </c>
      <c r="F189" s="18" t="s">
        <v>8220</v>
      </c>
      <c r="G189" s="18" t="s">
        <v>8223</v>
      </c>
      <c r="H189" s="18" t="s">
        <v>8245</v>
      </c>
      <c r="I189" s="18">
        <v>1414360358</v>
      </c>
      <c r="J189" s="18">
        <v>1409176358</v>
      </c>
      <c r="K189" s="18" t="b">
        <v>0</v>
      </c>
      <c r="L189" s="18">
        <v>2</v>
      </c>
      <c r="M189" s="18" t="b">
        <v>0</v>
      </c>
      <c r="N189" s="18" t="s">
        <v>8269</v>
      </c>
      <c r="O189" s="18">
        <v>1</v>
      </c>
      <c r="P189" s="18">
        <v>62.5</v>
      </c>
      <c r="Q189" s="25" t="s">
        <v>8315</v>
      </c>
      <c r="R189" s="18" t="s">
        <v>8316</v>
      </c>
      <c r="S189" s="26">
        <v>41878.911550925928</v>
      </c>
      <c r="T189" s="26">
        <v>41938.911550925928</v>
      </c>
    </row>
    <row r="190" spans="1:20" ht="58" x14ac:dyDescent="0.35">
      <c r="A190" s="22">
        <v>4022</v>
      </c>
      <c r="B190" s="19" t="s">
        <v>4018</v>
      </c>
      <c r="C190" s="3" t="s">
        <v>8127</v>
      </c>
      <c r="D190" s="23">
        <v>18000</v>
      </c>
      <c r="E190" s="24">
        <v>12521</v>
      </c>
      <c r="F190" s="18" t="s">
        <v>8220</v>
      </c>
      <c r="G190" s="18" t="s">
        <v>8223</v>
      </c>
      <c r="H190" s="18" t="s">
        <v>8245</v>
      </c>
      <c r="I190" s="18">
        <v>1422759240</v>
      </c>
      <c r="J190" s="18">
        <v>1418824867</v>
      </c>
      <c r="K190" s="18" t="b">
        <v>0</v>
      </c>
      <c r="L190" s="18">
        <v>197</v>
      </c>
      <c r="M190" s="18" t="b">
        <v>0</v>
      </c>
      <c r="N190" s="18" t="s">
        <v>8269</v>
      </c>
      <c r="O190" s="18">
        <v>70</v>
      </c>
      <c r="P190" s="18">
        <v>63.56</v>
      </c>
      <c r="Q190" s="25" t="s">
        <v>8315</v>
      </c>
      <c r="R190" s="18" t="s">
        <v>8316</v>
      </c>
      <c r="S190" s="26">
        <v>41990.584108796291</v>
      </c>
      <c r="T190" s="26">
        <v>42036.120833333334</v>
      </c>
    </row>
    <row r="191" spans="1:20" ht="87" x14ac:dyDescent="0.35">
      <c r="A191" s="22">
        <v>4023</v>
      </c>
      <c r="B191" s="19" t="s">
        <v>4019</v>
      </c>
      <c r="C191" s="3" t="s">
        <v>8128</v>
      </c>
      <c r="D191" s="23">
        <v>7000</v>
      </c>
      <c r="E191" s="24">
        <v>0</v>
      </c>
      <c r="F191" s="18" t="s">
        <v>8220</v>
      </c>
      <c r="G191" s="18" t="s">
        <v>8223</v>
      </c>
      <c r="H191" s="18" t="s">
        <v>8245</v>
      </c>
      <c r="I191" s="18">
        <v>1458860363</v>
      </c>
      <c r="J191" s="18">
        <v>1454975963</v>
      </c>
      <c r="K191" s="18" t="b">
        <v>0</v>
      </c>
      <c r="L191" s="18">
        <v>0</v>
      </c>
      <c r="M191" s="18" t="b">
        <v>0</v>
      </c>
      <c r="N191" s="18" t="s">
        <v>8269</v>
      </c>
      <c r="O191" s="18">
        <v>0</v>
      </c>
      <c r="P191" s="18">
        <v>0</v>
      </c>
      <c r="Q191" s="25" t="s">
        <v>8315</v>
      </c>
      <c r="R191" s="18" t="s">
        <v>8316</v>
      </c>
      <c r="S191" s="26">
        <v>42408.999571759254</v>
      </c>
      <c r="T191" s="26">
        <v>42453.957905092597</v>
      </c>
    </row>
    <row r="192" spans="1:20" ht="116" x14ac:dyDescent="0.35">
      <c r="A192" s="22">
        <v>4024</v>
      </c>
      <c r="B192" s="19" t="s">
        <v>4020</v>
      </c>
      <c r="C192" s="3" t="s">
        <v>8129</v>
      </c>
      <c r="D192" s="23">
        <v>800</v>
      </c>
      <c r="E192" s="24">
        <v>10</v>
      </c>
      <c r="F192" s="18" t="s">
        <v>8220</v>
      </c>
      <c r="G192" s="18" t="s">
        <v>8223</v>
      </c>
      <c r="H192" s="18" t="s">
        <v>8245</v>
      </c>
      <c r="I192" s="18">
        <v>1441037097</v>
      </c>
      <c r="J192" s="18">
        <v>1438445097</v>
      </c>
      <c r="K192" s="18" t="b">
        <v>0</v>
      </c>
      <c r="L192" s="18">
        <v>1</v>
      </c>
      <c r="M192" s="18" t="b">
        <v>0</v>
      </c>
      <c r="N192" s="18" t="s">
        <v>8269</v>
      </c>
      <c r="O192" s="18">
        <v>1</v>
      </c>
      <c r="P192" s="18">
        <v>10</v>
      </c>
      <c r="Q192" s="25" t="s">
        <v>8315</v>
      </c>
      <c r="R192" s="18" t="s">
        <v>8316</v>
      </c>
      <c r="S192" s="26">
        <v>42217.670104166667</v>
      </c>
      <c r="T192" s="26">
        <v>42247.670104166667</v>
      </c>
    </row>
    <row r="193" spans="1:20" ht="87" x14ac:dyDescent="0.35">
      <c r="A193" s="22">
        <v>4026</v>
      </c>
      <c r="B193" s="19" t="s">
        <v>4022</v>
      </c>
      <c r="C193" s="3" t="s">
        <v>8131</v>
      </c>
      <c r="D193" s="23">
        <v>4000</v>
      </c>
      <c r="E193" s="24">
        <v>0</v>
      </c>
      <c r="F193" s="18" t="s">
        <v>8220</v>
      </c>
      <c r="G193" s="18" t="s">
        <v>8223</v>
      </c>
      <c r="H193" s="18" t="s">
        <v>8245</v>
      </c>
      <c r="I193" s="18">
        <v>1449247439</v>
      </c>
      <c r="J193" s="18">
        <v>1444059839</v>
      </c>
      <c r="K193" s="18" t="b">
        <v>0</v>
      </c>
      <c r="L193" s="18">
        <v>0</v>
      </c>
      <c r="M193" s="18" t="b">
        <v>0</v>
      </c>
      <c r="N193" s="18" t="s">
        <v>8269</v>
      </c>
      <c r="O193" s="18">
        <v>0</v>
      </c>
      <c r="P193" s="18">
        <v>0</v>
      </c>
      <c r="Q193" s="25" t="s">
        <v>8315</v>
      </c>
      <c r="R193" s="18" t="s">
        <v>8316</v>
      </c>
      <c r="S193" s="26">
        <v>42282.655543981484</v>
      </c>
      <c r="T193" s="26">
        <v>42342.697210648148</v>
      </c>
    </row>
    <row r="194" spans="1:20" ht="101.5" x14ac:dyDescent="0.35">
      <c r="A194" s="22">
        <v>4027</v>
      </c>
      <c r="B194" s="19" t="s">
        <v>4023</v>
      </c>
      <c r="C194" s="3" t="s">
        <v>8132</v>
      </c>
      <c r="D194" s="23">
        <v>3000</v>
      </c>
      <c r="E194" s="24">
        <v>215</v>
      </c>
      <c r="F194" s="18" t="s">
        <v>8220</v>
      </c>
      <c r="G194" s="18" t="s">
        <v>8223</v>
      </c>
      <c r="H194" s="18" t="s">
        <v>8245</v>
      </c>
      <c r="I194" s="18">
        <v>1487811600</v>
      </c>
      <c r="J194" s="18">
        <v>1486077481</v>
      </c>
      <c r="K194" s="18" t="b">
        <v>0</v>
      </c>
      <c r="L194" s="18">
        <v>7</v>
      </c>
      <c r="M194" s="18" t="b">
        <v>0</v>
      </c>
      <c r="N194" s="18" t="s">
        <v>8269</v>
      </c>
      <c r="O194" s="18">
        <v>7</v>
      </c>
      <c r="P194" s="18">
        <v>30.71</v>
      </c>
      <c r="Q194" s="25" t="s">
        <v>8315</v>
      </c>
      <c r="R194" s="18" t="s">
        <v>8316</v>
      </c>
      <c r="S194" s="26">
        <v>42768.97084490741</v>
      </c>
      <c r="T194" s="26">
        <v>42789.041666666672</v>
      </c>
    </row>
    <row r="195" spans="1:20" ht="87" x14ac:dyDescent="0.35">
      <c r="A195" s="22">
        <v>4028</v>
      </c>
      <c r="B195" s="19" t="s">
        <v>4024</v>
      </c>
      <c r="C195" s="3" t="s">
        <v>8133</v>
      </c>
      <c r="D195" s="23">
        <v>2000</v>
      </c>
      <c r="E195" s="24">
        <v>561</v>
      </c>
      <c r="F195" s="18" t="s">
        <v>8220</v>
      </c>
      <c r="G195" s="18" t="s">
        <v>8223</v>
      </c>
      <c r="H195" s="18" t="s">
        <v>8245</v>
      </c>
      <c r="I195" s="18">
        <v>1402007500</v>
      </c>
      <c r="J195" s="18">
        <v>1399415500</v>
      </c>
      <c r="K195" s="18" t="b">
        <v>0</v>
      </c>
      <c r="L195" s="18">
        <v>11</v>
      </c>
      <c r="M195" s="18" t="b">
        <v>0</v>
      </c>
      <c r="N195" s="18" t="s">
        <v>8269</v>
      </c>
      <c r="O195" s="18">
        <v>28</v>
      </c>
      <c r="P195" s="18">
        <v>51</v>
      </c>
      <c r="Q195" s="25" t="s">
        <v>8315</v>
      </c>
      <c r="R195" s="18" t="s">
        <v>8316</v>
      </c>
      <c r="S195" s="26">
        <v>41765.938657407409</v>
      </c>
      <c r="T195" s="26">
        <v>41795.938657407409</v>
      </c>
    </row>
    <row r="196" spans="1:20" ht="87" x14ac:dyDescent="0.35">
      <c r="A196" s="22">
        <v>4029</v>
      </c>
      <c r="B196" s="19" t="s">
        <v>4025</v>
      </c>
      <c r="C196" s="3" t="s">
        <v>8134</v>
      </c>
      <c r="D196" s="23">
        <v>20000</v>
      </c>
      <c r="E196" s="24">
        <v>0</v>
      </c>
      <c r="F196" s="18" t="s">
        <v>8220</v>
      </c>
      <c r="G196" s="18" t="s">
        <v>8223</v>
      </c>
      <c r="H196" s="18" t="s">
        <v>8245</v>
      </c>
      <c r="I196" s="18">
        <v>1450053370</v>
      </c>
      <c r="J196" s="18">
        <v>1447461370</v>
      </c>
      <c r="K196" s="18" t="b">
        <v>0</v>
      </c>
      <c r="L196" s="18">
        <v>0</v>
      </c>
      <c r="M196" s="18" t="b">
        <v>0</v>
      </c>
      <c r="N196" s="18" t="s">
        <v>8269</v>
      </c>
      <c r="O196" s="18">
        <v>0</v>
      </c>
      <c r="P196" s="18">
        <v>0</v>
      </c>
      <c r="Q196" s="25" t="s">
        <v>8315</v>
      </c>
      <c r="R196" s="18" t="s">
        <v>8316</v>
      </c>
      <c r="S196" s="26">
        <v>42322.025115740747</v>
      </c>
      <c r="T196" s="26">
        <v>42352.025115740747</v>
      </c>
    </row>
    <row r="197" spans="1:20" ht="101.5" x14ac:dyDescent="0.35">
      <c r="A197" s="22">
        <v>4030</v>
      </c>
      <c r="B197" s="19" t="s">
        <v>4026</v>
      </c>
      <c r="C197" s="3" t="s">
        <v>8135</v>
      </c>
      <c r="D197" s="23">
        <v>2500</v>
      </c>
      <c r="E197" s="24">
        <v>400</v>
      </c>
      <c r="F197" s="18" t="s">
        <v>8220</v>
      </c>
      <c r="G197" s="18" t="s">
        <v>8223</v>
      </c>
      <c r="H197" s="18" t="s">
        <v>8245</v>
      </c>
      <c r="I197" s="18">
        <v>1454525340</v>
      </c>
      <c r="J197" s="18">
        <v>1452008599</v>
      </c>
      <c r="K197" s="18" t="b">
        <v>0</v>
      </c>
      <c r="L197" s="18">
        <v>6</v>
      </c>
      <c r="M197" s="18" t="b">
        <v>0</v>
      </c>
      <c r="N197" s="18" t="s">
        <v>8269</v>
      </c>
      <c r="O197" s="18">
        <v>16</v>
      </c>
      <c r="P197" s="18">
        <v>66.67</v>
      </c>
      <c r="Q197" s="25" t="s">
        <v>8315</v>
      </c>
      <c r="R197" s="18" t="s">
        <v>8316</v>
      </c>
      <c r="S197" s="26">
        <v>42374.655081018514</v>
      </c>
      <c r="T197" s="26">
        <v>42403.784027777772</v>
      </c>
    </row>
    <row r="198" spans="1:20" ht="116" x14ac:dyDescent="0.35">
      <c r="A198" s="22">
        <v>4031</v>
      </c>
      <c r="B198" s="19" t="s">
        <v>4027</v>
      </c>
      <c r="C198" s="3" t="s">
        <v>8136</v>
      </c>
      <c r="D198" s="23">
        <v>5000</v>
      </c>
      <c r="E198" s="24">
        <v>0</v>
      </c>
      <c r="F198" s="18" t="s">
        <v>8220</v>
      </c>
      <c r="G198" s="18" t="s">
        <v>8223</v>
      </c>
      <c r="H198" s="18" t="s">
        <v>8245</v>
      </c>
      <c r="I198" s="18">
        <v>1418914964</v>
      </c>
      <c r="J198" s="18">
        <v>1414591364</v>
      </c>
      <c r="K198" s="18" t="b">
        <v>0</v>
      </c>
      <c r="L198" s="18">
        <v>0</v>
      </c>
      <c r="M198" s="18" t="b">
        <v>0</v>
      </c>
      <c r="N198" s="18" t="s">
        <v>8269</v>
      </c>
      <c r="O198" s="18">
        <v>0</v>
      </c>
      <c r="P198" s="18">
        <v>0</v>
      </c>
      <c r="Q198" s="25" t="s">
        <v>8315</v>
      </c>
      <c r="R198" s="18" t="s">
        <v>8316</v>
      </c>
      <c r="S198" s="26">
        <v>41941.585231481484</v>
      </c>
      <c r="T198" s="26">
        <v>41991.626898148148</v>
      </c>
    </row>
    <row r="199" spans="1:20" ht="101.5" x14ac:dyDescent="0.35">
      <c r="A199" s="22">
        <v>4032</v>
      </c>
      <c r="B199" s="19" t="s">
        <v>4028</v>
      </c>
      <c r="C199" s="3" t="s">
        <v>8137</v>
      </c>
      <c r="D199" s="23">
        <v>6048</v>
      </c>
      <c r="E199" s="24">
        <v>413</v>
      </c>
      <c r="F199" s="18" t="s">
        <v>8220</v>
      </c>
      <c r="G199" s="18" t="s">
        <v>8223</v>
      </c>
      <c r="H199" s="18" t="s">
        <v>8245</v>
      </c>
      <c r="I199" s="18">
        <v>1450211116</v>
      </c>
      <c r="J199" s="18">
        <v>1445023516</v>
      </c>
      <c r="K199" s="18" t="b">
        <v>0</v>
      </c>
      <c r="L199" s="18">
        <v>7</v>
      </c>
      <c r="M199" s="18" t="b">
        <v>0</v>
      </c>
      <c r="N199" s="18" t="s">
        <v>8269</v>
      </c>
      <c r="O199" s="18">
        <v>7</v>
      </c>
      <c r="P199" s="18">
        <v>59</v>
      </c>
      <c r="Q199" s="25" t="s">
        <v>8315</v>
      </c>
      <c r="R199" s="18" t="s">
        <v>8316</v>
      </c>
      <c r="S199" s="26">
        <v>42293.809212962966</v>
      </c>
      <c r="T199" s="26">
        <v>42353.85087962963</v>
      </c>
    </row>
    <row r="200" spans="1:20" ht="101.5" x14ac:dyDescent="0.35">
      <c r="A200" s="22">
        <v>4034</v>
      </c>
      <c r="B200" s="19" t="s">
        <v>4030</v>
      </c>
      <c r="C200" s="3" t="s">
        <v>8139</v>
      </c>
      <c r="D200" s="23">
        <v>13500</v>
      </c>
      <c r="E200" s="24">
        <v>200</v>
      </c>
      <c r="F200" s="18" t="s">
        <v>8220</v>
      </c>
      <c r="G200" s="18" t="s">
        <v>8223</v>
      </c>
      <c r="H200" s="18" t="s">
        <v>8245</v>
      </c>
      <c r="I200" s="18">
        <v>1428097450</v>
      </c>
      <c r="J200" s="18">
        <v>1425509050</v>
      </c>
      <c r="K200" s="18" t="b">
        <v>0</v>
      </c>
      <c r="L200" s="18">
        <v>2</v>
      </c>
      <c r="M200" s="18" t="b">
        <v>0</v>
      </c>
      <c r="N200" s="18" t="s">
        <v>8269</v>
      </c>
      <c r="O200" s="18">
        <v>1</v>
      </c>
      <c r="P200" s="18">
        <v>100</v>
      </c>
      <c r="Q200" s="25" t="s">
        <v>8315</v>
      </c>
      <c r="R200" s="18" t="s">
        <v>8316</v>
      </c>
      <c r="S200" s="26">
        <v>42067.947337962964</v>
      </c>
      <c r="T200" s="26">
        <v>42097.905671296292</v>
      </c>
    </row>
    <row r="201" spans="1:20" ht="58" x14ac:dyDescent="0.35">
      <c r="A201" s="22">
        <v>4035</v>
      </c>
      <c r="B201" s="19" t="s">
        <v>4031</v>
      </c>
      <c r="C201" s="3" t="s">
        <v>8140</v>
      </c>
      <c r="D201" s="23">
        <v>10000</v>
      </c>
      <c r="E201" s="24">
        <v>3685</v>
      </c>
      <c r="F201" s="18" t="s">
        <v>8220</v>
      </c>
      <c r="G201" s="18" t="s">
        <v>8223</v>
      </c>
      <c r="H201" s="18" t="s">
        <v>8245</v>
      </c>
      <c r="I201" s="18">
        <v>1413925887</v>
      </c>
      <c r="J201" s="18">
        <v>1411333887</v>
      </c>
      <c r="K201" s="18" t="b">
        <v>0</v>
      </c>
      <c r="L201" s="18">
        <v>25</v>
      </c>
      <c r="M201" s="18" t="b">
        <v>0</v>
      </c>
      <c r="N201" s="18" t="s">
        <v>8269</v>
      </c>
      <c r="O201" s="18">
        <v>37</v>
      </c>
      <c r="P201" s="18">
        <v>147.4</v>
      </c>
      <c r="Q201" s="25" t="s">
        <v>8315</v>
      </c>
      <c r="R201" s="18" t="s">
        <v>8316</v>
      </c>
      <c r="S201" s="26">
        <v>41903.882951388885</v>
      </c>
      <c r="T201" s="26">
        <v>41933.882951388885</v>
      </c>
    </row>
    <row r="202" spans="1:20" ht="101.5" x14ac:dyDescent="0.35">
      <c r="A202" s="22">
        <v>4036</v>
      </c>
      <c r="B202" s="19" t="s">
        <v>4032</v>
      </c>
      <c r="C202" s="3" t="s">
        <v>7438</v>
      </c>
      <c r="D202" s="23">
        <v>6000</v>
      </c>
      <c r="E202" s="24">
        <v>2823</v>
      </c>
      <c r="F202" s="18" t="s">
        <v>8220</v>
      </c>
      <c r="G202" s="18" t="s">
        <v>8223</v>
      </c>
      <c r="H202" s="18" t="s">
        <v>8245</v>
      </c>
      <c r="I202" s="18">
        <v>1404253800</v>
      </c>
      <c r="J202" s="18">
        <v>1402784964</v>
      </c>
      <c r="K202" s="18" t="b">
        <v>0</v>
      </c>
      <c r="L202" s="18">
        <v>17</v>
      </c>
      <c r="M202" s="18" t="b">
        <v>0</v>
      </c>
      <c r="N202" s="18" t="s">
        <v>8269</v>
      </c>
      <c r="O202" s="18">
        <v>47</v>
      </c>
      <c r="P202" s="18">
        <v>166.06</v>
      </c>
      <c r="Q202" s="25" t="s">
        <v>8315</v>
      </c>
      <c r="R202" s="18" t="s">
        <v>8316</v>
      </c>
      <c r="S202" s="26">
        <v>41804.937083333331</v>
      </c>
      <c r="T202" s="26">
        <v>41821.9375</v>
      </c>
    </row>
    <row r="203" spans="1:20" ht="101.5" x14ac:dyDescent="0.35">
      <c r="A203" s="22">
        <v>4037</v>
      </c>
      <c r="B203" s="19" t="s">
        <v>4033</v>
      </c>
      <c r="C203" s="3" t="s">
        <v>8141</v>
      </c>
      <c r="D203" s="23">
        <v>700</v>
      </c>
      <c r="E203" s="24">
        <v>80</v>
      </c>
      <c r="F203" s="18" t="s">
        <v>8220</v>
      </c>
      <c r="G203" s="18" t="s">
        <v>8223</v>
      </c>
      <c r="H203" s="18" t="s">
        <v>8245</v>
      </c>
      <c r="I203" s="18">
        <v>1464099900</v>
      </c>
      <c r="J203" s="18">
        <v>1462585315</v>
      </c>
      <c r="K203" s="18" t="b">
        <v>0</v>
      </c>
      <c r="L203" s="18">
        <v>2</v>
      </c>
      <c r="M203" s="18" t="b">
        <v>0</v>
      </c>
      <c r="N203" s="18" t="s">
        <v>8269</v>
      </c>
      <c r="O203" s="18">
        <v>11</v>
      </c>
      <c r="P203" s="18">
        <v>40</v>
      </c>
      <c r="Q203" s="25" t="s">
        <v>8315</v>
      </c>
      <c r="R203" s="18" t="s">
        <v>8316</v>
      </c>
      <c r="S203" s="26">
        <v>42497.070775462969</v>
      </c>
      <c r="T203" s="26">
        <v>42514.600694444445</v>
      </c>
    </row>
    <row r="204" spans="1:20" ht="101.5" x14ac:dyDescent="0.35">
      <c r="A204" s="22">
        <v>4038</v>
      </c>
      <c r="B204" s="19" t="s">
        <v>4034</v>
      </c>
      <c r="C204" s="3" t="s">
        <v>8142</v>
      </c>
      <c r="D204" s="23">
        <v>2500</v>
      </c>
      <c r="E204" s="24">
        <v>301</v>
      </c>
      <c r="F204" s="18" t="s">
        <v>8220</v>
      </c>
      <c r="G204" s="18" t="s">
        <v>8223</v>
      </c>
      <c r="H204" s="18" t="s">
        <v>8245</v>
      </c>
      <c r="I204" s="18">
        <v>1413573010</v>
      </c>
      <c r="J204" s="18">
        <v>1408389010</v>
      </c>
      <c r="K204" s="18" t="b">
        <v>0</v>
      </c>
      <c r="L204" s="18">
        <v>4</v>
      </c>
      <c r="M204" s="18" t="b">
        <v>0</v>
      </c>
      <c r="N204" s="18" t="s">
        <v>8269</v>
      </c>
      <c r="O204" s="18">
        <v>12</v>
      </c>
      <c r="P204" s="18">
        <v>75.25</v>
      </c>
      <c r="Q204" s="25" t="s">
        <v>8315</v>
      </c>
      <c r="R204" s="18" t="s">
        <v>8316</v>
      </c>
      <c r="S204" s="26">
        <v>41869.798726851855</v>
      </c>
      <c r="T204" s="26">
        <v>41929.798726851855</v>
      </c>
    </row>
    <row r="205" spans="1:20" ht="72.5" x14ac:dyDescent="0.35">
      <c r="A205" s="22">
        <v>4039</v>
      </c>
      <c r="B205" s="19" t="s">
        <v>4035</v>
      </c>
      <c r="C205" s="3" t="s">
        <v>8143</v>
      </c>
      <c r="D205" s="23">
        <v>500</v>
      </c>
      <c r="E205" s="24">
        <v>300</v>
      </c>
      <c r="F205" s="18" t="s">
        <v>8220</v>
      </c>
      <c r="G205" s="18" t="s">
        <v>8223</v>
      </c>
      <c r="H205" s="18" t="s">
        <v>8245</v>
      </c>
      <c r="I205" s="18">
        <v>1448949540</v>
      </c>
      <c r="J205" s="18">
        <v>1446048367</v>
      </c>
      <c r="K205" s="18" t="b">
        <v>0</v>
      </c>
      <c r="L205" s="18">
        <v>5</v>
      </c>
      <c r="M205" s="18" t="b">
        <v>0</v>
      </c>
      <c r="N205" s="18" t="s">
        <v>8269</v>
      </c>
      <c r="O205" s="18">
        <v>60</v>
      </c>
      <c r="P205" s="18">
        <v>60</v>
      </c>
      <c r="Q205" s="25" t="s">
        <v>8315</v>
      </c>
      <c r="R205" s="18" t="s">
        <v>8316</v>
      </c>
      <c r="S205" s="26">
        <v>42305.670914351853</v>
      </c>
      <c r="T205" s="26">
        <v>42339.249305555553</v>
      </c>
    </row>
    <row r="206" spans="1:20" ht="87" x14ac:dyDescent="0.35">
      <c r="A206" s="22">
        <v>4040</v>
      </c>
      <c r="B206" s="19" t="s">
        <v>4036</v>
      </c>
      <c r="C206" s="3" t="s">
        <v>8144</v>
      </c>
      <c r="D206" s="23">
        <v>8000</v>
      </c>
      <c r="E206" s="24">
        <v>2500</v>
      </c>
      <c r="F206" s="18" t="s">
        <v>8220</v>
      </c>
      <c r="G206" s="18" t="s">
        <v>8223</v>
      </c>
      <c r="H206" s="18" t="s">
        <v>8245</v>
      </c>
      <c r="I206" s="18">
        <v>1437188400</v>
      </c>
      <c r="J206" s="18">
        <v>1432100004</v>
      </c>
      <c r="K206" s="18" t="b">
        <v>0</v>
      </c>
      <c r="L206" s="18">
        <v>2</v>
      </c>
      <c r="M206" s="18" t="b">
        <v>0</v>
      </c>
      <c r="N206" s="18" t="s">
        <v>8269</v>
      </c>
      <c r="O206" s="18">
        <v>31</v>
      </c>
      <c r="P206" s="18">
        <v>1250</v>
      </c>
      <c r="Q206" s="25" t="s">
        <v>8315</v>
      </c>
      <c r="R206" s="18" t="s">
        <v>8316</v>
      </c>
      <c r="S206" s="26">
        <v>42144.231527777782</v>
      </c>
      <c r="T206" s="26">
        <v>42203.125</v>
      </c>
    </row>
    <row r="207" spans="1:20" ht="101.5" x14ac:dyDescent="0.35">
      <c r="A207" s="22">
        <v>4042</v>
      </c>
      <c r="B207" s="19" t="s">
        <v>4038</v>
      </c>
      <c r="C207" s="3" t="s">
        <v>8146</v>
      </c>
      <c r="D207" s="23">
        <v>10000</v>
      </c>
      <c r="E207" s="24">
        <v>21</v>
      </c>
      <c r="F207" s="18" t="s">
        <v>8220</v>
      </c>
      <c r="G207" s="18" t="s">
        <v>8223</v>
      </c>
      <c r="H207" s="18" t="s">
        <v>8245</v>
      </c>
      <c r="I207" s="18">
        <v>1421781360</v>
      </c>
      <c r="J207" s="18">
        <v>1419213664</v>
      </c>
      <c r="K207" s="18" t="b">
        <v>0</v>
      </c>
      <c r="L207" s="18">
        <v>3</v>
      </c>
      <c r="M207" s="18" t="b">
        <v>0</v>
      </c>
      <c r="N207" s="18" t="s">
        <v>8269</v>
      </c>
      <c r="O207" s="18">
        <v>0</v>
      </c>
      <c r="P207" s="18">
        <v>7</v>
      </c>
      <c r="Q207" s="25" t="s">
        <v>8315</v>
      </c>
      <c r="R207" s="18" t="s">
        <v>8316</v>
      </c>
      <c r="S207" s="26">
        <v>41995.084074074075</v>
      </c>
      <c r="T207" s="26">
        <v>42024.802777777775</v>
      </c>
    </row>
    <row r="208" spans="1:20" ht="101.5" x14ac:dyDescent="0.35">
      <c r="A208" s="22">
        <v>4044</v>
      </c>
      <c r="B208" s="19" t="s">
        <v>4040</v>
      </c>
      <c r="C208" s="3" t="s">
        <v>8148</v>
      </c>
      <c r="D208" s="23">
        <v>600</v>
      </c>
      <c r="E208" s="24">
        <v>225</v>
      </c>
      <c r="F208" s="18" t="s">
        <v>8220</v>
      </c>
      <c r="G208" s="18" t="s">
        <v>8223</v>
      </c>
      <c r="H208" s="18" t="s">
        <v>8245</v>
      </c>
      <c r="I208" s="18">
        <v>1428642000</v>
      </c>
      <c r="J208" s="18">
        <v>1426050982</v>
      </c>
      <c r="K208" s="18" t="b">
        <v>0</v>
      </c>
      <c r="L208" s="18">
        <v>4</v>
      </c>
      <c r="M208" s="18" t="b">
        <v>0</v>
      </c>
      <c r="N208" s="18" t="s">
        <v>8269</v>
      </c>
      <c r="O208" s="18">
        <v>38</v>
      </c>
      <c r="P208" s="18">
        <v>56.25</v>
      </c>
      <c r="Q208" s="25" t="s">
        <v>8315</v>
      </c>
      <c r="R208" s="18" t="s">
        <v>8316</v>
      </c>
      <c r="S208" s="26">
        <v>42074.219699074078</v>
      </c>
      <c r="T208" s="26">
        <v>42104.208333333328</v>
      </c>
    </row>
    <row r="209" spans="1:20" ht="101.5" x14ac:dyDescent="0.35">
      <c r="A209" s="22">
        <v>4046</v>
      </c>
      <c r="B209" s="19" t="s">
        <v>4042</v>
      </c>
      <c r="C209" s="3" t="s">
        <v>8150</v>
      </c>
      <c r="D209" s="23">
        <v>5600</v>
      </c>
      <c r="E209" s="24">
        <v>460</v>
      </c>
      <c r="F209" s="18" t="s">
        <v>8220</v>
      </c>
      <c r="G209" s="18" t="s">
        <v>8223</v>
      </c>
      <c r="H209" s="18" t="s">
        <v>8245</v>
      </c>
      <c r="I209" s="18">
        <v>1413992210</v>
      </c>
      <c r="J209" s="18">
        <v>1411400210</v>
      </c>
      <c r="K209" s="18" t="b">
        <v>0</v>
      </c>
      <c r="L209" s="18">
        <v>12</v>
      </c>
      <c r="M209" s="18" t="b">
        <v>0</v>
      </c>
      <c r="N209" s="18" t="s">
        <v>8269</v>
      </c>
      <c r="O209" s="18">
        <v>8</v>
      </c>
      <c r="P209" s="18">
        <v>38.33</v>
      </c>
      <c r="Q209" s="25" t="s">
        <v>8315</v>
      </c>
      <c r="R209" s="18" t="s">
        <v>8316</v>
      </c>
      <c r="S209" s="26">
        <v>41904.650578703702</v>
      </c>
      <c r="T209" s="26">
        <v>41934.650578703702</v>
      </c>
    </row>
    <row r="210" spans="1:20" ht="101.5" x14ac:dyDescent="0.35">
      <c r="A210" s="22">
        <v>4047</v>
      </c>
      <c r="B210" s="19" t="s">
        <v>4043</v>
      </c>
      <c r="C210" s="3" t="s">
        <v>8151</v>
      </c>
      <c r="D210" s="23">
        <v>5000</v>
      </c>
      <c r="E210" s="24">
        <v>110</v>
      </c>
      <c r="F210" s="18" t="s">
        <v>8220</v>
      </c>
      <c r="G210" s="18" t="s">
        <v>8223</v>
      </c>
      <c r="H210" s="18" t="s">
        <v>8245</v>
      </c>
      <c r="I210" s="18">
        <v>1420938000</v>
      </c>
      <c r="J210" s="18">
        <v>1418862743</v>
      </c>
      <c r="K210" s="18" t="b">
        <v>0</v>
      </c>
      <c r="L210" s="18">
        <v>4</v>
      </c>
      <c r="M210" s="18" t="b">
        <v>0</v>
      </c>
      <c r="N210" s="18" t="s">
        <v>8269</v>
      </c>
      <c r="O210" s="18">
        <v>2</v>
      </c>
      <c r="P210" s="18">
        <v>27.5</v>
      </c>
      <c r="Q210" s="25" t="s">
        <v>8315</v>
      </c>
      <c r="R210" s="18" t="s">
        <v>8316</v>
      </c>
      <c r="S210" s="26">
        <v>41991.022488425922</v>
      </c>
      <c r="T210" s="26">
        <v>42015.041666666672</v>
      </c>
    </row>
    <row r="211" spans="1:20" ht="101.5" x14ac:dyDescent="0.35">
      <c r="A211" s="22">
        <v>4049</v>
      </c>
      <c r="B211" s="19" t="s">
        <v>4045</v>
      </c>
      <c r="C211" s="3" t="s">
        <v>8153</v>
      </c>
      <c r="D211" s="23">
        <v>20000</v>
      </c>
      <c r="E211" s="24">
        <v>16</v>
      </c>
      <c r="F211" s="18" t="s">
        <v>8220</v>
      </c>
      <c r="G211" s="18" t="s">
        <v>8223</v>
      </c>
      <c r="H211" s="18" t="s">
        <v>8245</v>
      </c>
      <c r="I211" s="18">
        <v>1436914815</v>
      </c>
      <c r="J211" s="18">
        <v>1434322815</v>
      </c>
      <c r="K211" s="18" t="b">
        <v>0</v>
      </c>
      <c r="L211" s="18">
        <v>1</v>
      </c>
      <c r="M211" s="18" t="b">
        <v>0</v>
      </c>
      <c r="N211" s="18" t="s">
        <v>8269</v>
      </c>
      <c r="O211" s="18">
        <v>0</v>
      </c>
      <c r="P211" s="18">
        <v>16</v>
      </c>
      <c r="Q211" s="25" t="s">
        <v>8315</v>
      </c>
      <c r="R211" s="18" t="s">
        <v>8316</v>
      </c>
      <c r="S211" s="26">
        <v>42169.958506944444</v>
      </c>
      <c r="T211" s="26">
        <v>42199.958506944444</v>
      </c>
    </row>
    <row r="212" spans="1:20" ht="101.5" x14ac:dyDescent="0.35">
      <c r="A212" s="22">
        <v>4050</v>
      </c>
      <c r="B212" s="19" t="s">
        <v>4046</v>
      </c>
      <c r="C212" s="3" t="s">
        <v>8154</v>
      </c>
      <c r="D212" s="23">
        <v>1500</v>
      </c>
      <c r="E212" s="24">
        <v>1</v>
      </c>
      <c r="F212" s="18" t="s">
        <v>8220</v>
      </c>
      <c r="G212" s="18" t="s">
        <v>8223</v>
      </c>
      <c r="H212" s="18" t="s">
        <v>8245</v>
      </c>
      <c r="I212" s="18">
        <v>1414077391</v>
      </c>
      <c r="J212" s="18">
        <v>1411485391</v>
      </c>
      <c r="K212" s="18" t="b">
        <v>0</v>
      </c>
      <c r="L212" s="18">
        <v>1</v>
      </c>
      <c r="M212" s="18" t="b">
        <v>0</v>
      </c>
      <c r="N212" s="18" t="s">
        <v>8269</v>
      </c>
      <c r="O212" s="18">
        <v>0</v>
      </c>
      <c r="P212" s="18">
        <v>1</v>
      </c>
      <c r="Q212" s="25" t="s">
        <v>8315</v>
      </c>
      <c r="R212" s="18" t="s">
        <v>8316</v>
      </c>
      <c r="S212" s="26">
        <v>41905.636469907404</v>
      </c>
      <c r="T212" s="26">
        <v>41935.636469907404</v>
      </c>
    </row>
    <row r="213" spans="1:20" ht="87" x14ac:dyDescent="0.35">
      <c r="A213" s="22">
        <v>4051</v>
      </c>
      <c r="B213" s="19" t="s">
        <v>4047</v>
      </c>
      <c r="C213" s="3" t="s">
        <v>8155</v>
      </c>
      <c r="D213" s="23">
        <v>500</v>
      </c>
      <c r="E213" s="24">
        <v>0</v>
      </c>
      <c r="F213" s="18" t="s">
        <v>8220</v>
      </c>
      <c r="G213" s="18" t="s">
        <v>8223</v>
      </c>
      <c r="H213" s="18" t="s">
        <v>8245</v>
      </c>
      <c r="I213" s="18">
        <v>1399618380</v>
      </c>
      <c r="J213" s="18">
        <v>1399058797</v>
      </c>
      <c r="K213" s="18" t="b">
        <v>0</v>
      </c>
      <c r="L213" s="18">
        <v>0</v>
      </c>
      <c r="M213" s="18" t="b">
        <v>0</v>
      </c>
      <c r="N213" s="18" t="s">
        <v>8269</v>
      </c>
      <c r="O213" s="18">
        <v>0</v>
      </c>
      <c r="P213" s="18">
        <v>0</v>
      </c>
      <c r="Q213" s="25" t="s">
        <v>8315</v>
      </c>
      <c r="R213" s="18" t="s">
        <v>8316</v>
      </c>
      <c r="S213" s="26">
        <v>41761.810150462967</v>
      </c>
      <c r="T213" s="26">
        <v>41768.286805555559</v>
      </c>
    </row>
    <row r="214" spans="1:20" ht="116" x14ac:dyDescent="0.35">
      <c r="A214" s="22">
        <v>4052</v>
      </c>
      <c r="B214" s="19" t="s">
        <v>4048</v>
      </c>
      <c r="C214" s="3" t="s">
        <v>8156</v>
      </c>
      <c r="D214" s="23">
        <v>3000</v>
      </c>
      <c r="E214" s="24">
        <v>1126</v>
      </c>
      <c r="F214" s="18" t="s">
        <v>8220</v>
      </c>
      <c r="G214" s="18" t="s">
        <v>8223</v>
      </c>
      <c r="H214" s="18" t="s">
        <v>8245</v>
      </c>
      <c r="I214" s="18">
        <v>1413234316</v>
      </c>
      <c r="J214" s="18">
        <v>1408050316</v>
      </c>
      <c r="K214" s="18" t="b">
        <v>0</v>
      </c>
      <c r="L214" s="18">
        <v>13</v>
      </c>
      <c r="M214" s="18" t="b">
        <v>0</v>
      </c>
      <c r="N214" s="18" t="s">
        <v>8269</v>
      </c>
      <c r="O214" s="18">
        <v>38</v>
      </c>
      <c r="P214" s="18">
        <v>86.62</v>
      </c>
      <c r="Q214" s="25" t="s">
        <v>8315</v>
      </c>
      <c r="R214" s="18" t="s">
        <v>8316</v>
      </c>
      <c r="S214" s="26">
        <v>41865.878657407404</v>
      </c>
      <c r="T214" s="26">
        <v>41925.878657407404</v>
      </c>
    </row>
    <row r="215" spans="1:20" ht="101.5" x14ac:dyDescent="0.35">
      <c r="A215" s="22">
        <v>4054</v>
      </c>
      <c r="B215" s="19" t="s">
        <v>4050</v>
      </c>
      <c r="C215" s="3" t="s">
        <v>8158</v>
      </c>
      <c r="D215" s="23">
        <v>8880</v>
      </c>
      <c r="E215" s="24">
        <v>0</v>
      </c>
      <c r="F215" s="18" t="s">
        <v>8220</v>
      </c>
      <c r="G215" s="18" t="s">
        <v>8223</v>
      </c>
      <c r="H215" s="18" t="s">
        <v>8245</v>
      </c>
      <c r="I215" s="18">
        <v>1475294400</v>
      </c>
      <c r="J215" s="18">
        <v>1472674285</v>
      </c>
      <c r="K215" s="18" t="b">
        <v>0</v>
      </c>
      <c r="L215" s="18">
        <v>0</v>
      </c>
      <c r="M215" s="18" t="b">
        <v>0</v>
      </c>
      <c r="N215" s="18" t="s">
        <v>8269</v>
      </c>
      <c r="O215" s="18">
        <v>0</v>
      </c>
      <c r="P215" s="18">
        <v>0</v>
      </c>
      <c r="Q215" s="25" t="s">
        <v>8315</v>
      </c>
      <c r="R215" s="18" t="s">
        <v>8316</v>
      </c>
      <c r="S215" s="26">
        <v>42613.841261574074</v>
      </c>
      <c r="T215" s="26">
        <v>42644.166666666672</v>
      </c>
    </row>
    <row r="216" spans="1:20" ht="101.5" x14ac:dyDescent="0.35">
      <c r="A216" s="22">
        <v>4056</v>
      </c>
      <c r="B216" s="19" t="s">
        <v>4052</v>
      </c>
      <c r="C216" s="3" t="s">
        <v>8160</v>
      </c>
      <c r="D216" s="23">
        <v>1500</v>
      </c>
      <c r="E216" s="24">
        <v>795</v>
      </c>
      <c r="F216" s="18" t="s">
        <v>8220</v>
      </c>
      <c r="G216" s="18" t="s">
        <v>8223</v>
      </c>
      <c r="H216" s="18" t="s">
        <v>8245</v>
      </c>
      <c r="I216" s="18">
        <v>1467575940</v>
      </c>
      <c r="J216" s="18">
        <v>1465856639</v>
      </c>
      <c r="K216" s="18" t="b">
        <v>0</v>
      </c>
      <c r="L216" s="18">
        <v>9</v>
      </c>
      <c r="M216" s="18" t="b">
        <v>0</v>
      </c>
      <c r="N216" s="18" t="s">
        <v>8269</v>
      </c>
      <c r="O216" s="18">
        <v>53</v>
      </c>
      <c r="P216" s="18">
        <v>88.33</v>
      </c>
      <c r="Q216" s="25" t="s">
        <v>8315</v>
      </c>
      <c r="R216" s="18" t="s">
        <v>8316</v>
      </c>
      <c r="S216" s="26">
        <v>42534.933321759265</v>
      </c>
      <c r="T216" s="26">
        <v>42554.832638888889</v>
      </c>
    </row>
    <row r="217" spans="1:20" ht="101.5" x14ac:dyDescent="0.35">
      <c r="A217" s="22">
        <v>4058</v>
      </c>
      <c r="B217" s="19" t="s">
        <v>4054</v>
      </c>
      <c r="C217" s="3" t="s">
        <v>8162</v>
      </c>
      <c r="D217" s="23">
        <v>3750</v>
      </c>
      <c r="E217" s="24">
        <v>95</v>
      </c>
      <c r="F217" s="18" t="s">
        <v>8220</v>
      </c>
      <c r="G217" s="18" t="s">
        <v>8223</v>
      </c>
      <c r="H217" s="18" t="s">
        <v>8245</v>
      </c>
      <c r="I217" s="18">
        <v>1459483140</v>
      </c>
      <c r="J217" s="18">
        <v>1458178044</v>
      </c>
      <c r="K217" s="18" t="b">
        <v>0</v>
      </c>
      <c r="L217" s="18">
        <v>4</v>
      </c>
      <c r="M217" s="18" t="b">
        <v>0</v>
      </c>
      <c r="N217" s="18" t="s">
        <v>8269</v>
      </c>
      <c r="O217" s="18">
        <v>3</v>
      </c>
      <c r="P217" s="18">
        <v>23.75</v>
      </c>
      <c r="Q217" s="25" t="s">
        <v>8315</v>
      </c>
      <c r="R217" s="18" t="s">
        <v>8316</v>
      </c>
      <c r="S217" s="26">
        <v>42446.060694444444</v>
      </c>
      <c r="T217" s="26">
        <v>42461.165972222225</v>
      </c>
    </row>
    <row r="218" spans="1:20" ht="72.5" x14ac:dyDescent="0.35">
      <c r="A218" s="22">
        <v>4061</v>
      </c>
      <c r="B218" s="19" t="s">
        <v>4057</v>
      </c>
      <c r="C218" s="3" t="s">
        <v>8165</v>
      </c>
      <c r="D218" s="23">
        <v>525</v>
      </c>
      <c r="E218" s="24">
        <v>0</v>
      </c>
      <c r="F218" s="18" t="s">
        <v>8220</v>
      </c>
      <c r="G218" s="18" t="s">
        <v>8223</v>
      </c>
      <c r="H218" s="18" t="s">
        <v>8245</v>
      </c>
      <c r="I218" s="18">
        <v>1461205423</v>
      </c>
      <c r="J218" s="18">
        <v>1456025023</v>
      </c>
      <c r="K218" s="18" t="b">
        <v>0</v>
      </c>
      <c r="L218" s="18">
        <v>0</v>
      </c>
      <c r="M218" s="18" t="b">
        <v>0</v>
      </c>
      <c r="N218" s="18" t="s">
        <v>8269</v>
      </c>
      <c r="O218" s="18">
        <v>0</v>
      </c>
      <c r="P218" s="18">
        <v>0</v>
      </c>
      <c r="Q218" s="25" t="s">
        <v>8315</v>
      </c>
      <c r="R218" s="18" t="s">
        <v>8316</v>
      </c>
      <c r="S218" s="26">
        <v>42421.141469907408</v>
      </c>
      <c r="T218" s="26">
        <v>42481.099803240737</v>
      </c>
    </row>
    <row r="219" spans="1:20" ht="116" x14ac:dyDescent="0.35">
      <c r="A219" s="22">
        <v>4062</v>
      </c>
      <c r="B219" s="19" t="s">
        <v>4058</v>
      </c>
      <c r="C219" s="3" t="s">
        <v>8166</v>
      </c>
      <c r="D219" s="23">
        <v>20000</v>
      </c>
      <c r="E219" s="24">
        <v>490</v>
      </c>
      <c r="F219" s="18" t="s">
        <v>8220</v>
      </c>
      <c r="G219" s="18" t="s">
        <v>8223</v>
      </c>
      <c r="H219" s="18" t="s">
        <v>8245</v>
      </c>
      <c r="I219" s="18">
        <v>1467481468</v>
      </c>
      <c r="J219" s="18">
        <v>1464889468</v>
      </c>
      <c r="K219" s="18" t="b">
        <v>0</v>
      </c>
      <c r="L219" s="18">
        <v>3</v>
      </c>
      <c r="M219" s="18" t="b">
        <v>0</v>
      </c>
      <c r="N219" s="18" t="s">
        <v>8269</v>
      </c>
      <c r="O219" s="18">
        <v>2</v>
      </c>
      <c r="P219" s="18">
        <v>163.33000000000001</v>
      </c>
      <c r="Q219" s="25" t="s">
        <v>8315</v>
      </c>
      <c r="R219" s="18" t="s">
        <v>8316</v>
      </c>
      <c r="S219" s="26">
        <v>42523.739212962959</v>
      </c>
      <c r="T219" s="26">
        <v>42553.739212962959</v>
      </c>
    </row>
    <row r="220" spans="1:20" ht="72.5" x14ac:dyDescent="0.35">
      <c r="A220" s="22">
        <v>4065</v>
      </c>
      <c r="B220" s="19" t="s">
        <v>4061</v>
      </c>
      <c r="C220" s="3" t="s">
        <v>8169</v>
      </c>
      <c r="D220" s="23">
        <v>4000</v>
      </c>
      <c r="E220" s="24">
        <v>27</v>
      </c>
      <c r="F220" s="18" t="s">
        <v>8220</v>
      </c>
      <c r="G220" s="18" t="s">
        <v>8223</v>
      </c>
      <c r="H220" s="18" t="s">
        <v>8245</v>
      </c>
      <c r="I220" s="18">
        <v>1407883811</v>
      </c>
      <c r="J220" s="18">
        <v>1405291811</v>
      </c>
      <c r="K220" s="18" t="b">
        <v>0</v>
      </c>
      <c r="L220" s="18">
        <v>4</v>
      </c>
      <c r="M220" s="18" t="b">
        <v>0</v>
      </c>
      <c r="N220" s="18" t="s">
        <v>8269</v>
      </c>
      <c r="O220" s="18">
        <v>1</v>
      </c>
      <c r="P220" s="18">
        <v>6.75</v>
      </c>
      <c r="Q220" s="25" t="s">
        <v>8315</v>
      </c>
      <c r="R220" s="18" t="s">
        <v>8316</v>
      </c>
      <c r="S220" s="26">
        <v>41833.951516203706</v>
      </c>
      <c r="T220" s="26">
        <v>41863.951516203706</v>
      </c>
    </row>
    <row r="221" spans="1:20" ht="101.5" x14ac:dyDescent="0.35">
      <c r="A221" s="22">
        <v>4066</v>
      </c>
      <c r="B221" s="19" t="s">
        <v>4062</v>
      </c>
      <c r="C221" s="3" t="s">
        <v>8170</v>
      </c>
      <c r="D221" s="23">
        <v>15000</v>
      </c>
      <c r="E221" s="24">
        <v>25</v>
      </c>
      <c r="F221" s="18" t="s">
        <v>8220</v>
      </c>
      <c r="G221" s="18" t="s">
        <v>8223</v>
      </c>
      <c r="H221" s="18" t="s">
        <v>8245</v>
      </c>
      <c r="I221" s="18">
        <v>1463619388</v>
      </c>
      <c r="J221" s="18">
        <v>1461027388</v>
      </c>
      <c r="K221" s="18" t="b">
        <v>0</v>
      </c>
      <c r="L221" s="18">
        <v>1</v>
      </c>
      <c r="M221" s="18" t="b">
        <v>0</v>
      </c>
      <c r="N221" s="18" t="s">
        <v>8269</v>
      </c>
      <c r="O221" s="18">
        <v>0</v>
      </c>
      <c r="P221" s="18">
        <v>25</v>
      </c>
      <c r="Q221" s="25" t="s">
        <v>8315</v>
      </c>
      <c r="R221" s="18" t="s">
        <v>8316</v>
      </c>
      <c r="S221" s="26">
        <v>42479.039212962962</v>
      </c>
      <c r="T221" s="26">
        <v>42509.039212962962</v>
      </c>
    </row>
    <row r="222" spans="1:20" ht="101.5" x14ac:dyDescent="0.35">
      <c r="A222" s="22">
        <v>4067</v>
      </c>
      <c r="B222" s="19" t="s">
        <v>4063</v>
      </c>
      <c r="C222" s="3" t="s">
        <v>7998</v>
      </c>
      <c r="D222" s="23">
        <v>5000</v>
      </c>
      <c r="E222" s="24">
        <v>3045</v>
      </c>
      <c r="F222" s="18" t="s">
        <v>8220</v>
      </c>
      <c r="G222" s="18" t="s">
        <v>8223</v>
      </c>
      <c r="H222" s="18" t="s">
        <v>8245</v>
      </c>
      <c r="I222" s="18">
        <v>1443408550</v>
      </c>
      <c r="J222" s="18">
        <v>1439952550</v>
      </c>
      <c r="K222" s="18" t="b">
        <v>0</v>
      </c>
      <c r="L222" s="18">
        <v>17</v>
      </c>
      <c r="M222" s="18" t="b">
        <v>0</v>
      </c>
      <c r="N222" s="18" t="s">
        <v>8269</v>
      </c>
      <c r="O222" s="18">
        <v>61</v>
      </c>
      <c r="P222" s="18">
        <v>179.12</v>
      </c>
      <c r="Q222" s="25" t="s">
        <v>8315</v>
      </c>
      <c r="R222" s="18" t="s">
        <v>8316</v>
      </c>
      <c r="S222" s="26">
        <v>42235.117476851854</v>
      </c>
      <c r="T222" s="26">
        <v>42275.117476851854</v>
      </c>
    </row>
    <row r="223" spans="1:20" ht="72.5" x14ac:dyDescent="0.35">
      <c r="A223" s="22">
        <v>4068</v>
      </c>
      <c r="B223" s="19" t="s">
        <v>4064</v>
      </c>
      <c r="C223" s="3" t="s">
        <v>8171</v>
      </c>
      <c r="D223" s="23">
        <v>3495</v>
      </c>
      <c r="E223" s="24">
        <v>34.950000000000003</v>
      </c>
      <c r="F223" s="18" t="s">
        <v>8220</v>
      </c>
      <c r="G223" s="18" t="s">
        <v>8223</v>
      </c>
      <c r="H223" s="18" t="s">
        <v>8245</v>
      </c>
      <c r="I223" s="18">
        <v>1484348700</v>
      </c>
      <c r="J223" s="18">
        <v>1481756855</v>
      </c>
      <c r="K223" s="18" t="b">
        <v>0</v>
      </c>
      <c r="L223" s="18">
        <v>1</v>
      </c>
      <c r="M223" s="18" t="b">
        <v>0</v>
      </c>
      <c r="N223" s="18" t="s">
        <v>8269</v>
      </c>
      <c r="O223" s="18">
        <v>1</v>
      </c>
      <c r="P223" s="18">
        <v>34.950000000000003</v>
      </c>
      <c r="Q223" s="25" t="s">
        <v>8315</v>
      </c>
      <c r="R223" s="18" t="s">
        <v>8316</v>
      </c>
      <c r="S223" s="26">
        <v>42718.963599537034</v>
      </c>
      <c r="T223" s="26">
        <v>42748.961805555555</v>
      </c>
    </row>
    <row r="224" spans="1:20" ht="72.5" x14ac:dyDescent="0.35">
      <c r="A224" s="22">
        <v>4070</v>
      </c>
      <c r="B224" s="19" t="s">
        <v>4066</v>
      </c>
      <c r="C224" s="3" t="s">
        <v>8173</v>
      </c>
      <c r="D224" s="23">
        <v>1000</v>
      </c>
      <c r="E224" s="24">
        <v>165</v>
      </c>
      <c r="F224" s="18" t="s">
        <v>8220</v>
      </c>
      <c r="G224" s="18" t="s">
        <v>8223</v>
      </c>
      <c r="H224" s="18" t="s">
        <v>8245</v>
      </c>
      <c r="I224" s="18">
        <v>1425178800</v>
      </c>
      <c r="J224" s="18">
        <v>1422374420</v>
      </c>
      <c r="K224" s="18" t="b">
        <v>0</v>
      </c>
      <c r="L224" s="18">
        <v>6</v>
      </c>
      <c r="M224" s="18" t="b">
        <v>0</v>
      </c>
      <c r="N224" s="18" t="s">
        <v>8269</v>
      </c>
      <c r="O224" s="18">
        <v>17</v>
      </c>
      <c r="P224" s="18">
        <v>27.5</v>
      </c>
      <c r="Q224" s="25" t="s">
        <v>8315</v>
      </c>
      <c r="R224" s="18" t="s">
        <v>8316</v>
      </c>
      <c r="S224" s="26">
        <v>42031.666898148149</v>
      </c>
      <c r="T224" s="26">
        <v>42064.125</v>
      </c>
    </row>
    <row r="225" spans="1:20" ht="87" x14ac:dyDescent="0.35">
      <c r="A225" s="22">
        <v>4073</v>
      </c>
      <c r="B225" s="19" t="s">
        <v>4069</v>
      </c>
      <c r="C225" s="3" t="s">
        <v>8176</v>
      </c>
      <c r="D225" s="23">
        <v>3500</v>
      </c>
      <c r="E225" s="24">
        <v>37</v>
      </c>
      <c r="F225" s="18" t="s">
        <v>8220</v>
      </c>
      <c r="G225" s="18" t="s">
        <v>8223</v>
      </c>
      <c r="H225" s="18" t="s">
        <v>8245</v>
      </c>
      <c r="I225" s="18">
        <v>1431144000</v>
      </c>
      <c r="J225" s="18">
        <v>1426407426</v>
      </c>
      <c r="K225" s="18" t="b">
        <v>0</v>
      </c>
      <c r="L225" s="18">
        <v>2</v>
      </c>
      <c r="M225" s="18" t="b">
        <v>0</v>
      </c>
      <c r="N225" s="18" t="s">
        <v>8269</v>
      </c>
      <c r="O225" s="18">
        <v>1</v>
      </c>
      <c r="P225" s="18">
        <v>18.5</v>
      </c>
      <c r="Q225" s="25" t="s">
        <v>8315</v>
      </c>
      <c r="R225" s="18" t="s">
        <v>8316</v>
      </c>
      <c r="S225" s="26">
        <v>42078.34520833334</v>
      </c>
      <c r="T225" s="26">
        <v>42133.166666666672</v>
      </c>
    </row>
    <row r="226" spans="1:20" ht="87" x14ac:dyDescent="0.35">
      <c r="A226" s="22">
        <v>4076</v>
      </c>
      <c r="B226" s="19" t="s">
        <v>4072</v>
      </c>
      <c r="C226" s="3" t="s">
        <v>8179</v>
      </c>
      <c r="D226" s="23">
        <v>700</v>
      </c>
      <c r="E226" s="24">
        <v>0</v>
      </c>
      <c r="F226" s="18" t="s">
        <v>8220</v>
      </c>
      <c r="G226" s="18" t="s">
        <v>8223</v>
      </c>
      <c r="H226" s="18" t="s">
        <v>8245</v>
      </c>
      <c r="I226" s="18">
        <v>1413921060</v>
      </c>
      <c r="J226" s="18">
        <v>1411499149</v>
      </c>
      <c r="K226" s="18" t="b">
        <v>0</v>
      </c>
      <c r="L226" s="18">
        <v>0</v>
      </c>
      <c r="M226" s="18" t="b">
        <v>0</v>
      </c>
      <c r="N226" s="18" t="s">
        <v>8269</v>
      </c>
      <c r="O226" s="18">
        <v>0</v>
      </c>
      <c r="P226" s="18">
        <v>0</v>
      </c>
      <c r="Q226" s="25" t="s">
        <v>8315</v>
      </c>
      <c r="R226" s="18" t="s">
        <v>8316</v>
      </c>
      <c r="S226" s="26">
        <v>41905.795706018522</v>
      </c>
      <c r="T226" s="26">
        <v>41933.82708333333</v>
      </c>
    </row>
    <row r="227" spans="1:20" ht="101.5" x14ac:dyDescent="0.35">
      <c r="A227" s="22">
        <v>4077</v>
      </c>
      <c r="B227" s="19" t="s">
        <v>4073</v>
      </c>
      <c r="C227" s="3" t="s">
        <v>8180</v>
      </c>
      <c r="D227" s="23">
        <v>15000</v>
      </c>
      <c r="E227" s="24">
        <v>1335</v>
      </c>
      <c r="F227" s="18" t="s">
        <v>8220</v>
      </c>
      <c r="G227" s="18" t="s">
        <v>8223</v>
      </c>
      <c r="H227" s="18" t="s">
        <v>8245</v>
      </c>
      <c r="I227" s="18">
        <v>1482339794</v>
      </c>
      <c r="J227" s="18">
        <v>1479747794</v>
      </c>
      <c r="K227" s="18" t="b">
        <v>0</v>
      </c>
      <c r="L227" s="18">
        <v>6</v>
      </c>
      <c r="M227" s="18" t="b">
        <v>0</v>
      </c>
      <c r="N227" s="18" t="s">
        <v>8269</v>
      </c>
      <c r="O227" s="18">
        <v>9</v>
      </c>
      <c r="P227" s="18">
        <v>222.5</v>
      </c>
      <c r="Q227" s="25" t="s">
        <v>8315</v>
      </c>
      <c r="R227" s="18" t="s">
        <v>8316</v>
      </c>
      <c r="S227" s="26">
        <v>42695.7105787037</v>
      </c>
      <c r="T227" s="26">
        <v>42725.7105787037</v>
      </c>
    </row>
    <row r="228" spans="1:20" ht="101.5" x14ac:dyDescent="0.35">
      <c r="A228" s="22">
        <v>4079</v>
      </c>
      <c r="B228" s="19" t="s">
        <v>4075</v>
      </c>
      <c r="C228" s="3" t="s">
        <v>8182</v>
      </c>
      <c r="D228" s="23">
        <v>3000</v>
      </c>
      <c r="E228" s="24">
        <v>5</v>
      </c>
      <c r="F228" s="18" t="s">
        <v>8220</v>
      </c>
      <c r="G228" s="18" t="s">
        <v>8223</v>
      </c>
      <c r="H228" s="18" t="s">
        <v>8245</v>
      </c>
      <c r="I228" s="18">
        <v>1466375521</v>
      </c>
      <c r="J228" s="18">
        <v>1463783521</v>
      </c>
      <c r="K228" s="18" t="b">
        <v>0</v>
      </c>
      <c r="L228" s="18">
        <v>1</v>
      </c>
      <c r="M228" s="18" t="b">
        <v>0</v>
      </c>
      <c r="N228" s="18" t="s">
        <v>8269</v>
      </c>
      <c r="O228" s="18">
        <v>0</v>
      </c>
      <c r="P228" s="18">
        <v>5</v>
      </c>
      <c r="Q228" s="25" t="s">
        <v>8315</v>
      </c>
      <c r="R228" s="18" t="s">
        <v>8316</v>
      </c>
      <c r="S228" s="26">
        <v>42510.938900462963</v>
      </c>
      <c r="T228" s="26">
        <v>42540.938900462963</v>
      </c>
    </row>
    <row r="229" spans="1:20" ht="101.5" x14ac:dyDescent="0.35">
      <c r="A229" s="22">
        <v>4080</v>
      </c>
      <c r="B229" s="19" t="s">
        <v>4076</v>
      </c>
      <c r="C229" s="3" t="s">
        <v>8183</v>
      </c>
      <c r="D229" s="23">
        <v>3000</v>
      </c>
      <c r="E229" s="24">
        <v>0</v>
      </c>
      <c r="F229" s="18" t="s">
        <v>8220</v>
      </c>
      <c r="G229" s="18" t="s">
        <v>8223</v>
      </c>
      <c r="H229" s="18" t="s">
        <v>8245</v>
      </c>
      <c r="I229" s="18">
        <v>1465930440</v>
      </c>
      <c r="J229" s="18">
        <v>1463849116</v>
      </c>
      <c r="K229" s="18" t="b">
        <v>0</v>
      </c>
      <c r="L229" s="18">
        <v>0</v>
      </c>
      <c r="M229" s="18" t="b">
        <v>0</v>
      </c>
      <c r="N229" s="18" t="s">
        <v>8269</v>
      </c>
      <c r="O229" s="18">
        <v>0</v>
      </c>
      <c r="P229" s="18">
        <v>0</v>
      </c>
      <c r="Q229" s="25" t="s">
        <v>8315</v>
      </c>
      <c r="R229" s="18" t="s">
        <v>8316</v>
      </c>
      <c r="S229" s="26">
        <v>42511.698101851856</v>
      </c>
      <c r="T229" s="26">
        <v>42535.787500000006</v>
      </c>
    </row>
    <row r="230" spans="1:20" ht="87" x14ac:dyDescent="0.35">
      <c r="A230" s="22">
        <v>4081</v>
      </c>
      <c r="B230" s="19" t="s">
        <v>4077</v>
      </c>
      <c r="C230" s="3" t="s">
        <v>8184</v>
      </c>
      <c r="D230" s="23">
        <v>2224</v>
      </c>
      <c r="E230" s="24">
        <v>350</v>
      </c>
      <c r="F230" s="18" t="s">
        <v>8220</v>
      </c>
      <c r="G230" s="18" t="s">
        <v>8223</v>
      </c>
      <c r="H230" s="18" t="s">
        <v>8245</v>
      </c>
      <c r="I230" s="18">
        <v>1425819425</v>
      </c>
      <c r="J230" s="18">
        <v>1423231025</v>
      </c>
      <c r="K230" s="18" t="b">
        <v>0</v>
      </c>
      <c r="L230" s="18">
        <v>12</v>
      </c>
      <c r="M230" s="18" t="b">
        <v>0</v>
      </c>
      <c r="N230" s="18" t="s">
        <v>8269</v>
      </c>
      <c r="O230" s="18">
        <v>16</v>
      </c>
      <c r="P230" s="18">
        <v>29.17</v>
      </c>
      <c r="Q230" s="25" t="s">
        <v>8315</v>
      </c>
      <c r="R230" s="18" t="s">
        <v>8316</v>
      </c>
      <c r="S230" s="26">
        <v>42041.581307870365</v>
      </c>
      <c r="T230" s="26">
        <v>42071.539641203708</v>
      </c>
    </row>
    <row r="231" spans="1:20" ht="101.5" x14ac:dyDescent="0.35">
      <c r="A231" s="22">
        <v>4082</v>
      </c>
      <c r="B231" s="19" t="s">
        <v>4078</v>
      </c>
      <c r="C231" s="3" t="s">
        <v>8185</v>
      </c>
      <c r="D231" s="23">
        <v>150</v>
      </c>
      <c r="E231" s="24">
        <v>3</v>
      </c>
      <c r="F231" s="18" t="s">
        <v>8220</v>
      </c>
      <c r="G231" s="18" t="s">
        <v>8223</v>
      </c>
      <c r="H231" s="18" t="s">
        <v>8245</v>
      </c>
      <c r="I231" s="18">
        <v>1447542000</v>
      </c>
      <c r="J231" s="18">
        <v>1446179553</v>
      </c>
      <c r="K231" s="18" t="b">
        <v>0</v>
      </c>
      <c r="L231" s="18">
        <v>2</v>
      </c>
      <c r="M231" s="18" t="b">
        <v>0</v>
      </c>
      <c r="N231" s="18" t="s">
        <v>8269</v>
      </c>
      <c r="O231" s="18">
        <v>2</v>
      </c>
      <c r="P231" s="18">
        <v>1.5</v>
      </c>
      <c r="Q231" s="25" t="s">
        <v>8315</v>
      </c>
      <c r="R231" s="18" t="s">
        <v>8316</v>
      </c>
      <c r="S231" s="26">
        <v>42307.189270833333</v>
      </c>
      <c r="T231" s="26">
        <v>42322.958333333328</v>
      </c>
    </row>
    <row r="232" spans="1:20" ht="101.5" x14ac:dyDescent="0.35">
      <c r="A232" s="22">
        <v>4083</v>
      </c>
      <c r="B232" s="19" t="s">
        <v>4079</v>
      </c>
      <c r="C232" s="3" t="s">
        <v>8186</v>
      </c>
      <c r="D232" s="23">
        <v>3500</v>
      </c>
      <c r="E232" s="24">
        <v>759</v>
      </c>
      <c r="F232" s="18" t="s">
        <v>8220</v>
      </c>
      <c r="G232" s="18" t="s">
        <v>8223</v>
      </c>
      <c r="H232" s="18" t="s">
        <v>8245</v>
      </c>
      <c r="I232" s="18">
        <v>1452795416</v>
      </c>
      <c r="J232" s="18">
        <v>1450203416</v>
      </c>
      <c r="K232" s="18" t="b">
        <v>0</v>
      </c>
      <c r="L232" s="18">
        <v>6</v>
      </c>
      <c r="M232" s="18" t="b">
        <v>0</v>
      </c>
      <c r="N232" s="18" t="s">
        <v>8269</v>
      </c>
      <c r="O232" s="18">
        <v>22</v>
      </c>
      <c r="P232" s="18">
        <v>126.5</v>
      </c>
      <c r="Q232" s="25" t="s">
        <v>8315</v>
      </c>
      <c r="R232" s="18" t="s">
        <v>8316</v>
      </c>
      <c r="S232" s="26">
        <v>42353.761759259258</v>
      </c>
      <c r="T232" s="26">
        <v>42383.761759259258</v>
      </c>
    </row>
    <row r="233" spans="1:20" ht="101.5" x14ac:dyDescent="0.35">
      <c r="A233" s="22">
        <v>4085</v>
      </c>
      <c r="B233" s="19" t="s">
        <v>4081</v>
      </c>
      <c r="C233" s="3" t="s">
        <v>8188</v>
      </c>
      <c r="D233" s="23">
        <v>3500</v>
      </c>
      <c r="E233" s="24">
        <v>10</v>
      </c>
      <c r="F233" s="18" t="s">
        <v>8220</v>
      </c>
      <c r="G233" s="18" t="s">
        <v>8223</v>
      </c>
      <c r="H233" s="18" t="s">
        <v>8245</v>
      </c>
      <c r="I233" s="18">
        <v>1427169540</v>
      </c>
      <c r="J233" s="18">
        <v>1424701775</v>
      </c>
      <c r="K233" s="18" t="b">
        <v>0</v>
      </c>
      <c r="L233" s="18">
        <v>1</v>
      </c>
      <c r="M233" s="18" t="b">
        <v>0</v>
      </c>
      <c r="N233" s="18" t="s">
        <v>8269</v>
      </c>
      <c r="O233" s="18">
        <v>0</v>
      </c>
      <c r="P233" s="18">
        <v>10</v>
      </c>
      <c r="Q233" s="25" t="s">
        <v>8315</v>
      </c>
      <c r="R233" s="18" t="s">
        <v>8316</v>
      </c>
      <c r="S233" s="26">
        <v>42058.603877314818</v>
      </c>
      <c r="T233" s="26">
        <v>42087.165972222225</v>
      </c>
    </row>
    <row r="234" spans="1:20" ht="101.5" x14ac:dyDescent="0.35">
      <c r="A234" s="22">
        <v>4086</v>
      </c>
      <c r="B234" s="19" t="s">
        <v>4082</v>
      </c>
      <c r="C234" s="3" t="s">
        <v>8189</v>
      </c>
      <c r="D234" s="23">
        <v>1000</v>
      </c>
      <c r="E234" s="24">
        <v>47</v>
      </c>
      <c r="F234" s="18" t="s">
        <v>8220</v>
      </c>
      <c r="G234" s="18" t="s">
        <v>8223</v>
      </c>
      <c r="H234" s="18" t="s">
        <v>8245</v>
      </c>
      <c r="I234" s="18">
        <v>1448078400</v>
      </c>
      <c r="J234" s="18">
        <v>1445985299</v>
      </c>
      <c r="K234" s="18" t="b">
        <v>0</v>
      </c>
      <c r="L234" s="18">
        <v>5</v>
      </c>
      <c r="M234" s="18" t="b">
        <v>0</v>
      </c>
      <c r="N234" s="18" t="s">
        <v>8269</v>
      </c>
      <c r="O234" s="18">
        <v>5</v>
      </c>
      <c r="P234" s="18">
        <v>9.4</v>
      </c>
      <c r="Q234" s="25" t="s">
        <v>8315</v>
      </c>
      <c r="R234" s="18" t="s">
        <v>8316</v>
      </c>
      <c r="S234" s="26">
        <v>42304.940960648149</v>
      </c>
      <c r="T234" s="26">
        <v>42329.166666666672</v>
      </c>
    </row>
    <row r="235" spans="1:20" ht="29" x14ac:dyDescent="0.35">
      <c r="A235" s="22">
        <v>4087</v>
      </c>
      <c r="B235" s="19" t="s">
        <v>4083</v>
      </c>
      <c r="C235" s="3" t="s">
        <v>8190</v>
      </c>
      <c r="D235" s="23">
        <v>9600</v>
      </c>
      <c r="E235" s="24">
        <v>0</v>
      </c>
      <c r="F235" s="18" t="s">
        <v>8220</v>
      </c>
      <c r="G235" s="18" t="s">
        <v>8223</v>
      </c>
      <c r="H235" s="18" t="s">
        <v>8245</v>
      </c>
      <c r="I235" s="18">
        <v>1468777786</v>
      </c>
      <c r="J235" s="18">
        <v>1466185786</v>
      </c>
      <c r="K235" s="18" t="b">
        <v>0</v>
      </c>
      <c r="L235" s="18">
        <v>0</v>
      </c>
      <c r="M235" s="18" t="b">
        <v>0</v>
      </c>
      <c r="N235" s="18" t="s">
        <v>8269</v>
      </c>
      <c r="O235" s="18">
        <v>0</v>
      </c>
      <c r="P235" s="18">
        <v>0</v>
      </c>
      <c r="Q235" s="25" t="s">
        <v>8315</v>
      </c>
      <c r="R235" s="18" t="s">
        <v>8316</v>
      </c>
      <c r="S235" s="26">
        <v>42538.742893518516</v>
      </c>
      <c r="T235" s="26">
        <v>42568.742893518516</v>
      </c>
    </row>
    <row r="236" spans="1:20" ht="116" x14ac:dyDescent="0.35">
      <c r="A236" s="22">
        <v>4089</v>
      </c>
      <c r="B236" s="19" t="s">
        <v>4085</v>
      </c>
      <c r="C236" s="3" t="s">
        <v>8192</v>
      </c>
      <c r="D236" s="23">
        <v>5000</v>
      </c>
      <c r="E236" s="24">
        <v>240</v>
      </c>
      <c r="F236" s="18" t="s">
        <v>8220</v>
      </c>
      <c r="G236" s="18" t="s">
        <v>8223</v>
      </c>
      <c r="H236" s="18" t="s">
        <v>8245</v>
      </c>
      <c r="I236" s="18">
        <v>1433093700</v>
      </c>
      <c r="J236" s="18">
        <v>1430242488</v>
      </c>
      <c r="K236" s="18" t="b">
        <v>0</v>
      </c>
      <c r="L236" s="18">
        <v>8</v>
      </c>
      <c r="M236" s="18" t="b">
        <v>0</v>
      </c>
      <c r="N236" s="18" t="s">
        <v>8269</v>
      </c>
      <c r="O236" s="18">
        <v>5</v>
      </c>
      <c r="P236" s="18">
        <v>30</v>
      </c>
      <c r="Q236" s="25" t="s">
        <v>8315</v>
      </c>
      <c r="R236" s="18" t="s">
        <v>8316</v>
      </c>
      <c r="S236" s="26">
        <v>42122.732499999998</v>
      </c>
      <c r="T236" s="26">
        <v>42155.732638888891</v>
      </c>
    </row>
    <row r="237" spans="1:20" ht="87" x14ac:dyDescent="0.35">
      <c r="A237" s="22">
        <v>4090</v>
      </c>
      <c r="B237" s="19" t="s">
        <v>4086</v>
      </c>
      <c r="C237" s="3" t="s">
        <v>8193</v>
      </c>
      <c r="D237" s="23">
        <v>1000</v>
      </c>
      <c r="E237" s="24">
        <v>32</v>
      </c>
      <c r="F237" s="18" t="s">
        <v>8220</v>
      </c>
      <c r="G237" s="18" t="s">
        <v>8223</v>
      </c>
      <c r="H237" s="18" t="s">
        <v>8245</v>
      </c>
      <c r="I237" s="18">
        <v>1438959600</v>
      </c>
      <c r="J237" s="18">
        <v>1437754137</v>
      </c>
      <c r="K237" s="18" t="b">
        <v>0</v>
      </c>
      <c r="L237" s="18">
        <v>3</v>
      </c>
      <c r="M237" s="18" t="b">
        <v>0</v>
      </c>
      <c r="N237" s="18" t="s">
        <v>8269</v>
      </c>
      <c r="O237" s="18">
        <v>3</v>
      </c>
      <c r="P237" s="18">
        <v>10.67</v>
      </c>
      <c r="Q237" s="25" t="s">
        <v>8315</v>
      </c>
      <c r="R237" s="18" t="s">
        <v>8316</v>
      </c>
      <c r="S237" s="26">
        <v>42209.67288194444</v>
      </c>
      <c r="T237" s="26">
        <v>42223.625</v>
      </c>
    </row>
    <row r="238" spans="1:20" ht="101.5" x14ac:dyDescent="0.35">
      <c r="A238" s="22">
        <v>4091</v>
      </c>
      <c r="B238" s="19" t="s">
        <v>4087</v>
      </c>
      <c r="C238" s="3" t="s">
        <v>8194</v>
      </c>
      <c r="D238" s="23">
        <v>1600</v>
      </c>
      <c r="E238" s="24">
        <v>204</v>
      </c>
      <c r="F238" s="18" t="s">
        <v>8220</v>
      </c>
      <c r="G238" s="18" t="s">
        <v>8223</v>
      </c>
      <c r="H238" s="18" t="s">
        <v>8245</v>
      </c>
      <c r="I238" s="18">
        <v>1421410151</v>
      </c>
      <c r="J238" s="18">
        <v>1418818151</v>
      </c>
      <c r="K238" s="18" t="b">
        <v>0</v>
      </c>
      <c r="L238" s="18">
        <v>8</v>
      </c>
      <c r="M238" s="18" t="b">
        <v>0</v>
      </c>
      <c r="N238" s="18" t="s">
        <v>8269</v>
      </c>
      <c r="O238" s="18">
        <v>13</v>
      </c>
      <c r="P238" s="18">
        <v>25.5</v>
      </c>
      <c r="Q238" s="25" t="s">
        <v>8315</v>
      </c>
      <c r="R238" s="18" t="s">
        <v>8316</v>
      </c>
      <c r="S238" s="26">
        <v>41990.506377314814</v>
      </c>
      <c r="T238" s="26">
        <v>42020.506377314814</v>
      </c>
    </row>
    <row r="239" spans="1:20" ht="87" x14ac:dyDescent="0.35">
      <c r="A239" s="22">
        <v>4092</v>
      </c>
      <c r="B239" s="19" t="s">
        <v>4088</v>
      </c>
      <c r="C239" s="3" t="s">
        <v>8195</v>
      </c>
      <c r="D239" s="23">
        <v>110000</v>
      </c>
      <c r="E239" s="24">
        <v>20</v>
      </c>
      <c r="F239" s="18" t="s">
        <v>8220</v>
      </c>
      <c r="G239" s="18" t="s">
        <v>8223</v>
      </c>
      <c r="H239" s="18" t="s">
        <v>8245</v>
      </c>
      <c r="I239" s="18">
        <v>1428205247</v>
      </c>
      <c r="J239" s="18">
        <v>1423024847</v>
      </c>
      <c r="K239" s="18" t="b">
        <v>0</v>
      </c>
      <c r="L239" s="18">
        <v>1</v>
      </c>
      <c r="M239" s="18" t="b">
        <v>0</v>
      </c>
      <c r="N239" s="18" t="s">
        <v>8269</v>
      </c>
      <c r="O239" s="18">
        <v>0</v>
      </c>
      <c r="P239" s="18">
        <v>20</v>
      </c>
      <c r="Q239" s="25" t="s">
        <v>8315</v>
      </c>
      <c r="R239" s="18" t="s">
        <v>8316</v>
      </c>
      <c r="S239" s="26">
        <v>42039.194988425923</v>
      </c>
      <c r="T239" s="26">
        <v>42099.153321759266</v>
      </c>
    </row>
    <row r="240" spans="1:20" ht="87" x14ac:dyDescent="0.35">
      <c r="A240" s="22">
        <v>4094</v>
      </c>
      <c r="B240" s="19" t="s">
        <v>4090</v>
      </c>
      <c r="C240" s="3" t="s">
        <v>8197</v>
      </c>
      <c r="D240" s="23">
        <v>2000</v>
      </c>
      <c r="E240" s="24">
        <v>730</v>
      </c>
      <c r="F240" s="18" t="s">
        <v>8220</v>
      </c>
      <c r="G240" s="18" t="s">
        <v>8223</v>
      </c>
      <c r="H240" s="18" t="s">
        <v>8245</v>
      </c>
      <c r="I240" s="18">
        <v>1413953940</v>
      </c>
      <c r="J240" s="18">
        <v>1410141900</v>
      </c>
      <c r="K240" s="18" t="b">
        <v>0</v>
      </c>
      <c r="L240" s="18">
        <v>8</v>
      </c>
      <c r="M240" s="18" t="b">
        <v>0</v>
      </c>
      <c r="N240" s="18" t="s">
        <v>8269</v>
      </c>
      <c r="O240" s="18">
        <v>37</v>
      </c>
      <c r="P240" s="18">
        <v>91.25</v>
      </c>
      <c r="Q240" s="25" t="s">
        <v>8315</v>
      </c>
      <c r="R240" s="18" t="s">
        <v>8316</v>
      </c>
      <c r="S240" s="26">
        <v>41890.086805555555</v>
      </c>
      <c r="T240" s="26">
        <v>41934.207638888889</v>
      </c>
    </row>
    <row r="241" spans="1:20" ht="87" x14ac:dyDescent="0.35">
      <c r="A241" s="22">
        <v>4098</v>
      </c>
      <c r="B241" s="19" t="s">
        <v>4094</v>
      </c>
      <c r="C241" s="3" t="s">
        <v>8201</v>
      </c>
      <c r="D241" s="23">
        <v>75000</v>
      </c>
      <c r="E241" s="24">
        <v>0</v>
      </c>
      <c r="F241" s="18" t="s">
        <v>8220</v>
      </c>
      <c r="G241" s="18" t="s">
        <v>8223</v>
      </c>
      <c r="H241" s="18" t="s">
        <v>8245</v>
      </c>
      <c r="I241" s="18">
        <v>1465060797</v>
      </c>
      <c r="J241" s="18">
        <v>1462468797</v>
      </c>
      <c r="K241" s="18" t="b">
        <v>0</v>
      </c>
      <c r="L241" s="18">
        <v>0</v>
      </c>
      <c r="M241" s="18" t="b">
        <v>0</v>
      </c>
      <c r="N241" s="18" t="s">
        <v>8269</v>
      </c>
      <c r="O241" s="18">
        <v>0</v>
      </c>
      <c r="P241" s="18">
        <v>0</v>
      </c>
      <c r="Q241" s="25" t="s">
        <v>8315</v>
      </c>
      <c r="R241" s="18" t="s">
        <v>8316</v>
      </c>
      <c r="S241" s="26">
        <v>42495.722187499996</v>
      </c>
      <c r="T241" s="26">
        <v>42525.722187499996</v>
      </c>
    </row>
    <row r="242" spans="1:20" ht="116" x14ac:dyDescent="0.35">
      <c r="A242" s="22">
        <v>4099</v>
      </c>
      <c r="B242" s="19" t="s">
        <v>4095</v>
      </c>
      <c r="C242" s="3" t="s">
        <v>8202</v>
      </c>
      <c r="D242" s="23">
        <v>4500</v>
      </c>
      <c r="E242" s="24">
        <v>50</v>
      </c>
      <c r="F242" s="18" t="s">
        <v>8220</v>
      </c>
      <c r="G242" s="18" t="s">
        <v>8223</v>
      </c>
      <c r="H242" s="18" t="s">
        <v>8245</v>
      </c>
      <c r="I242" s="18">
        <v>1472847873</v>
      </c>
      <c r="J242" s="18">
        <v>1468959873</v>
      </c>
      <c r="K242" s="18" t="b">
        <v>0</v>
      </c>
      <c r="L242" s="18">
        <v>1</v>
      </c>
      <c r="M242" s="18" t="b">
        <v>0</v>
      </c>
      <c r="N242" s="18" t="s">
        <v>8269</v>
      </c>
      <c r="O242" s="18">
        <v>1</v>
      </c>
      <c r="P242" s="18">
        <v>50</v>
      </c>
      <c r="Q242" s="25" t="s">
        <v>8315</v>
      </c>
      <c r="R242" s="18" t="s">
        <v>8316</v>
      </c>
      <c r="S242" s="26">
        <v>42570.850381944445</v>
      </c>
      <c r="T242" s="26">
        <v>42615.850381944445</v>
      </c>
    </row>
    <row r="243" spans="1:20" ht="72.5" x14ac:dyDescent="0.35">
      <c r="A243" s="22">
        <v>4100</v>
      </c>
      <c r="B243" s="19" t="s">
        <v>4096</v>
      </c>
      <c r="C243" s="3" t="s">
        <v>8203</v>
      </c>
      <c r="D243" s="23">
        <v>270</v>
      </c>
      <c r="E243" s="24">
        <v>0</v>
      </c>
      <c r="F243" s="18" t="s">
        <v>8220</v>
      </c>
      <c r="G243" s="18" t="s">
        <v>8223</v>
      </c>
      <c r="H243" s="18" t="s">
        <v>8245</v>
      </c>
      <c r="I243" s="18">
        <v>1414205990</v>
      </c>
      <c r="J243" s="18">
        <v>1413341990</v>
      </c>
      <c r="K243" s="18" t="b">
        <v>0</v>
      </c>
      <c r="L243" s="18">
        <v>0</v>
      </c>
      <c r="M243" s="18" t="b">
        <v>0</v>
      </c>
      <c r="N243" s="18" t="s">
        <v>8269</v>
      </c>
      <c r="O243" s="18">
        <v>0</v>
      </c>
      <c r="P243" s="18">
        <v>0</v>
      </c>
      <c r="Q243" s="25" t="s">
        <v>8315</v>
      </c>
      <c r="R243" s="18" t="s">
        <v>8316</v>
      </c>
      <c r="S243" s="26">
        <v>41927.124884259261</v>
      </c>
      <c r="T243" s="26">
        <v>41937.124884259261</v>
      </c>
    </row>
    <row r="244" spans="1:20" ht="101.5" x14ac:dyDescent="0.35">
      <c r="A244" s="22">
        <v>4101</v>
      </c>
      <c r="B244" s="19" t="s">
        <v>4097</v>
      </c>
      <c r="C244" s="3" t="s">
        <v>8204</v>
      </c>
      <c r="D244" s="23">
        <v>600</v>
      </c>
      <c r="E244" s="24">
        <v>0</v>
      </c>
      <c r="F244" s="18" t="s">
        <v>8220</v>
      </c>
      <c r="G244" s="18" t="s">
        <v>8223</v>
      </c>
      <c r="H244" s="18" t="s">
        <v>8245</v>
      </c>
      <c r="I244" s="18">
        <v>1485380482</v>
      </c>
      <c r="J244" s="18">
        <v>1482788482</v>
      </c>
      <c r="K244" s="18" t="b">
        <v>0</v>
      </c>
      <c r="L244" s="18">
        <v>0</v>
      </c>
      <c r="M244" s="18" t="b">
        <v>0</v>
      </c>
      <c r="N244" s="18" t="s">
        <v>8269</v>
      </c>
      <c r="O244" s="18">
        <v>0</v>
      </c>
      <c r="P244" s="18">
        <v>0</v>
      </c>
      <c r="Q244" s="25" t="s">
        <v>8315</v>
      </c>
      <c r="R244" s="18" t="s">
        <v>8316</v>
      </c>
      <c r="S244" s="26">
        <v>42730.903726851851</v>
      </c>
      <c r="T244" s="26">
        <v>42760.903726851851</v>
      </c>
    </row>
    <row r="245" spans="1:20" ht="87" x14ac:dyDescent="0.35">
      <c r="A245" s="22">
        <v>4102</v>
      </c>
      <c r="B245" s="19" t="s">
        <v>4098</v>
      </c>
      <c r="C245" s="3" t="s">
        <v>8205</v>
      </c>
      <c r="D245" s="23">
        <v>500</v>
      </c>
      <c r="E245" s="24">
        <v>137</v>
      </c>
      <c r="F245" s="18" t="s">
        <v>8220</v>
      </c>
      <c r="G245" s="18" t="s">
        <v>8223</v>
      </c>
      <c r="H245" s="18" t="s">
        <v>8245</v>
      </c>
      <c r="I245" s="18">
        <v>1463343673</v>
      </c>
      <c r="J245" s="18">
        <v>1460751673</v>
      </c>
      <c r="K245" s="18" t="b">
        <v>0</v>
      </c>
      <c r="L245" s="18">
        <v>6</v>
      </c>
      <c r="M245" s="18" t="b">
        <v>0</v>
      </c>
      <c r="N245" s="18" t="s">
        <v>8269</v>
      </c>
      <c r="O245" s="18">
        <v>27</v>
      </c>
      <c r="P245" s="18">
        <v>22.83</v>
      </c>
      <c r="Q245" s="25" t="s">
        <v>8315</v>
      </c>
      <c r="R245" s="18" t="s">
        <v>8316</v>
      </c>
      <c r="S245" s="26">
        <v>42475.848067129627</v>
      </c>
      <c r="T245" s="26">
        <v>42505.848067129627</v>
      </c>
    </row>
    <row r="246" spans="1:20" ht="101.5" x14ac:dyDescent="0.35">
      <c r="A246" s="22">
        <v>4103</v>
      </c>
      <c r="B246" s="19" t="s">
        <v>4099</v>
      </c>
      <c r="C246" s="3" t="s">
        <v>8206</v>
      </c>
      <c r="D246" s="23">
        <v>1000</v>
      </c>
      <c r="E246" s="24">
        <v>100</v>
      </c>
      <c r="F246" s="18" t="s">
        <v>8220</v>
      </c>
      <c r="G246" s="18" t="s">
        <v>8223</v>
      </c>
      <c r="H246" s="18" t="s">
        <v>8245</v>
      </c>
      <c r="I246" s="18">
        <v>1440613920</v>
      </c>
      <c r="J246" s="18">
        <v>1435953566</v>
      </c>
      <c r="K246" s="18" t="b">
        <v>0</v>
      </c>
      <c r="L246" s="18">
        <v>6</v>
      </c>
      <c r="M246" s="18" t="b">
        <v>0</v>
      </c>
      <c r="N246" s="18" t="s">
        <v>8269</v>
      </c>
      <c r="O246" s="18">
        <v>10</v>
      </c>
      <c r="P246" s="18">
        <v>16.670000000000002</v>
      </c>
      <c r="Q246" s="25" t="s">
        <v>8315</v>
      </c>
      <c r="R246" s="18" t="s">
        <v>8316</v>
      </c>
      <c r="S246" s="26">
        <v>42188.83293981482</v>
      </c>
      <c r="T246" s="26">
        <v>42242.772222222222</v>
      </c>
    </row>
    <row r="247" spans="1:20" ht="101.5" x14ac:dyDescent="0.35">
      <c r="A247" s="22">
        <v>4106</v>
      </c>
      <c r="B247" s="19" t="s">
        <v>4102</v>
      </c>
      <c r="C247" s="3" t="s">
        <v>8209</v>
      </c>
      <c r="D247" s="23">
        <v>5000</v>
      </c>
      <c r="E247" s="24">
        <v>3530</v>
      </c>
      <c r="F247" s="18" t="s">
        <v>8220</v>
      </c>
      <c r="G247" s="18" t="s">
        <v>8223</v>
      </c>
      <c r="H247" s="18" t="s">
        <v>8245</v>
      </c>
      <c r="I247" s="18">
        <v>1427936400</v>
      </c>
      <c r="J247" s="18">
        <v>1424221866</v>
      </c>
      <c r="K247" s="18" t="b">
        <v>0</v>
      </c>
      <c r="L247" s="18">
        <v>33</v>
      </c>
      <c r="M247" s="18" t="b">
        <v>0</v>
      </c>
      <c r="N247" s="18" t="s">
        <v>8269</v>
      </c>
      <c r="O247" s="18">
        <v>71</v>
      </c>
      <c r="P247" s="18">
        <v>106.97</v>
      </c>
      <c r="Q247" s="25" t="s">
        <v>8315</v>
      </c>
      <c r="R247" s="18" t="s">
        <v>8316</v>
      </c>
      <c r="S247" s="26">
        <v>42053.049375000002</v>
      </c>
      <c r="T247" s="26">
        <v>42096.041666666672</v>
      </c>
    </row>
    <row r="248" spans="1:20" ht="116" x14ac:dyDescent="0.35">
      <c r="A248" s="22">
        <v>4107</v>
      </c>
      <c r="B248" s="19" t="s">
        <v>4103</v>
      </c>
      <c r="C248" s="3" t="s">
        <v>8210</v>
      </c>
      <c r="D248" s="23">
        <v>2000</v>
      </c>
      <c r="E248" s="24">
        <v>41</v>
      </c>
      <c r="F248" s="18" t="s">
        <v>8220</v>
      </c>
      <c r="G248" s="18" t="s">
        <v>8223</v>
      </c>
      <c r="H248" s="18" t="s">
        <v>8245</v>
      </c>
      <c r="I248" s="18">
        <v>1411596001</v>
      </c>
      <c r="J248" s="18">
        <v>1409608801</v>
      </c>
      <c r="K248" s="18" t="b">
        <v>0</v>
      </c>
      <c r="L248" s="18">
        <v>4</v>
      </c>
      <c r="M248" s="18" t="b">
        <v>0</v>
      </c>
      <c r="N248" s="18" t="s">
        <v>8269</v>
      </c>
      <c r="O248" s="18">
        <v>2</v>
      </c>
      <c r="P248" s="18">
        <v>10.25</v>
      </c>
      <c r="Q248" s="25" t="s">
        <v>8315</v>
      </c>
      <c r="R248" s="18" t="s">
        <v>8316</v>
      </c>
      <c r="S248" s="26">
        <v>41883.916678240741</v>
      </c>
      <c r="T248" s="26">
        <v>41906.916678240741</v>
      </c>
    </row>
    <row r="249" spans="1:20" ht="87" x14ac:dyDescent="0.35">
      <c r="A249" s="22">
        <v>4108</v>
      </c>
      <c r="B249" s="19" t="s">
        <v>4104</v>
      </c>
      <c r="C249" s="3" t="s">
        <v>8211</v>
      </c>
      <c r="D249" s="23">
        <v>3000</v>
      </c>
      <c r="E249" s="24">
        <v>59</v>
      </c>
      <c r="F249" s="18" t="s">
        <v>8220</v>
      </c>
      <c r="G249" s="18" t="s">
        <v>8223</v>
      </c>
      <c r="H249" s="18" t="s">
        <v>8245</v>
      </c>
      <c r="I249" s="18">
        <v>1488517200</v>
      </c>
      <c r="J249" s="18">
        <v>1485909937</v>
      </c>
      <c r="K249" s="18" t="b">
        <v>0</v>
      </c>
      <c r="L249" s="18">
        <v>1</v>
      </c>
      <c r="M249" s="18" t="b">
        <v>0</v>
      </c>
      <c r="N249" s="18" t="s">
        <v>8269</v>
      </c>
      <c r="O249" s="18">
        <v>2</v>
      </c>
      <c r="P249" s="18">
        <v>59</v>
      </c>
      <c r="Q249" s="25" t="s">
        <v>8315</v>
      </c>
      <c r="R249" s="18" t="s">
        <v>8316</v>
      </c>
      <c r="S249" s="26">
        <v>42767.031678240746</v>
      </c>
      <c r="T249" s="26">
        <v>42797.208333333328</v>
      </c>
    </row>
    <row r="250" spans="1:20" ht="87" x14ac:dyDescent="0.35">
      <c r="A250" s="22">
        <v>4111</v>
      </c>
      <c r="B250" s="19" t="s">
        <v>4107</v>
      </c>
      <c r="C250" s="3" t="s">
        <v>8214</v>
      </c>
      <c r="D250" s="23">
        <v>3000</v>
      </c>
      <c r="E250" s="24">
        <v>94</v>
      </c>
      <c r="F250" s="18" t="s">
        <v>8220</v>
      </c>
      <c r="G250" s="18" t="s">
        <v>8223</v>
      </c>
      <c r="H250" s="18" t="s">
        <v>8245</v>
      </c>
      <c r="I250" s="18">
        <v>1424747740</v>
      </c>
      <c r="J250" s="18">
        <v>1422155740</v>
      </c>
      <c r="K250" s="18" t="b">
        <v>0</v>
      </c>
      <c r="L250" s="18">
        <v>6</v>
      </c>
      <c r="M250" s="18" t="b">
        <v>0</v>
      </c>
      <c r="N250" s="18" t="s">
        <v>8269</v>
      </c>
      <c r="O250" s="18">
        <v>3</v>
      </c>
      <c r="P250" s="18">
        <v>15.67</v>
      </c>
      <c r="Q250" s="25" t="s">
        <v>8315</v>
      </c>
      <c r="R250" s="18" t="s">
        <v>8316</v>
      </c>
      <c r="S250" s="26">
        <v>42029.135879629626</v>
      </c>
      <c r="T250" s="26">
        <v>42059.135879629626</v>
      </c>
    </row>
    <row r="251" spans="1:20" ht="101.5" x14ac:dyDescent="0.35">
      <c r="A251" s="22">
        <v>4113</v>
      </c>
      <c r="B251" s="19" t="s">
        <v>4109</v>
      </c>
      <c r="C251" s="3" t="s">
        <v>8215</v>
      </c>
      <c r="D251" s="23">
        <v>1500</v>
      </c>
      <c r="E251" s="24">
        <v>3</v>
      </c>
      <c r="F251" s="18" t="s">
        <v>8220</v>
      </c>
      <c r="G251" s="18" t="s">
        <v>8223</v>
      </c>
      <c r="H251" s="18" t="s">
        <v>8245</v>
      </c>
      <c r="I251" s="18">
        <v>1452234840</v>
      </c>
      <c r="J251" s="18">
        <v>1450619123</v>
      </c>
      <c r="K251" s="18" t="b">
        <v>0</v>
      </c>
      <c r="L251" s="18">
        <v>3</v>
      </c>
      <c r="M251" s="18" t="b">
        <v>0</v>
      </c>
      <c r="N251" s="18" t="s">
        <v>8269</v>
      </c>
      <c r="O251" s="18">
        <v>0</v>
      </c>
      <c r="P251" s="18">
        <v>1</v>
      </c>
      <c r="Q251" s="25" t="s">
        <v>8315</v>
      </c>
      <c r="R251" s="18" t="s">
        <v>8316</v>
      </c>
      <c r="S251" s="26">
        <v>42358.573182870372</v>
      </c>
      <c r="T251" s="26">
        <v>42377.273611111115</v>
      </c>
    </row>
  </sheetData>
  <conditionalFormatting sqref="F1:F251">
    <cfRule type="cellIs" dxfId="8" priority="2" operator="equal">
      <formula>"canceled"</formula>
    </cfRule>
    <cfRule type="cellIs" dxfId="7" priority="3" operator="equal">
      <formula>"failed"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O1:P1 O2:O25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zoomScale="80" zoomScaleNormal="80" workbookViewId="0">
      <selection activeCell="A2" sqref="A2"/>
    </sheetView>
  </sheetViews>
  <sheetFormatPr defaultRowHeight="14.5" x14ac:dyDescent="0.35"/>
  <cols>
    <col min="2" max="2" width="18" style="21" customWidth="1"/>
    <col min="3" max="3" width="30.26953125" style="21" customWidth="1"/>
    <col min="4" max="4" width="12.08984375" bestFit="1" customWidth="1"/>
    <col min="5" max="5" width="10.81640625" bestFit="1" customWidth="1"/>
    <col min="6" max="6" width="9.1796875" bestFit="1" customWidth="1"/>
    <col min="9" max="9" width="10.81640625" bestFit="1" customWidth="1"/>
    <col min="10" max="10" width="11.1796875" bestFit="1" customWidth="1"/>
    <col min="12" max="12" width="13.7265625" bestFit="1" customWidth="1"/>
    <col min="14" max="14" width="22.90625" bestFit="1" customWidth="1"/>
    <col min="15" max="15" width="17.08984375" bestFit="1" customWidth="1"/>
    <col min="16" max="16" width="15.90625" bestFit="1" customWidth="1"/>
    <col min="18" max="18" width="11.08984375" bestFit="1" customWidth="1"/>
    <col min="19" max="19" width="11.90625" bestFit="1" customWidth="1"/>
    <col min="20" max="20" width="10.54296875" bestFit="1" customWidth="1"/>
  </cols>
  <sheetData>
    <row r="1" spans="1:20" x14ac:dyDescent="0.35">
      <c r="A1" s="9" t="s">
        <v>0</v>
      </c>
      <c r="B1" s="20" t="s">
        <v>1</v>
      </c>
      <c r="C1" s="20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1" t="s">
        <v>8358</v>
      </c>
      <c r="S1" s="16" t="s">
        <v>8365</v>
      </c>
      <c r="T1" s="16" t="s">
        <v>8366</v>
      </c>
    </row>
    <row r="2" spans="1:20" ht="72.5" x14ac:dyDescent="0.35">
      <c r="A2" s="10">
        <v>521</v>
      </c>
      <c r="B2" s="19" t="s">
        <v>522</v>
      </c>
      <c r="C2" s="19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ROUND((E2/D2)*100,0)</f>
        <v>105</v>
      </c>
      <c r="P2">
        <f t="shared" ref="P2:P65" si="1">IFERROR(ROUND((E2/L2),2),0)</f>
        <v>93.43</v>
      </c>
      <c r="Q2" s="12" t="s">
        <v>8315</v>
      </c>
      <c r="R2" t="s">
        <v>8316</v>
      </c>
      <c r="S2" s="15">
        <f t="shared" ref="S2:S65" si="2">((J2/60)/60)/24+DATE(1970,1,1)</f>
        <v>42646.092812499999</v>
      </c>
      <c r="T2" s="15">
        <f t="shared" ref="T2:T65" si="3">((I2/60)/60)/24+DATE(1970,1,1)</f>
        <v>42675.207638888889</v>
      </c>
    </row>
    <row r="3" spans="1:20" ht="58" x14ac:dyDescent="0.35">
      <c r="A3" s="10">
        <v>522</v>
      </c>
      <c r="B3" s="19" t="s">
        <v>523</v>
      </c>
      <c r="C3" s="19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2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58" x14ac:dyDescent="0.35">
      <c r="A4" s="10">
        <v>523</v>
      </c>
      <c r="B4" s="19" t="s">
        <v>524</v>
      </c>
      <c r="C4" s="19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2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58" x14ac:dyDescent="0.35">
      <c r="A5" s="10">
        <v>525</v>
      </c>
      <c r="B5" s="19" t="s">
        <v>526</v>
      </c>
      <c r="C5" s="19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2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72.5" x14ac:dyDescent="0.35">
      <c r="A6" s="10">
        <v>527</v>
      </c>
      <c r="B6" s="19" t="s">
        <v>528</v>
      </c>
      <c r="C6" s="19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2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ht="29" x14ac:dyDescent="0.35">
      <c r="A7" s="10">
        <v>528</v>
      </c>
      <c r="B7" s="19" t="s">
        <v>529</v>
      </c>
      <c r="C7" s="19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2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58" x14ac:dyDescent="0.35">
      <c r="A8" s="10">
        <v>530</v>
      </c>
      <c r="B8" s="19" t="s">
        <v>531</v>
      </c>
      <c r="C8" s="19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2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72.5" x14ac:dyDescent="0.35">
      <c r="A9" s="10">
        <v>531</v>
      </c>
      <c r="B9" s="19" t="s">
        <v>532</v>
      </c>
      <c r="C9" s="19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2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58" x14ac:dyDescent="0.35">
      <c r="A10" s="10">
        <v>532</v>
      </c>
      <c r="B10" s="19" t="s">
        <v>533</v>
      </c>
      <c r="C10" s="19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2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58" x14ac:dyDescent="0.35">
      <c r="A11" s="10">
        <v>537</v>
      </c>
      <c r="B11" s="19" t="s">
        <v>538</v>
      </c>
      <c r="C11" s="19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2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58" x14ac:dyDescent="0.35">
      <c r="A12" s="10">
        <v>538</v>
      </c>
      <c r="B12" s="19" t="s">
        <v>539</v>
      </c>
      <c r="C12" s="19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2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58" x14ac:dyDescent="0.35">
      <c r="A13" s="10">
        <v>1284</v>
      </c>
      <c r="B13" s="19" t="s">
        <v>1285</v>
      </c>
      <c r="C13" s="19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2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72.5" x14ac:dyDescent="0.35">
      <c r="A14" s="10">
        <v>1288</v>
      </c>
      <c r="B14" s="19" t="s">
        <v>1289</v>
      </c>
      <c r="C14" s="19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2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58" x14ac:dyDescent="0.35">
      <c r="A15" s="10">
        <v>1289</v>
      </c>
      <c r="B15" s="19" t="s">
        <v>1290</v>
      </c>
      <c r="C15" s="19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2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29" x14ac:dyDescent="0.35">
      <c r="A16" s="10">
        <v>1290</v>
      </c>
      <c r="B16" s="19" t="s">
        <v>1291</v>
      </c>
      <c r="C16" s="19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2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58" x14ac:dyDescent="0.35">
      <c r="A17" s="10">
        <v>1291</v>
      </c>
      <c r="B17" s="19" t="s">
        <v>1292</v>
      </c>
      <c r="C17" s="19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2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72.5" x14ac:dyDescent="0.35">
      <c r="A18" s="10">
        <v>1293</v>
      </c>
      <c r="B18" s="19" t="s">
        <v>1294</v>
      </c>
      <c r="C18" s="19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2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58" x14ac:dyDescent="0.35">
      <c r="A19" s="10">
        <v>1297</v>
      </c>
      <c r="B19" s="19" t="s">
        <v>1298</v>
      </c>
      <c r="C19" s="19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2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58" x14ac:dyDescent="0.35">
      <c r="A20" s="10">
        <v>1299</v>
      </c>
      <c r="B20" s="19" t="s">
        <v>1300</v>
      </c>
      <c r="C20" s="19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2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72.5" x14ac:dyDescent="0.35">
      <c r="A21" s="10">
        <v>1300</v>
      </c>
      <c r="B21" s="19" t="s">
        <v>1301</v>
      </c>
      <c r="C21" s="19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2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72.5" x14ac:dyDescent="0.35">
      <c r="A22" s="10">
        <v>1301</v>
      </c>
      <c r="B22" s="19" t="s">
        <v>1302</v>
      </c>
      <c r="C22" s="19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2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58" x14ac:dyDescent="0.35">
      <c r="A23" s="10">
        <v>1302</v>
      </c>
      <c r="B23" s="19" t="s">
        <v>1303</v>
      </c>
      <c r="C23" s="19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2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58" x14ac:dyDescent="0.35">
      <c r="A24" s="10">
        <v>2781</v>
      </c>
      <c r="B24" s="19" t="s">
        <v>2781</v>
      </c>
      <c r="C24" s="19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2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58" x14ac:dyDescent="0.35">
      <c r="A25" s="10">
        <v>2782</v>
      </c>
      <c r="B25" s="19" t="s">
        <v>2782</v>
      </c>
      <c r="C25" s="19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2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58" x14ac:dyDescent="0.35">
      <c r="A26" s="10">
        <v>2784</v>
      </c>
      <c r="B26" s="19" t="s">
        <v>2784</v>
      </c>
      <c r="C26" s="19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2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58" x14ac:dyDescent="0.35">
      <c r="A27" s="10">
        <v>2785</v>
      </c>
      <c r="B27" s="19" t="s">
        <v>2785</v>
      </c>
      <c r="C27" s="19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2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58" x14ac:dyDescent="0.35">
      <c r="A28" s="10">
        <v>2787</v>
      </c>
      <c r="B28" s="19" t="s">
        <v>2787</v>
      </c>
      <c r="C28" s="19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2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58" x14ac:dyDescent="0.35">
      <c r="A29" s="10">
        <v>2788</v>
      </c>
      <c r="B29" s="19" t="s">
        <v>2788</v>
      </c>
      <c r="C29" s="19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2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29" x14ac:dyDescent="0.35">
      <c r="A30" s="10">
        <v>2789</v>
      </c>
      <c r="B30" s="19" t="s">
        <v>2789</v>
      </c>
      <c r="C30" s="19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2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58" x14ac:dyDescent="0.35">
      <c r="A31" s="10">
        <v>2790</v>
      </c>
      <c r="B31" s="19" t="s">
        <v>2790</v>
      </c>
      <c r="C31" s="19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2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72.5" x14ac:dyDescent="0.35">
      <c r="A32" s="10">
        <v>2791</v>
      </c>
      <c r="B32" s="19" t="s">
        <v>2791</v>
      </c>
      <c r="C32" s="19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2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72.5" x14ac:dyDescent="0.35">
      <c r="A33" s="10">
        <v>2792</v>
      </c>
      <c r="B33" s="19" t="s">
        <v>2792</v>
      </c>
      <c r="C33" s="19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2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58" x14ac:dyDescent="0.35">
      <c r="A34" s="10">
        <v>2795</v>
      </c>
      <c r="B34" s="19" t="s">
        <v>2795</v>
      </c>
      <c r="C34" s="19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2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72.5" x14ac:dyDescent="0.35">
      <c r="A35" s="10">
        <v>2803</v>
      </c>
      <c r="B35" s="19" t="s">
        <v>2803</v>
      </c>
      <c r="C35" s="19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2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ht="29" x14ac:dyDescent="0.35">
      <c r="A36" s="10">
        <v>2807</v>
      </c>
      <c r="B36" s="19" t="s">
        <v>2807</v>
      </c>
      <c r="C36" s="19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2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58" x14ac:dyDescent="0.35">
      <c r="A37" s="10">
        <v>2808</v>
      </c>
      <c r="B37" s="19" t="s">
        <v>2808</v>
      </c>
      <c r="C37" s="19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2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72.5" x14ac:dyDescent="0.35">
      <c r="A38" s="10">
        <v>2809</v>
      </c>
      <c r="B38" s="19" t="s">
        <v>2809</v>
      </c>
      <c r="C38" s="19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2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58" x14ac:dyDescent="0.35">
      <c r="A39" s="10">
        <v>2810</v>
      </c>
      <c r="B39" s="19" t="s">
        <v>2810</v>
      </c>
      <c r="C39" s="19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2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58" x14ac:dyDescent="0.35">
      <c r="A40" s="10">
        <v>2813</v>
      </c>
      <c r="B40" s="19" t="s">
        <v>2813</v>
      </c>
      <c r="C40" s="19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2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58" x14ac:dyDescent="0.35">
      <c r="A41" s="10">
        <v>2818</v>
      </c>
      <c r="B41" s="19" t="s">
        <v>2818</v>
      </c>
      <c r="C41" s="19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2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58" x14ac:dyDescent="0.35">
      <c r="A42" s="10">
        <v>2822</v>
      </c>
      <c r="B42" s="19" t="s">
        <v>2822</v>
      </c>
      <c r="C42" s="19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2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43.5" x14ac:dyDescent="0.35">
      <c r="A43" s="10">
        <v>2824</v>
      </c>
      <c r="B43" s="19" t="s">
        <v>2824</v>
      </c>
      <c r="C43" s="19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2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58" x14ac:dyDescent="0.35">
      <c r="A44" s="10">
        <v>2826</v>
      </c>
      <c r="B44" s="19" t="s">
        <v>2826</v>
      </c>
      <c r="C44" s="19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2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58" x14ac:dyDescent="0.35">
      <c r="A45" s="10">
        <v>2827</v>
      </c>
      <c r="B45" s="19" t="s">
        <v>2827</v>
      </c>
      <c r="C45" s="19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2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43.5" x14ac:dyDescent="0.35">
      <c r="A46" s="10">
        <v>2830</v>
      </c>
      <c r="B46" s="19" t="s">
        <v>2830</v>
      </c>
      <c r="C46" s="19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2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43.5" x14ac:dyDescent="0.35">
      <c r="A47" s="10">
        <v>2831</v>
      </c>
      <c r="B47" s="19" t="s">
        <v>2831</v>
      </c>
      <c r="C47" s="19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2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ht="29" x14ac:dyDescent="0.35">
      <c r="A48" s="10">
        <v>2833</v>
      </c>
      <c r="B48" s="19" t="s">
        <v>2833</v>
      </c>
      <c r="C48" s="19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2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58" x14ac:dyDescent="0.35">
      <c r="A49" s="10">
        <v>2836</v>
      </c>
      <c r="B49" s="19" t="s">
        <v>2836</v>
      </c>
      <c r="C49" s="19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2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58" x14ac:dyDescent="0.35">
      <c r="A50" s="10">
        <v>2838</v>
      </c>
      <c r="B50" s="19" t="s">
        <v>2838</v>
      </c>
      <c r="C50" s="19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2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72.5" x14ac:dyDescent="0.35">
      <c r="A51" s="10">
        <v>2839</v>
      </c>
      <c r="B51" s="19" t="s">
        <v>2839</v>
      </c>
      <c r="C51" s="19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2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58" x14ac:dyDescent="0.35">
      <c r="A52" s="10">
        <v>2961</v>
      </c>
      <c r="B52" s="19" t="s">
        <v>2961</v>
      </c>
      <c r="C52" s="19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2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72.5" x14ac:dyDescent="0.35">
      <c r="A53" s="10">
        <v>2962</v>
      </c>
      <c r="B53" s="19" t="s">
        <v>2962</v>
      </c>
      <c r="C53" s="19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2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72.5" x14ac:dyDescent="0.35">
      <c r="A54" s="10">
        <v>2963</v>
      </c>
      <c r="B54" s="19" t="s">
        <v>2963</v>
      </c>
      <c r="C54" s="19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2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58" x14ac:dyDescent="0.35">
      <c r="A55" s="10">
        <v>2964</v>
      </c>
      <c r="B55" s="19" t="s">
        <v>2964</v>
      </c>
      <c r="C55" s="19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2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58" x14ac:dyDescent="0.35">
      <c r="A56" s="10">
        <v>2965</v>
      </c>
      <c r="B56" s="19" t="s">
        <v>2965</v>
      </c>
      <c r="C56" s="19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2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58" x14ac:dyDescent="0.35">
      <c r="A57" s="10">
        <v>2966</v>
      </c>
      <c r="B57" s="19" t="s">
        <v>2966</v>
      </c>
      <c r="C57" s="19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2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58" x14ac:dyDescent="0.35">
      <c r="A58" s="10">
        <v>2967</v>
      </c>
      <c r="B58" s="19" t="s">
        <v>2967</v>
      </c>
      <c r="C58" s="19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2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43.5" x14ac:dyDescent="0.35">
      <c r="A59" s="10">
        <v>2968</v>
      </c>
      <c r="B59" s="19" t="s">
        <v>2968</v>
      </c>
      <c r="C59" s="19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2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58" x14ac:dyDescent="0.35">
      <c r="A60" s="10">
        <v>2970</v>
      </c>
      <c r="B60" s="19" t="s">
        <v>2970</v>
      </c>
      <c r="C60" s="19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2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72.5" x14ac:dyDescent="0.35">
      <c r="A61" s="10">
        <v>2971</v>
      </c>
      <c r="B61" s="19" t="s">
        <v>2971</v>
      </c>
      <c r="C61" s="19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2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43.5" x14ac:dyDescent="0.35">
      <c r="A62" s="10">
        <v>2972</v>
      </c>
      <c r="B62" s="19" t="s">
        <v>2972</v>
      </c>
      <c r="C62" s="19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2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58" x14ac:dyDescent="0.35">
      <c r="A63" s="10">
        <v>2973</v>
      </c>
      <c r="B63" s="19" t="s">
        <v>2973</v>
      </c>
      <c r="C63" s="19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2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72.5" x14ac:dyDescent="0.35">
      <c r="A64" s="10">
        <v>2974</v>
      </c>
      <c r="B64" s="19" t="s">
        <v>2974</v>
      </c>
      <c r="C64" s="19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2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72.5" x14ac:dyDescent="0.35">
      <c r="A65" s="10">
        <v>2975</v>
      </c>
      <c r="B65" s="19" t="s">
        <v>2975</v>
      </c>
      <c r="C65" s="19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2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72.5" x14ac:dyDescent="0.35">
      <c r="A66" s="10">
        <v>2977</v>
      </c>
      <c r="B66" s="19" t="s">
        <v>2977</v>
      </c>
      <c r="C66" s="19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ROUND((E66/D66)*100,0)</f>
        <v>114</v>
      </c>
      <c r="P66">
        <f t="shared" ref="P66:P129" si="5">IFERROR(ROUND((E66/L66),2),0)</f>
        <v>113.57</v>
      </c>
      <c r="Q66" s="12" t="s">
        <v>8315</v>
      </c>
      <c r="R66" t="s">
        <v>8316</v>
      </c>
      <c r="S66" s="15">
        <f t="shared" ref="S66:S129" si="6">((J66/60)/60)/24+DATE(1970,1,1)</f>
        <v>42026.88118055556</v>
      </c>
      <c r="T66" s="15">
        <f t="shared" ref="T66:T129" si="7">((I66/60)/60)/24+DATE(1970,1,1)</f>
        <v>42086.093055555553</v>
      </c>
    </row>
    <row r="67" spans="1:20" ht="72.5" x14ac:dyDescent="0.35">
      <c r="A67" s="10">
        <v>2978</v>
      </c>
      <c r="B67" s="19" t="s">
        <v>2978</v>
      </c>
      <c r="C67" s="19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2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58" x14ac:dyDescent="0.35">
      <c r="A68" s="10">
        <v>2979</v>
      </c>
      <c r="B68" s="19" t="s">
        <v>2979</v>
      </c>
      <c r="C68" s="19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2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58" x14ac:dyDescent="0.35">
      <c r="A69" s="10">
        <v>2980</v>
      </c>
      <c r="B69" s="19" t="s">
        <v>2980</v>
      </c>
      <c r="C69" s="19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2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58" x14ac:dyDescent="0.35">
      <c r="A70" s="10">
        <v>3147</v>
      </c>
      <c r="B70" s="19" t="s">
        <v>3147</v>
      </c>
      <c r="C70" s="19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2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43.5" x14ac:dyDescent="0.35">
      <c r="A71" s="10">
        <v>3148</v>
      </c>
      <c r="B71" s="19" t="s">
        <v>3148</v>
      </c>
      <c r="C71" s="19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2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72.5" x14ac:dyDescent="0.35">
      <c r="A72" s="10">
        <v>3149</v>
      </c>
      <c r="B72" s="19" t="s">
        <v>3149</v>
      </c>
      <c r="C72" s="19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2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72.5" x14ac:dyDescent="0.35">
      <c r="A73" s="10">
        <v>3150</v>
      </c>
      <c r="B73" s="19" t="s">
        <v>3150</v>
      </c>
      <c r="C73" s="19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2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43.5" x14ac:dyDescent="0.35">
      <c r="A74" s="10">
        <v>3151</v>
      </c>
      <c r="B74" s="19" t="s">
        <v>3151</v>
      </c>
      <c r="C74" s="19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2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58" x14ac:dyDescent="0.35">
      <c r="A75" s="10">
        <v>3153</v>
      </c>
      <c r="B75" s="19" t="s">
        <v>3153</v>
      </c>
      <c r="C75" s="19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2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58" x14ac:dyDescent="0.35">
      <c r="A76" s="10">
        <v>3154</v>
      </c>
      <c r="B76" s="19" t="s">
        <v>3154</v>
      </c>
      <c r="C76" s="19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2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72.5" x14ac:dyDescent="0.35">
      <c r="A77" s="10">
        <v>3156</v>
      </c>
      <c r="B77" s="19" t="s">
        <v>3156</v>
      </c>
      <c r="C77" s="19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2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29" x14ac:dyDescent="0.35">
      <c r="A78" s="10">
        <v>3157</v>
      </c>
      <c r="B78" s="19" t="s">
        <v>3157</v>
      </c>
      <c r="C78" s="19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2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29" x14ac:dyDescent="0.35">
      <c r="A79" s="10">
        <v>3158</v>
      </c>
      <c r="B79" s="19" t="s">
        <v>3158</v>
      </c>
      <c r="C79" s="19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2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43.5" x14ac:dyDescent="0.35">
      <c r="A80" s="10">
        <v>3159</v>
      </c>
      <c r="B80" s="19" t="s">
        <v>3159</v>
      </c>
      <c r="C80" s="19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2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72.5" x14ac:dyDescent="0.35">
      <c r="A81" s="10">
        <v>3160</v>
      </c>
      <c r="B81" s="19" t="s">
        <v>3160</v>
      </c>
      <c r="C81" s="19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2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58" x14ac:dyDescent="0.35">
      <c r="A82" s="10">
        <v>3162</v>
      </c>
      <c r="B82" s="19" t="s">
        <v>3162</v>
      </c>
      <c r="C82" s="19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2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58" x14ac:dyDescent="0.35">
      <c r="A83" s="10">
        <v>3163</v>
      </c>
      <c r="B83" s="19" t="s">
        <v>3163</v>
      </c>
      <c r="C83" s="19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2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72.5" x14ac:dyDescent="0.35">
      <c r="A84" s="10">
        <v>3164</v>
      </c>
      <c r="B84" s="19" t="s">
        <v>3164</v>
      </c>
      <c r="C84" s="19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2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72.5" x14ac:dyDescent="0.35">
      <c r="A85" s="10">
        <v>3165</v>
      </c>
      <c r="B85" s="19" t="s">
        <v>3165</v>
      </c>
      <c r="C85" s="19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2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58" x14ac:dyDescent="0.35">
      <c r="A86" s="10">
        <v>3166</v>
      </c>
      <c r="B86" s="19" t="s">
        <v>3166</v>
      </c>
      <c r="C86" s="19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2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43.5" x14ac:dyDescent="0.35">
      <c r="A87" s="10">
        <v>3167</v>
      </c>
      <c r="B87" s="19" t="s">
        <v>3167</v>
      </c>
      <c r="C87" s="19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2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58" x14ac:dyDescent="0.35">
      <c r="A88" s="10">
        <v>3168</v>
      </c>
      <c r="B88" s="19" t="s">
        <v>3168</v>
      </c>
      <c r="C88" s="19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2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43.5" x14ac:dyDescent="0.35">
      <c r="A89" s="10">
        <v>3169</v>
      </c>
      <c r="B89" s="19" t="s">
        <v>3169</v>
      </c>
      <c r="C89" s="19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2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43.5" x14ac:dyDescent="0.35">
      <c r="A90" s="10">
        <v>3170</v>
      </c>
      <c r="B90" s="19" t="s">
        <v>3170</v>
      </c>
      <c r="C90" s="19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2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58" x14ac:dyDescent="0.35">
      <c r="A91" s="10">
        <v>3172</v>
      </c>
      <c r="B91" s="19" t="s">
        <v>3172</v>
      </c>
      <c r="C91" s="19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2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58" x14ac:dyDescent="0.35">
      <c r="A92" s="10">
        <v>3173</v>
      </c>
      <c r="B92" s="19" t="s">
        <v>3173</v>
      </c>
      <c r="C92" s="19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2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72.5" x14ac:dyDescent="0.35">
      <c r="A93" s="10">
        <v>3174</v>
      </c>
      <c r="B93" s="19" t="s">
        <v>3174</v>
      </c>
      <c r="C93" s="19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2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72.5" x14ac:dyDescent="0.35">
      <c r="A94" s="10">
        <v>3175</v>
      </c>
      <c r="B94" s="19" t="s">
        <v>3175</v>
      </c>
      <c r="C94" s="19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2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58" x14ac:dyDescent="0.35">
      <c r="A95" s="10">
        <v>3176</v>
      </c>
      <c r="B95" s="19" t="s">
        <v>3176</v>
      </c>
      <c r="C95" s="19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2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58" x14ac:dyDescent="0.35">
      <c r="A96" s="10">
        <v>3177</v>
      </c>
      <c r="B96" s="19" t="s">
        <v>3177</v>
      </c>
      <c r="C96" s="19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2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43.5" x14ac:dyDescent="0.35">
      <c r="A97" s="10">
        <v>3179</v>
      </c>
      <c r="B97" s="19" t="s">
        <v>3179</v>
      </c>
      <c r="C97" s="19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2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72.5" x14ac:dyDescent="0.35">
      <c r="A98" s="10">
        <v>3182</v>
      </c>
      <c r="B98" s="19" t="s">
        <v>3182</v>
      </c>
      <c r="C98" s="19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2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58" x14ac:dyDescent="0.35">
      <c r="A99" s="10">
        <v>3183</v>
      </c>
      <c r="B99" s="19" t="s">
        <v>3183</v>
      </c>
      <c r="C99" s="19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2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58" x14ac:dyDescent="0.35">
      <c r="A100" s="10">
        <v>3184</v>
      </c>
      <c r="B100" s="19" t="s">
        <v>3184</v>
      </c>
      <c r="C100" s="19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2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72.5" x14ac:dyDescent="0.35">
      <c r="A101" s="10">
        <v>3187</v>
      </c>
      <c r="B101" s="19" t="s">
        <v>3187</v>
      </c>
      <c r="C101" s="19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2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58" x14ac:dyDescent="0.35">
      <c r="A102" s="10">
        <v>3208</v>
      </c>
      <c r="B102" s="19" t="s">
        <v>3208</v>
      </c>
      <c r="C102" s="19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2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58" x14ac:dyDescent="0.35">
      <c r="A103" s="10">
        <v>3209</v>
      </c>
      <c r="B103" s="19" t="s">
        <v>3209</v>
      </c>
      <c r="C103" s="19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2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58" x14ac:dyDescent="0.35">
      <c r="A104" s="10">
        <v>3210</v>
      </c>
      <c r="B104" s="19" t="s">
        <v>3210</v>
      </c>
      <c r="C104" s="19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2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58" x14ac:dyDescent="0.35">
      <c r="A105" s="10">
        <v>3211</v>
      </c>
      <c r="B105" s="19" t="s">
        <v>3211</v>
      </c>
      <c r="C105" s="19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2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43.5" x14ac:dyDescent="0.35">
      <c r="A106" s="10">
        <v>3212</v>
      </c>
      <c r="B106" s="19" t="s">
        <v>3212</v>
      </c>
      <c r="C106" s="19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2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87" x14ac:dyDescent="0.35">
      <c r="A107" s="10">
        <v>3215</v>
      </c>
      <c r="B107" s="19" t="s">
        <v>3215</v>
      </c>
      <c r="C107" s="19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2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43.5" x14ac:dyDescent="0.35">
      <c r="A108" s="10">
        <v>3217</v>
      </c>
      <c r="B108" s="19" t="s">
        <v>3217</v>
      </c>
      <c r="C108" s="19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2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43.5" x14ac:dyDescent="0.35">
      <c r="A109" s="10">
        <v>3219</v>
      </c>
      <c r="B109" s="19" t="s">
        <v>3219</v>
      </c>
      <c r="C109" s="19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2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29" x14ac:dyDescent="0.35">
      <c r="A110" s="10">
        <v>3220</v>
      </c>
      <c r="B110" s="19" t="s">
        <v>3220</v>
      </c>
      <c r="C110" s="19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2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43.5" x14ac:dyDescent="0.35">
      <c r="A111" s="10">
        <v>3222</v>
      </c>
      <c r="B111" s="19" t="s">
        <v>3222</v>
      </c>
      <c r="C111" s="19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2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72.5" x14ac:dyDescent="0.35">
      <c r="A112" s="10">
        <v>3223</v>
      </c>
      <c r="B112" s="19" t="s">
        <v>3223</v>
      </c>
      <c r="C112" s="19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2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58" x14ac:dyDescent="0.35">
      <c r="A113" s="10">
        <v>3224</v>
      </c>
      <c r="B113" s="19" t="s">
        <v>3224</v>
      </c>
      <c r="C113" s="19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2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58" x14ac:dyDescent="0.35">
      <c r="A114" s="10">
        <v>3225</v>
      </c>
      <c r="B114" s="19" t="s">
        <v>3225</v>
      </c>
      <c r="C114" s="19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2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43.5" x14ac:dyDescent="0.35">
      <c r="A115" s="10">
        <v>3228</v>
      </c>
      <c r="B115" s="19" t="s">
        <v>3228</v>
      </c>
      <c r="C115" s="19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2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58" x14ac:dyDescent="0.35">
      <c r="A116" s="10">
        <v>3229</v>
      </c>
      <c r="B116" s="19" t="s">
        <v>3229</v>
      </c>
      <c r="C116" s="19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2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58" x14ac:dyDescent="0.35">
      <c r="A117" s="10">
        <v>3230</v>
      </c>
      <c r="B117" s="19" t="s">
        <v>3230</v>
      </c>
      <c r="C117" s="19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2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58" x14ac:dyDescent="0.35">
      <c r="A118" s="10">
        <v>3231</v>
      </c>
      <c r="B118" s="19" t="s">
        <v>3231</v>
      </c>
      <c r="C118" s="19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2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58" x14ac:dyDescent="0.35">
      <c r="A119" s="10">
        <v>3232</v>
      </c>
      <c r="B119" s="19" t="s">
        <v>3232</v>
      </c>
      <c r="C119" s="19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2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58" x14ac:dyDescent="0.35">
      <c r="A120" s="10">
        <v>3233</v>
      </c>
      <c r="B120" s="19" t="s">
        <v>3233</v>
      </c>
      <c r="C120" s="19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2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72.5" x14ac:dyDescent="0.35">
      <c r="A121" s="10">
        <v>3235</v>
      </c>
      <c r="B121" s="19" t="s">
        <v>3235</v>
      </c>
      <c r="C121" s="19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2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72.5" x14ac:dyDescent="0.35">
      <c r="A122" s="10">
        <v>3236</v>
      </c>
      <c r="B122" s="19" t="s">
        <v>3236</v>
      </c>
      <c r="C122" s="19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2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43.5" x14ac:dyDescent="0.35">
      <c r="A123" s="10">
        <v>3237</v>
      </c>
      <c r="B123" s="19" t="s">
        <v>3237</v>
      </c>
      <c r="C123" s="19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2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72.5" x14ac:dyDescent="0.35">
      <c r="A124" s="10">
        <v>3241</v>
      </c>
      <c r="B124" s="19" t="s">
        <v>3241</v>
      </c>
      <c r="C124" s="19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2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43.5" x14ac:dyDescent="0.35">
      <c r="A125" s="10">
        <v>3242</v>
      </c>
      <c r="B125" s="19" t="s">
        <v>3242</v>
      </c>
      <c r="C125" s="19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2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72.5" x14ac:dyDescent="0.35">
      <c r="A126" s="10">
        <v>3243</v>
      </c>
      <c r="B126" s="19" t="s">
        <v>3243</v>
      </c>
      <c r="C126" s="19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2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58" x14ac:dyDescent="0.35">
      <c r="A127" s="10">
        <v>3245</v>
      </c>
      <c r="B127" s="19" t="s">
        <v>3245</v>
      </c>
      <c r="C127" s="19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2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58" x14ac:dyDescent="0.35">
      <c r="A128" s="10">
        <v>3246</v>
      </c>
      <c r="B128" s="19" t="s">
        <v>3246</v>
      </c>
      <c r="C128" s="19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2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43.5" x14ac:dyDescent="0.35">
      <c r="A129" s="10">
        <v>3248</v>
      </c>
      <c r="B129" s="19" t="s">
        <v>3248</v>
      </c>
      <c r="C129" s="19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2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58" x14ac:dyDescent="0.35">
      <c r="A130" s="10">
        <v>3249</v>
      </c>
      <c r="B130" s="19" t="s">
        <v>3249</v>
      </c>
      <c r="C130" s="19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ROUND((E130/D130)*100,0)</f>
        <v>105</v>
      </c>
      <c r="P130">
        <f t="shared" ref="P130:P193" si="9">IFERROR(ROUND((E130/L130),2),0)</f>
        <v>65.58</v>
      </c>
      <c r="Q130" s="12" t="s">
        <v>8315</v>
      </c>
      <c r="R130" t="s">
        <v>8316</v>
      </c>
      <c r="S130" s="15">
        <f t="shared" ref="S130:S193" si="10">((J130/60)/60)/24+DATE(1970,1,1)</f>
        <v>42145.746689814812</v>
      </c>
      <c r="T130" s="15">
        <f t="shared" ref="T130:T193" si="11">((I130/60)/60)/24+DATE(1970,1,1)</f>
        <v>42175.746689814812</v>
      </c>
    </row>
    <row r="131" spans="1:20" ht="72.5" x14ac:dyDescent="0.35">
      <c r="A131" s="10">
        <v>3250</v>
      </c>
      <c r="B131" s="19" t="s">
        <v>3250</v>
      </c>
      <c r="C131" s="19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2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58" x14ac:dyDescent="0.35">
      <c r="A132" s="10">
        <v>3251</v>
      </c>
      <c r="B132" s="19" t="s">
        <v>3251</v>
      </c>
      <c r="C132" s="19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2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43.5" x14ac:dyDescent="0.35">
      <c r="A133" s="10">
        <v>3253</v>
      </c>
      <c r="B133" s="19" t="s">
        <v>3253</v>
      </c>
      <c r="C133" s="19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2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58" x14ac:dyDescent="0.35">
      <c r="A134" s="10">
        <v>3256</v>
      </c>
      <c r="B134" s="19" t="s">
        <v>3256</v>
      </c>
      <c r="C134" s="19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2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43.5" x14ac:dyDescent="0.35">
      <c r="A135" s="10">
        <v>3258</v>
      </c>
      <c r="B135" s="19" t="s">
        <v>3258</v>
      </c>
      <c r="C135" s="19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2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58" x14ac:dyDescent="0.35">
      <c r="A136" s="10">
        <v>3259</v>
      </c>
      <c r="B136" s="19" t="s">
        <v>3259</v>
      </c>
      <c r="C136" s="19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2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58" x14ac:dyDescent="0.35">
      <c r="A137" s="10">
        <v>3260</v>
      </c>
      <c r="B137" s="19" t="s">
        <v>3260</v>
      </c>
      <c r="C137" s="19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2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72.5" x14ac:dyDescent="0.35">
      <c r="A138" s="10">
        <v>3261</v>
      </c>
      <c r="B138" s="19" t="s">
        <v>3261</v>
      </c>
      <c r="C138" s="19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2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43.5" x14ac:dyDescent="0.35">
      <c r="A139" s="10">
        <v>3262</v>
      </c>
      <c r="B139" s="19" t="s">
        <v>3262</v>
      </c>
      <c r="C139" s="19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2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43.5" x14ac:dyDescent="0.35">
      <c r="A140" s="10">
        <v>3263</v>
      </c>
      <c r="B140" s="19" t="s">
        <v>3263</v>
      </c>
      <c r="C140" s="19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2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43.5" x14ac:dyDescent="0.35">
      <c r="A141" s="10">
        <v>3264</v>
      </c>
      <c r="B141" s="19" t="s">
        <v>3264</v>
      </c>
      <c r="C141" s="19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2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58" x14ac:dyDescent="0.35">
      <c r="A142" s="10">
        <v>3266</v>
      </c>
      <c r="B142" s="19" t="s">
        <v>3266</v>
      </c>
      <c r="C142" s="19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2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58" x14ac:dyDescent="0.35">
      <c r="A143" s="10">
        <v>3267</v>
      </c>
      <c r="B143" s="19" t="s">
        <v>3267</v>
      </c>
      <c r="C143" s="19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2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58" x14ac:dyDescent="0.35">
      <c r="A144" s="10">
        <v>3268</v>
      </c>
      <c r="B144" s="19" t="s">
        <v>3268</v>
      </c>
      <c r="C144" s="19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2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58" x14ac:dyDescent="0.35">
      <c r="A145" s="10">
        <v>3272</v>
      </c>
      <c r="B145" s="19" t="s">
        <v>3272</v>
      </c>
      <c r="C145" s="19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2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72.5" x14ac:dyDescent="0.35">
      <c r="A146" s="10">
        <v>3273</v>
      </c>
      <c r="B146" s="19" t="s">
        <v>3273</v>
      </c>
      <c r="C146" s="19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2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58" x14ac:dyDescent="0.35">
      <c r="A147" s="10">
        <v>3274</v>
      </c>
      <c r="B147" s="19" t="s">
        <v>3274</v>
      </c>
      <c r="C147" s="19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2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58" x14ac:dyDescent="0.35">
      <c r="A148" s="10">
        <v>3275</v>
      </c>
      <c r="B148" s="19" t="s">
        <v>3275</v>
      </c>
      <c r="C148" s="19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2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72.5" x14ac:dyDescent="0.35">
      <c r="A149" s="10">
        <v>3279</v>
      </c>
      <c r="B149" s="19" t="s">
        <v>3279</v>
      </c>
      <c r="C149" s="19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2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72.5" x14ac:dyDescent="0.35">
      <c r="A150" s="10">
        <v>3280</v>
      </c>
      <c r="B150" s="19" t="s">
        <v>3280</v>
      </c>
      <c r="C150" s="19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2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58" x14ac:dyDescent="0.35">
      <c r="A151" s="10">
        <v>3281</v>
      </c>
      <c r="B151" s="19" t="s">
        <v>3281</v>
      </c>
      <c r="C151" s="19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2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72.5" x14ac:dyDescent="0.35">
      <c r="A152" s="10">
        <v>3282</v>
      </c>
      <c r="B152" s="19" t="s">
        <v>3282</v>
      </c>
      <c r="C152" s="19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2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58" x14ac:dyDescent="0.35">
      <c r="A153" s="10">
        <v>3284</v>
      </c>
      <c r="B153" s="19" t="s">
        <v>3284</v>
      </c>
      <c r="C153" s="19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2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x14ac:dyDescent="0.35">
      <c r="A154" s="10">
        <v>3285</v>
      </c>
      <c r="B154" s="19" t="s">
        <v>3285</v>
      </c>
      <c r="C154" s="19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2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72.5" x14ac:dyDescent="0.35">
      <c r="A155" s="10">
        <v>3286</v>
      </c>
      <c r="B155" s="19" t="s">
        <v>3286</v>
      </c>
      <c r="C155" s="19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2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72.5" x14ac:dyDescent="0.35">
      <c r="A156" s="10">
        <v>3291</v>
      </c>
      <c r="B156" s="19" t="s">
        <v>3291</v>
      </c>
      <c r="C156" s="19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2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72.5" x14ac:dyDescent="0.35">
      <c r="A157" s="10">
        <v>3298</v>
      </c>
      <c r="B157" s="19" t="s">
        <v>3298</v>
      </c>
      <c r="C157" s="19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2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72.5" x14ac:dyDescent="0.35">
      <c r="A158" s="10">
        <v>3299</v>
      </c>
      <c r="B158" s="19" t="s">
        <v>3299</v>
      </c>
      <c r="C158" s="19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2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58" x14ac:dyDescent="0.35">
      <c r="A159" s="10">
        <v>3300</v>
      </c>
      <c r="B159" s="19" t="s">
        <v>3300</v>
      </c>
      <c r="C159" s="19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2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72.5" x14ac:dyDescent="0.35">
      <c r="A160" s="10">
        <v>3301</v>
      </c>
      <c r="B160" s="19" t="s">
        <v>3301</v>
      </c>
      <c r="C160" s="19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2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58" x14ac:dyDescent="0.35">
      <c r="A161" s="10">
        <v>3303</v>
      </c>
      <c r="B161" s="19" t="s">
        <v>3303</v>
      </c>
      <c r="C161" s="19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2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58" x14ac:dyDescent="0.35">
      <c r="A162" s="10">
        <v>3304</v>
      </c>
      <c r="B162" s="19" t="s">
        <v>3304</v>
      </c>
      <c r="C162" s="19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2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58" x14ac:dyDescent="0.35">
      <c r="A163" s="10">
        <v>3305</v>
      </c>
      <c r="B163" s="19" t="s">
        <v>3305</v>
      </c>
      <c r="C163" s="19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2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72.5" x14ac:dyDescent="0.35">
      <c r="A164" s="10">
        <v>3306</v>
      </c>
      <c r="B164" s="19" t="s">
        <v>3306</v>
      </c>
      <c r="C164" s="19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2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58" x14ac:dyDescent="0.35">
      <c r="A165" s="10">
        <v>3307</v>
      </c>
      <c r="B165" s="19" t="s">
        <v>3307</v>
      </c>
      <c r="C165" s="19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2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58" x14ac:dyDescent="0.35">
      <c r="A166" s="10">
        <v>3308</v>
      </c>
      <c r="B166" s="19" t="s">
        <v>3308</v>
      </c>
      <c r="C166" s="19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2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43.5" x14ac:dyDescent="0.35">
      <c r="A167" s="10">
        <v>3310</v>
      </c>
      <c r="B167" s="19" t="s">
        <v>3310</v>
      </c>
      <c r="C167" s="19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2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58" x14ac:dyDescent="0.35">
      <c r="A168" s="10">
        <v>3311</v>
      </c>
      <c r="B168" s="19" t="s">
        <v>3311</v>
      </c>
      <c r="C168" s="19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2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58" x14ac:dyDescent="0.35">
      <c r="A169" s="10">
        <v>3312</v>
      </c>
      <c r="B169" s="19" t="s">
        <v>3312</v>
      </c>
      <c r="C169" s="19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2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58" x14ac:dyDescent="0.35">
      <c r="A170" s="10">
        <v>3313</v>
      </c>
      <c r="B170" s="19" t="s">
        <v>3313</v>
      </c>
      <c r="C170" s="19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2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72.5" x14ac:dyDescent="0.35">
      <c r="A171" s="10">
        <v>3316</v>
      </c>
      <c r="B171" s="19" t="s">
        <v>3316</v>
      </c>
      <c r="C171" s="19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2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58" x14ac:dyDescent="0.35">
      <c r="A172" s="10">
        <v>3317</v>
      </c>
      <c r="B172" s="19" t="s">
        <v>3317</v>
      </c>
      <c r="C172" s="19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2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58" x14ac:dyDescent="0.35">
      <c r="A173" s="10">
        <v>3320</v>
      </c>
      <c r="B173" s="19" t="s">
        <v>3320</v>
      </c>
      <c r="C173" s="19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2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58" x14ac:dyDescent="0.35">
      <c r="A174" s="10">
        <v>3321</v>
      </c>
      <c r="B174" s="19" t="s">
        <v>3321</v>
      </c>
      <c r="C174" s="19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2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72.5" x14ac:dyDescent="0.35">
      <c r="A175" s="10">
        <v>3322</v>
      </c>
      <c r="B175" s="19" t="s">
        <v>3322</v>
      </c>
      <c r="C175" s="19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2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58" x14ac:dyDescent="0.35">
      <c r="A176" s="10">
        <v>3326</v>
      </c>
      <c r="B176" s="19" t="s">
        <v>3326</v>
      </c>
      <c r="C176" s="19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2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58" x14ac:dyDescent="0.35">
      <c r="A177" s="10">
        <v>3328</v>
      </c>
      <c r="B177" s="19" t="s">
        <v>3328</v>
      </c>
      <c r="C177" s="19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2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72.5" x14ac:dyDescent="0.35">
      <c r="A178" s="10">
        <v>3331</v>
      </c>
      <c r="B178" s="19" t="s">
        <v>3331</v>
      </c>
      <c r="C178" s="19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2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58" x14ac:dyDescent="0.35">
      <c r="A179" s="10">
        <v>3332</v>
      </c>
      <c r="B179" s="19" t="s">
        <v>3332</v>
      </c>
      <c r="C179" s="19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2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58" x14ac:dyDescent="0.35">
      <c r="A180" s="10">
        <v>3333</v>
      </c>
      <c r="B180" s="19" t="s">
        <v>3333</v>
      </c>
      <c r="C180" s="19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2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43.5" x14ac:dyDescent="0.35">
      <c r="A181" s="10">
        <v>3334</v>
      </c>
      <c r="B181" s="19" t="s">
        <v>3334</v>
      </c>
      <c r="C181" s="19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2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43.5" x14ac:dyDescent="0.35">
      <c r="A182" s="10">
        <v>3338</v>
      </c>
      <c r="B182" s="19" t="s">
        <v>3338</v>
      </c>
      <c r="C182" s="19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2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58" x14ac:dyDescent="0.35">
      <c r="A183" s="10">
        <v>3339</v>
      </c>
      <c r="B183" s="19" t="s">
        <v>3339</v>
      </c>
      <c r="C183" s="19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2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72.5" x14ac:dyDescent="0.35">
      <c r="A184" s="10">
        <v>3340</v>
      </c>
      <c r="B184" s="19" t="s">
        <v>3340</v>
      </c>
      <c r="C184" s="19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2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43.5" x14ac:dyDescent="0.35">
      <c r="A185" s="10">
        <v>3342</v>
      </c>
      <c r="B185" s="19" t="s">
        <v>3342</v>
      </c>
      <c r="C185" s="19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2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72.5" x14ac:dyDescent="0.35">
      <c r="A186" s="10">
        <v>3344</v>
      </c>
      <c r="B186" s="19" t="s">
        <v>3344</v>
      </c>
      <c r="C186" s="19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2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72.5" x14ac:dyDescent="0.35">
      <c r="A187" s="10">
        <v>3345</v>
      </c>
      <c r="B187" s="19" t="s">
        <v>3345</v>
      </c>
      <c r="C187" s="19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2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58" x14ac:dyDescent="0.35">
      <c r="A188" s="10">
        <v>3346</v>
      </c>
      <c r="B188" s="19" t="s">
        <v>3346</v>
      </c>
      <c r="C188" s="19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2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72.5" x14ac:dyDescent="0.35">
      <c r="A189" s="10">
        <v>3348</v>
      </c>
      <c r="B189" s="19" t="s">
        <v>3266</v>
      </c>
      <c r="C189" s="19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2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58" x14ac:dyDescent="0.35">
      <c r="A190" s="10">
        <v>3349</v>
      </c>
      <c r="B190" s="19" t="s">
        <v>3348</v>
      </c>
      <c r="C190" s="19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2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43.5" x14ac:dyDescent="0.35">
      <c r="A191" s="10">
        <v>3354</v>
      </c>
      <c r="B191" s="19" t="s">
        <v>3353</v>
      </c>
      <c r="C191" s="19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2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58" x14ac:dyDescent="0.35">
      <c r="A192" s="10">
        <v>3358</v>
      </c>
      <c r="B192" s="19" t="s">
        <v>3357</v>
      </c>
      <c r="C192" s="19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2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58" x14ac:dyDescent="0.35">
      <c r="A193" s="10">
        <v>3359</v>
      </c>
      <c r="B193" s="19" t="s">
        <v>3358</v>
      </c>
      <c r="C193" s="19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2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72.5" x14ac:dyDescent="0.35">
      <c r="A194" s="10">
        <v>3361</v>
      </c>
      <c r="B194" s="19" t="s">
        <v>3360</v>
      </c>
      <c r="C194" s="19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ROUND((E194/D194)*100,0)</f>
        <v>113</v>
      </c>
      <c r="P194">
        <f t="shared" ref="P194:P257" si="13">IFERROR(ROUND((E194/L194),2),0)</f>
        <v>83.43</v>
      </c>
      <c r="Q194" s="12" t="s">
        <v>8315</v>
      </c>
      <c r="R194" t="s">
        <v>8316</v>
      </c>
      <c r="S194" s="15">
        <f t="shared" ref="S194:S257" si="14">((J194/60)/60)/24+DATE(1970,1,1)</f>
        <v>41866.025347222225</v>
      </c>
      <c r="T194" s="15">
        <f t="shared" ref="T194:T257" si="15">((I194/60)/60)/24+DATE(1970,1,1)</f>
        <v>41883.665972222225</v>
      </c>
    </row>
    <row r="195" spans="1:20" ht="58" x14ac:dyDescent="0.35">
      <c r="A195" s="10">
        <v>3362</v>
      </c>
      <c r="B195" s="19" t="s">
        <v>3361</v>
      </c>
      <c r="C195" s="19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2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58" x14ac:dyDescent="0.35">
      <c r="A196" s="10">
        <v>3363</v>
      </c>
      <c r="B196" s="19" t="s">
        <v>3362</v>
      </c>
      <c r="C196" s="19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2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58" x14ac:dyDescent="0.35">
      <c r="A197" s="10">
        <v>3365</v>
      </c>
      <c r="B197" s="19" t="s">
        <v>3364</v>
      </c>
      <c r="C197" s="19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2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72.5" x14ac:dyDescent="0.35">
      <c r="A198" s="10">
        <v>3366</v>
      </c>
      <c r="B198" s="19" t="s">
        <v>3365</v>
      </c>
      <c r="C198" s="19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2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58" x14ac:dyDescent="0.35">
      <c r="A199" s="10">
        <v>3368</v>
      </c>
      <c r="B199" s="19" t="s">
        <v>3367</v>
      </c>
      <c r="C199" s="19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2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58" x14ac:dyDescent="0.35">
      <c r="A200" s="10">
        <v>3370</v>
      </c>
      <c r="B200" s="19" t="s">
        <v>3369</v>
      </c>
      <c r="C200" s="19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2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43.5" x14ac:dyDescent="0.35">
      <c r="A201" s="10">
        <v>3371</v>
      </c>
      <c r="B201" s="19" t="s">
        <v>3370</v>
      </c>
      <c r="C201" s="19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2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58" x14ac:dyDescent="0.35">
      <c r="A202" s="10">
        <v>3372</v>
      </c>
      <c r="B202" s="19" t="s">
        <v>3371</v>
      </c>
      <c r="C202" s="19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2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72.5" x14ac:dyDescent="0.35">
      <c r="A203" s="10">
        <v>3376</v>
      </c>
      <c r="B203" s="19" t="s">
        <v>3375</v>
      </c>
      <c r="C203" s="19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2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72.5" x14ac:dyDescent="0.35">
      <c r="A204" s="10">
        <v>3380</v>
      </c>
      <c r="B204" s="19" t="s">
        <v>3379</v>
      </c>
      <c r="C204" s="19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2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58" x14ac:dyDescent="0.35">
      <c r="A205" s="10">
        <v>3381</v>
      </c>
      <c r="B205" s="19" t="s">
        <v>3380</v>
      </c>
      <c r="C205" s="19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2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58" x14ac:dyDescent="0.35">
      <c r="A206" s="10">
        <v>3383</v>
      </c>
      <c r="B206" s="19" t="s">
        <v>3382</v>
      </c>
      <c r="C206" s="19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2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58" x14ac:dyDescent="0.35">
      <c r="A207" s="10">
        <v>3384</v>
      </c>
      <c r="B207" s="19" t="s">
        <v>3383</v>
      </c>
      <c r="C207" s="19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2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58" x14ac:dyDescent="0.35">
      <c r="A208" s="10">
        <v>3385</v>
      </c>
      <c r="B208" s="19" t="s">
        <v>3384</v>
      </c>
      <c r="C208" s="19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2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58" x14ac:dyDescent="0.35">
      <c r="A209" s="10">
        <v>3386</v>
      </c>
      <c r="B209" s="19" t="s">
        <v>3385</v>
      </c>
      <c r="C209" s="19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2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72.5" x14ac:dyDescent="0.35">
      <c r="A210" s="10">
        <v>3387</v>
      </c>
      <c r="B210" s="19" t="s">
        <v>3386</v>
      </c>
      <c r="C210" s="19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2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58" x14ac:dyDescent="0.35">
      <c r="A211" s="10">
        <v>3389</v>
      </c>
      <c r="B211" s="19" t="s">
        <v>3388</v>
      </c>
      <c r="C211" s="19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2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72.5" x14ac:dyDescent="0.35">
      <c r="A212" s="10">
        <v>3390</v>
      </c>
      <c r="B212" s="19" t="s">
        <v>3389</v>
      </c>
      <c r="C212" s="19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2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72.5" x14ac:dyDescent="0.35">
      <c r="A213" s="10">
        <v>3391</v>
      </c>
      <c r="B213" s="19" t="s">
        <v>3390</v>
      </c>
      <c r="C213" s="19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2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58" x14ac:dyDescent="0.35">
      <c r="A214" s="10">
        <v>3393</v>
      </c>
      <c r="B214" s="19" t="s">
        <v>3392</v>
      </c>
      <c r="C214" s="19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2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58" x14ac:dyDescent="0.35">
      <c r="A215" s="10">
        <v>3396</v>
      </c>
      <c r="B215" s="19" t="s">
        <v>3395</v>
      </c>
      <c r="C215" s="19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2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72.5" x14ac:dyDescent="0.35">
      <c r="A216" s="10">
        <v>3398</v>
      </c>
      <c r="B216" s="19" t="s">
        <v>3397</v>
      </c>
      <c r="C216" s="19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2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58" x14ac:dyDescent="0.35">
      <c r="A217" s="10">
        <v>3400</v>
      </c>
      <c r="B217" s="19" t="s">
        <v>3399</v>
      </c>
      <c r="C217" s="19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2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72.5" x14ac:dyDescent="0.35">
      <c r="A218" s="10">
        <v>3402</v>
      </c>
      <c r="B218" s="19" t="s">
        <v>3401</v>
      </c>
      <c r="C218" s="19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2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72.5" x14ac:dyDescent="0.35">
      <c r="A219" s="10">
        <v>3404</v>
      </c>
      <c r="B219" s="19" t="s">
        <v>3403</v>
      </c>
      <c r="C219" s="19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2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58" x14ac:dyDescent="0.35">
      <c r="A220" s="10">
        <v>3406</v>
      </c>
      <c r="B220" s="19" t="s">
        <v>3405</v>
      </c>
      <c r="C220" s="19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2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58" x14ac:dyDescent="0.35">
      <c r="A221" s="10">
        <v>3408</v>
      </c>
      <c r="B221" s="19" t="s">
        <v>3407</v>
      </c>
      <c r="C221" s="19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2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58" x14ac:dyDescent="0.35">
      <c r="A222" s="10">
        <v>3410</v>
      </c>
      <c r="B222" s="19" t="s">
        <v>3409</v>
      </c>
      <c r="C222" s="19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2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72.5" x14ac:dyDescent="0.35">
      <c r="A223" s="10">
        <v>3411</v>
      </c>
      <c r="B223" s="19" t="s">
        <v>3410</v>
      </c>
      <c r="C223" s="19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2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72.5" x14ac:dyDescent="0.35">
      <c r="A224" s="10">
        <v>3413</v>
      </c>
      <c r="B224" s="19" t="s">
        <v>3412</v>
      </c>
      <c r="C224" s="19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2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58" x14ac:dyDescent="0.35">
      <c r="A225" s="10">
        <v>3414</v>
      </c>
      <c r="B225" s="19" t="s">
        <v>3413</v>
      </c>
      <c r="C225" s="19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2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43.5" x14ac:dyDescent="0.35">
      <c r="A226" s="10">
        <v>3415</v>
      </c>
      <c r="B226" s="19" t="s">
        <v>3414</v>
      </c>
      <c r="C226" s="19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2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58" x14ac:dyDescent="0.35">
      <c r="A227" s="10">
        <v>3417</v>
      </c>
      <c r="B227" s="19" t="s">
        <v>3416</v>
      </c>
      <c r="C227" s="19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2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72.5" x14ac:dyDescent="0.35">
      <c r="A228" s="10">
        <v>3418</v>
      </c>
      <c r="B228" s="19" t="s">
        <v>3417</v>
      </c>
      <c r="C228" s="19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2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72.5" x14ac:dyDescent="0.35">
      <c r="A229" s="10">
        <v>3421</v>
      </c>
      <c r="B229" s="19" t="s">
        <v>3420</v>
      </c>
      <c r="C229" s="19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2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58" x14ac:dyDescent="0.35">
      <c r="A230" s="10">
        <v>3423</v>
      </c>
      <c r="B230" s="19" t="s">
        <v>3422</v>
      </c>
      <c r="C230" s="19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2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58" x14ac:dyDescent="0.35">
      <c r="A231" s="10">
        <v>3424</v>
      </c>
      <c r="B231" s="19" t="s">
        <v>3423</v>
      </c>
      <c r="C231" s="19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2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58" x14ac:dyDescent="0.35">
      <c r="A232" s="10">
        <v>3425</v>
      </c>
      <c r="B232" s="19" t="s">
        <v>3424</v>
      </c>
      <c r="C232" s="19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2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58" x14ac:dyDescent="0.35">
      <c r="A233" s="10">
        <v>3426</v>
      </c>
      <c r="B233" s="19" t="s">
        <v>3425</v>
      </c>
      <c r="C233" s="19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2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58" x14ac:dyDescent="0.35">
      <c r="A234" s="10">
        <v>3431</v>
      </c>
      <c r="B234" s="19" t="s">
        <v>3430</v>
      </c>
      <c r="C234" s="19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2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58" x14ac:dyDescent="0.35">
      <c r="A235" s="10">
        <v>3432</v>
      </c>
      <c r="B235" s="19" t="s">
        <v>3431</v>
      </c>
      <c r="C235" s="19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2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43.5" x14ac:dyDescent="0.35">
      <c r="A236" s="10">
        <v>3433</v>
      </c>
      <c r="B236" s="19" t="s">
        <v>3432</v>
      </c>
      <c r="C236" s="19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2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72.5" x14ac:dyDescent="0.35">
      <c r="A237" s="10">
        <v>3434</v>
      </c>
      <c r="B237" s="19" t="s">
        <v>3433</v>
      </c>
      <c r="C237" s="19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2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58" x14ac:dyDescent="0.35">
      <c r="A238" s="10">
        <v>3435</v>
      </c>
      <c r="B238" s="19" t="s">
        <v>3434</v>
      </c>
      <c r="C238" s="19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2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58" x14ac:dyDescent="0.35">
      <c r="A239" s="10">
        <v>3436</v>
      </c>
      <c r="B239" s="19" t="s">
        <v>3435</v>
      </c>
      <c r="C239" s="19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2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72.5" x14ac:dyDescent="0.35">
      <c r="A240" s="10">
        <v>3437</v>
      </c>
      <c r="B240" s="19" t="s">
        <v>3436</v>
      </c>
      <c r="C240" s="19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2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43.5" x14ac:dyDescent="0.35">
      <c r="A241" s="10">
        <v>3439</v>
      </c>
      <c r="B241" s="19" t="s">
        <v>3438</v>
      </c>
      <c r="C241" s="19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2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58" x14ac:dyDescent="0.35">
      <c r="A242" s="10">
        <v>3440</v>
      </c>
      <c r="B242" s="19" t="s">
        <v>3439</v>
      </c>
      <c r="C242" s="19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2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58" x14ac:dyDescent="0.35">
      <c r="A243" s="10">
        <v>3441</v>
      </c>
      <c r="B243" s="19" t="s">
        <v>3440</v>
      </c>
      <c r="C243" s="19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2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72.5" x14ac:dyDescent="0.35">
      <c r="A244" s="10">
        <v>3442</v>
      </c>
      <c r="B244" s="19" t="s">
        <v>3441</v>
      </c>
      <c r="C244" s="19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2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58" x14ac:dyDescent="0.35">
      <c r="A245" s="10">
        <v>3443</v>
      </c>
      <c r="B245" s="19" t="s">
        <v>3442</v>
      </c>
      <c r="C245" s="19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2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43.5" x14ac:dyDescent="0.35">
      <c r="A246" s="10">
        <v>3447</v>
      </c>
      <c r="B246" s="19" t="s">
        <v>3446</v>
      </c>
      <c r="C246" s="19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2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58" x14ac:dyDescent="0.35">
      <c r="A247" s="10">
        <v>3448</v>
      </c>
      <c r="B247" s="19" t="s">
        <v>3447</v>
      </c>
      <c r="C247" s="19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2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58" x14ac:dyDescent="0.35">
      <c r="A248" s="10">
        <v>3449</v>
      </c>
      <c r="B248" s="19" t="s">
        <v>3448</v>
      </c>
      <c r="C248" s="19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2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58" x14ac:dyDescent="0.35">
      <c r="A249" s="10">
        <v>3451</v>
      </c>
      <c r="B249" s="19" t="s">
        <v>3450</v>
      </c>
      <c r="C249" s="19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2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72.5" x14ac:dyDescent="0.35">
      <c r="A250" s="10">
        <v>3452</v>
      </c>
      <c r="B250" s="19" t="s">
        <v>3451</v>
      </c>
      <c r="C250" s="19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2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72.5" x14ac:dyDescent="0.35">
      <c r="A251" s="10">
        <v>3455</v>
      </c>
      <c r="B251" s="19" t="s">
        <v>3454</v>
      </c>
      <c r="C251" s="19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2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58" x14ac:dyDescent="0.35">
      <c r="A252" s="10">
        <v>3456</v>
      </c>
      <c r="B252" s="19" t="s">
        <v>3455</v>
      </c>
      <c r="C252" s="19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2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43.5" x14ac:dyDescent="0.35">
      <c r="A253" s="10">
        <v>3457</v>
      </c>
      <c r="B253" s="19" t="s">
        <v>3456</v>
      </c>
      <c r="C253" s="19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2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72.5" x14ac:dyDescent="0.35">
      <c r="A254" s="10">
        <v>3458</v>
      </c>
      <c r="B254" s="19" t="s">
        <v>3457</v>
      </c>
      <c r="C254" s="19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2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58" x14ac:dyDescent="0.35">
      <c r="A255" s="10">
        <v>3461</v>
      </c>
      <c r="B255" s="19" t="s">
        <v>3460</v>
      </c>
      <c r="C255" s="19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2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58" x14ac:dyDescent="0.35">
      <c r="A256" s="10">
        <v>3462</v>
      </c>
      <c r="B256" s="19" t="s">
        <v>3461</v>
      </c>
      <c r="C256" s="19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2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72.5" x14ac:dyDescent="0.35">
      <c r="A257" s="10">
        <v>3464</v>
      </c>
      <c r="B257" s="19" t="s">
        <v>3463</v>
      </c>
      <c r="C257" s="19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2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43.5" x14ac:dyDescent="0.35">
      <c r="A258" s="10">
        <v>3466</v>
      </c>
      <c r="B258" s="19" t="s">
        <v>3465</v>
      </c>
      <c r="C258" s="19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ROUND((E258/D258)*100,0)</f>
        <v>127</v>
      </c>
      <c r="P258">
        <f t="shared" ref="P258:P321" si="17">IFERROR(ROUND((E258/L258),2),0)</f>
        <v>72.95</v>
      </c>
      <c r="Q258" s="12" t="s">
        <v>8315</v>
      </c>
      <c r="R258" t="s">
        <v>8316</v>
      </c>
      <c r="S258" s="15">
        <f t="shared" ref="S258:S321" si="18">((J258/60)/60)/24+DATE(1970,1,1)</f>
        <v>42420.019097222219</v>
      </c>
      <c r="T258" s="15">
        <f t="shared" ref="T258:T321" si="19">((I258/60)/60)/24+DATE(1970,1,1)</f>
        <v>42479.977430555555</v>
      </c>
    </row>
    <row r="259" spans="1:20" ht="29" x14ac:dyDescent="0.35">
      <c r="A259" s="10">
        <v>3467</v>
      </c>
      <c r="B259" s="19" t="s">
        <v>3466</v>
      </c>
      <c r="C259" s="19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2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43.5" x14ac:dyDescent="0.35">
      <c r="A260" s="10">
        <v>3468</v>
      </c>
      <c r="B260" s="19" t="s">
        <v>3467</v>
      </c>
      <c r="C260" s="19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2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72.5" x14ac:dyDescent="0.35">
      <c r="A261" s="10">
        <v>3469</v>
      </c>
      <c r="B261" s="19" t="s">
        <v>3468</v>
      </c>
      <c r="C261" s="19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2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43.5" x14ac:dyDescent="0.35">
      <c r="A262" s="10">
        <v>3470</v>
      </c>
      <c r="B262" s="19" t="s">
        <v>3469</v>
      </c>
      <c r="C262" s="19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2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72.5" x14ac:dyDescent="0.35">
      <c r="A263" s="10">
        <v>3472</v>
      </c>
      <c r="B263" s="19" t="s">
        <v>3471</v>
      </c>
      <c r="C263" s="19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2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72.5" x14ac:dyDescent="0.35">
      <c r="A264" s="10">
        <v>3473</v>
      </c>
      <c r="B264" s="19" t="s">
        <v>3472</v>
      </c>
      <c r="C264" s="19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2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72.5" x14ac:dyDescent="0.35">
      <c r="A265" s="10">
        <v>3476</v>
      </c>
      <c r="B265" s="19" t="s">
        <v>3475</v>
      </c>
      <c r="C265" s="19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2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58" x14ac:dyDescent="0.35">
      <c r="A266" s="10">
        <v>3477</v>
      </c>
      <c r="B266" s="19" t="s">
        <v>3476</v>
      </c>
      <c r="C266" s="19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2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72.5" x14ac:dyDescent="0.35">
      <c r="A267" s="10">
        <v>3478</v>
      </c>
      <c r="B267" s="19" t="s">
        <v>3477</v>
      </c>
      <c r="C267" s="19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2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72.5" x14ac:dyDescent="0.35">
      <c r="A268" s="10">
        <v>3480</v>
      </c>
      <c r="B268" s="19" t="s">
        <v>3479</v>
      </c>
      <c r="C268" s="19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2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58" x14ac:dyDescent="0.35">
      <c r="A269" s="10">
        <v>3483</v>
      </c>
      <c r="B269" s="19" t="s">
        <v>3482</v>
      </c>
      <c r="C269" s="19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2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72.5" x14ac:dyDescent="0.35">
      <c r="A270" s="10">
        <v>3484</v>
      </c>
      <c r="B270" s="19" t="s">
        <v>3483</v>
      </c>
      <c r="C270" s="19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2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58" x14ac:dyDescent="0.35">
      <c r="A271" s="10">
        <v>3485</v>
      </c>
      <c r="B271" s="19" t="s">
        <v>3484</v>
      </c>
      <c r="C271" s="19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2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58" x14ac:dyDescent="0.35">
      <c r="A272" s="10">
        <v>3486</v>
      </c>
      <c r="B272" s="19" t="s">
        <v>3485</v>
      </c>
      <c r="C272" s="19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2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58" x14ac:dyDescent="0.35">
      <c r="A273" s="10">
        <v>3488</v>
      </c>
      <c r="B273" s="19" t="s">
        <v>3487</v>
      </c>
      <c r="C273" s="19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2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72.5" x14ac:dyDescent="0.35">
      <c r="A274" s="10">
        <v>3490</v>
      </c>
      <c r="B274" s="19" t="s">
        <v>3489</v>
      </c>
      <c r="C274" s="19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2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72.5" x14ac:dyDescent="0.35">
      <c r="A275" s="10">
        <v>3491</v>
      </c>
      <c r="B275" s="19" t="s">
        <v>3490</v>
      </c>
      <c r="C275" s="19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2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58" x14ac:dyDescent="0.35">
      <c r="A276" s="10">
        <v>3492</v>
      </c>
      <c r="B276" s="19" t="s">
        <v>3491</v>
      </c>
      <c r="C276" s="19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2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72.5" x14ac:dyDescent="0.35">
      <c r="A277" s="10">
        <v>3493</v>
      </c>
      <c r="B277" s="19" t="s">
        <v>3492</v>
      </c>
      <c r="C277" s="19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2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58" x14ac:dyDescent="0.35">
      <c r="A278" s="10">
        <v>3494</v>
      </c>
      <c r="B278" s="19" t="s">
        <v>3493</v>
      </c>
      <c r="C278" s="19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2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72.5" x14ac:dyDescent="0.35">
      <c r="A279" s="10">
        <v>3496</v>
      </c>
      <c r="B279" s="19" t="s">
        <v>3495</v>
      </c>
      <c r="C279" s="19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2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58" x14ac:dyDescent="0.35">
      <c r="A280" s="10">
        <v>3497</v>
      </c>
      <c r="B280" s="19" t="s">
        <v>3496</v>
      </c>
      <c r="C280" s="19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2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58" x14ac:dyDescent="0.35">
      <c r="A281" s="10">
        <v>3499</v>
      </c>
      <c r="B281" s="19" t="s">
        <v>3498</v>
      </c>
      <c r="C281" s="19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2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72.5" x14ac:dyDescent="0.35">
      <c r="A282" s="10">
        <v>3500</v>
      </c>
      <c r="B282" s="19" t="s">
        <v>3499</v>
      </c>
      <c r="C282" s="19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2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72.5" x14ac:dyDescent="0.35">
      <c r="A283" s="10">
        <v>3502</v>
      </c>
      <c r="B283" s="19" t="s">
        <v>3501</v>
      </c>
      <c r="C283" s="19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2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72.5" x14ac:dyDescent="0.35">
      <c r="A284" s="10">
        <v>3504</v>
      </c>
      <c r="B284" s="19" t="s">
        <v>3503</v>
      </c>
      <c r="C284" s="19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2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101.5" x14ac:dyDescent="0.35">
      <c r="A285" s="10">
        <v>3505</v>
      </c>
      <c r="B285" s="19" t="s">
        <v>3504</v>
      </c>
      <c r="C285" s="19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2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72.5" x14ac:dyDescent="0.35">
      <c r="A286" s="10">
        <v>3506</v>
      </c>
      <c r="B286" s="19" t="s">
        <v>3505</v>
      </c>
      <c r="C286" s="19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2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58" x14ac:dyDescent="0.35">
      <c r="A287" s="10">
        <v>3507</v>
      </c>
      <c r="B287" s="19" t="s">
        <v>3506</v>
      </c>
      <c r="C287" s="19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2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72.5" x14ac:dyDescent="0.35">
      <c r="A288" s="10">
        <v>3509</v>
      </c>
      <c r="B288" s="19" t="s">
        <v>3508</v>
      </c>
      <c r="C288" s="19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2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72.5" x14ac:dyDescent="0.35">
      <c r="A289" s="10">
        <v>3510</v>
      </c>
      <c r="B289" s="19" t="s">
        <v>3509</v>
      </c>
      <c r="C289" s="19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2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72.5" x14ac:dyDescent="0.35">
      <c r="A290" s="10">
        <v>3513</v>
      </c>
      <c r="B290" s="19" t="s">
        <v>3512</v>
      </c>
      <c r="C290" s="19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2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72.5" x14ac:dyDescent="0.35">
      <c r="A291" s="10">
        <v>3514</v>
      </c>
      <c r="B291" s="19" t="s">
        <v>3513</v>
      </c>
      <c r="C291" s="19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2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58" x14ac:dyDescent="0.35">
      <c r="A292" s="10">
        <v>3515</v>
      </c>
      <c r="B292" s="19" t="s">
        <v>3514</v>
      </c>
      <c r="C292" s="19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2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58" x14ac:dyDescent="0.35">
      <c r="A293" s="10">
        <v>3516</v>
      </c>
      <c r="B293" s="19" t="s">
        <v>3515</v>
      </c>
      <c r="C293" s="19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2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58" x14ac:dyDescent="0.35">
      <c r="A294" s="10">
        <v>3518</v>
      </c>
      <c r="B294" s="19" t="s">
        <v>3517</v>
      </c>
      <c r="C294" s="19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2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58" x14ac:dyDescent="0.35">
      <c r="A295" s="10">
        <v>3521</v>
      </c>
      <c r="B295" s="19" t="s">
        <v>3520</v>
      </c>
      <c r="C295" s="19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2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58" x14ac:dyDescent="0.35">
      <c r="A296" s="10">
        <v>3524</v>
      </c>
      <c r="B296" s="19" t="s">
        <v>3523</v>
      </c>
      <c r="C296" s="19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2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58" x14ac:dyDescent="0.35">
      <c r="A297" s="10">
        <v>3525</v>
      </c>
      <c r="B297" s="19" t="s">
        <v>3524</v>
      </c>
      <c r="C297" s="19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2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58" x14ac:dyDescent="0.35">
      <c r="A298" s="10">
        <v>3526</v>
      </c>
      <c r="B298" s="19" t="s">
        <v>3525</v>
      </c>
      <c r="C298" s="19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2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72.5" x14ac:dyDescent="0.35">
      <c r="A299" s="10">
        <v>3527</v>
      </c>
      <c r="B299" s="19" t="s">
        <v>3526</v>
      </c>
      <c r="C299" s="19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2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72.5" x14ac:dyDescent="0.35">
      <c r="A300" s="10">
        <v>3529</v>
      </c>
      <c r="B300" s="19" t="s">
        <v>3528</v>
      </c>
      <c r="C300" s="19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2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ht="29" x14ac:dyDescent="0.35">
      <c r="A301" s="10">
        <v>3531</v>
      </c>
      <c r="B301" s="19" t="s">
        <v>3530</v>
      </c>
      <c r="C301" s="19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2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72.5" x14ac:dyDescent="0.35">
      <c r="A302" s="10">
        <v>3532</v>
      </c>
      <c r="B302" s="19" t="s">
        <v>3531</v>
      </c>
      <c r="C302" s="19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2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72.5" x14ac:dyDescent="0.35">
      <c r="A303" s="10">
        <v>3533</v>
      </c>
      <c r="B303" s="19" t="s">
        <v>3532</v>
      </c>
      <c r="C303" s="19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2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58" x14ac:dyDescent="0.35">
      <c r="A304" s="10">
        <v>3534</v>
      </c>
      <c r="B304" s="19" t="s">
        <v>3533</v>
      </c>
      <c r="C304" s="19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2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58" x14ac:dyDescent="0.35">
      <c r="A305" s="10">
        <v>3539</v>
      </c>
      <c r="B305" s="19" t="s">
        <v>3538</v>
      </c>
      <c r="C305" s="19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2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58" x14ac:dyDescent="0.35">
      <c r="A306" s="10">
        <v>3542</v>
      </c>
      <c r="B306" s="19" t="s">
        <v>3541</v>
      </c>
      <c r="C306" s="19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2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43.5" x14ac:dyDescent="0.35">
      <c r="A307" s="10">
        <v>3544</v>
      </c>
      <c r="B307" s="19" t="s">
        <v>3543</v>
      </c>
      <c r="C307" s="19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2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72.5" x14ac:dyDescent="0.35">
      <c r="A308" s="10">
        <v>3545</v>
      </c>
      <c r="B308" s="19" t="s">
        <v>3544</v>
      </c>
      <c r="C308" s="19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2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72.5" x14ac:dyDescent="0.35">
      <c r="A309" s="10">
        <v>3546</v>
      </c>
      <c r="B309" s="19" t="s">
        <v>3545</v>
      </c>
      <c r="C309" s="19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2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58" x14ac:dyDescent="0.35">
      <c r="A310" s="10">
        <v>3547</v>
      </c>
      <c r="B310" s="19" t="s">
        <v>3546</v>
      </c>
      <c r="C310" s="19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2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58" x14ac:dyDescent="0.35">
      <c r="A311" s="10">
        <v>3548</v>
      </c>
      <c r="B311" s="19" t="s">
        <v>3547</v>
      </c>
      <c r="C311" s="19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2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58" x14ac:dyDescent="0.35">
      <c r="A312" s="10">
        <v>3551</v>
      </c>
      <c r="B312" s="19" t="s">
        <v>3550</v>
      </c>
      <c r="C312" s="19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2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58" x14ac:dyDescent="0.35">
      <c r="A313" s="10">
        <v>3553</v>
      </c>
      <c r="B313" s="19" t="s">
        <v>3552</v>
      </c>
      <c r="C313" s="19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2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58" x14ac:dyDescent="0.35">
      <c r="A314" s="10">
        <v>3554</v>
      </c>
      <c r="B314" s="19" t="s">
        <v>3553</v>
      </c>
      <c r="C314" s="19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2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72.5" x14ac:dyDescent="0.35">
      <c r="A315" s="10">
        <v>3557</v>
      </c>
      <c r="B315" s="19" t="s">
        <v>3556</v>
      </c>
      <c r="C315" s="19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2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116" x14ac:dyDescent="0.35">
      <c r="A316" s="10">
        <v>3561</v>
      </c>
      <c r="B316" s="19" t="s">
        <v>3560</v>
      </c>
      <c r="C316" s="19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2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72.5" x14ac:dyDescent="0.35">
      <c r="A317" s="10">
        <v>3565</v>
      </c>
      <c r="B317" s="19" t="s">
        <v>3564</v>
      </c>
      <c r="C317" s="19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2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72.5" x14ac:dyDescent="0.35">
      <c r="A318" s="10">
        <v>3568</v>
      </c>
      <c r="B318" s="19" t="s">
        <v>3567</v>
      </c>
      <c r="C318" s="19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2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58" x14ac:dyDescent="0.35">
      <c r="A319" s="10">
        <v>3569</v>
      </c>
      <c r="B319" s="19" t="s">
        <v>3568</v>
      </c>
      <c r="C319" s="19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2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58" x14ac:dyDescent="0.35">
      <c r="A320" s="10">
        <v>3570</v>
      </c>
      <c r="B320" s="19" t="s">
        <v>3569</v>
      </c>
      <c r="C320" s="19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2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72.5" x14ac:dyDescent="0.35">
      <c r="A321" s="10">
        <v>3574</v>
      </c>
      <c r="B321" s="19" t="s">
        <v>3573</v>
      </c>
      <c r="C321" s="19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2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72.5" x14ac:dyDescent="0.35">
      <c r="A322" s="10">
        <v>3575</v>
      </c>
      <c r="B322" s="19" t="s">
        <v>3574</v>
      </c>
      <c r="C322" s="19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ROUND((E322/D322)*100,0)</f>
        <v>101</v>
      </c>
      <c r="P322">
        <f t="shared" ref="P322:P385" si="21">IFERROR(ROUND((E322/L322),2),0)</f>
        <v>99.34</v>
      </c>
      <c r="Q322" s="12" t="s">
        <v>8315</v>
      </c>
      <c r="R322" t="s">
        <v>8316</v>
      </c>
      <c r="S322" s="15">
        <f t="shared" ref="S322:S385" si="22">((J322/60)/60)/24+DATE(1970,1,1)</f>
        <v>42561.783877314811</v>
      </c>
      <c r="T322" s="15">
        <f t="shared" ref="T322:T385" si="23">((I322/60)/60)/24+DATE(1970,1,1)</f>
        <v>42593.165972222225</v>
      </c>
    </row>
    <row r="323" spans="1:20" ht="58" x14ac:dyDescent="0.35">
      <c r="A323" s="10">
        <v>3576</v>
      </c>
      <c r="B323" s="19" t="s">
        <v>3575</v>
      </c>
      <c r="C323" s="19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2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58" x14ac:dyDescent="0.35">
      <c r="A324" s="10">
        <v>3577</v>
      </c>
      <c r="B324" s="19" t="s">
        <v>3576</v>
      </c>
      <c r="C324" s="19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2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58" x14ac:dyDescent="0.35">
      <c r="A325" s="10">
        <v>3580</v>
      </c>
      <c r="B325" s="19" t="s">
        <v>3579</v>
      </c>
      <c r="C325" s="19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2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58" x14ac:dyDescent="0.35">
      <c r="A326" s="10">
        <v>3582</v>
      </c>
      <c r="B326" s="19" t="s">
        <v>3581</v>
      </c>
      <c r="C326" s="19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2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58" x14ac:dyDescent="0.35">
      <c r="A327" s="10">
        <v>3583</v>
      </c>
      <c r="B327" s="19" t="s">
        <v>3582</v>
      </c>
      <c r="C327" s="19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2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58" x14ac:dyDescent="0.35">
      <c r="A328" s="10">
        <v>3585</v>
      </c>
      <c r="B328" s="19" t="s">
        <v>3584</v>
      </c>
      <c r="C328" s="19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2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ht="43.5" x14ac:dyDescent="0.35">
      <c r="A329" s="10">
        <v>3586</v>
      </c>
      <c r="B329" s="19" t="s">
        <v>3585</v>
      </c>
      <c r="C329" s="19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2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58" x14ac:dyDescent="0.35">
      <c r="A330" s="10">
        <v>3589</v>
      </c>
      <c r="B330" s="19" t="s">
        <v>3588</v>
      </c>
      <c r="C330" s="19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2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72.5" x14ac:dyDescent="0.35">
      <c r="A331" s="10">
        <v>3591</v>
      </c>
      <c r="B331" s="19" t="s">
        <v>3590</v>
      </c>
      <c r="C331" s="19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2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58" x14ac:dyDescent="0.35">
      <c r="A332" s="10">
        <v>3592</v>
      </c>
      <c r="B332" s="19" t="s">
        <v>3591</v>
      </c>
      <c r="C332" s="19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2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58" x14ac:dyDescent="0.35">
      <c r="A333" s="10">
        <v>3593</v>
      </c>
      <c r="B333" s="19" t="s">
        <v>3592</v>
      </c>
      <c r="C333" s="19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2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72.5" x14ac:dyDescent="0.35">
      <c r="A334" s="10">
        <v>3594</v>
      </c>
      <c r="B334" s="19" t="s">
        <v>3593</v>
      </c>
      <c r="C334" s="19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2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29" x14ac:dyDescent="0.35">
      <c r="A335" s="10">
        <v>3595</v>
      </c>
      <c r="B335" s="19" t="s">
        <v>3594</v>
      </c>
      <c r="C335" s="19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2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58" x14ac:dyDescent="0.35">
      <c r="A336" s="10">
        <v>3597</v>
      </c>
      <c r="B336" s="19" t="s">
        <v>3596</v>
      </c>
      <c r="C336" s="19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2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58" x14ac:dyDescent="0.35">
      <c r="A337" s="10">
        <v>3598</v>
      </c>
      <c r="B337" s="19" t="s">
        <v>3597</v>
      </c>
      <c r="C337" s="19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2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58" x14ac:dyDescent="0.35">
      <c r="A338" s="10">
        <v>3599</v>
      </c>
      <c r="B338" s="19" t="s">
        <v>3598</v>
      </c>
      <c r="C338" s="19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2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43.5" x14ac:dyDescent="0.35">
      <c r="A339" s="10">
        <v>3600</v>
      </c>
      <c r="B339" s="19" t="s">
        <v>3599</v>
      </c>
      <c r="C339" s="19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2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72.5" x14ac:dyDescent="0.35">
      <c r="A340" s="10">
        <v>3602</v>
      </c>
      <c r="B340" s="19" t="s">
        <v>3601</v>
      </c>
      <c r="C340" s="19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2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58" x14ac:dyDescent="0.35">
      <c r="A341" s="10">
        <v>3603</v>
      </c>
      <c r="B341" s="19" t="s">
        <v>3602</v>
      </c>
      <c r="C341" s="19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2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72.5" x14ac:dyDescent="0.35">
      <c r="A342" s="10">
        <v>3604</v>
      </c>
      <c r="B342" s="19" t="s">
        <v>3603</v>
      </c>
      <c r="C342" s="19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2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43.5" x14ac:dyDescent="0.35">
      <c r="A343" s="10">
        <v>3613</v>
      </c>
      <c r="B343" s="19" t="s">
        <v>3612</v>
      </c>
      <c r="C343" s="19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2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58" x14ac:dyDescent="0.35">
      <c r="A344" s="10">
        <v>3614</v>
      </c>
      <c r="B344" s="19" t="s">
        <v>3439</v>
      </c>
      <c r="C344" s="19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2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72.5" x14ac:dyDescent="0.35">
      <c r="A345" s="10">
        <v>3619</v>
      </c>
      <c r="B345" s="19" t="s">
        <v>3617</v>
      </c>
      <c r="C345" s="19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2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58" x14ac:dyDescent="0.35">
      <c r="A346" s="10">
        <v>3620</v>
      </c>
      <c r="B346" s="19" t="s">
        <v>3618</v>
      </c>
      <c r="C346" s="19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2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58" x14ac:dyDescent="0.35">
      <c r="A347" s="10">
        <v>3621</v>
      </c>
      <c r="B347" s="19" t="s">
        <v>3619</v>
      </c>
      <c r="C347" s="19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2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43.5" x14ac:dyDescent="0.35">
      <c r="A348" s="10">
        <v>3622</v>
      </c>
      <c r="B348" s="19" t="s">
        <v>3620</v>
      </c>
      <c r="C348" s="19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2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43.5" x14ac:dyDescent="0.35">
      <c r="A349" s="10">
        <v>3623</v>
      </c>
      <c r="B349" s="19" t="s">
        <v>3621</v>
      </c>
      <c r="C349" s="19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2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87" x14ac:dyDescent="0.35">
      <c r="A350" s="10">
        <v>3624</v>
      </c>
      <c r="B350" s="19" t="s">
        <v>3622</v>
      </c>
      <c r="C350" s="19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2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72.5" x14ac:dyDescent="0.35">
      <c r="A351" s="10">
        <v>3627</v>
      </c>
      <c r="B351" s="19" t="s">
        <v>3625</v>
      </c>
      <c r="C351" s="19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2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43.5" x14ac:dyDescent="0.35">
      <c r="A352" s="10">
        <v>3648</v>
      </c>
      <c r="B352" s="19" t="s">
        <v>3646</v>
      </c>
      <c r="C352" s="19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2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43.5" x14ac:dyDescent="0.35">
      <c r="A353" s="10">
        <v>3651</v>
      </c>
      <c r="B353" s="19" t="s">
        <v>3649</v>
      </c>
      <c r="C353" s="19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2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58" x14ac:dyDescent="0.35">
      <c r="A354" s="10">
        <v>3655</v>
      </c>
      <c r="B354" s="19" t="s">
        <v>3652</v>
      </c>
      <c r="C354" s="19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2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43.5" x14ac:dyDescent="0.35">
      <c r="A355" s="10">
        <v>3658</v>
      </c>
      <c r="B355" s="19" t="s">
        <v>3655</v>
      </c>
      <c r="C355" s="19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2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58" x14ac:dyDescent="0.35">
      <c r="A356" s="10">
        <v>3659</v>
      </c>
      <c r="B356" s="19" t="s">
        <v>3656</v>
      </c>
      <c r="C356" s="19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2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58" x14ac:dyDescent="0.35">
      <c r="A357" s="10">
        <v>3661</v>
      </c>
      <c r="B357" s="19" t="s">
        <v>3658</v>
      </c>
      <c r="C357" s="19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2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58" x14ac:dyDescent="0.35">
      <c r="A358" s="10">
        <v>3664</v>
      </c>
      <c r="B358" s="19" t="s">
        <v>3661</v>
      </c>
      <c r="C358" s="19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2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ht="43.5" x14ac:dyDescent="0.35">
      <c r="A359" s="10">
        <v>3666</v>
      </c>
      <c r="B359" s="19" t="s">
        <v>3663</v>
      </c>
      <c r="C359" s="19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2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58" x14ac:dyDescent="0.35">
      <c r="A360" s="10">
        <v>3668</v>
      </c>
      <c r="B360" s="19" t="s">
        <v>3665</v>
      </c>
      <c r="C360" s="19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2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72.5" x14ac:dyDescent="0.35">
      <c r="A361" s="10">
        <v>3671</v>
      </c>
      <c r="B361" s="19" t="s">
        <v>3668</v>
      </c>
      <c r="C361" s="19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2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72.5" x14ac:dyDescent="0.35">
      <c r="A362" s="10">
        <v>3676</v>
      </c>
      <c r="B362" s="19" t="s">
        <v>3673</v>
      </c>
      <c r="C362" s="19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2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43.5" x14ac:dyDescent="0.35">
      <c r="A363" s="10">
        <v>3677</v>
      </c>
      <c r="B363" s="19" t="s">
        <v>3674</v>
      </c>
      <c r="C363" s="19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2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58" x14ac:dyDescent="0.35">
      <c r="A364" s="10">
        <v>3679</v>
      </c>
      <c r="B364" s="19" t="s">
        <v>3676</v>
      </c>
      <c r="C364" s="19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2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58" x14ac:dyDescent="0.35">
      <c r="A365" s="10">
        <v>3680</v>
      </c>
      <c r="B365" s="19" t="s">
        <v>3677</v>
      </c>
      <c r="C365" s="19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2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72.5" x14ac:dyDescent="0.35">
      <c r="A366" s="10">
        <v>3681</v>
      </c>
      <c r="B366" s="19" t="s">
        <v>3678</v>
      </c>
      <c r="C366" s="19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2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72.5" x14ac:dyDescent="0.35">
      <c r="A367" s="10">
        <v>3682</v>
      </c>
      <c r="B367" s="19" t="s">
        <v>3679</v>
      </c>
      <c r="C367" s="19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2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58" x14ac:dyDescent="0.35">
      <c r="A368" s="10">
        <v>3683</v>
      </c>
      <c r="B368" s="19" t="s">
        <v>3680</v>
      </c>
      <c r="C368" s="19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2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72.5" x14ac:dyDescent="0.35">
      <c r="A369" s="10">
        <v>3684</v>
      </c>
      <c r="B369" s="19" t="s">
        <v>3681</v>
      </c>
      <c r="C369" s="19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2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72.5" x14ac:dyDescent="0.35">
      <c r="A370" s="10">
        <v>3685</v>
      </c>
      <c r="B370" s="19" t="s">
        <v>3682</v>
      </c>
      <c r="C370" s="19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2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58" x14ac:dyDescent="0.35">
      <c r="A371" s="10">
        <v>3686</v>
      </c>
      <c r="B371" s="19" t="s">
        <v>3683</v>
      </c>
      <c r="C371" s="19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2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72.5" x14ac:dyDescent="0.35">
      <c r="A372" s="10">
        <v>3687</v>
      </c>
      <c r="B372" s="19" t="s">
        <v>3684</v>
      </c>
      <c r="C372" s="19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2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72.5" x14ac:dyDescent="0.35">
      <c r="A373" s="10">
        <v>3689</v>
      </c>
      <c r="B373" s="19" t="s">
        <v>3686</v>
      </c>
      <c r="C373" s="19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2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58" x14ac:dyDescent="0.35">
      <c r="A374" s="10">
        <v>3690</v>
      </c>
      <c r="B374" s="19" t="s">
        <v>3687</v>
      </c>
      <c r="C374" s="19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2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58" x14ac:dyDescent="0.35">
      <c r="A375" s="10">
        <v>3691</v>
      </c>
      <c r="B375" s="19" t="s">
        <v>3688</v>
      </c>
      <c r="C375" s="19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2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43.5" x14ac:dyDescent="0.35">
      <c r="A376" s="10">
        <v>3692</v>
      </c>
      <c r="B376" s="19" t="s">
        <v>3689</v>
      </c>
      <c r="C376" s="19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2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58" x14ac:dyDescent="0.35">
      <c r="A377" s="10">
        <v>3694</v>
      </c>
      <c r="B377" s="19" t="s">
        <v>3691</v>
      </c>
      <c r="C377" s="19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2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72.5" x14ac:dyDescent="0.35">
      <c r="A378" s="10">
        <v>3695</v>
      </c>
      <c r="B378" s="19" t="s">
        <v>3692</v>
      </c>
      <c r="C378" s="19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2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58" x14ac:dyDescent="0.35">
      <c r="A379" s="10">
        <v>3698</v>
      </c>
      <c r="B379" s="19" t="s">
        <v>3695</v>
      </c>
      <c r="C379" s="19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2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58" x14ac:dyDescent="0.35">
      <c r="A380" s="10">
        <v>3699</v>
      </c>
      <c r="B380" s="19" t="s">
        <v>3696</v>
      </c>
      <c r="C380" s="19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2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29" x14ac:dyDescent="0.35">
      <c r="A381" s="10">
        <v>3700</v>
      </c>
      <c r="B381" s="19" t="s">
        <v>3697</v>
      </c>
      <c r="C381" s="19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2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72.5" x14ac:dyDescent="0.35">
      <c r="A382" s="10">
        <v>3703</v>
      </c>
      <c r="B382" s="19" t="s">
        <v>3700</v>
      </c>
      <c r="C382" s="19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2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58" x14ac:dyDescent="0.35">
      <c r="A383" s="10">
        <v>3705</v>
      </c>
      <c r="B383" s="19" t="s">
        <v>3702</v>
      </c>
      <c r="C383" s="19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2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58" x14ac:dyDescent="0.35">
      <c r="A384" s="10">
        <v>3706</v>
      </c>
      <c r="B384" s="19" t="s">
        <v>3703</v>
      </c>
      <c r="C384" s="19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2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58" x14ac:dyDescent="0.35">
      <c r="A385" s="10">
        <v>3707</v>
      </c>
      <c r="B385" s="19" t="s">
        <v>3704</v>
      </c>
      <c r="C385" s="19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2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72.5" x14ac:dyDescent="0.35">
      <c r="A386" s="10">
        <v>3708</v>
      </c>
      <c r="B386" s="19" t="s">
        <v>3705</v>
      </c>
      <c r="C386" s="19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ROUND((E386/D386)*100,0)</f>
        <v>300</v>
      </c>
      <c r="P386">
        <f t="shared" ref="P386:P413" si="25">IFERROR(ROUND((E386/L386),2),0)</f>
        <v>53.85</v>
      </c>
      <c r="Q386" s="12" t="s">
        <v>8315</v>
      </c>
      <c r="R386" t="s">
        <v>8316</v>
      </c>
      <c r="S386" s="15">
        <f t="shared" ref="S386:S413" si="26">((J386/60)/60)/24+DATE(1970,1,1)</f>
        <v>41810.142199074071</v>
      </c>
      <c r="T386" s="15">
        <f t="shared" ref="T386:T413" si="27">((I386/60)/60)/24+DATE(1970,1,1)</f>
        <v>41824.142199074071</v>
      </c>
    </row>
    <row r="387" spans="1:20" ht="43.5" x14ac:dyDescent="0.35">
      <c r="A387" s="10">
        <v>3710</v>
      </c>
      <c r="B387" s="19" t="s">
        <v>3707</v>
      </c>
      <c r="C387" s="19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2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43.5" x14ac:dyDescent="0.35">
      <c r="A388" s="10">
        <v>3711</v>
      </c>
      <c r="B388" s="19" t="s">
        <v>3708</v>
      </c>
      <c r="C388" s="19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2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58" x14ac:dyDescent="0.35">
      <c r="A389" s="10">
        <v>3712</v>
      </c>
      <c r="B389" s="19" t="s">
        <v>3709</v>
      </c>
      <c r="C389" s="19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2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58" x14ac:dyDescent="0.35">
      <c r="A390" s="10">
        <v>3713</v>
      </c>
      <c r="B390" s="19" t="s">
        <v>3710</v>
      </c>
      <c r="C390" s="19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2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58" x14ac:dyDescent="0.35">
      <c r="A391" s="10">
        <v>3714</v>
      </c>
      <c r="B391" s="19" t="s">
        <v>3711</v>
      </c>
      <c r="C391" s="19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2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58" x14ac:dyDescent="0.35">
      <c r="A392" s="10">
        <v>3716</v>
      </c>
      <c r="B392" s="19" t="s">
        <v>3713</v>
      </c>
      <c r="C392" s="19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2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43.5" x14ac:dyDescent="0.35">
      <c r="A393" s="10">
        <v>3720</v>
      </c>
      <c r="B393" s="19" t="s">
        <v>3717</v>
      </c>
      <c r="C393" s="19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2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72.5" x14ac:dyDescent="0.35">
      <c r="A394" s="10">
        <v>3721</v>
      </c>
      <c r="B394" s="19" t="s">
        <v>3718</v>
      </c>
      <c r="C394" s="19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2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58" x14ac:dyDescent="0.35">
      <c r="A395" s="10">
        <v>3726</v>
      </c>
      <c r="B395" s="19" t="s">
        <v>3723</v>
      </c>
      <c r="C395" s="19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2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58" x14ac:dyDescent="0.35">
      <c r="A396" s="10">
        <v>3727</v>
      </c>
      <c r="B396" s="19" t="s">
        <v>3724</v>
      </c>
      <c r="C396" s="19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2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72.5" x14ac:dyDescent="0.35">
      <c r="A397" s="10">
        <v>3810</v>
      </c>
      <c r="B397" s="19" t="s">
        <v>3807</v>
      </c>
      <c r="C397" s="19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2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72.5" x14ac:dyDescent="0.35">
      <c r="A398" s="10">
        <v>3813</v>
      </c>
      <c r="B398" s="19" t="s">
        <v>3810</v>
      </c>
      <c r="C398" s="19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2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72.5" x14ac:dyDescent="0.35">
      <c r="A399" s="10">
        <v>3814</v>
      </c>
      <c r="B399" s="19" t="s">
        <v>3811</v>
      </c>
      <c r="C399" s="19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2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58" x14ac:dyDescent="0.35">
      <c r="A400" s="10">
        <v>3816</v>
      </c>
      <c r="B400" s="19" t="s">
        <v>3813</v>
      </c>
      <c r="C400" s="19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2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72.5" x14ac:dyDescent="0.35">
      <c r="A401" s="10">
        <v>3817</v>
      </c>
      <c r="B401" s="19" t="s">
        <v>3814</v>
      </c>
      <c r="C401" s="19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2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58" x14ac:dyDescent="0.35">
      <c r="A402" s="10">
        <v>3818</v>
      </c>
      <c r="B402" s="19" t="s">
        <v>3815</v>
      </c>
      <c r="C402" s="19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2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58" x14ac:dyDescent="0.35">
      <c r="A403" s="10">
        <v>3819</v>
      </c>
      <c r="B403" s="19" t="s">
        <v>3816</v>
      </c>
      <c r="C403" s="19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2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58" x14ac:dyDescent="0.35">
      <c r="A404" s="10">
        <v>3821</v>
      </c>
      <c r="B404" s="19" t="s">
        <v>3818</v>
      </c>
      <c r="C404" s="19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2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58" x14ac:dyDescent="0.35">
      <c r="A405" s="10">
        <v>3823</v>
      </c>
      <c r="B405" s="19" t="s">
        <v>3820</v>
      </c>
      <c r="C405" s="19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2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58" x14ac:dyDescent="0.35">
      <c r="A406" s="10">
        <v>3825</v>
      </c>
      <c r="B406" s="19" t="s">
        <v>3822</v>
      </c>
      <c r="C406" s="19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2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58" x14ac:dyDescent="0.35">
      <c r="A407" s="10">
        <v>3828</v>
      </c>
      <c r="B407" s="19" t="s">
        <v>3825</v>
      </c>
      <c r="C407" s="19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2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72.5" x14ac:dyDescent="0.35">
      <c r="A408" s="10">
        <v>3829</v>
      </c>
      <c r="B408" s="19" t="s">
        <v>3826</v>
      </c>
      <c r="C408" s="19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2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58" x14ac:dyDescent="0.35">
      <c r="A409" s="10">
        <v>3830</v>
      </c>
      <c r="B409" s="19" t="s">
        <v>3827</v>
      </c>
      <c r="C409" s="19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2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72.5" x14ac:dyDescent="0.35">
      <c r="A410" s="10">
        <v>3831</v>
      </c>
      <c r="B410" s="19" t="s">
        <v>3828</v>
      </c>
      <c r="C410" s="19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2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72.5" x14ac:dyDescent="0.35">
      <c r="A411" s="10">
        <v>3832</v>
      </c>
      <c r="B411" s="19" t="s">
        <v>3829</v>
      </c>
      <c r="C411" s="19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2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43.5" x14ac:dyDescent="0.35">
      <c r="A412" s="10">
        <v>3836</v>
      </c>
      <c r="B412" s="19" t="s">
        <v>3833</v>
      </c>
      <c r="C412" s="19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2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72.5" x14ac:dyDescent="0.35">
      <c r="A413" s="10">
        <v>3839</v>
      </c>
      <c r="B413" s="19" t="s">
        <v>3836</v>
      </c>
      <c r="C413" s="19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2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2:O413 O1:P1 S1:T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F348">
    <cfRule type="cellIs" dxfId="0" priority="1" operator="equal">
      <formula>"canceled"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A2" sqref="A2"/>
    </sheetView>
  </sheetViews>
  <sheetFormatPr defaultRowHeight="14.5" x14ac:dyDescent="0.35"/>
  <cols>
    <col min="1" max="1" width="26.26953125" bestFit="1" customWidth="1"/>
    <col min="2" max="2" width="11.08984375" bestFit="1" customWidth="1"/>
    <col min="3" max="3" width="12.08984375" bestFit="1" customWidth="1"/>
  </cols>
  <sheetData>
    <row r="1" spans="1:3" x14ac:dyDescent="0.35">
      <c r="B1" t="s">
        <v>8391</v>
      </c>
      <c r="C1" t="s">
        <v>8392</v>
      </c>
    </row>
    <row r="2" spans="1:3" x14ac:dyDescent="0.35">
      <c r="A2" t="s">
        <v>8389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35">
      <c r="A3" t="s">
        <v>8390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35">
      <c r="A4" t="s">
        <v>8393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35">
      <c r="A5" t="s">
        <v>8394</v>
      </c>
      <c r="B5" s="27">
        <f>_xlfn.QUARTILE.EXC('Successful US Kickstarters'!D:D,3)</f>
        <v>5000</v>
      </c>
      <c r="C5" s="27">
        <f>_xlfn.QUARTILE.EXC('Failed US Kickstarters'!D:D,3)</f>
        <v>10000</v>
      </c>
    </row>
    <row r="6" spans="1:3" x14ac:dyDescent="0.35">
      <c r="A6" t="s">
        <v>8395</v>
      </c>
      <c r="B6" s="27">
        <f>_xlfn.QUARTILE.EXC('Successful US Kickstarters'!D:D,1)</f>
        <v>1500</v>
      </c>
      <c r="C6" s="27">
        <f>_xlfn.QUARTILE.EXC('Failed US Kickstarters'!D:D,1)</f>
        <v>2000</v>
      </c>
    </row>
    <row r="7" spans="1:3" x14ac:dyDescent="0.35">
      <c r="A7" t="s">
        <v>8396</v>
      </c>
      <c r="B7" s="27">
        <f>B5-B6</f>
        <v>3500</v>
      </c>
      <c r="C7" s="27">
        <f>C5-C6</f>
        <v>8000</v>
      </c>
    </row>
    <row r="8" spans="1:3" x14ac:dyDescent="0.35">
      <c r="B8" s="27"/>
      <c r="C8" s="27"/>
    </row>
    <row r="9" spans="1:3" x14ac:dyDescent="0.35">
      <c r="A9" t="s">
        <v>8397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35">
      <c r="A10" t="s">
        <v>8398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35">
      <c r="A11" t="s">
        <v>8399</v>
      </c>
      <c r="B11" s="27">
        <f>_xlfn.STDEV.P('Successful US Kickstarters'!E:E)</f>
        <v>8334.5731699164608</v>
      </c>
      <c r="C11" s="27">
        <f>_xlfn.STDEV.P('Failed US Kickstarters'!E:E)</f>
        <v>1330.5230280400915</v>
      </c>
    </row>
    <row r="12" spans="1:3" x14ac:dyDescent="0.35">
      <c r="A12" t="s">
        <v>8400</v>
      </c>
      <c r="B12" s="27">
        <f>_xlfn.QUARTILE.EXC('Successful US Kickstarters'!E:E,3)</f>
        <v>5699</v>
      </c>
      <c r="C12" s="27">
        <f>_xlfn.QUARTILE.EXC('Failed US Kickstarters'!E:E,3)</f>
        <v>501</v>
      </c>
    </row>
    <row r="13" spans="1:3" x14ac:dyDescent="0.35">
      <c r="A13" t="s">
        <v>8401</v>
      </c>
      <c r="B13" s="27">
        <f>_xlfn.QUARTILE.EXC('Successful US Kickstarters'!E:E,1)</f>
        <v>1716.5074999999999</v>
      </c>
      <c r="C13" s="27">
        <f>_xlfn.QUARTILE.EXC('Failed US Kickstarters'!E:E,1)</f>
        <v>9.25</v>
      </c>
    </row>
    <row r="14" spans="1:3" x14ac:dyDescent="0.35">
      <c r="A14" t="s">
        <v>8402</v>
      </c>
      <c r="B14" s="27">
        <f>B12-B13</f>
        <v>3982.4925000000003</v>
      </c>
      <c r="C14" s="27">
        <f>C12-C13</f>
        <v>491.75</v>
      </c>
    </row>
    <row r="16" spans="1:3" x14ac:dyDescent="0.35">
      <c r="A16" t="s">
        <v>8404</v>
      </c>
      <c r="B16" s="8">
        <f>SUM('Successful US Kickstarters'!E:E)/SUM('Successful US Kickstarters'!L:L)</f>
        <v>88.783445025775166</v>
      </c>
    </row>
    <row r="17" spans="1:2" x14ac:dyDescent="0.35">
      <c r="A17" t="s">
        <v>8403</v>
      </c>
      <c r="B17" s="28">
        <f>AVERAGE('Successful US Kickstarters'!L:L)</f>
        <v>63.092233009708735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F2" sqref="F2"/>
    </sheetView>
  </sheetViews>
  <sheetFormatPr defaultRowHeight="14.5" x14ac:dyDescent="0.35"/>
  <cols>
    <col min="1" max="1" width="31.08984375" bestFit="1" customWidth="1"/>
    <col min="2" max="2" width="42.7265625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8384</v>
      </c>
      <c r="B1" t="s">
        <v>8385</v>
      </c>
      <c r="C1" t="s">
        <v>8386</v>
      </c>
      <c r="D1" t="s">
        <v>8387</v>
      </c>
      <c r="E1" t="s">
        <v>8307</v>
      </c>
      <c r="F1" t="s">
        <v>8388</v>
      </c>
    </row>
    <row r="2" spans="1:6" ht="43.5" x14ac:dyDescent="0.35">
      <c r="A2" t="s">
        <v>3473</v>
      </c>
      <c r="B2" s="19" t="str">
        <f>VLOOKUP(A2,Kickstarter!B:C,2,FALSE)</f>
        <v>Help us get actor-writer Ian Bonar's debut play - a hilarious, heartbreaking story of grief and loss - to the 2016 Edinburgh Fringe.</v>
      </c>
      <c r="C2" s="8">
        <f>VLOOKUP(A2,Kickstarter!B:E,3,FALSE)</f>
        <v>2000</v>
      </c>
      <c r="D2" s="8">
        <f>VLOOKUP(A2,Kickstarter!B:E,4,FALSE)</f>
        <v>2020</v>
      </c>
      <c r="E2" s="8">
        <f>VLOOKUP(A2,Kickstarter!B:P,15,FALSE)</f>
        <v>51.79</v>
      </c>
      <c r="F2">
        <f>VLOOKUP(A2,Kickstarter!B:P,11,FALSE)</f>
        <v>39</v>
      </c>
    </row>
    <row r="3" spans="1:6" ht="43.5" x14ac:dyDescent="0.35">
      <c r="A3" t="s">
        <v>3616</v>
      </c>
      <c r="B3" s="19" t="str">
        <f>VLOOKUP(A3,Kickstarter!B:C,2,FALSE)</f>
        <v>The play yet to be described as "A surefire Edinburgh Fringe Festival Cult Hit". Coming to the Underbelly, Edinburgh, 5th-30th August.</v>
      </c>
      <c r="C3" s="8">
        <f>VLOOKUP(A3,Kickstarter!B:E,3,FALSE)</f>
        <v>2000</v>
      </c>
      <c r="D3" s="8">
        <f>VLOOKUP(A3,Kickstarter!B:E,4,FALSE)</f>
        <v>2020</v>
      </c>
      <c r="E3" s="8">
        <f>VLOOKUP(A3,Kickstarter!B:P,15,FALSE)</f>
        <v>36.07</v>
      </c>
      <c r="F3">
        <f>VLOOKUP(A3,Kickstarter!B:P,11,FALSE)</f>
        <v>56</v>
      </c>
    </row>
    <row r="4" spans="1:6" ht="43.5" x14ac:dyDescent="0.35">
      <c r="A4" t="s">
        <v>3178</v>
      </c>
      <c r="B4" s="19" t="str">
        <f>VLOOKUP(A4,Kickstarter!B:C,2,FALSE)</f>
        <v>Cutting Off Kate Bush is a one-woman show written &amp; performed by Lucy Benson-Brown, premiering at the Edinburgh Fringe Festival 2014</v>
      </c>
      <c r="C4" s="8">
        <f>VLOOKUP(A4,Kickstarter!B:E,3,FALSE)</f>
        <v>1500</v>
      </c>
      <c r="D4" s="8">
        <f>VLOOKUP(A4,Kickstarter!B:E,4,FALSE)</f>
        <v>2576</v>
      </c>
      <c r="E4" s="8">
        <f>VLOOKUP(A4,Kickstarter!B:P,15,FALSE)</f>
        <v>33.03</v>
      </c>
      <c r="F4">
        <f>VLOOKUP(A4,Kickstarter!B:P,11,FALSE)</f>
        <v>78</v>
      </c>
    </row>
    <row r="5" spans="1:6" ht="43.5" x14ac:dyDescent="0.35">
      <c r="A5" t="s">
        <v>3329</v>
      </c>
      <c r="B5" s="19" t="str">
        <f>VLOOKUP(A5,Kickstarter!B:C,2,FALSE)</f>
        <v>Jestia and Raedon is a brand new romantic comedy play going to the Edinburgh Fringe Festival this summer.</v>
      </c>
      <c r="C5" s="8">
        <f>VLOOKUP(A5,Kickstarter!B:E,3,FALSE)</f>
        <v>1000</v>
      </c>
      <c r="D5" s="8">
        <f>VLOOKUP(A5,Kickstarter!B:E,4,FALSE)</f>
        <v>1168</v>
      </c>
      <c r="E5" s="8">
        <f>VLOOKUP(A5,Kickstarter!B:P,15,FALSE)</f>
        <v>44.92</v>
      </c>
      <c r="F5">
        <f>VLOOKUP(A5,Kickstarter!B:P,11,FALSE)</f>
        <v>26</v>
      </c>
    </row>
    <row r="6" spans="1:6" ht="58" x14ac:dyDescent="0.35">
      <c r="A6" t="s">
        <v>3221</v>
      </c>
      <c r="B6" s="19" t="str">
        <f>VLOOKUP(A6,Kickstarter!B:C,2,FALSE)</f>
        <v>A one-man show about love, loss, and motorways, written &amp; performed by Ben Norris. Help us get to the 2015 Edinburgh Fringe and beyond!</v>
      </c>
      <c r="C6" s="8">
        <f>VLOOKUP(A6,Kickstarter!B:E,3,FALSE)</f>
        <v>4000</v>
      </c>
      <c r="D6" s="8">
        <f>VLOOKUP(A6,Kickstarter!B:E,4,FALSE)</f>
        <v>4137</v>
      </c>
      <c r="E6" s="8">
        <f>VLOOKUP(A6,Kickstarter!B:P,15,FALSE)</f>
        <v>36.61</v>
      </c>
      <c r="F6">
        <f>VLOOKUP(A6,Kickstarter!B:P,11,FALSE)</f>
        <v>113</v>
      </c>
    </row>
    <row r="7" spans="1:6" x14ac:dyDescent="0.35">
      <c r="B7" s="19"/>
    </row>
    <row r="8" spans="1:6" x14ac:dyDescent="0.35">
      <c r="B8" s="1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5" sqref="A5"/>
    </sheetView>
  </sheetViews>
  <sheetFormatPr defaultRowHeight="14.5" x14ac:dyDescent="0.35"/>
  <cols>
    <col min="1" max="1" width="17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bestFit="1" customWidth="1"/>
  </cols>
  <sheetData>
    <row r="1" spans="1:6" x14ac:dyDescent="0.35">
      <c r="A1" s="13" t="s">
        <v>8222</v>
      </c>
      <c r="B1" t="s">
        <v>8364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35">
      <c r="A6" s="14" t="s">
        <v>8361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G6" sqref="G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customWidth="1"/>
    <col min="4" max="4" width="9.1796875" customWidth="1"/>
    <col min="5" max="5" width="10.7265625" customWidth="1"/>
    <col min="6" max="6" width="10.7265625" bestFit="1" customWidth="1"/>
  </cols>
  <sheetData>
    <row r="1" spans="1:5" x14ac:dyDescent="0.35">
      <c r="A1" s="13" t="s">
        <v>8222</v>
      </c>
      <c r="B1" t="s">
        <v>8223</v>
      </c>
    </row>
    <row r="2" spans="1:5" x14ac:dyDescent="0.35">
      <c r="A2" s="13" t="s">
        <v>8359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35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A18" sqref="A18"/>
    </sheetView>
  </sheetViews>
  <sheetFormatPr defaultRowHeight="14.5" x14ac:dyDescent="0.35"/>
  <cols>
    <col min="1" max="1" width="17" customWidth="1"/>
    <col min="2" max="2" width="15.26953125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8359</v>
      </c>
      <c r="B1" t="s">
        <v>8315</v>
      </c>
    </row>
    <row r="2" spans="1:6" x14ac:dyDescent="0.35">
      <c r="A2" s="13" t="s">
        <v>8383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8376</v>
      </c>
      <c r="B6" s="10"/>
      <c r="C6" s="10"/>
      <c r="D6" s="10"/>
      <c r="E6" s="10"/>
      <c r="F6" s="10"/>
    </row>
    <row r="7" spans="1:6" x14ac:dyDescent="0.35">
      <c r="A7" s="17" t="s">
        <v>8377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35">
      <c r="A8" s="17" t="s">
        <v>8378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35">
      <c r="A9" s="17" t="s">
        <v>8379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35">
      <c r="A10" s="14" t="s">
        <v>8367</v>
      </c>
      <c r="B10" s="10"/>
      <c r="C10" s="10"/>
      <c r="D10" s="10"/>
      <c r="E10" s="10"/>
      <c r="F10" s="10"/>
    </row>
    <row r="11" spans="1:6" x14ac:dyDescent="0.35">
      <c r="A11" s="17" t="s">
        <v>8380</v>
      </c>
      <c r="B11" s="10">
        <v>2</v>
      </c>
      <c r="C11" s="10">
        <v>40</v>
      </c>
      <c r="D11" s="10"/>
      <c r="E11" s="10">
        <v>71</v>
      </c>
      <c r="F11" s="10">
        <v>113</v>
      </c>
    </row>
    <row r="12" spans="1:6" x14ac:dyDescent="0.35">
      <c r="A12" s="17" t="s">
        <v>8368</v>
      </c>
      <c r="B12" s="10">
        <v>3</v>
      </c>
      <c r="C12" s="10">
        <v>52</v>
      </c>
      <c r="D12" s="10"/>
      <c r="E12" s="10">
        <v>111</v>
      </c>
      <c r="F12" s="10">
        <v>166</v>
      </c>
    </row>
    <row r="13" spans="1:6" x14ac:dyDescent="0.35">
      <c r="A13" s="17" t="s">
        <v>8381</v>
      </c>
      <c r="B13" s="10">
        <v>4</v>
      </c>
      <c r="C13" s="10">
        <v>49</v>
      </c>
      <c r="D13" s="10"/>
      <c r="E13" s="10">
        <v>100</v>
      </c>
      <c r="F13" s="10">
        <v>153</v>
      </c>
    </row>
    <row r="14" spans="1:6" x14ac:dyDescent="0.35">
      <c r="A14" s="14" t="s">
        <v>8369</v>
      </c>
      <c r="B14" s="10"/>
      <c r="C14" s="10"/>
      <c r="D14" s="10"/>
      <c r="E14" s="10"/>
      <c r="F14" s="10"/>
    </row>
    <row r="15" spans="1:6" x14ac:dyDescent="0.35">
      <c r="A15" s="17" t="s">
        <v>8370</v>
      </c>
      <c r="B15" s="10">
        <v>1</v>
      </c>
      <c r="C15" s="10">
        <v>50</v>
      </c>
      <c r="D15" s="10"/>
      <c r="E15" s="10">
        <v>87</v>
      </c>
      <c r="F15" s="10">
        <v>138</v>
      </c>
    </row>
    <row r="16" spans="1:6" x14ac:dyDescent="0.35">
      <c r="A16" s="17" t="s">
        <v>8371</v>
      </c>
      <c r="B16" s="10">
        <v>4</v>
      </c>
      <c r="C16" s="10">
        <v>47</v>
      </c>
      <c r="D16" s="10"/>
      <c r="E16" s="10">
        <v>72</v>
      </c>
      <c r="F16" s="10">
        <v>123</v>
      </c>
    </row>
    <row r="17" spans="1:6" x14ac:dyDescent="0.35">
      <c r="A17" s="17" t="s">
        <v>8372</v>
      </c>
      <c r="B17" s="10">
        <v>4</v>
      </c>
      <c r="C17" s="10">
        <v>34</v>
      </c>
      <c r="D17" s="10"/>
      <c r="E17" s="10">
        <v>59</v>
      </c>
      <c r="F17" s="10">
        <v>97</v>
      </c>
    </row>
    <row r="18" spans="1:6" x14ac:dyDescent="0.35">
      <c r="A18" s="14" t="s">
        <v>8373</v>
      </c>
      <c r="B18" s="10"/>
      <c r="C18" s="10"/>
      <c r="D18" s="10"/>
      <c r="E18" s="10"/>
      <c r="F18" s="10"/>
    </row>
    <row r="19" spans="1:6" x14ac:dyDescent="0.35">
      <c r="A19" s="17" t="s">
        <v>8374</v>
      </c>
      <c r="B19" s="10"/>
      <c r="C19" s="10">
        <v>50</v>
      </c>
      <c r="D19" s="10"/>
      <c r="E19" s="10">
        <v>65</v>
      </c>
      <c r="F19" s="10">
        <v>115</v>
      </c>
    </row>
    <row r="20" spans="1:6" x14ac:dyDescent="0.35">
      <c r="A20" s="17" t="s">
        <v>8375</v>
      </c>
      <c r="B20" s="10">
        <v>3</v>
      </c>
      <c r="C20" s="10">
        <v>31</v>
      </c>
      <c r="D20" s="10"/>
      <c r="E20" s="10">
        <v>54</v>
      </c>
      <c r="F20" s="10">
        <v>88</v>
      </c>
    </row>
    <row r="21" spans="1:6" x14ac:dyDescent="0.35">
      <c r="A21" s="17" t="s">
        <v>8382</v>
      </c>
      <c r="B21" s="10">
        <v>3</v>
      </c>
      <c r="C21" s="10">
        <v>35</v>
      </c>
      <c r="D21" s="10"/>
      <c r="E21" s="10">
        <v>37</v>
      </c>
      <c r="F21" s="10">
        <v>75</v>
      </c>
    </row>
    <row r="22" spans="1:6" x14ac:dyDescent="0.35">
      <c r="A22" s="14" t="s">
        <v>8361</v>
      </c>
      <c r="B22" s="10">
        <v>37</v>
      </c>
      <c r="C22" s="10">
        <v>493</v>
      </c>
      <c r="D22" s="10">
        <v>24</v>
      </c>
      <c r="E22" s="10">
        <v>839</v>
      </c>
      <c r="F22" s="10">
        <v>1393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F16" sqref="F16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29" t="s">
        <v>8386</v>
      </c>
      <c r="B1" t="s">
        <v>8405</v>
      </c>
      <c r="C1" t="s">
        <v>8406</v>
      </c>
      <c r="D1" t="s">
        <v>8407</v>
      </c>
      <c r="E1" t="s">
        <v>8408</v>
      </c>
      <c r="F1" t="s">
        <v>8409</v>
      </c>
      <c r="G1" t="s">
        <v>8410</v>
      </c>
      <c r="H1" t="s">
        <v>8411</v>
      </c>
    </row>
    <row r="2" spans="1:8" x14ac:dyDescent="0.35">
      <c r="A2" t="s">
        <v>8412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30">
        <f>(B2/$E2)</f>
        <v>0.71081677704194257</v>
      </c>
      <c r="G2" s="30">
        <f t="shared" ref="G2:H2" si="0">(C2/$E2)</f>
        <v>0.24944812362030905</v>
      </c>
      <c r="H2" s="30">
        <f t="shared" si="0"/>
        <v>3.9735099337748346E-2</v>
      </c>
    </row>
    <row r="3" spans="1:8" x14ac:dyDescent="0.35">
      <c r="A3" t="s">
        <v>8413</v>
      </c>
      <c r="B3">
        <f>COUNTIFS(Kickstarter!$D:$D,"&gt;=1000",Kickstarter!$D:$D,"&lt;5000",Kickstarter!$F:$F,"successful")</f>
        <v>932</v>
      </c>
      <c r="C3">
        <f>COUNTIFS(Kickstarter!$D:$D,"&gt;=1000",Kickstarter!$D:$D,"&lt;5000",Kickstarter!$F:$F,"failed")</f>
        <v>420</v>
      </c>
      <c r="D3">
        <f>COUNTIFS(Kickstarter!$D:$D,"&gt;=1000",Kickstarter!$D:$D,"&lt;5000",Kickstarter!$F:$F,"canceled")</f>
        <v>60</v>
      </c>
      <c r="E3">
        <f>SUM(B3:D3)</f>
        <v>1412</v>
      </c>
      <c r="F3" s="30">
        <f t="shared" ref="F3:F7" si="1">(B3/$E3)</f>
        <v>0.66005665722379603</v>
      </c>
      <c r="G3" s="30">
        <f t="shared" ref="G3:G8" si="2">(C3/$E3)</f>
        <v>0.29745042492917845</v>
      </c>
      <c r="H3" s="30">
        <f t="shared" ref="H3:H8" si="3">(D3/$E3)</f>
        <v>4.2492917847025496E-2</v>
      </c>
    </row>
    <row r="4" spans="1:8" x14ac:dyDescent="0.35">
      <c r="A4" t="s">
        <v>8414</v>
      </c>
      <c r="B4">
        <f>COUNTIFS(Kickstarter!$D:$D,"&gt;=5000",Kickstarter!$D:$D,"&lt;10000",Kickstarter!$F:$F,"successful")</f>
        <v>381</v>
      </c>
      <c r="C4">
        <f>COUNTIFS(Kickstarter!$D:$D,"&gt;=5000",Kickstarter!$D:$D,"&lt;10000",Kickstarter!$F:$F,"failed")</f>
        <v>283</v>
      </c>
      <c r="D4">
        <f>COUNTIFS(Kickstarter!$D:$D,"&gt;=5000",Kickstarter!$D:$D,"&lt;10000",Kickstarter!$F:$F,"canceled")</f>
        <v>52</v>
      </c>
      <c r="E4">
        <f>SUM(B4:D4)</f>
        <v>716</v>
      </c>
      <c r="F4" s="30">
        <f t="shared" si="1"/>
        <v>0.53212290502793291</v>
      </c>
      <c r="G4" s="30">
        <f t="shared" si="2"/>
        <v>0.39525139664804471</v>
      </c>
      <c r="H4" s="30">
        <f t="shared" si="3"/>
        <v>7.2625698324022353E-2</v>
      </c>
    </row>
    <row r="5" spans="1:8" x14ac:dyDescent="0.35">
      <c r="A5" t="s">
        <v>8415</v>
      </c>
      <c r="B5">
        <f>COUNTIFS(Kickstarter!$D:$D,"&gt;=10000",Kickstarter!$D:$D,"&lt;15000",Kickstarter!$F:$F,"successful")</f>
        <v>168</v>
      </c>
      <c r="C5">
        <f>COUNTIFS(Kickstarter!$D:$D,"&gt;=10000",Kickstarter!$D:$D,"&lt;15000",Kickstarter!$F:$F,"failed")</f>
        <v>144</v>
      </c>
      <c r="D5">
        <f>COUNTIFS(Kickstarter!$D:$D,"&gt;=10000",Kickstarter!$D:$D,"&lt;15000",Kickstarter!$F:$F,"canceled")</f>
        <v>40</v>
      </c>
      <c r="E5">
        <f t="shared" ref="E5:E13" si="4">SUM(B5:D5)</f>
        <v>352</v>
      </c>
      <c r="F5" s="30">
        <f t="shared" si="1"/>
        <v>0.47727272727272729</v>
      </c>
      <c r="G5" s="30">
        <f t="shared" si="2"/>
        <v>0.40909090909090912</v>
      </c>
      <c r="H5" s="30">
        <f t="shared" si="3"/>
        <v>0.11363636363636363</v>
      </c>
    </row>
    <row r="6" spans="1:8" x14ac:dyDescent="0.35">
      <c r="A6" t="s">
        <v>8416</v>
      </c>
      <c r="B6">
        <f>COUNTIFS(Kickstarter!$D:$D,"&gt;=15000",Kickstarter!$D:$D,"&lt;20000",Kickstarter!$F:$F,"successful")</f>
        <v>94</v>
      </c>
      <c r="C6">
        <f>COUNTIFS(Kickstarter!$D:$D,"&gt;=15000",Kickstarter!$D:$D,"&lt;20000",Kickstarter!$F:$F,"failed")</f>
        <v>90</v>
      </c>
      <c r="D6">
        <f>COUNTIFS(Kickstarter!$D:$D,"&gt;=15000",Kickstarter!$D:$D,"&lt;20000",Kickstarter!$F:$F,"canceled")</f>
        <v>17</v>
      </c>
      <c r="E6">
        <f t="shared" si="4"/>
        <v>201</v>
      </c>
      <c r="F6" s="30">
        <f t="shared" si="1"/>
        <v>0.46766169154228854</v>
      </c>
      <c r="G6" s="30">
        <f t="shared" si="2"/>
        <v>0.44776119402985076</v>
      </c>
      <c r="H6" s="30">
        <f t="shared" si="3"/>
        <v>8.45771144278607E-2</v>
      </c>
    </row>
    <row r="7" spans="1:8" x14ac:dyDescent="0.35">
      <c r="A7" t="s">
        <v>8417</v>
      </c>
      <c r="B7">
        <f>COUNTIFS(Kickstarter!$D:$D,"&gt;=20000",Kickstarter!$D:$D,"&lt;25000",Kickstarter!$F:$F,"successful")</f>
        <v>62</v>
      </c>
      <c r="C7">
        <f>COUNTIFS(Kickstarter!$D:$D,"&gt;=20000",Kickstarter!$D:$D,"&lt;25000",Kickstarter!$F:$F,"failed")</f>
        <v>72</v>
      </c>
      <c r="D7">
        <f>COUNTIFS(Kickstarter!$D:$D,"&gt;=20000",Kickstarter!$D:$D,"&lt;25000",Kickstarter!$F:$F,"canceled")</f>
        <v>14</v>
      </c>
      <c r="E7">
        <f t="shared" si="4"/>
        <v>148</v>
      </c>
      <c r="F7" s="30">
        <f t="shared" si="1"/>
        <v>0.41891891891891891</v>
      </c>
      <c r="G7" s="30">
        <f t="shared" si="2"/>
        <v>0.48648648648648651</v>
      </c>
      <c r="H7" s="30">
        <f t="shared" si="3"/>
        <v>9.45945945945946E-2</v>
      </c>
    </row>
    <row r="8" spans="1:8" x14ac:dyDescent="0.35">
      <c r="A8" t="s">
        <v>8418</v>
      </c>
      <c r="B8">
        <f>COUNTIFS(Kickstarter!$D:$D,"&gt;=25000",Kickstarter!$D:$D,"&lt;30000",Kickstarter!$F:$F,"successful")</f>
        <v>55</v>
      </c>
      <c r="C8">
        <f>COUNTIFS(Kickstarter!$D:$D,"&gt;=25000",Kickstarter!$D:$D,"&lt;30000",Kickstarter!$F:$F,"failed")</f>
        <v>64</v>
      </c>
      <c r="D8">
        <f>COUNTIFS(Kickstarter!$D:$D,"&gt;=25000",Kickstarter!$D:$D,"&lt;30000",Kickstarter!$F:$F,"canceled")</f>
        <v>18</v>
      </c>
      <c r="E8">
        <f t="shared" si="4"/>
        <v>137</v>
      </c>
      <c r="F8" s="30">
        <f>(B8/$E8)</f>
        <v>0.40145985401459855</v>
      </c>
      <c r="G8" s="30">
        <f t="shared" si="2"/>
        <v>0.46715328467153283</v>
      </c>
      <c r="H8" s="30">
        <f t="shared" si="3"/>
        <v>0.13138686131386862</v>
      </c>
    </row>
    <row r="9" spans="1:8" x14ac:dyDescent="0.35">
      <c r="A9" t="s">
        <v>8419</v>
      </c>
      <c r="B9">
        <f>COUNTIFS(Kickstarter!$D:$D,"&gt;=30000",Kickstarter!$D:$D,"&lt;35000",Kickstarter!$F:$F,"successful")</f>
        <v>32</v>
      </c>
      <c r="C9">
        <f>COUNTIFS(Kickstarter!$D:$D,"&gt;=30000",Kickstarter!$D:$D,"&lt;35000",Kickstarter!$F:$F,"failed")</f>
        <v>37</v>
      </c>
      <c r="D9">
        <f>COUNTIFS(Kickstarter!$D:$D,"&gt;=30000",Kickstarter!$D:$D,"&lt;35000",Kickstarter!$F:$F,"canceled")</f>
        <v>13</v>
      </c>
      <c r="E9">
        <f t="shared" si="4"/>
        <v>82</v>
      </c>
      <c r="F9" s="30">
        <f t="shared" ref="F9:F13" si="5">(B9/$E9)</f>
        <v>0.3902439024390244</v>
      </c>
      <c r="G9" s="30">
        <f t="shared" ref="G9:G13" si="6">(C9/$E9)</f>
        <v>0.45121951219512196</v>
      </c>
      <c r="H9" s="30">
        <f t="shared" ref="H9:H13" si="7">(D9/$E9)</f>
        <v>0.15853658536585366</v>
      </c>
    </row>
    <row r="10" spans="1:8" x14ac:dyDescent="0.35">
      <c r="A10" t="s">
        <v>8420</v>
      </c>
      <c r="B10">
        <f>COUNTIFS(Kickstarter!$D:$D,"&gt;=35000",Kickstarter!$D:$D,"&lt;40000",Kickstarter!$F:$F,"successful")</f>
        <v>26</v>
      </c>
      <c r="C10">
        <f>COUNTIFS(Kickstarter!$D:$D,"&gt;=35000",Kickstarter!$D:$D,"&lt;40000",Kickstarter!$F:$F,"failed")</f>
        <v>22</v>
      </c>
      <c r="D10">
        <f>COUNTIFS(Kickstarter!$D:$D,"&gt;=35000",Kickstarter!$D:$D,"&lt;40000",Kickstarter!$F:$F,"canceled")</f>
        <v>7</v>
      </c>
      <c r="E10">
        <f t="shared" si="4"/>
        <v>55</v>
      </c>
      <c r="F10" s="30">
        <f t="shared" si="5"/>
        <v>0.47272727272727272</v>
      </c>
      <c r="G10" s="30">
        <f t="shared" si="6"/>
        <v>0.4</v>
      </c>
      <c r="H10" s="30">
        <f t="shared" si="7"/>
        <v>0.12727272727272726</v>
      </c>
    </row>
    <row r="11" spans="1:8" x14ac:dyDescent="0.35">
      <c r="A11" t="s">
        <v>8421</v>
      </c>
      <c r="B11">
        <f>COUNTIFS(Kickstarter!$D:$D,"&gt;=40000",Kickstarter!$D:$D,"&lt;45000",Kickstarter!$F:$F,"successful")</f>
        <v>21</v>
      </c>
      <c r="C11">
        <f>COUNTIFS(Kickstarter!$D:$D,"&gt;=40000",Kickstarter!$D:$D,"&lt;45000",Kickstarter!$F:$F,"failed")</f>
        <v>16</v>
      </c>
      <c r="D11">
        <f>COUNTIFS(Kickstarter!$D:$D,"&gt;=40000",Kickstarter!$D:$D,"&lt;45000",Kickstarter!$F:$F,"canceled")</f>
        <v>6</v>
      </c>
      <c r="E11">
        <f t="shared" si="4"/>
        <v>43</v>
      </c>
      <c r="F11" s="30">
        <f t="shared" si="5"/>
        <v>0.48837209302325579</v>
      </c>
      <c r="G11" s="30">
        <f t="shared" si="6"/>
        <v>0.37209302325581395</v>
      </c>
      <c r="H11" s="30">
        <f t="shared" si="7"/>
        <v>0.13953488372093023</v>
      </c>
    </row>
    <row r="12" spans="1:8" x14ac:dyDescent="0.35">
      <c r="A12" t="s">
        <v>8422</v>
      </c>
      <c r="B12">
        <f>COUNTIFS(Kickstarter!$D:$D,"&gt;=45000",Kickstarter!$D:$D,"&lt;50000",Kickstarter!$F:$F,"successful")</f>
        <v>6</v>
      </c>
      <c r="C12">
        <f>COUNTIFS(Kickstarter!$D:$D,"&gt;=45000",Kickstarter!$D:$D,"&lt;50000",Kickstarter!$F:$F,"failed")</f>
        <v>11</v>
      </c>
      <c r="D12">
        <f>COUNTIFS(Kickstarter!$D:$D,"&gt;=45000",Kickstarter!$D:$D,"&lt;50000",Kickstarter!$F:$F,"canceled")</f>
        <v>4</v>
      </c>
      <c r="E12">
        <f t="shared" si="4"/>
        <v>21</v>
      </c>
      <c r="F12" s="30">
        <f t="shared" si="5"/>
        <v>0.2857142857142857</v>
      </c>
      <c r="G12" s="30">
        <f t="shared" si="6"/>
        <v>0.52380952380952384</v>
      </c>
      <c r="H12" s="30">
        <f t="shared" si="7"/>
        <v>0.19047619047619047</v>
      </c>
    </row>
    <row r="13" spans="1:8" x14ac:dyDescent="0.35">
      <c r="A13" t="s">
        <v>8423</v>
      </c>
      <c r="B13">
        <f>COUNTIFS(Kickstarter!$D:$D,"&gt;=50000",Kickstarter!$F:$F,"successful")</f>
        <v>86</v>
      </c>
      <c r="C13">
        <f>COUNTIFS(Kickstarter!$D:$D,"&gt;=50000",Kickstarter!$F:$F,"failed")</f>
        <v>258</v>
      </c>
      <c r="D13">
        <f>COUNTIFS(Kickstarter!$D:$D,"&gt;=50000",Kickstarter!$F:$F,"canceled")</f>
        <v>100</v>
      </c>
      <c r="E13">
        <f t="shared" si="4"/>
        <v>444</v>
      </c>
      <c r="F13" s="30">
        <f t="shared" si="5"/>
        <v>0.19369369369369369</v>
      </c>
      <c r="G13" s="30">
        <f t="shared" si="6"/>
        <v>0.58108108108108103</v>
      </c>
      <c r="H13" s="30">
        <f t="shared" si="7"/>
        <v>0.22522522522522523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topLeftCell="C1" workbookViewId="0">
      <selection activeCell="A14" sqref="A14"/>
    </sheetView>
  </sheetViews>
  <sheetFormatPr defaultRowHeight="14.5" x14ac:dyDescent="0.35"/>
  <cols>
    <col min="1" max="1" width="17" customWidth="1"/>
    <col min="2" max="2" width="15.26953125" customWidth="1"/>
    <col min="3" max="3" width="5.453125" customWidth="1"/>
    <col min="4" max="4" width="9.1796875" customWidth="1"/>
    <col min="5" max="6" width="10.7265625" bestFit="1" customWidth="1"/>
  </cols>
  <sheetData>
    <row r="1" spans="1:5" x14ac:dyDescent="0.35">
      <c r="A1" s="13" t="s">
        <v>8359</v>
      </c>
      <c r="B1" t="s">
        <v>8315</v>
      </c>
    </row>
    <row r="2" spans="1:5" x14ac:dyDescent="0.35">
      <c r="A2" s="13" t="s">
        <v>8383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s="14" t="s">
        <v>8376</v>
      </c>
      <c r="B6" s="10"/>
      <c r="C6" s="10"/>
      <c r="D6" s="10"/>
      <c r="E6" s="10"/>
    </row>
    <row r="7" spans="1:5" x14ac:dyDescent="0.35">
      <c r="A7" s="17" t="s">
        <v>8377</v>
      </c>
      <c r="B7" s="10">
        <v>7</v>
      </c>
      <c r="C7" s="10">
        <v>33</v>
      </c>
      <c r="D7" s="10">
        <v>56</v>
      </c>
      <c r="E7" s="10">
        <v>96</v>
      </c>
    </row>
    <row r="8" spans="1:5" x14ac:dyDescent="0.35">
      <c r="A8" s="17" t="s">
        <v>8378</v>
      </c>
      <c r="B8" s="10">
        <v>3</v>
      </c>
      <c r="C8" s="10">
        <v>39</v>
      </c>
      <c r="D8" s="10">
        <v>71</v>
      </c>
      <c r="E8" s="10">
        <v>113</v>
      </c>
    </row>
    <row r="9" spans="1:5" x14ac:dyDescent="0.35">
      <c r="A9" s="17" t="s">
        <v>8379</v>
      </c>
      <c r="B9" s="10">
        <v>3</v>
      </c>
      <c r="C9" s="10">
        <v>33</v>
      </c>
      <c r="D9" s="10">
        <v>56</v>
      </c>
      <c r="E9" s="10">
        <v>92</v>
      </c>
    </row>
    <row r="10" spans="1:5" x14ac:dyDescent="0.35">
      <c r="A10" s="14" t="s">
        <v>8367</v>
      </c>
      <c r="B10" s="10"/>
      <c r="C10" s="10"/>
      <c r="D10" s="10"/>
      <c r="E10" s="10"/>
    </row>
    <row r="11" spans="1:5" x14ac:dyDescent="0.35">
      <c r="A11" s="17" t="s">
        <v>8380</v>
      </c>
      <c r="B11" s="10">
        <v>2</v>
      </c>
      <c r="C11" s="10">
        <v>40</v>
      </c>
      <c r="D11" s="10">
        <v>71</v>
      </c>
      <c r="E11" s="10">
        <v>113</v>
      </c>
    </row>
    <row r="12" spans="1:5" x14ac:dyDescent="0.35">
      <c r="A12" s="17" t="s">
        <v>8368</v>
      </c>
      <c r="B12" s="10">
        <v>3</v>
      </c>
      <c r="C12" s="10">
        <v>52</v>
      </c>
      <c r="D12" s="10">
        <v>111</v>
      </c>
      <c r="E12" s="10">
        <v>166</v>
      </c>
    </row>
    <row r="13" spans="1:5" x14ac:dyDescent="0.35">
      <c r="A13" s="17" t="s">
        <v>8381</v>
      </c>
      <c r="B13" s="10">
        <v>4</v>
      </c>
      <c r="C13" s="10">
        <v>49</v>
      </c>
      <c r="D13" s="10">
        <v>100</v>
      </c>
      <c r="E13" s="10">
        <v>153</v>
      </c>
    </row>
    <row r="14" spans="1:5" x14ac:dyDescent="0.35">
      <c r="A14" s="14" t="s">
        <v>8369</v>
      </c>
      <c r="B14" s="10"/>
      <c r="C14" s="10"/>
      <c r="D14" s="10"/>
      <c r="E14" s="10"/>
    </row>
    <row r="15" spans="1:5" x14ac:dyDescent="0.35">
      <c r="A15" s="17" t="s">
        <v>8370</v>
      </c>
      <c r="B15" s="10">
        <v>1</v>
      </c>
      <c r="C15" s="10">
        <v>50</v>
      </c>
      <c r="D15" s="10">
        <v>87</v>
      </c>
      <c r="E15" s="10">
        <v>138</v>
      </c>
    </row>
    <row r="16" spans="1:5" x14ac:dyDescent="0.35">
      <c r="A16" s="17" t="s">
        <v>8371</v>
      </c>
      <c r="B16" s="10">
        <v>4</v>
      </c>
      <c r="C16" s="10">
        <v>47</v>
      </c>
      <c r="D16" s="10">
        <v>72</v>
      </c>
      <c r="E16" s="10">
        <v>123</v>
      </c>
    </row>
    <row r="17" spans="1:5" x14ac:dyDescent="0.35">
      <c r="A17" s="17" t="s">
        <v>8372</v>
      </c>
      <c r="B17" s="10">
        <v>4</v>
      </c>
      <c r="C17" s="10">
        <v>34</v>
      </c>
      <c r="D17" s="10">
        <v>59</v>
      </c>
      <c r="E17" s="10">
        <v>97</v>
      </c>
    </row>
    <row r="18" spans="1:5" x14ac:dyDescent="0.35">
      <c r="A18" s="14" t="s">
        <v>8373</v>
      </c>
      <c r="B18" s="10"/>
      <c r="C18" s="10"/>
      <c r="D18" s="10"/>
      <c r="E18" s="10"/>
    </row>
    <row r="19" spans="1:5" x14ac:dyDescent="0.35">
      <c r="A19" s="17" t="s">
        <v>8374</v>
      </c>
      <c r="B19" s="10"/>
      <c r="C19" s="10">
        <v>50</v>
      </c>
      <c r="D19" s="10">
        <v>65</v>
      </c>
      <c r="E19" s="10">
        <v>115</v>
      </c>
    </row>
    <row r="20" spans="1:5" x14ac:dyDescent="0.35">
      <c r="A20" s="17" t="s">
        <v>8375</v>
      </c>
      <c r="B20" s="10">
        <v>3</v>
      </c>
      <c r="C20" s="10">
        <v>31</v>
      </c>
      <c r="D20" s="10">
        <v>54</v>
      </c>
      <c r="E20" s="10">
        <v>88</v>
      </c>
    </row>
    <row r="21" spans="1:5" x14ac:dyDescent="0.35">
      <c r="A21" s="17" t="s">
        <v>8382</v>
      </c>
      <c r="B21" s="10">
        <v>3</v>
      </c>
      <c r="C21" s="10">
        <v>35</v>
      </c>
      <c r="D21" s="10">
        <v>37</v>
      </c>
      <c r="E21" s="10">
        <v>75</v>
      </c>
    </row>
    <row r="22" spans="1:5" x14ac:dyDescent="0.35">
      <c r="A22" s="14" t="s">
        <v>8361</v>
      </c>
      <c r="B22" s="10">
        <v>37</v>
      </c>
      <c r="C22" s="10">
        <v>493</v>
      </c>
      <c r="D22" s="10">
        <v>839</v>
      </c>
      <c r="E22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2</vt:i4>
      </vt:variant>
    </vt:vector>
  </HeadingPairs>
  <TitlesOfParts>
    <vt:vector size="12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Outcomes</vt:lpstr>
      <vt:lpstr>Subcategory Statistics</vt:lpstr>
      <vt:lpstr>Launch Date Pivot Table</vt:lpstr>
      <vt:lpstr>Outcomes Based on Goals</vt:lpstr>
      <vt:lpstr>Outcomes Based on Launch Date</vt:lpstr>
      <vt:lpstr>Box Whisker Plot</vt:lpstr>
      <vt:lpstr>OutcomesBasedonLaunchDateChart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Mauricio Eguez</cp:lastModifiedBy>
  <dcterms:created xsi:type="dcterms:W3CDTF">2017-04-20T15:17:24Z</dcterms:created>
  <dcterms:modified xsi:type="dcterms:W3CDTF">2020-05-18T04:59:05Z</dcterms:modified>
</cp:coreProperties>
</file>