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8_{6F9A7FF8-BCB4-49C6-ABD7-11B191CE3A3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o pf" sheetId="1" r:id="rId1"/>
    <sheet name="pf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90" i="1" l="1"/>
  <c r="I89" i="1"/>
  <c r="I87" i="1"/>
  <c r="J86" i="1"/>
  <c r="I85" i="1"/>
  <c r="I17" i="1"/>
  <c r="I15" i="1"/>
  <c r="I82" i="1" l="1"/>
  <c r="I88" i="1"/>
  <c r="C90" i="1"/>
  <c r="C88" i="1"/>
  <c r="I54" i="1" l="1"/>
  <c r="I56" i="1"/>
  <c r="I78" i="1"/>
  <c r="I80" i="1"/>
  <c r="I76" i="1" l="1"/>
  <c r="I74" i="1"/>
  <c r="I72" i="1"/>
  <c r="I70" i="1"/>
  <c r="I68" i="1"/>
  <c r="I66" i="1"/>
  <c r="I64" i="1"/>
  <c r="I62" i="1"/>
  <c r="I60" i="1"/>
  <c r="I58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F14" i="1"/>
  <c r="D15" i="1" s="1"/>
  <c r="F15" i="1" s="1"/>
  <c r="F16" i="1" s="1"/>
  <c r="C7" i="1"/>
  <c r="J17" i="1" l="1"/>
  <c r="D17" i="1" l="1"/>
  <c r="F17" i="1"/>
  <c r="F18" i="1" s="1"/>
  <c r="J19" i="1" l="1"/>
  <c r="D19" i="1" s="1"/>
  <c r="F19" i="1" s="1"/>
  <c r="F20" i="1" s="1"/>
  <c r="J21" i="1" l="1"/>
  <c r="D21" i="1" s="1"/>
  <c r="F21" i="1" s="1"/>
  <c r="F22" i="1" s="1"/>
  <c r="J23" i="1" l="1"/>
  <c r="D23" i="1" s="1"/>
  <c r="F23" i="1" s="1"/>
  <c r="F24" i="1" s="1"/>
  <c r="J25" i="1" l="1"/>
  <c r="D25" i="1" s="1"/>
  <c r="F25" i="1" s="1"/>
  <c r="F26" i="1" s="1"/>
  <c r="J27" i="1" l="1"/>
  <c r="D27" i="1" s="1"/>
  <c r="F27" i="1" s="1"/>
  <c r="F28" i="1" s="1"/>
  <c r="J29" i="1" l="1"/>
  <c r="D29" i="1" s="1"/>
  <c r="F29" i="1" s="1"/>
  <c r="F30" i="1" s="1"/>
  <c r="J31" i="1" l="1"/>
  <c r="D31" i="1" s="1"/>
  <c r="F31" i="1" s="1"/>
  <c r="F32" i="1" s="1"/>
  <c r="J33" i="1" l="1"/>
  <c r="D33" i="1" s="1"/>
  <c r="F33" i="1" s="1"/>
  <c r="F34" i="1" s="1"/>
  <c r="J35" i="1" l="1"/>
  <c r="D35" i="1" s="1"/>
  <c r="F35" i="1" s="1"/>
  <c r="F36" i="1" s="1"/>
  <c r="J37" i="1" l="1"/>
  <c r="D37" i="1" s="1"/>
  <c r="F37" i="1" s="1"/>
  <c r="F38" i="1" s="1"/>
  <c r="J39" i="1" l="1"/>
  <c r="D39" i="1" s="1"/>
  <c r="F39" i="1" s="1"/>
  <c r="F40" i="1" s="1"/>
  <c r="J41" i="1" l="1"/>
  <c r="D41" i="1" s="1"/>
  <c r="F41" i="1" s="1"/>
  <c r="F42" i="1" s="1"/>
  <c r="J43" i="1" l="1"/>
  <c r="D43" i="1" s="1"/>
  <c r="F43" i="1" s="1"/>
  <c r="F44" i="1" s="1"/>
  <c r="J45" i="1" l="1"/>
  <c r="D45" i="1" s="1"/>
  <c r="F45" i="1" s="1"/>
  <c r="F46" i="1" s="1"/>
  <c r="J47" i="1" l="1"/>
  <c r="D47" i="1" s="1"/>
  <c r="F47" i="1" s="1"/>
  <c r="F48" i="1" s="1"/>
  <c r="J49" i="1" l="1"/>
  <c r="D49" i="1" s="1"/>
  <c r="F49" i="1" s="1"/>
  <c r="F50" i="1" s="1"/>
  <c r="J51" i="1" l="1"/>
  <c r="D51" i="1" s="1"/>
  <c r="F51" i="1" s="1"/>
  <c r="F52" i="1" s="1"/>
  <c r="F53" i="1" s="1"/>
  <c r="J54" i="1" l="1"/>
  <c r="D54" i="1" s="1"/>
  <c r="F54" i="1" s="1"/>
  <c r="F55" i="1" s="1"/>
  <c r="J56" i="1" l="1"/>
  <c r="D56" i="1" s="1"/>
  <c r="F56" i="1" s="1"/>
  <c r="F57" i="1" s="1"/>
  <c r="J58" i="1" l="1"/>
  <c r="D58" i="1" s="1"/>
  <c r="F58" i="1" s="1"/>
  <c r="F59" i="1" s="1"/>
  <c r="J60" i="1" l="1"/>
  <c r="D60" i="1" s="1"/>
  <c r="F60" i="1" s="1"/>
  <c r="F61" i="1" s="1"/>
  <c r="J62" i="1" l="1"/>
  <c r="D62" i="1" s="1"/>
  <c r="F62" i="1" s="1"/>
  <c r="F63" i="1" s="1"/>
  <c r="J64" i="1" l="1"/>
  <c r="D64" i="1" s="1"/>
  <c r="F64" i="1" s="1"/>
  <c r="F65" i="1" s="1"/>
  <c r="J66" i="1" l="1"/>
  <c r="D66" i="1" s="1"/>
  <c r="F66" i="1" s="1"/>
  <c r="F67" i="1" s="1"/>
  <c r="J68" i="1" l="1"/>
  <c r="D68" i="1" s="1"/>
  <c r="F68" i="1" s="1"/>
  <c r="F69" i="1" s="1"/>
  <c r="J70" i="1" l="1"/>
  <c r="D70" i="1" s="1"/>
  <c r="F70" i="1" s="1"/>
  <c r="F71" i="1" s="1"/>
  <c r="J72" i="1" l="1"/>
  <c r="D72" i="1" s="1"/>
  <c r="F72" i="1" s="1"/>
  <c r="F73" i="1" s="1"/>
  <c r="J74" i="1" l="1"/>
  <c r="D74" i="1" s="1"/>
  <c r="F74" i="1" s="1"/>
  <c r="F75" i="1" s="1"/>
  <c r="J76" i="1" l="1"/>
  <c r="D76" i="1" s="1"/>
  <c r="F76" i="1" s="1"/>
  <c r="F77" i="1" s="1"/>
  <c r="J78" i="1" l="1"/>
  <c r="D78" i="1" s="1"/>
  <c r="F78" i="1" s="1"/>
  <c r="F79" i="1" s="1"/>
  <c r="J80" i="1" l="1"/>
  <c r="D80" i="1" s="1"/>
  <c r="F80" i="1" s="1"/>
  <c r="F81" i="1" s="1"/>
  <c r="J82" i="1" l="1"/>
  <c r="D82" i="1" s="1"/>
  <c r="F82" i="1" s="1"/>
</calcChain>
</file>

<file path=xl/sharedStrings.xml><?xml version="1.0" encoding="utf-8"?>
<sst xmlns="http://schemas.openxmlformats.org/spreadsheetml/2006/main" count="144" uniqueCount="93">
  <si>
    <t>Productor</t>
  </si>
  <si>
    <t>RUT</t>
  </si>
  <si>
    <t>Tasa de interes anual</t>
  </si>
  <si>
    <t>Tasa diaria efectiva</t>
  </si>
  <si>
    <t>Industria</t>
  </si>
  <si>
    <t>CONAPROLE</t>
  </si>
  <si>
    <t>Fin de remisión</t>
  </si>
  <si>
    <t>Fecha</t>
  </si>
  <si>
    <t>Concepto</t>
  </si>
  <si>
    <t>Debe</t>
  </si>
  <si>
    <t>Haber</t>
  </si>
  <si>
    <t>Saldo</t>
  </si>
  <si>
    <t>TC</t>
  </si>
  <si>
    <t>Dias</t>
  </si>
  <si>
    <t>Intereses</t>
  </si>
  <si>
    <t>PP $</t>
  </si>
  <si>
    <t>Cobro Anticipo</t>
  </si>
  <si>
    <t>Intereses generados</t>
  </si>
  <si>
    <t xml:space="preserve">Prestación pecuniaria Setiembre 2016 </t>
  </si>
  <si>
    <t xml:space="preserve">Prestación pecuniaria Octubre 2016 </t>
  </si>
  <si>
    <t xml:space="preserve">Prestación pecuniaria Noviembre 2016 </t>
  </si>
  <si>
    <t xml:space="preserve">Prestación pecuniaria Diciembre 2016 </t>
  </si>
  <si>
    <t xml:space="preserve">Prestación pecuniaria Enero 2017 </t>
  </si>
  <si>
    <t xml:space="preserve">Prestación pecuniaria Febrero 2017 </t>
  </si>
  <si>
    <t xml:space="preserve">Prestación pecuniaria Marzo 2017 </t>
  </si>
  <si>
    <t xml:space="preserve">Prestación pecuniaria Abril 2017 </t>
  </si>
  <si>
    <t xml:space="preserve">Prestación pecuniaria Mayo 2017 </t>
  </si>
  <si>
    <t>Prestación pecuniaria Junio 2017</t>
  </si>
  <si>
    <t>Prestación pecuniaria Julio 2017</t>
  </si>
  <si>
    <t>Prestación pecuniaria Agosto 2017</t>
  </si>
  <si>
    <t>Prestación pecuniaria Setiembre 2017</t>
  </si>
  <si>
    <t>Prestación pecuniaria  Octubre 2017</t>
  </si>
  <si>
    <t>Prestación pecuniaria Noviembre 2017</t>
  </si>
  <si>
    <t>Prestación pecuniaria Diciembre 2017</t>
  </si>
  <si>
    <t>Prestación pecuniaria Enero 2018</t>
  </si>
  <si>
    <t>Prestación pecuniaria Abril 2018</t>
  </si>
  <si>
    <t>Prestación pecuniaria Mayo 2018</t>
  </si>
  <si>
    <t>Prestación pecuniaria Junio 2018</t>
  </si>
  <si>
    <t>Prestación pecuniaria Julio 2018</t>
  </si>
  <si>
    <t>Prestación pecuniaria Agosto 2018</t>
  </si>
  <si>
    <t>Prestación pecuniaria Setiembre 2018</t>
  </si>
  <si>
    <t>Prestación pecuniaria Octubre 2018</t>
  </si>
  <si>
    <t>Prestación pecuniaria Noviembre 2018</t>
  </si>
  <si>
    <t>16/1/2019</t>
  </si>
  <si>
    <t>Prestación pecuniaria Diciembre 2018</t>
  </si>
  <si>
    <t>Prestación pecuniaria Enero 2019</t>
  </si>
  <si>
    <t>Prestación pecuniaria Febrero 2019</t>
  </si>
  <si>
    <t>Prestación pecuniaria Marzo 2019</t>
  </si>
  <si>
    <t>BACCINO MARROCHE GERARDO WASHINGTON N F</t>
  </si>
  <si>
    <t>9/11/2015</t>
  </si>
  <si>
    <t>11/3/2016</t>
  </si>
  <si>
    <t>Cobro Saldo</t>
  </si>
  <si>
    <t>18/10/2016</t>
  </si>
  <si>
    <t>17/11/2016</t>
  </si>
  <si>
    <t>16/12/2016</t>
  </si>
  <si>
    <t>17/1/2017</t>
  </si>
  <si>
    <t>17/2/2017</t>
  </si>
  <si>
    <t>16/3/2017</t>
  </si>
  <si>
    <t>19/4/2017</t>
  </si>
  <si>
    <t>16/5/2017</t>
  </si>
  <si>
    <t>16/6/2017</t>
  </si>
  <si>
    <t>19/7/2017</t>
  </si>
  <si>
    <t>16/8/2017</t>
  </si>
  <si>
    <t>18/9/2017</t>
  </si>
  <si>
    <t>18/10/2017</t>
  </si>
  <si>
    <t>16/11/2017</t>
  </si>
  <si>
    <t>18/12/2017</t>
  </si>
  <si>
    <t>16/1/2018</t>
  </si>
  <si>
    <t>16/2/2018</t>
  </si>
  <si>
    <t>1/3/2018</t>
  </si>
  <si>
    <t>16/3/2018</t>
  </si>
  <si>
    <t>17/4/2018</t>
  </si>
  <si>
    <t>16/5/2018</t>
  </si>
  <si>
    <t>18/6/2018</t>
  </si>
  <si>
    <t>17/7/2018</t>
  </si>
  <si>
    <t>16/8/2018</t>
  </si>
  <si>
    <t>18/9/2018</t>
  </si>
  <si>
    <t>17/10/2018</t>
  </si>
  <si>
    <t>16/11/2018</t>
  </si>
  <si>
    <t>18/12/2018</t>
  </si>
  <si>
    <t>18/2/2019</t>
  </si>
  <si>
    <t>18/3/2019</t>
  </si>
  <si>
    <t>16/4/2019</t>
  </si>
  <si>
    <t>INTERESES</t>
  </si>
  <si>
    <t>TRASLADO DE DEUDA</t>
  </si>
  <si>
    <t>Prestación pecuniaria Marzo 2018</t>
  </si>
  <si>
    <t>Prestación pecuniaria Febrero 2018</t>
  </si>
  <si>
    <t>DEUDA</t>
  </si>
  <si>
    <t>TRASLADO</t>
  </si>
  <si>
    <t>PRESTACION</t>
  </si>
  <si>
    <t>CC</t>
  </si>
  <si>
    <t>INTS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</si>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</sst>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_-;\-* #,##0_-;_-* &quot;-&quot;??_-;_-@_-"/>
    <numFmt numFmtId="165" formatCode="0.000000000"/>
    <numFmt numFmtId="166" formatCode="0.0000%"/>
    <numFmt numFmtId="167" formatCode="dd/mm/yy;@"/>
    <numFmt numFmtId="168" formatCode="[$-10409]#,##0.00;\(#,##0.00\)"/>
    <numFmt numFmtId="169" formatCode="[$-10409]#,##0.00"/>
    <numFmt numFmtId="170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1" fontId="2" fillId="2" borderId="0" xfId="0" applyNumberFormat="1" applyFont="1" applyFill="1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165" fontId="1" fillId="0" borderId="1" xfId="2" applyNumberFormat="1" applyBorder="1"/>
    <xf numFmtId="166" fontId="0" fillId="0" borderId="1" xfId="2" applyNumberFormat="1" applyFont="1" applyBorder="1"/>
    <xf numFmtId="167" fontId="1" fillId="0" borderId="1" xfId="2" applyNumberFormat="1" applyBorder="1"/>
    <xf numFmtId="167" fontId="1" fillId="0" borderId="0" xfId="2" applyNumberFormat="1"/>
    <xf numFmtId="0" fontId="2" fillId="0" borderId="0" xfId="0" applyFont="1"/>
    <xf numFmtId="166" fontId="1" fillId="0" borderId="0" xfId="2" applyNumberFormat="1"/>
    <xf numFmtId="0" fontId="2" fillId="3" borderId="1" xfId="0" applyFont="1" applyFill="1" applyBorder="1"/>
    <xf numFmtId="14" fontId="1" fillId="0" borderId="1" xfId="0" applyNumberFormat="1" applyFont="1" applyBorder="1" applyAlignment="1">
      <alignment horizontal="right"/>
    </xf>
    <xf numFmtId="0" fontId="0" fillId="0" borderId="1" xfId="0" applyBorder="1"/>
    <xf numFmtId="43" fontId="3" fillId="0" borderId="1" xfId="1" applyFont="1" applyBorder="1" applyAlignment="1" applyProtection="1">
      <alignment horizontal="right" vertical="top" wrapText="1" readingOrder="1"/>
      <protection locked="0"/>
    </xf>
    <xf numFmtId="0" fontId="0" fillId="0" borderId="1" xfId="0" applyFont="1" applyBorder="1"/>
    <xf numFmtId="0" fontId="0" fillId="2" borderId="0" xfId="0" applyFont="1" applyFill="1"/>
    <xf numFmtId="0" fontId="0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169" fontId="3" fillId="0" borderId="2" xfId="0" applyNumberFormat="1" applyFont="1" applyBorder="1" applyAlignment="1" applyProtection="1">
      <alignment horizontal="right" vertical="top" wrapText="1" readingOrder="1"/>
      <protection locked="0"/>
    </xf>
    <xf numFmtId="169" fontId="3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4" fillId="2" borderId="0" xfId="0" applyFont="1" applyFill="1"/>
    <xf numFmtId="43" fontId="4" fillId="2" borderId="0" xfId="1" applyFont="1" applyFill="1"/>
    <xf numFmtId="0" fontId="4" fillId="0" borderId="0" xfId="0" applyFont="1"/>
    <xf numFmtId="43" fontId="4" fillId="0" borderId="0" xfId="1" applyFont="1" applyBorder="1"/>
    <xf numFmtId="0" fontId="4" fillId="0" borderId="0" xfId="0" applyFont="1" applyBorder="1"/>
    <xf numFmtId="164" fontId="4" fillId="0" borderId="0" xfId="1" applyNumberFormat="1" applyFont="1" applyBorder="1"/>
    <xf numFmtId="43" fontId="4" fillId="0" borderId="0" xfId="1" applyFont="1"/>
    <xf numFmtId="164" fontId="4" fillId="0" borderId="0" xfId="1" applyNumberFormat="1" applyFont="1"/>
    <xf numFmtId="0" fontId="5" fillId="3" borderId="1" xfId="0" applyFont="1" applyFill="1" applyBorder="1"/>
    <xf numFmtId="43" fontId="5" fillId="3" borderId="1" xfId="1" applyFont="1" applyFill="1" applyBorder="1"/>
    <xf numFmtId="43" fontId="4" fillId="0" borderId="1" xfId="1" applyFont="1" applyBorder="1"/>
    <xf numFmtId="164" fontId="4" fillId="0" borderId="1" xfId="1" applyNumberFormat="1" applyFont="1" applyBorder="1"/>
    <xf numFmtId="0" fontId="4" fillId="0" borderId="1" xfId="0" applyFont="1" applyBorder="1"/>
    <xf numFmtId="2" fontId="4" fillId="0" borderId="1" xfId="0" applyNumberFormat="1" applyFont="1" applyBorder="1"/>
    <xf numFmtId="170" fontId="4" fillId="0" borderId="1" xfId="0" applyNumberFormat="1" applyFont="1" applyBorder="1"/>
    <xf numFmtId="164" fontId="4" fillId="0" borderId="1" xfId="0" applyNumberFormat="1" applyFont="1" applyBorder="1"/>
    <xf numFmtId="168" fontId="6" fillId="0" borderId="2" xfId="0" applyNumberFormat="1" applyFont="1" applyBorder="1" applyAlignment="1" applyProtection="1">
      <alignment horizontal="right" vertical="top" wrapText="1" readingOrder="1"/>
      <protection locked="0"/>
    </xf>
    <xf numFmtId="164" fontId="4" fillId="0" borderId="0" xfId="0" applyNumberFormat="1" applyFont="1"/>
    <xf numFmtId="169" fontId="4" fillId="0" borderId="0" xfId="0" applyNumberFormat="1" applyFont="1"/>
    <xf numFmtId="43" fontId="4" fillId="0" borderId="0" xfId="0" applyNumberFormat="1" applyFont="1"/>
    <xf numFmtId="43" fontId="0" fillId="0" borderId="0" xfId="1" applyFont="1"/>
    <xf numFmtId="43" fontId="0" fillId="0" borderId="3" xfId="1" applyFont="1" applyBorder="1"/>
    <xf numFmtId="164" fontId="4" fillId="0" borderId="3" xfId="0" applyNumberFormat="1" applyFont="1" applyBorder="1"/>
    <xf numFmtId="14" fontId="1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164" fontId="4" fillId="0" borderId="1" xfId="0" applyNumberFormat="1" applyFont="1" applyFill="1" applyBorder="1"/>
    <xf numFmtId="43" fontId="4" fillId="0" borderId="1" xfId="1" applyFont="1" applyFill="1" applyBorder="1"/>
    <xf numFmtId="168" fontId="3" fillId="0" borderId="1" xfId="0" applyNumberFormat="1" applyFont="1" applyFill="1" applyBorder="1" applyAlignment="1" applyProtection="1">
      <alignment horizontal="right" vertical="top" wrapText="1" readingOrder="1"/>
      <protection locked="0"/>
    </xf>
    <xf numFmtId="169" fontId="3" fillId="0" borderId="1" xfId="0" applyNumberFormat="1" applyFont="1" applyFill="1" applyBorder="1" applyAlignment="1" applyProtection="1">
      <alignment horizontal="right" vertical="top" wrapText="1" readingOrder="1"/>
      <protection locked="0"/>
    </xf>
    <xf numFmtId="43" fontId="3" fillId="0" borderId="1" xfId="1" applyFont="1" applyFill="1" applyBorder="1" applyAlignment="1" applyProtection="1">
      <alignment horizontal="right" vertical="top" wrapText="1" readingOrder="1"/>
      <protection locked="0"/>
    </xf>
    <xf numFmtId="43" fontId="0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752D63F-25EC-43CC-9B58-A8997FFBB0E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K90"/>
  <sheetViews>
    <sheetView tabSelected="1" workbookViewId="0">
      <selection activeCell="J15" sqref="J15"/>
    </sheetView>
  </sheetViews>
  <sheetFormatPr baseColWidth="10" defaultColWidth="9.140625" defaultRowHeight="15" x14ac:dyDescent="0.25"/>
  <cols>
    <col min="2" max="2" width="19.7109375" bestFit="1" customWidth="1"/>
    <col min="3" max="3" width="35.85546875" bestFit="1" customWidth="1"/>
    <col min="4" max="4" width="9.140625" style="25" customWidth="1"/>
    <col min="5" max="10" width="9.140625" style="25"/>
    <col min="11" max="11" width="9.140625" style="18"/>
  </cols>
  <sheetData>
    <row r="3" spans="2:11" x14ac:dyDescent="0.25">
      <c r="B3" s="1" t="s">
        <v>0</v>
      </c>
      <c r="C3" s="1" t="s">
        <v>48</v>
      </c>
      <c r="D3" s="23"/>
      <c r="E3" s="24"/>
      <c r="F3" s="23"/>
      <c r="G3" s="23"/>
      <c r="H3" s="23"/>
      <c r="I3" s="23"/>
      <c r="J3" s="23"/>
      <c r="K3" s="17"/>
    </row>
    <row r="4" spans="2:11" x14ac:dyDescent="0.25">
      <c r="B4" s="1" t="s">
        <v>1</v>
      </c>
      <c r="C4" s="2">
        <v>70051770017</v>
      </c>
      <c r="D4" s="23"/>
      <c r="E4" s="24"/>
      <c r="F4" s="23"/>
      <c r="G4" s="23"/>
      <c r="H4" s="23"/>
      <c r="I4" s="23"/>
      <c r="J4" s="23"/>
      <c r="K4" s="17"/>
    </row>
    <row r="5" spans="2:11" x14ac:dyDescent="0.25">
      <c r="B5" s="3"/>
      <c r="C5" s="3"/>
      <c r="E5" s="26"/>
      <c r="F5" s="27"/>
      <c r="K5" s="19"/>
    </row>
    <row r="6" spans="2:11" x14ac:dyDescent="0.25">
      <c r="B6" s="4" t="s">
        <v>2</v>
      </c>
      <c r="C6" s="5">
        <v>0.05</v>
      </c>
      <c r="E6" s="26"/>
      <c r="F6" s="28"/>
      <c r="K6" s="19"/>
    </row>
    <row r="7" spans="2:11" x14ac:dyDescent="0.25">
      <c r="B7" s="4" t="s">
        <v>3</v>
      </c>
      <c r="C7" s="6">
        <f>((1+C6)^(1/365))-1</f>
        <v>1.3368061711349633E-4</v>
      </c>
      <c r="E7" s="26"/>
      <c r="F7" s="28"/>
      <c r="K7" s="19"/>
    </row>
    <row r="8" spans="2:11" x14ac:dyDescent="0.25">
      <c r="B8" s="4" t="s">
        <v>4</v>
      </c>
      <c r="C8" s="7" t="s">
        <v>5</v>
      </c>
      <c r="E8" s="26"/>
      <c r="F8" s="28"/>
      <c r="K8" s="19"/>
    </row>
    <row r="9" spans="2:11" x14ac:dyDescent="0.25">
      <c r="B9" s="4" t="s">
        <v>6</v>
      </c>
      <c r="C9" s="8"/>
      <c r="E9" s="26"/>
      <c r="F9" s="28"/>
      <c r="K9" s="19"/>
    </row>
    <row r="10" spans="2:11" x14ac:dyDescent="0.25">
      <c r="B10" s="3"/>
      <c r="C10" s="9"/>
      <c r="E10" s="29"/>
      <c r="F10" s="30"/>
      <c r="K10" s="19"/>
    </row>
    <row r="11" spans="2:11" x14ac:dyDescent="0.25">
      <c r="B11" s="3"/>
      <c r="C11" s="9"/>
      <c r="E11" s="29"/>
      <c r="F11" s="30"/>
      <c r="K11" s="19"/>
    </row>
    <row r="12" spans="2:11" x14ac:dyDescent="0.25">
      <c r="B12" s="10"/>
      <c r="C12" s="11"/>
      <c r="E12" s="29"/>
      <c r="K12" s="19"/>
    </row>
    <row r="13" spans="2:11" x14ac:dyDescent="0.25">
      <c r="B13" s="12" t="s">
        <v>7</v>
      </c>
      <c r="C13" s="12" t="s">
        <v>8</v>
      </c>
      <c r="D13" s="31" t="s">
        <v>9</v>
      </c>
      <c r="E13" s="32" t="s">
        <v>10</v>
      </c>
      <c r="F13" s="31" t="s">
        <v>11</v>
      </c>
      <c r="H13" s="31" t="s">
        <v>12</v>
      </c>
      <c r="I13" s="31" t="s">
        <v>13</v>
      </c>
      <c r="J13" s="31" t="s">
        <v>14</v>
      </c>
      <c r="K13" s="12" t="s">
        <v>15</v>
      </c>
    </row>
    <row r="14" spans="2:11" x14ac:dyDescent="0.25">
      <c r="B14" s="13" t="s">
        <v>49</v>
      </c>
      <c r="C14" s="4" t="s">
        <v>16</v>
      </c>
      <c r="D14" s="34">
        <v>7491</v>
      </c>
      <c r="E14" s="33"/>
      <c r="F14" s="34">
        <f>+D14</f>
        <v>7491</v>
      </c>
      <c r="H14" s="35"/>
      <c r="I14" s="36"/>
      <c r="J14" s="34"/>
      <c r="K14" s="20"/>
    </row>
    <row r="15" spans="2:11" x14ac:dyDescent="0.25">
      <c r="B15" s="13" t="s">
        <v>50</v>
      </c>
      <c r="C15" s="4" t="s">
        <v>17</v>
      </c>
      <c r="D15" s="34">
        <f>+J15</f>
        <v>123.17238484405571</v>
      </c>
      <c r="E15" s="33"/>
      <c r="F15" s="34">
        <f t="shared" ref="F15:F78" si="0">+F14+D15-E15</f>
        <v>7614.1723848440561</v>
      </c>
      <c r="H15" s="35"/>
      <c r="I15" s="36">
        <f>+B15-B14</f>
        <v>123</v>
      </c>
      <c r="J15" s="34">
        <f>+F14*C7*I15</f>
        <v>123.17238484405571</v>
      </c>
      <c r="K15" s="20"/>
    </row>
    <row r="16" spans="2:11" x14ac:dyDescent="0.25">
      <c r="B16" s="13" t="s">
        <v>50</v>
      </c>
      <c r="C16" s="16" t="s">
        <v>51</v>
      </c>
      <c r="D16" s="34">
        <v>5181</v>
      </c>
      <c r="E16" s="33"/>
      <c r="F16" s="34">
        <f t="shared" si="0"/>
        <v>12795.172384844056</v>
      </c>
      <c r="H16" s="35"/>
      <c r="I16" s="36"/>
      <c r="J16" s="34"/>
      <c r="K16" s="20"/>
    </row>
    <row r="17" spans="2:11" x14ac:dyDescent="0.25">
      <c r="B17" s="13">
        <v>42661</v>
      </c>
      <c r="C17" s="4" t="s">
        <v>17</v>
      </c>
      <c r="D17" s="34">
        <f>+J17</f>
        <v>378.01310544597391</v>
      </c>
      <c r="E17" s="33"/>
      <c r="F17" s="34">
        <f t="shared" si="0"/>
        <v>13173.18549029003</v>
      </c>
      <c r="H17" s="35"/>
      <c r="I17" s="36">
        <f>+B17-B16</f>
        <v>221</v>
      </c>
      <c r="J17" s="34">
        <f>+F16*I17*C7</f>
        <v>378.01310544597391</v>
      </c>
      <c r="K17" s="20"/>
    </row>
    <row r="18" spans="2:11" x14ac:dyDescent="0.25">
      <c r="B18" s="13" t="s">
        <v>52</v>
      </c>
      <c r="C18" s="4" t="s">
        <v>18</v>
      </c>
      <c r="D18" s="34"/>
      <c r="E18" s="21">
        <v>90.88</v>
      </c>
      <c r="F18" s="34">
        <f t="shared" si="0"/>
        <v>13082.305490290031</v>
      </c>
      <c r="H18" s="37"/>
      <c r="I18" s="36"/>
      <c r="J18" s="34"/>
      <c r="K18" s="20"/>
    </row>
    <row r="19" spans="2:11" x14ac:dyDescent="0.25">
      <c r="B19" s="13">
        <v>42691</v>
      </c>
      <c r="C19" s="4" t="s">
        <v>17</v>
      </c>
      <c r="D19" s="34">
        <f>+J19</f>
        <v>52.465520136277576</v>
      </c>
      <c r="E19" s="33"/>
      <c r="F19" s="34">
        <f t="shared" si="0"/>
        <v>13134.77101042631</v>
      </c>
      <c r="H19" s="37"/>
      <c r="I19" s="36">
        <f>+B19-B18</f>
        <v>30</v>
      </c>
      <c r="J19" s="34">
        <f>+F18*I19*C7</f>
        <v>52.465520136277576</v>
      </c>
      <c r="K19" s="20"/>
    </row>
    <row r="20" spans="2:11" x14ac:dyDescent="0.25">
      <c r="B20" s="13" t="s">
        <v>53</v>
      </c>
      <c r="C20" s="4" t="s">
        <v>19</v>
      </c>
      <c r="D20" s="34"/>
      <c r="E20" s="21">
        <v>137.84</v>
      </c>
      <c r="F20" s="34">
        <f t="shared" si="0"/>
        <v>12996.93101042631</v>
      </c>
      <c r="H20" s="37"/>
      <c r="I20" s="36"/>
      <c r="J20" s="34"/>
      <c r="K20" s="20"/>
    </row>
    <row r="21" spans="2:11" x14ac:dyDescent="0.25">
      <c r="B21" s="13">
        <v>42720</v>
      </c>
      <c r="C21" s="4" t="s">
        <v>17</v>
      </c>
      <c r="D21" s="34">
        <f>+J21</f>
        <v>50.385694983604466</v>
      </c>
      <c r="E21" s="33"/>
      <c r="F21" s="34">
        <f t="shared" si="0"/>
        <v>13047.316705409914</v>
      </c>
      <c r="H21" s="37"/>
      <c r="I21" s="36">
        <f>+B21-B19</f>
        <v>29</v>
      </c>
      <c r="J21" s="34">
        <f>(+F20*I21*$C$7)</f>
        <v>50.385694983604466</v>
      </c>
      <c r="K21" s="20"/>
    </row>
    <row r="22" spans="2:11" x14ac:dyDescent="0.25">
      <c r="B22" s="13" t="s">
        <v>54</v>
      </c>
      <c r="C22" s="4" t="s">
        <v>20</v>
      </c>
      <c r="D22" s="35"/>
      <c r="E22" s="21">
        <v>143.47</v>
      </c>
      <c r="F22" s="34">
        <f t="shared" si="0"/>
        <v>12903.846705409915</v>
      </c>
      <c r="H22" s="37"/>
      <c r="I22" s="36"/>
      <c r="J22" s="34"/>
      <c r="K22" s="20"/>
    </row>
    <row r="23" spans="2:11" x14ac:dyDescent="0.25">
      <c r="B23" s="13">
        <v>42752</v>
      </c>
      <c r="C23" s="4" t="s">
        <v>17</v>
      </c>
      <c r="D23" s="34">
        <f>+J23</f>
        <v>55.19981410294892</v>
      </c>
      <c r="E23" s="33"/>
      <c r="F23" s="34">
        <f t="shared" si="0"/>
        <v>12959.046519512864</v>
      </c>
      <c r="H23" s="35"/>
      <c r="I23" s="36">
        <f>+B23-B21</f>
        <v>32</v>
      </c>
      <c r="J23" s="34">
        <f>(+F22*I23*$C$7)</f>
        <v>55.19981410294892</v>
      </c>
      <c r="K23" s="20"/>
    </row>
    <row r="24" spans="2:11" x14ac:dyDescent="0.25">
      <c r="B24" s="13" t="s">
        <v>55</v>
      </c>
      <c r="C24" s="4" t="s">
        <v>21</v>
      </c>
      <c r="D24" s="35"/>
      <c r="E24" s="21">
        <v>272.49</v>
      </c>
      <c r="F24" s="34">
        <f t="shared" si="0"/>
        <v>12686.556519512864</v>
      </c>
      <c r="H24" s="37"/>
      <c r="I24" s="36"/>
      <c r="J24" s="34"/>
      <c r="K24" s="20"/>
    </row>
    <row r="25" spans="2:11" x14ac:dyDescent="0.25">
      <c r="B25" s="13">
        <v>42783</v>
      </c>
      <c r="C25" s="4" t="s">
        <v>17</v>
      </c>
      <c r="D25" s="34">
        <f>+J25</f>
        <v>52.574347841785624</v>
      </c>
      <c r="E25" s="33"/>
      <c r="F25" s="34">
        <f t="shared" si="0"/>
        <v>12739.13086735465</v>
      </c>
      <c r="H25" s="35"/>
      <c r="I25" s="36">
        <f>+B25-B23</f>
        <v>31</v>
      </c>
      <c r="J25" s="34">
        <f>(+F24*I25*$C$7)</f>
        <v>52.574347841785624</v>
      </c>
      <c r="K25" s="20"/>
    </row>
    <row r="26" spans="2:11" x14ac:dyDescent="0.25">
      <c r="B26" s="13" t="s">
        <v>56</v>
      </c>
      <c r="C26" s="4" t="s">
        <v>22</v>
      </c>
      <c r="D26" s="35"/>
      <c r="E26" s="21">
        <v>385.48</v>
      </c>
      <c r="F26" s="34">
        <f t="shared" si="0"/>
        <v>12353.65086735465</v>
      </c>
      <c r="H26" s="35"/>
      <c r="I26" s="35"/>
      <c r="J26" s="34"/>
      <c r="K26" s="20"/>
    </row>
    <row r="27" spans="2:11" x14ac:dyDescent="0.25">
      <c r="B27" s="13">
        <v>42810</v>
      </c>
      <c r="C27" s="4" t="s">
        <v>17</v>
      </c>
      <c r="D27" s="34">
        <f>+J27</f>
        <v>44.588979131921519</v>
      </c>
      <c r="E27" s="33"/>
      <c r="F27" s="34">
        <f t="shared" si="0"/>
        <v>12398.239846486573</v>
      </c>
      <c r="H27" s="35"/>
      <c r="I27" s="36">
        <f>+B27-B25</f>
        <v>27</v>
      </c>
      <c r="J27" s="34">
        <f>(+F26*I27*$C$7)</f>
        <v>44.588979131921519</v>
      </c>
      <c r="K27" s="20"/>
    </row>
    <row r="28" spans="2:11" x14ac:dyDescent="0.25">
      <c r="B28" s="13" t="s">
        <v>57</v>
      </c>
      <c r="C28" s="4" t="s">
        <v>23</v>
      </c>
      <c r="D28" s="35"/>
      <c r="E28" s="21">
        <v>349.13</v>
      </c>
      <c r="F28" s="34">
        <f t="shared" si="0"/>
        <v>12049.109846486574</v>
      </c>
      <c r="H28" s="35"/>
      <c r="I28" s="35"/>
      <c r="J28" s="34"/>
      <c r="K28" s="20"/>
    </row>
    <row r="29" spans="2:11" x14ac:dyDescent="0.25">
      <c r="B29" s="13">
        <v>42844</v>
      </c>
      <c r="C29" s="4" t="s">
        <v>17</v>
      </c>
      <c r="D29" s="34">
        <f>+J29</f>
        <v>54.764902958185424</v>
      </c>
      <c r="E29" s="33"/>
      <c r="F29" s="34">
        <f t="shared" si="0"/>
        <v>12103.87474944476</v>
      </c>
      <c r="H29" s="35"/>
      <c r="I29" s="36">
        <f>+B29-B27</f>
        <v>34</v>
      </c>
      <c r="J29" s="34">
        <f>(+F28*I29*$C$7)</f>
        <v>54.764902958185424</v>
      </c>
      <c r="K29" s="20"/>
    </row>
    <row r="30" spans="2:11" x14ac:dyDescent="0.25">
      <c r="B30" s="13" t="s">
        <v>58</v>
      </c>
      <c r="C30" s="4" t="s">
        <v>24</v>
      </c>
      <c r="D30" s="35"/>
      <c r="E30" s="21">
        <v>307.61</v>
      </c>
      <c r="F30" s="34">
        <f t="shared" si="0"/>
        <v>11796.264749444759</v>
      </c>
      <c r="H30" s="35"/>
      <c r="I30" s="35"/>
      <c r="J30" s="34"/>
      <c r="K30" s="20"/>
    </row>
    <row r="31" spans="2:11" x14ac:dyDescent="0.25">
      <c r="B31" s="13">
        <v>42871</v>
      </c>
      <c r="C31" s="4" t="s">
        <v>17</v>
      </c>
      <c r="D31" s="34">
        <f>+J31</f>
        <v>42.577162686178873</v>
      </c>
      <c r="E31" s="33"/>
      <c r="F31" s="34">
        <f t="shared" si="0"/>
        <v>11838.841912130938</v>
      </c>
      <c r="H31" s="35"/>
      <c r="I31" s="36">
        <f>+B31-B29</f>
        <v>27</v>
      </c>
      <c r="J31" s="34">
        <f>(+F30*I31*$C$7)</f>
        <v>42.577162686178873</v>
      </c>
      <c r="K31" s="20"/>
    </row>
    <row r="32" spans="2:11" x14ac:dyDescent="0.25">
      <c r="B32" s="13" t="s">
        <v>59</v>
      </c>
      <c r="C32" s="4" t="s">
        <v>25</v>
      </c>
      <c r="D32" s="35"/>
      <c r="E32" s="21">
        <v>207.31</v>
      </c>
      <c r="F32" s="34">
        <f t="shared" si="0"/>
        <v>11631.531912130939</v>
      </c>
      <c r="H32" s="35"/>
      <c r="I32" s="35"/>
      <c r="J32" s="34"/>
      <c r="K32" s="20"/>
    </row>
    <row r="33" spans="2:11" x14ac:dyDescent="0.25">
      <c r="B33" s="13">
        <v>42902</v>
      </c>
      <c r="C33" s="4" t="s">
        <v>17</v>
      </c>
      <c r="D33" s="34">
        <f>+J33</f>
        <v>48.20222128365868</v>
      </c>
      <c r="E33" s="33"/>
      <c r="F33" s="34">
        <f t="shared" si="0"/>
        <v>11679.734133414597</v>
      </c>
      <c r="H33" s="35"/>
      <c r="I33" s="36">
        <f>+B33-B31</f>
        <v>31</v>
      </c>
      <c r="J33" s="34">
        <f>(+F32*I33*$C$7)</f>
        <v>48.20222128365868</v>
      </c>
      <c r="K33" s="20"/>
    </row>
    <row r="34" spans="2:11" x14ac:dyDescent="0.25">
      <c r="B34" s="13" t="s">
        <v>60</v>
      </c>
      <c r="C34" s="4" t="s">
        <v>26</v>
      </c>
      <c r="D34" s="35"/>
      <c r="E34" s="21">
        <v>161.24</v>
      </c>
      <c r="F34" s="34">
        <f t="shared" si="0"/>
        <v>11518.494133414597</v>
      </c>
      <c r="H34" s="35"/>
      <c r="I34" s="35"/>
      <c r="J34" s="34"/>
      <c r="K34" s="20"/>
    </row>
    <row r="35" spans="2:11" x14ac:dyDescent="0.25">
      <c r="B35" s="13">
        <v>42935</v>
      </c>
      <c r="C35" s="4" t="s">
        <v>17</v>
      </c>
      <c r="D35" s="34">
        <f>+J35</f>
        <v>50.813380331110665</v>
      </c>
      <c r="E35" s="33"/>
      <c r="F35" s="34">
        <f t="shared" si="0"/>
        <v>11569.307513745707</v>
      </c>
      <c r="H35" s="35"/>
      <c r="I35" s="36">
        <f>+B35-B33</f>
        <v>33</v>
      </c>
      <c r="J35" s="34">
        <f>(+F34*I35*$C$7)</f>
        <v>50.813380331110665</v>
      </c>
      <c r="K35" s="20"/>
    </row>
    <row r="36" spans="2:11" x14ac:dyDescent="0.25">
      <c r="B36" s="13" t="s">
        <v>61</v>
      </c>
      <c r="C36" s="4" t="s">
        <v>27</v>
      </c>
      <c r="D36" s="34"/>
      <c r="E36" s="21">
        <v>210.42</v>
      </c>
      <c r="F36" s="34">
        <f t="shared" si="0"/>
        <v>11358.887513745707</v>
      </c>
      <c r="H36" s="35"/>
      <c r="I36" s="36"/>
      <c r="J36" s="34"/>
      <c r="K36" s="20"/>
    </row>
    <row r="37" spans="2:11" x14ac:dyDescent="0.25">
      <c r="B37" s="13">
        <v>42963</v>
      </c>
      <c r="C37" s="4" t="s">
        <v>17</v>
      </c>
      <c r="D37" s="34">
        <f>+J37</f>
        <v>42.516966591688792</v>
      </c>
      <c r="E37" s="33"/>
      <c r="F37" s="34">
        <f t="shared" si="0"/>
        <v>11401.404480337396</v>
      </c>
      <c r="H37" s="35"/>
      <c r="I37" s="36">
        <f>+B37-B35</f>
        <v>28</v>
      </c>
      <c r="J37" s="34">
        <f>(+F36*I37*$C$7)</f>
        <v>42.516966591688792</v>
      </c>
      <c r="K37" s="20"/>
    </row>
    <row r="38" spans="2:11" x14ac:dyDescent="0.25">
      <c r="B38" s="13" t="s">
        <v>62</v>
      </c>
      <c r="C38" s="14" t="s">
        <v>28</v>
      </c>
      <c r="D38" s="34"/>
      <c r="E38" s="21">
        <v>159.76</v>
      </c>
      <c r="F38" s="34">
        <f t="shared" si="0"/>
        <v>11241.644480337396</v>
      </c>
      <c r="H38" s="35"/>
      <c r="I38" s="36"/>
      <c r="J38" s="34"/>
      <c r="K38" s="20"/>
    </row>
    <row r="39" spans="2:11" x14ac:dyDescent="0.25">
      <c r="B39" s="13">
        <v>42996</v>
      </c>
      <c r="C39" s="4" t="s">
        <v>17</v>
      </c>
      <c r="D39" s="34">
        <f>+J39</f>
        <v>49.592069059567081</v>
      </c>
      <c r="E39" s="33"/>
      <c r="F39" s="34">
        <f t="shared" si="0"/>
        <v>11291.236549396963</v>
      </c>
      <c r="H39" s="35"/>
      <c r="I39" s="36">
        <f>+B39-B37</f>
        <v>33</v>
      </c>
      <c r="J39" s="34">
        <f>(+F38*I39*$C$7)</f>
        <v>49.592069059567081</v>
      </c>
      <c r="K39" s="20"/>
    </row>
    <row r="40" spans="2:11" x14ac:dyDescent="0.25">
      <c r="B40" s="13" t="s">
        <v>63</v>
      </c>
      <c r="C40" s="14" t="s">
        <v>29</v>
      </c>
      <c r="D40" s="34"/>
      <c r="E40" s="21">
        <v>228.23</v>
      </c>
      <c r="F40" s="34">
        <f t="shared" si="0"/>
        <v>11063.006549396963</v>
      </c>
      <c r="H40" s="35"/>
      <c r="I40" s="36"/>
      <c r="J40" s="34"/>
      <c r="K40" s="20"/>
    </row>
    <row r="41" spans="2:11" x14ac:dyDescent="0.25">
      <c r="B41" s="13">
        <v>43026</v>
      </c>
      <c r="C41" s="4" t="s">
        <v>17</v>
      </c>
      <c r="D41" s="34">
        <f>+J41</f>
        <v>44.367286279621126</v>
      </c>
      <c r="E41" s="33"/>
      <c r="F41" s="34">
        <f t="shared" si="0"/>
        <v>11107.373835676584</v>
      </c>
      <c r="H41" s="35"/>
      <c r="I41" s="36">
        <f>+B41-B39</f>
        <v>30</v>
      </c>
      <c r="J41" s="34">
        <f>(+F40*I41*$C$7)</f>
        <v>44.367286279621126</v>
      </c>
      <c r="K41" s="20"/>
    </row>
    <row r="42" spans="2:11" x14ac:dyDescent="0.25">
      <c r="B42" s="13" t="s">
        <v>64</v>
      </c>
      <c r="C42" s="14" t="s">
        <v>30</v>
      </c>
      <c r="D42" s="34"/>
      <c r="E42" s="21">
        <v>240.65</v>
      </c>
      <c r="F42" s="34">
        <f t="shared" si="0"/>
        <v>10866.723835676585</v>
      </c>
      <c r="H42" s="35"/>
      <c r="I42" s="36"/>
      <c r="J42" s="34"/>
      <c r="K42" s="20"/>
    </row>
    <row r="43" spans="2:11" x14ac:dyDescent="0.25">
      <c r="B43" s="13">
        <v>43055</v>
      </c>
      <c r="C43" s="4" t="s">
        <v>17</v>
      </c>
      <c r="D43" s="34">
        <f>+J43</f>
        <v>42.12744010230039</v>
      </c>
      <c r="E43" s="33"/>
      <c r="F43" s="34">
        <f t="shared" si="0"/>
        <v>10908.851275778885</v>
      </c>
      <c r="H43" s="35"/>
      <c r="I43" s="36">
        <f>+B43-B41</f>
        <v>29</v>
      </c>
      <c r="J43" s="34">
        <f>(+F42*I43*$C$7)</f>
        <v>42.12744010230039</v>
      </c>
      <c r="K43" s="20"/>
    </row>
    <row r="44" spans="2:11" x14ac:dyDescent="0.25">
      <c r="B44" s="13" t="s">
        <v>65</v>
      </c>
      <c r="C44" s="14" t="s">
        <v>31</v>
      </c>
      <c r="D44" s="34"/>
      <c r="E44" s="21">
        <v>274.26</v>
      </c>
      <c r="F44" s="34">
        <f t="shared" si="0"/>
        <v>10634.591275778885</v>
      </c>
      <c r="H44" s="35"/>
      <c r="I44" s="36"/>
      <c r="J44" s="34"/>
      <c r="K44" s="20"/>
    </row>
    <row r="45" spans="2:11" x14ac:dyDescent="0.25">
      <c r="B45" s="13">
        <v>43087</v>
      </c>
      <c r="C45" s="4" t="s">
        <v>17</v>
      </c>
      <c r="D45" s="38">
        <f>+J45</f>
        <v>45.492439183869614</v>
      </c>
      <c r="E45" s="33"/>
      <c r="F45" s="34">
        <f t="shared" si="0"/>
        <v>10680.083714962755</v>
      </c>
      <c r="H45" s="35"/>
      <c r="I45" s="36">
        <f>+B45-B43</f>
        <v>32</v>
      </c>
      <c r="J45" s="34">
        <f>(+F44*I45*$C$7)</f>
        <v>45.492439183869614</v>
      </c>
      <c r="K45" s="16"/>
    </row>
    <row r="46" spans="2:11" x14ac:dyDescent="0.25">
      <c r="B46" s="13" t="s">
        <v>66</v>
      </c>
      <c r="C46" s="14" t="s">
        <v>32</v>
      </c>
      <c r="D46" s="35"/>
      <c r="E46" s="21">
        <v>323.45</v>
      </c>
      <c r="F46" s="34">
        <f t="shared" si="0"/>
        <v>10356.633714962754</v>
      </c>
      <c r="H46" s="35"/>
      <c r="I46" s="36"/>
      <c r="J46" s="34"/>
      <c r="K46" s="20"/>
    </row>
    <row r="47" spans="2:11" x14ac:dyDescent="0.25">
      <c r="B47" s="13">
        <v>43116</v>
      </c>
      <c r="C47" s="4" t="s">
        <v>17</v>
      </c>
      <c r="D47" s="38">
        <f>+J47</f>
        <v>40.149954400805228</v>
      </c>
      <c r="E47" s="33"/>
      <c r="F47" s="34">
        <f t="shared" si="0"/>
        <v>10396.78366936356</v>
      </c>
      <c r="H47" s="35"/>
      <c r="I47" s="36">
        <f>+B47-B45</f>
        <v>29</v>
      </c>
      <c r="J47" s="34">
        <f>(+F46*I47*$C$7)</f>
        <v>40.149954400805228</v>
      </c>
      <c r="K47" s="16"/>
    </row>
    <row r="48" spans="2:11" x14ac:dyDescent="0.25">
      <c r="B48" s="13" t="s">
        <v>67</v>
      </c>
      <c r="C48" s="14" t="s">
        <v>33</v>
      </c>
      <c r="D48" s="35"/>
      <c r="E48" s="21">
        <v>315.67</v>
      </c>
      <c r="F48" s="34">
        <f t="shared" si="0"/>
        <v>10081.11366936356</v>
      </c>
      <c r="H48" s="35"/>
      <c r="I48" s="36"/>
      <c r="J48" s="34"/>
      <c r="K48" s="20"/>
    </row>
    <row r="49" spans="2:11" x14ac:dyDescent="0.25">
      <c r="B49" s="13">
        <v>43147</v>
      </c>
      <c r="C49" s="14" t="s">
        <v>17</v>
      </c>
      <c r="D49" s="38">
        <f>+J49</f>
        <v>41.777134391866547</v>
      </c>
      <c r="E49" s="33"/>
      <c r="F49" s="34">
        <f t="shared" si="0"/>
        <v>10122.890803755427</v>
      </c>
      <c r="H49" s="35"/>
      <c r="I49" s="36">
        <f>+B49-B47</f>
        <v>31</v>
      </c>
      <c r="J49" s="34">
        <f>(+F48*I49*$C$7)</f>
        <v>41.777134391866547</v>
      </c>
      <c r="K49" s="16"/>
    </row>
    <row r="50" spans="2:11" x14ac:dyDescent="0.25">
      <c r="B50" s="13" t="s">
        <v>68</v>
      </c>
      <c r="C50" s="14" t="s">
        <v>34</v>
      </c>
      <c r="D50" s="35"/>
      <c r="E50" s="21">
        <v>274.69</v>
      </c>
      <c r="F50" s="34">
        <f t="shared" si="0"/>
        <v>9848.200803755426</v>
      </c>
      <c r="H50" s="35"/>
      <c r="I50" s="36"/>
      <c r="J50" s="34"/>
      <c r="K50" s="20"/>
    </row>
    <row r="51" spans="2:11" x14ac:dyDescent="0.25">
      <c r="B51" s="46">
        <v>43160</v>
      </c>
      <c r="C51" s="47" t="s">
        <v>17</v>
      </c>
      <c r="D51" s="48">
        <f>+J51</f>
        <v>17.114676291747529</v>
      </c>
      <c r="E51" s="49"/>
      <c r="F51" s="34">
        <f t="shared" si="0"/>
        <v>9865.315480047173</v>
      </c>
      <c r="H51" s="35"/>
      <c r="I51" s="36">
        <f>+B51-B49</f>
        <v>13</v>
      </c>
      <c r="J51" s="34">
        <f>(+F50*I51*$C$7)</f>
        <v>17.114676291747529</v>
      </c>
      <c r="K51" s="16"/>
    </row>
    <row r="52" spans="2:11" x14ac:dyDescent="0.25">
      <c r="B52" s="46" t="s">
        <v>69</v>
      </c>
      <c r="C52" s="47" t="s">
        <v>83</v>
      </c>
      <c r="D52" s="50">
        <v>0</v>
      </c>
      <c r="E52" s="51">
        <v>0</v>
      </c>
      <c r="F52" s="34">
        <f t="shared" si="0"/>
        <v>9865.315480047173</v>
      </c>
      <c r="H52" s="35"/>
      <c r="I52" s="36"/>
      <c r="J52" s="34"/>
      <c r="K52" s="20"/>
    </row>
    <row r="53" spans="2:11" x14ac:dyDescent="0.25">
      <c r="B53" s="13" t="s">
        <v>69</v>
      </c>
      <c r="C53" s="14" t="s">
        <v>84</v>
      </c>
      <c r="D53" s="35"/>
      <c r="E53" s="21">
        <v>3868</v>
      </c>
      <c r="F53" s="34">
        <f t="shared" si="0"/>
        <v>5997.315480047173</v>
      </c>
      <c r="H53" s="35"/>
      <c r="I53" s="36"/>
      <c r="J53" s="34"/>
      <c r="K53" s="20"/>
    </row>
    <row r="54" spans="2:11" x14ac:dyDescent="0.25">
      <c r="B54" s="13" t="s">
        <v>70</v>
      </c>
      <c r="C54" s="14" t="s">
        <v>17</v>
      </c>
      <c r="D54" s="38">
        <f>+J54</f>
        <v>12.025872515955459</v>
      </c>
      <c r="E54" s="33"/>
      <c r="F54" s="34">
        <f t="shared" si="0"/>
        <v>6009.3413525631286</v>
      </c>
      <c r="H54" s="35"/>
      <c r="I54" s="36">
        <f>+B54-B52</f>
        <v>15</v>
      </c>
      <c r="J54" s="34">
        <f>(+F53*I54*$C$7)</f>
        <v>12.025872515955459</v>
      </c>
      <c r="K54" s="16"/>
    </row>
    <row r="55" spans="2:11" x14ac:dyDescent="0.25">
      <c r="B55" s="13" t="s">
        <v>70</v>
      </c>
      <c r="C55" s="14" t="s">
        <v>86</v>
      </c>
      <c r="D55" s="35"/>
      <c r="E55" s="21">
        <v>268.57</v>
      </c>
      <c r="F55" s="34">
        <f t="shared" si="0"/>
        <v>5740.7713525631289</v>
      </c>
      <c r="H55" s="35"/>
      <c r="I55" s="36"/>
      <c r="J55" s="34"/>
      <c r="K55" s="20"/>
    </row>
    <row r="56" spans="2:11" x14ac:dyDescent="0.25">
      <c r="B56" s="13" t="s">
        <v>71</v>
      </c>
      <c r="C56" s="14" t="s">
        <v>17</v>
      </c>
      <c r="D56" s="38">
        <f>+J56</f>
        <v>11.511447856771801</v>
      </c>
      <c r="E56" s="33"/>
      <c r="F56" s="34">
        <f t="shared" si="0"/>
        <v>5752.2828004199009</v>
      </c>
      <c r="H56" s="35"/>
      <c r="I56" s="36">
        <f>+B54-B52</f>
        <v>15</v>
      </c>
      <c r="J56" s="34">
        <f>(+F55*I56*$C$7)</f>
        <v>11.511447856771801</v>
      </c>
      <c r="K56" s="16"/>
    </row>
    <row r="57" spans="2:11" x14ac:dyDescent="0.25">
      <c r="B57" s="13" t="s">
        <v>71</v>
      </c>
      <c r="C57" s="14" t="s">
        <v>85</v>
      </c>
      <c r="D57" s="35"/>
      <c r="E57" s="21">
        <v>118.04</v>
      </c>
      <c r="F57" s="34">
        <f t="shared" si="0"/>
        <v>5634.242800419901</v>
      </c>
      <c r="H57" s="35"/>
      <c r="I57" s="36"/>
      <c r="J57" s="34"/>
      <c r="K57" s="20"/>
    </row>
    <row r="58" spans="2:11" x14ac:dyDescent="0.25">
      <c r="B58" s="13" t="s">
        <v>72</v>
      </c>
      <c r="C58" s="14" t="s">
        <v>17</v>
      </c>
      <c r="D58" s="33">
        <f>+J58</f>
        <v>21.842482581294778</v>
      </c>
      <c r="E58" s="33"/>
      <c r="F58" s="34">
        <f t="shared" si="0"/>
        <v>5656.0852830011954</v>
      </c>
      <c r="H58" s="35"/>
      <c r="I58" s="36">
        <f>+B58-B57</f>
        <v>29</v>
      </c>
      <c r="J58" s="34">
        <f t="shared" ref="J58:J80" si="1">(+F57*I58*$C$7)</f>
        <v>21.842482581294778</v>
      </c>
      <c r="K58" s="16"/>
    </row>
    <row r="59" spans="2:11" x14ac:dyDescent="0.25">
      <c r="B59" s="13" t="s">
        <v>72</v>
      </c>
      <c r="C59" s="14" t="s">
        <v>35</v>
      </c>
      <c r="D59" s="33"/>
      <c r="E59" s="21">
        <v>82.33</v>
      </c>
      <c r="F59" s="34">
        <f t="shared" si="0"/>
        <v>5573.7552830011955</v>
      </c>
      <c r="H59" s="35"/>
      <c r="I59" s="35"/>
      <c r="J59" s="34"/>
      <c r="K59" s="16"/>
    </row>
    <row r="60" spans="2:11" x14ac:dyDescent="0.25">
      <c r="B60" s="13" t="s">
        <v>73</v>
      </c>
      <c r="C60" s="14" t="s">
        <v>17</v>
      </c>
      <c r="D60" s="33">
        <f t="shared" ref="D60" si="2">J60</f>
        <v>24.588400513749935</v>
      </c>
      <c r="E60" s="33"/>
      <c r="F60" s="34">
        <f t="shared" si="0"/>
        <v>5598.343683514945</v>
      </c>
      <c r="H60" s="35"/>
      <c r="I60" s="36">
        <f>+B60-B59</f>
        <v>33</v>
      </c>
      <c r="J60" s="34">
        <f t="shared" si="1"/>
        <v>24.588400513749935</v>
      </c>
      <c r="K60" s="20"/>
    </row>
    <row r="61" spans="2:11" x14ac:dyDescent="0.25">
      <c r="B61" s="13" t="s">
        <v>73</v>
      </c>
      <c r="C61" s="14" t="s">
        <v>36</v>
      </c>
      <c r="D61" s="33"/>
      <c r="E61" s="21">
        <v>46.96</v>
      </c>
      <c r="F61" s="34">
        <f t="shared" si="0"/>
        <v>5551.383683514945</v>
      </c>
      <c r="H61" s="37"/>
      <c r="I61" s="35"/>
      <c r="J61" s="34"/>
      <c r="K61" s="20"/>
    </row>
    <row r="62" spans="2:11" x14ac:dyDescent="0.25">
      <c r="B62" s="13" t="s">
        <v>74</v>
      </c>
      <c r="C62" s="14" t="s">
        <v>17</v>
      </c>
      <c r="D62" s="33">
        <f t="shared" ref="D62" si="3">J62</f>
        <v>21.521259502736093</v>
      </c>
      <c r="E62" s="33"/>
      <c r="F62" s="34">
        <f t="shared" si="0"/>
        <v>5572.904943017681</v>
      </c>
      <c r="H62" s="35"/>
      <c r="I62" s="36">
        <f>+B62-B61</f>
        <v>29</v>
      </c>
      <c r="J62" s="34">
        <f t="shared" si="1"/>
        <v>21.521259502736093</v>
      </c>
      <c r="K62" s="20"/>
    </row>
    <row r="63" spans="2:11" x14ac:dyDescent="0.25">
      <c r="B63" s="13" t="s">
        <v>74</v>
      </c>
      <c r="C63" s="14" t="s">
        <v>37</v>
      </c>
      <c r="D63" s="33"/>
      <c r="E63" s="21">
        <v>45.8</v>
      </c>
      <c r="F63" s="34">
        <f t="shared" si="0"/>
        <v>5527.1049430176809</v>
      </c>
      <c r="H63" s="37"/>
      <c r="I63" s="35"/>
      <c r="J63" s="34"/>
      <c r="K63" s="20"/>
    </row>
    <row r="64" spans="2:11" x14ac:dyDescent="0.25">
      <c r="B64" s="13" t="s">
        <v>75</v>
      </c>
      <c r="C64" s="14" t="s">
        <v>17</v>
      </c>
      <c r="D64" s="33">
        <f t="shared" ref="D64" si="4">J64</f>
        <v>22.166003989009788</v>
      </c>
      <c r="E64" s="33"/>
      <c r="F64" s="34">
        <f t="shared" si="0"/>
        <v>5549.2709470066902</v>
      </c>
      <c r="H64" s="37"/>
      <c r="I64" s="35">
        <f>+B64-B63</f>
        <v>30</v>
      </c>
      <c r="J64" s="34">
        <f t="shared" si="1"/>
        <v>22.166003989009788</v>
      </c>
      <c r="K64" s="20"/>
    </row>
    <row r="65" spans="2:11" x14ac:dyDescent="0.25">
      <c r="B65" s="13" t="s">
        <v>75</v>
      </c>
      <c r="C65" s="14" t="s">
        <v>38</v>
      </c>
      <c r="D65" s="33"/>
      <c r="E65" s="21">
        <v>42.84</v>
      </c>
      <c r="F65" s="34">
        <f t="shared" si="0"/>
        <v>5506.4309470066901</v>
      </c>
      <c r="H65" s="37"/>
      <c r="I65" s="35"/>
      <c r="J65" s="34"/>
      <c r="K65" s="20"/>
    </row>
    <row r="66" spans="2:11" x14ac:dyDescent="0.25">
      <c r="B66" s="13" t="s">
        <v>76</v>
      </c>
      <c r="C66" s="14" t="s">
        <v>17</v>
      </c>
      <c r="D66" s="33">
        <f t="shared" ref="D66" si="5">J66</f>
        <v>24.291401873927374</v>
      </c>
      <c r="E66" s="33"/>
      <c r="F66" s="34">
        <f t="shared" si="0"/>
        <v>5530.7223488806176</v>
      </c>
      <c r="H66" s="37"/>
      <c r="I66" s="35">
        <f>+B66-B65</f>
        <v>33</v>
      </c>
      <c r="J66" s="34">
        <f t="shared" si="1"/>
        <v>24.291401873927374</v>
      </c>
      <c r="K66" s="20"/>
    </row>
    <row r="67" spans="2:11" x14ac:dyDescent="0.25">
      <c r="B67" s="13" t="s">
        <v>76</v>
      </c>
      <c r="C67" s="14" t="s">
        <v>39</v>
      </c>
      <c r="D67" s="33"/>
      <c r="E67" s="21">
        <v>61.36</v>
      </c>
      <c r="F67" s="34">
        <f t="shared" si="0"/>
        <v>5469.3623488806179</v>
      </c>
      <c r="H67" s="37"/>
      <c r="I67" s="35"/>
      <c r="J67" s="34"/>
      <c r="K67" s="20"/>
    </row>
    <row r="68" spans="2:11" x14ac:dyDescent="0.25">
      <c r="B68" s="13" t="s">
        <v>77</v>
      </c>
      <c r="C68" s="14" t="s">
        <v>17</v>
      </c>
      <c r="D68" s="33">
        <f t="shared" ref="D68" si="6">J68</f>
        <v>21.203284286454799</v>
      </c>
      <c r="E68" s="33"/>
      <c r="F68" s="34">
        <f t="shared" si="0"/>
        <v>5490.5656331670725</v>
      </c>
      <c r="H68" s="37"/>
      <c r="I68" s="35">
        <f>+B68-B67</f>
        <v>29</v>
      </c>
      <c r="J68" s="34">
        <f t="shared" si="1"/>
        <v>21.203284286454799</v>
      </c>
      <c r="K68" s="20"/>
    </row>
    <row r="69" spans="2:11" x14ac:dyDescent="0.25">
      <c r="B69" s="13" t="s">
        <v>77</v>
      </c>
      <c r="C69" s="14" t="s">
        <v>40</v>
      </c>
      <c r="D69" s="33"/>
      <c r="E69" s="21">
        <v>116.3</v>
      </c>
      <c r="F69" s="34">
        <f t="shared" si="0"/>
        <v>5374.2656331670723</v>
      </c>
      <c r="H69" s="37"/>
      <c r="I69" s="35"/>
      <c r="J69" s="34"/>
      <c r="K69" s="20"/>
    </row>
    <row r="70" spans="2:11" x14ac:dyDescent="0.25">
      <c r="B70" s="13" t="s">
        <v>78</v>
      </c>
      <c r="C70" s="14" t="s">
        <v>17</v>
      </c>
      <c r="D70" s="33">
        <f>+J70</f>
        <v>21.553054391208878</v>
      </c>
      <c r="E70" s="33"/>
      <c r="F70" s="34">
        <f t="shared" si="0"/>
        <v>5395.8186875582815</v>
      </c>
      <c r="H70" s="37"/>
      <c r="I70" s="35">
        <f>+B70-B69</f>
        <v>30</v>
      </c>
      <c r="J70" s="34">
        <f t="shared" si="1"/>
        <v>21.553054391208878</v>
      </c>
      <c r="K70" s="20"/>
    </row>
    <row r="71" spans="2:11" x14ac:dyDescent="0.25">
      <c r="B71" s="13" t="s">
        <v>78</v>
      </c>
      <c r="C71" s="14" t="s">
        <v>41</v>
      </c>
      <c r="D71" s="33"/>
      <c r="E71" s="21">
        <v>130.74</v>
      </c>
      <c r="F71" s="34">
        <f t="shared" si="0"/>
        <v>5265.0786875582817</v>
      </c>
      <c r="H71" s="37"/>
      <c r="I71" s="35"/>
      <c r="J71" s="34"/>
      <c r="K71" s="20"/>
    </row>
    <row r="72" spans="2:11" x14ac:dyDescent="0.25">
      <c r="B72" s="13" t="s">
        <v>79</v>
      </c>
      <c r="C72" s="14" t="s">
        <v>17</v>
      </c>
      <c r="D72" s="33">
        <f>+J72</f>
        <v>22.52284697932507</v>
      </c>
      <c r="E72" s="33"/>
      <c r="F72" s="34">
        <f t="shared" si="0"/>
        <v>5287.6015345376063</v>
      </c>
      <c r="H72" s="37"/>
      <c r="I72" s="35">
        <f>+B72-B71</f>
        <v>32</v>
      </c>
      <c r="J72" s="34">
        <f t="shared" si="1"/>
        <v>22.52284697932507</v>
      </c>
      <c r="K72" s="20"/>
    </row>
    <row r="73" spans="2:11" x14ac:dyDescent="0.25">
      <c r="B73" s="13" t="s">
        <v>79</v>
      </c>
      <c r="C73" s="14" t="s">
        <v>42</v>
      </c>
      <c r="D73" s="33"/>
      <c r="E73" s="21">
        <v>138.22</v>
      </c>
      <c r="F73" s="34">
        <f t="shared" si="0"/>
        <v>5149.3815345376061</v>
      </c>
      <c r="H73" s="35"/>
      <c r="I73" s="35"/>
      <c r="J73" s="34"/>
      <c r="K73" s="16"/>
    </row>
    <row r="74" spans="2:11" x14ac:dyDescent="0.25">
      <c r="B74" s="13" t="s">
        <v>43</v>
      </c>
      <c r="C74" s="14" t="s">
        <v>17</v>
      </c>
      <c r="D74" s="33">
        <f>+J74</f>
        <v>19.962802537405064</v>
      </c>
      <c r="E74" s="15"/>
      <c r="F74" s="34">
        <f t="shared" si="0"/>
        <v>5169.344337075011</v>
      </c>
      <c r="H74" s="37"/>
      <c r="I74" s="35">
        <f>+B74-B73</f>
        <v>29</v>
      </c>
      <c r="J74" s="34">
        <f t="shared" si="1"/>
        <v>19.962802537405064</v>
      </c>
      <c r="K74" s="20"/>
    </row>
    <row r="75" spans="2:11" x14ac:dyDescent="0.25">
      <c r="B75" s="13" t="s">
        <v>43</v>
      </c>
      <c r="C75" s="14" t="s">
        <v>44</v>
      </c>
      <c r="D75" s="33"/>
      <c r="E75" s="21">
        <v>97.93</v>
      </c>
      <c r="F75" s="34">
        <f t="shared" si="0"/>
        <v>5071.4143370750107</v>
      </c>
      <c r="H75" s="35"/>
      <c r="I75" s="35"/>
      <c r="J75" s="34"/>
      <c r="K75" s="16"/>
    </row>
    <row r="76" spans="2:11" x14ac:dyDescent="0.25">
      <c r="B76" s="13" t="s">
        <v>80</v>
      </c>
      <c r="C76" s="14" t="s">
        <v>17</v>
      </c>
      <c r="D76" s="33">
        <f>+J76</f>
        <v>22.372343341207873</v>
      </c>
      <c r="E76" s="15"/>
      <c r="F76" s="34">
        <f t="shared" si="0"/>
        <v>5093.7866804162186</v>
      </c>
      <c r="H76" s="37"/>
      <c r="I76" s="35">
        <f>+B76-B75</f>
        <v>33</v>
      </c>
      <c r="J76" s="34">
        <f t="shared" si="1"/>
        <v>22.372343341207873</v>
      </c>
      <c r="K76" s="20"/>
    </row>
    <row r="77" spans="2:11" x14ac:dyDescent="0.25">
      <c r="B77" s="13" t="s">
        <v>80</v>
      </c>
      <c r="C77" s="14" t="s">
        <v>45</v>
      </c>
      <c r="D77" s="33"/>
      <c r="E77" s="21">
        <v>97.99</v>
      </c>
      <c r="F77" s="34">
        <f t="shared" si="0"/>
        <v>4995.7966804162188</v>
      </c>
      <c r="H77" s="35"/>
      <c r="I77" s="35"/>
      <c r="J77" s="34"/>
      <c r="K77" s="16"/>
    </row>
    <row r="78" spans="2:11" x14ac:dyDescent="0.25">
      <c r="B78" s="13" t="s">
        <v>81</v>
      </c>
      <c r="C78" s="14" t="s">
        <v>17</v>
      </c>
      <c r="D78" s="33">
        <f>+J78</f>
        <v>18.699553129924702</v>
      </c>
      <c r="E78" s="15"/>
      <c r="F78" s="34">
        <f t="shared" si="0"/>
        <v>5014.4962335461432</v>
      </c>
      <c r="H78" s="37"/>
      <c r="I78" s="35">
        <f t="shared" ref="I78" si="7">+B78-B77</f>
        <v>28</v>
      </c>
      <c r="J78" s="34">
        <f t="shared" si="1"/>
        <v>18.699553129924702</v>
      </c>
      <c r="K78" s="20"/>
    </row>
    <row r="79" spans="2:11" x14ac:dyDescent="0.25">
      <c r="B79" s="13" t="s">
        <v>81</v>
      </c>
      <c r="C79" s="14" t="s">
        <v>46</v>
      </c>
      <c r="D79" s="33"/>
      <c r="E79" s="21">
        <v>83.49</v>
      </c>
      <c r="F79" s="34">
        <f t="shared" ref="F79:F82" si="8">+F78+D79-E79</f>
        <v>4931.0062335461434</v>
      </c>
      <c r="H79" s="35"/>
      <c r="I79" s="35"/>
      <c r="J79" s="34"/>
      <c r="K79" s="16"/>
    </row>
    <row r="80" spans="2:11" x14ac:dyDescent="0.25">
      <c r="B80" s="46" t="s">
        <v>82</v>
      </c>
      <c r="C80" s="14" t="s">
        <v>17</v>
      </c>
      <c r="D80" s="33">
        <f>+J80</f>
        <v>19.116218732437424</v>
      </c>
      <c r="E80" s="15"/>
      <c r="F80" s="34">
        <f t="shared" si="8"/>
        <v>4950.1224522785806</v>
      </c>
      <c r="H80" s="37"/>
      <c r="I80" s="35">
        <f t="shared" ref="I80" si="9">+B80-B79</f>
        <v>29</v>
      </c>
      <c r="J80" s="34">
        <f t="shared" si="1"/>
        <v>19.116218732437424</v>
      </c>
      <c r="K80" s="20"/>
    </row>
    <row r="81" spans="2:11" x14ac:dyDescent="0.25">
      <c r="B81" s="13" t="s">
        <v>82</v>
      </c>
      <c r="C81" s="14" t="s">
        <v>47</v>
      </c>
      <c r="D81" s="33"/>
      <c r="E81" s="22">
        <v>80.61</v>
      </c>
      <c r="F81" s="34">
        <f t="shared" si="8"/>
        <v>4869.5124522785809</v>
      </c>
      <c r="H81" s="35"/>
      <c r="I81" s="35"/>
      <c r="J81" s="34"/>
      <c r="K81" s="16"/>
    </row>
    <row r="82" spans="2:11" x14ac:dyDescent="0.25">
      <c r="B82" s="46">
        <v>43581</v>
      </c>
      <c r="C82" s="47" t="s">
        <v>17</v>
      </c>
      <c r="D82" s="49">
        <f>+J82</f>
        <v>6.509594296624555</v>
      </c>
      <c r="E82" s="52"/>
      <c r="F82" s="34">
        <f t="shared" si="8"/>
        <v>4876.0220465752054</v>
      </c>
      <c r="H82" s="37"/>
      <c r="I82" s="35">
        <f t="shared" ref="I82" si="10">+B82-B81</f>
        <v>10</v>
      </c>
      <c r="J82" s="34">
        <f t="shared" ref="J82" si="11">(+F81*I82*$C$7)</f>
        <v>6.509594296624555</v>
      </c>
      <c r="K82" s="20"/>
    </row>
    <row r="84" spans="2:11" x14ac:dyDescent="0.25">
      <c r="F84" s="39"/>
    </row>
    <row r="85" spans="2:11" x14ac:dyDescent="0.25">
      <c r="C85" s="43"/>
      <c r="F85" s="40"/>
      <c r="H85" s="25" t="s">
        <v>90</v>
      </c>
      <c r="I85" s="40">
        <f>+D14+D16</f>
        <v>12672</v>
      </c>
    </row>
    <row r="86" spans="2:11" x14ac:dyDescent="0.25">
      <c r="B86" t="s">
        <v>87</v>
      </c>
      <c r="C86" s="43">
        <v>12672</v>
      </c>
      <c r="H86" s="25" t="s">
        <v>91</v>
      </c>
      <c r="I86" s="25">
        <v>466</v>
      </c>
      <c r="J86" s="42">
        <f>+C87-I86</f>
        <v>1345</v>
      </c>
      <c r="K86" s="53"/>
    </row>
    <row r="87" spans="2:11" x14ac:dyDescent="0.25">
      <c r="B87" t="s">
        <v>83</v>
      </c>
      <c r="C87" s="43">
        <v>1811</v>
      </c>
      <c r="H87" s="25" t="s">
        <v>88</v>
      </c>
      <c r="I87" s="41">
        <f>+C88</f>
        <v>-3868</v>
      </c>
    </row>
    <row r="88" spans="2:11" x14ac:dyDescent="0.25">
      <c r="B88" t="s">
        <v>88</v>
      </c>
      <c r="C88" s="43">
        <f>-E53</f>
        <v>-3868</v>
      </c>
      <c r="H88" s="25" t="s">
        <v>92</v>
      </c>
      <c r="I88" s="45">
        <f>+C89</f>
        <v>-5493.76</v>
      </c>
    </row>
    <row r="89" spans="2:11" x14ac:dyDescent="0.25">
      <c r="B89" t="s">
        <v>89</v>
      </c>
      <c r="C89" s="44">
        <v>-5493.76</v>
      </c>
      <c r="I89" s="42">
        <f>+I85+I86+I87+I88</f>
        <v>3776.24</v>
      </c>
    </row>
    <row r="90" spans="2:11" x14ac:dyDescent="0.25">
      <c r="C90" s="43">
        <f>+C86+C87+C88+C89</f>
        <v>5121.24</v>
      </c>
      <c r="I90" s="42">
        <f>+C90-I89</f>
        <v>1345</v>
      </c>
    </row>
  </sheetData>
  <pageMargins left="0.7" right="0.7" top="0.75" bottom="0.75" header="0.3" footer="0.3"/>
  <pageSetup paperSize="9" scale="63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3FE-40A1-4629-89AE-25846E1CAD42}">
  <dimension ref="A1"/>
  <sheetViews>
    <sheetView workbookViewId="0">
      <selection activeCell="C22" sqref="C2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 pf</vt:lpstr>
      <vt:lpstr>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2019-04-30T18:18:10Z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e30433cd-345b-45fe-be21-05f84ed22e78</vt:lpwstr>
  </property>
</Properties>
</file>