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F4A474E-8570-413B-8649-C6B9DB34B178}" xr6:coauthVersionLast="43" xr6:coauthVersionMax="43" xr10:uidLastSave="{00000000-0000-0000-0000-000000000000}"/>
  <bookViews>
    <workbookView xWindow="1410" yWindow="2205" windowWidth="16410" windowHeight="8925" xr2:uid="{00000000-000D-0000-FFFF-FFFF00000000}"/>
  </bookViews>
  <sheets>
    <sheet name="no pf" sheetId="1" r:id="rId1"/>
    <sheet name="pf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" i="1" l="1"/>
  <c r="J85" i="1"/>
  <c r="I88" i="1"/>
  <c r="I86" i="1"/>
  <c r="I87" i="1"/>
  <c r="I84" i="1"/>
  <c r="C89" i="1"/>
  <c r="I89" i="1" s="1"/>
  <c r="C87" i="1"/>
  <c r="I53" i="1" l="1"/>
  <c r="I55" i="1"/>
  <c r="I77" i="1"/>
  <c r="I79" i="1"/>
  <c r="I75" i="1" l="1"/>
  <c r="I73" i="1"/>
  <c r="I71" i="1"/>
  <c r="I69" i="1"/>
  <c r="I67" i="1"/>
  <c r="I65" i="1"/>
  <c r="I63" i="1"/>
  <c r="I61" i="1"/>
  <c r="I59" i="1"/>
  <c r="I57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5" i="1"/>
  <c r="I14" i="1"/>
  <c r="F14" i="1"/>
  <c r="F15" i="1" s="1"/>
  <c r="C7" i="1"/>
  <c r="J14" i="1" l="1"/>
  <c r="J15" i="1"/>
  <c r="D16" i="1" s="1"/>
  <c r="F16" i="1" s="1"/>
  <c r="F17" i="1" s="1"/>
  <c r="J18" i="1" l="1"/>
  <c r="D18" i="1" s="1"/>
  <c r="F18" i="1" s="1"/>
  <c r="F19" i="1" s="1"/>
  <c r="J20" i="1" l="1"/>
  <c r="D20" i="1" s="1"/>
  <c r="F20" i="1" s="1"/>
  <c r="F21" i="1" s="1"/>
  <c r="J22" i="1" l="1"/>
  <c r="D22" i="1" s="1"/>
  <c r="F22" i="1" s="1"/>
  <c r="F23" i="1" s="1"/>
  <c r="J24" i="1" l="1"/>
  <c r="D24" i="1" s="1"/>
  <c r="F24" i="1" s="1"/>
  <c r="F25" i="1" s="1"/>
  <c r="J26" i="1" l="1"/>
  <c r="D26" i="1" s="1"/>
  <c r="F26" i="1" s="1"/>
  <c r="F27" i="1" s="1"/>
  <c r="J28" i="1" l="1"/>
  <c r="D28" i="1" s="1"/>
  <c r="F28" i="1" s="1"/>
  <c r="F29" i="1" s="1"/>
  <c r="J30" i="1" l="1"/>
  <c r="D30" i="1" s="1"/>
  <c r="F30" i="1" s="1"/>
  <c r="F31" i="1" s="1"/>
  <c r="J32" i="1" l="1"/>
  <c r="D32" i="1" s="1"/>
  <c r="F32" i="1" s="1"/>
  <c r="F33" i="1" s="1"/>
  <c r="J34" i="1" l="1"/>
  <c r="D34" i="1" s="1"/>
  <c r="F34" i="1" s="1"/>
  <c r="F35" i="1" s="1"/>
  <c r="J36" i="1" l="1"/>
  <c r="D36" i="1" s="1"/>
  <c r="F36" i="1" s="1"/>
  <c r="F37" i="1" s="1"/>
  <c r="J38" i="1" l="1"/>
  <c r="D38" i="1" s="1"/>
  <c r="F38" i="1" s="1"/>
  <c r="F39" i="1" s="1"/>
  <c r="J40" i="1" l="1"/>
  <c r="D40" i="1" s="1"/>
  <c r="F40" i="1" s="1"/>
  <c r="F41" i="1" s="1"/>
  <c r="J42" i="1" l="1"/>
  <c r="D42" i="1" s="1"/>
  <c r="F42" i="1" s="1"/>
  <c r="F43" i="1" s="1"/>
  <c r="J44" i="1" l="1"/>
  <c r="D44" i="1" s="1"/>
  <c r="F44" i="1" s="1"/>
  <c r="F45" i="1" s="1"/>
  <c r="J46" i="1" l="1"/>
  <c r="D46" i="1" s="1"/>
  <c r="F46" i="1" s="1"/>
  <c r="F47" i="1" s="1"/>
  <c r="J48" i="1" l="1"/>
  <c r="D48" i="1" s="1"/>
  <c r="F48" i="1" s="1"/>
  <c r="F49" i="1" s="1"/>
  <c r="J50" i="1" l="1"/>
  <c r="D50" i="1" s="1"/>
  <c r="F50" i="1" s="1"/>
  <c r="F51" i="1" s="1"/>
  <c r="F52" i="1" s="1"/>
  <c r="J53" i="1" l="1"/>
  <c r="D53" i="1" s="1"/>
  <c r="F53" i="1" s="1"/>
  <c r="F54" i="1" s="1"/>
  <c r="J55" i="1" l="1"/>
  <c r="D55" i="1" s="1"/>
  <c r="F55" i="1" s="1"/>
  <c r="F56" i="1" s="1"/>
  <c r="J57" i="1" s="1"/>
  <c r="D57" i="1" l="1"/>
  <c r="F57" i="1" s="1"/>
  <c r="F58" i="1" l="1"/>
  <c r="J59" i="1" s="1"/>
  <c r="D59" i="1" s="1"/>
  <c r="F59" i="1" s="1"/>
  <c r="F60" i="1" s="1"/>
  <c r="J61" i="1" s="1"/>
  <c r="D61" i="1" l="1"/>
  <c r="F61" i="1" s="1"/>
  <c r="F62" i="1" l="1"/>
  <c r="J63" i="1" s="1"/>
  <c r="D63" i="1" s="1"/>
  <c r="F63" i="1" s="1"/>
  <c r="F64" i="1" l="1"/>
  <c r="J65" i="1" s="1"/>
  <c r="D65" i="1" s="1"/>
  <c r="F65" i="1" s="1"/>
  <c r="F66" i="1" l="1"/>
  <c r="J67" i="1" s="1"/>
  <c r="D67" i="1" s="1"/>
  <c r="F67" i="1" s="1"/>
  <c r="F68" i="1" l="1"/>
  <c r="J69" i="1" s="1"/>
  <c r="D69" i="1" s="1"/>
  <c r="F69" i="1" s="1"/>
  <c r="F70" i="1" l="1"/>
  <c r="J71" i="1" s="1"/>
  <c r="D71" i="1" s="1"/>
  <c r="F71" i="1" s="1"/>
  <c r="F72" i="1" l="1"/>
  <c r="J73" i="1" s="1"/>
  <c r="D73" i="1" s="1"/>
  <c r="F73" i="1" s="1"/>
  <c r="F74" i="1" l="1"/>
  <c r="J75" i="1" s="1"/>
  <c r="D75" i="1" s="1"/>
  <c r="F75" i="1" s="1"/>
  <c r="F76" i="1" l="1"/>
  <c r="J77" i="1" s="1"/>
  <c r="D77" i="1" s="1"/>
  <c r="F77" i="1" s="1"/>
  <c r="F78" i="1" l="1"/>
  <c r="J79" i="1" s="1"/>
  <c r="D79" i="1" s="1"/>
  <c r="F79" i="1" s="1"/>
  <c r="F80" i="1" l="1"/>
  <c r="F84" i="1" l="1"/>
  <c r="J81" i="1"/>
  <c r="D81" i="1" s="1"/>
  <c r="F81" i="1" s="1"/>
</calcChain>
</file>

<file path=xl/sharedStrings.xml><?xml version="1.0" encoding="utf-8"?>
<sst xmlns="http://schemas.openxmlformats.org/spreadsheetml/2006/main" count="142" uniqueCount="93">
  <si>
    <t>Productor</t>
  </si>
  <si>
    <t>RUT</t>
  </si>
  <si>
    <t>Tasa de interes anual</t>
  </si>
  <si>
    <t>Tasa diaria efectiva</t>
  </si>
  <si>
    <t>Industria</t>
  </si>
  <si>
    <t>CONAPROLE</t>
  </si>
  <si>
    <t>Fin de remisión</t>
  </si>
  <si>
    <t>Fecha</t>
  </si>
  <si>
    <t>Concepto</t>
  </si>
  <si>
    <t>Debe</t>
  </si>
  <si>
    <t>Haber</t>
  </si>
  <si>
    <t>Saldo</t>
  </si>
  <si>
    <t>TC</t>
  </si>
  <si>
    <t>Dias</t>
  </si>
  <si>
    <t>Intereses</t>
  </si>
  <si>
    <t>PP $</t>
  </si>
  <si>
    <t>Cobro Anticipo</t>
  </si>
  <si>
    <t>Intereses generados</t>
  </si>
  <si>
    <t xml:space="preserve">Prestación pecuniaria Setiembre 2016 </t>
  </si>
  <si>
    <t xml:space="preserve">Prestación pecuniaria Octubre 2016 </t>
  </si>
  <si>
    <t xml:space="preserve">Prestación pecuniaria Noviembre 2016 </t>
  </si>
  <si>
    <t xml:space="preserve">Prestación pecuniaria Diciembre 2016 </t>
  </si>
  <si>
    <t xml:space="preserve">Prestación pecuniaria Enero 2017 </t>
  </si>
  <si>
    <t xml:space="preserve">Prestación pecuniaria Febrero 2017 </t>
  </si>
  <si>
    <t xml:space="preserve">Prestación pecuniaria Marzo 2017 </t>
  </si>
  <si>
    <t xml:space="preserve">Prestación pecuniaria Abril 2017 </t>
  </si>
  <si>
    <t xml:space="preserve">Prestación pecuniaria Mayo 2017 </t>
  </si>
  <si>
    <t>Prestación pecuniaria Junio 2017</t>
  </si>
  <si>
    <t>Prestación pecuniaria Julio 2017</t>
  </si>
  <si>
    <t>Prestación pecuniaria Agosto 2017</t>
  </si>
  <si>
    <t>Prestación pecuniaria Setiembre 2017</t>
  </si>
  <si>
    <t>Prestación pecuniaria  Octubre 2017</t>
  </si>
  <si>
    <t>Prestación pecuniaria Noviembre 2017</t>
  </si>
  <si>
    <t>Prestación pecuniaria Diciembre 2017</t>
  </si>
  <si>
    <t>Prestación pecuniaria Enero 2018</t>
  </si>
  <si>
    <t>Prestación pecuniaria Abril 2018</t>
  </si>
  <si>
    <t>Prestación pecuniaria Mayo 2018</t>
  </si>
  <si>
    <t>Prestación pecuniaria Junio 2018</t>
  </si>
  <si>
    <t>Prestación pecuniaria Julio 2018</t>
  </si>
  <si>
    <t>Prestación pecuniaria Agosto 2018</t>
  </si>
  <si>
    <t>Prestación pecuniaria Setiembre 2018</t>
  </si>
  <si>
    <t>Prestación pecuniaria Octubre 2018</t>
  </si>
  <si>
    <t>Prestación pecuniaria Noviembre 2018</t>
  </si>
  <si>
    <t>16/1/2019</t>
  </si>
  <si>
    <t>Prestación pecuniaria Diciembre 2018</t>
  </si>
  <si>
    <t>Prestación pecuniaria Enero 2019</t>
  </si>
  <si>
    <t>Prestación pecuniaria Febrero 2019</t>
  </si>
  <si>
    <t>Prestación pecuniaria Marzo 2019</t>
  </si>
  <si>
    <t>BACCINO MARROCHE GERARDO WASHINGTON N F</t>
  </si>
  <si>
    <t>9/11/2015</t>
  </si>
  <si>
    <t>11/3/2016</t>
  </si>
  <si>
    <t>Cobro Saldo</t>
  </si>
  <si>
    <t>18/10/2016</t>
  </si>
  <si>
    <t>17/11/2016</t>
  </si>
  <si>
    <t>16/12/2016</t>
  </si>
  <si>
    <t>17/1/2017</t>
  </si>
  <si>
    <t>17/2/2017</t>
  </si>
  <si>
    <t>16/3/2017</t>
  </si>
  <si>
    <t>19/4/2017</t>
  </si>
  <si>
    <t>16/5/2017</t>
  </si>
  <si>
    <t>16/6/2017</t>
  </si>
  <si>
    <t>19/7/2017</t>
  </si>
  <si>
    <t>16/8/2017</t>
  </si>
  <si>
    <t>18/9/2017</t>
  </si>
  <si>
    <t>18/10/2017</t>
  </si>
  <si>
    <t>16/11/2017</t>
  </si>
  <si>
    <t>18/12/2017</t>
  </si>
  <si>
    <t>16/1/2018</t>
  </si>
  <si>
    <t>16/2/2018</t>
  </si>
  <si>
    <t>1/3/2018</t>
  </si>
  <si>
    <t>16/3/2018</t>
  </si>
  <si>
    <t>17/4/2018</t>
  </si>
  <si>
    <t>16/5/2018</t>
  </si>
  <si>
    <t>18/6/2018</t>
  </si>
  <si>
    <t>17/7/2018</t>
  </si>
  <si>
    <t>16/8/2018</t>
  </si>
  <si>
    <t>18/9/2018</t>
  </si>
  <si>
    <t>17/10/2018</t>
  </si>
  <si>
    <t>16/11/2018</t>
  </si>
  <si>
    <t>18/12/2018</t>
  </si>
  <si>
    <t>18/2/2019</t>
  </si>
  <si>
    <t>18/3/2019</t>
  </si>
  <si>
    <t>16/4/2019</t>
  </si>
  <si>
    <t>INTERESES</t>
  </si>
  <si>
    <t>TRASLADO DE DEUDA</t>
  </si>
  <si>
    <t>Prestación pecuniaria Marzo 2018</t>
  </si>
  <si>
    <t>Prestación pecuniaria Febrero 2018</t>
  </si>
  <si>
    <t>DEUDA</t>
  </si>
  <si>
    <t>TRASLADO</t>
  </si>
  <si>
    <t>PRESTACION</t>
  </si>
  <si>
    <t>CC</t>
  </si>
  <si>
    <t>INTS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</si>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</sst>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-* #,##0_-;\-* #,##0_-;_-* &quot;-&quot;??_-;_-@_-"/>
    <numFmt numFmtId="165" formatCode="0.000000000"/>
    <numFmt numFmtId="166" formatCode="0.0000%"/>
    <numFmt numFmtId="167" formatCode="dd/mm/yy;@"/>
    <numFmt numFmtId="168" formatCode="[$-10409]#,##0.00;\(#,##0.00\)"/>
    <numFmt numFmtId="169" formatCode="[$-10409]#,##0.00"/>
    <numFmt numFmtId="170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1" fontId="2" fillId="2" borderId="0" xfId="0" applyNumberFormat="1" applyFont="1" applyFill="1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165" fontId="1" fillId="0" borderId="1" xfId="2" applyNumberFormat="1" applyBorder="1"/>
    <xf numFmtId="166" fontId="0" fillId="0" borderId="1" xfId="2" applyNumberFormat="1" applyFont="1" applyBorder="1"/>
    <xf numFmtId="167" fontId="1" fillId="0" borderId="1" xfId="2" applyNumberFormat="1" applyBorder="1"/>
    <xf numFmtId="167" fontId="1" fillId="0" borderId="0" xfId="2" applyNumberFormat="1"/>
    <xf numFmtId="0" fontId="2" fillId="0" borderId="0" xfId="0" applyFont="1"/>
    <xf numFmtId="166" fontId="1" fillId="0" borderId="0" xfId="2" applyNumberFormat="1"/>
    <xf numFmtId="0" fontId="2" fillId="3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0" fillId="0" borderId="1" xfId="0" applyBorder="1"/>
    <xf numFmtId="43" fontId="3" fillId="0" borderId="1" xfId="1" applyFont="1" applyBorder="1" applyAlignment="1" applyProtection="1">
      <alignment horizontal="right" vertical="top" wrapText="1" readingOrder="1"/>
      <protection locked="0"/>
    </xf>
    <xf numFmtId="0" fontId="0" fillId="0" borderId="1" xfId="0" applyFont="1" applyBorder="1"/>
    <xf numFmtId="0" fontId="0" fillId="2" borderId="0" xfId="0" applyFont="1" applyFill="1"/>
    <xf numFmtId="0" fontId="0" fillId="0" borderId="0" xfId="0" applyFont="1"/>
    <xf numFmtId="164" fontId="0" fillId="0" borderId="0" xfId="1" applyNumberFormat="1" applyFont="1"/>
    <xf numFmtId="168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164" fontId="0" fillId="0" borderId="1" xfId="1" applyNumberFormat="1" applyFont="1" applyBorder="1"/>
    <xf numFmtId="169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169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4" fillId="2" borderId="0" xfId="0" applyFont="1" applyFill="1"/>
    <xf numFmtId="43" fontId="4" fillId="2" borderId="0" xfId="1" applyFont="1" applyFill="1"/>
    <xf numFmtId="0" fontId="4" fillId="0" borderId="0" xfId="0" applyFont="1"/>
    <xf numFmtId="43" fontId="4" fillId="0" borderId="0" xfId="1" applyFont="1" applyBorder="1"/>
    <xf numFmtId="0" fontId="4" fillId="0" borderId="0" xfId="0" applyFont="1" applyBorder="1"/>
    <xf numFmtId="164" fontId="4" fillId="0" borderId="0" xfId="1" applyNumberFormat="1" applyFont="1" applyBorder="1"/>
    <xf numFmtId="43" fontId="4" fillId="0" borderId="0" xfId="1" applyFont="1"/>
    <xf numFmtId="164" fontId="4" fillId="0" borderId="0" xfId="1" applyNumberFormat="1" applyFont="1"/>
    <xf numFmtId="0" fontId="5" fillId="3" borderId="1" xfId="0" applyFont="1" applyFill="1" applyBorder="1"/>
    <xf numFmtId="43" fontId="5" fillId="3" borderId="1" xfId="1" applyFont="1" applyFill="1" applyBorder="1"/>
    <xf numFmtId="43" fontId="4" fillId="0" borderId="1" xfId="1" applyFont="1" applyBorder="1"/>
    <xf numFmtId="164" fontId="4" fillId="0" borderId="1" xfId="1" applyNumberFormat="1" applyFont="1" applyBorder="1"/>
    <xf numFmtId="0" fontId="4" fillId="0" borderId="1" xfId="0" applyFont="1" applyBorder="1"/>
    <xf numFmtId="2" fontId="4" fillId="0" borderId="1" xfId="0" applyNumberFormat="1" applyFont="1" applyBorder="1"/>
    <xf numFmtId="170" fontId="4" fillId="0" borderId="1" xfId="0" applyNumberFormat="1" applyFont="1" applyBorder="1"/>
    <xf numFmtId="164" fontId="4" fillId="0" borderId="1" xfId="0" applyNumberFormat="1" applyFont="1" applyBorder="1"/>
    <xf numFmtId="168" fontId="6" fillId="0" borderId="2" xfId="0" applyNumberFormat="1" applyFont="1" applyBorder="1" applyAlignment="1" applyProtection="1">
      <alignment horizontal="right" vertical="top" wrapText="1" readingOrder="1"/>
      <protection locked="0"/>
    </xf>
    <xf numFmtId="164" fontId="4" fillId="0" borderId="0" xfId="0" applyNumberFormat="1" applyFont="1"/>
    <xf numFmtId="169" fontId="4" fillId="0" borderId="0" xfId="0" applyNumberFormat="1" applyFont="1"/>
    <xf numFmtId="43" fontId="4" fillId="0" borderId="0" xfId="0" applyNumberFormat="1" applyFont="1"/>
    <xf numFmtId="43" fontId="0" fillId="0" borderId="0" xfId="1" applyFont="1"/>
    <xf numFmtId="43" fontId="0" fillId="0" borderId="3" xfId="1" applyFont="1" applyBorder="1"/>
    <xf numFmtId="164" fontId="4" fillId="0" borderId="3" xfId="0" applyNumberFormat="1" applyFont="1" applyBorder="1"/>
    <xf numFmtId="14" fontId="1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164" fontId="4" fillId="0" borderId="1" xfId="0" applyNumberFormat="1" applyFont="1" applyFill="1" applyBorder="1"/>
    <xf numFmtId="43" fontId="4" fillId="0" borderId="1" xfId="1" applyFont="1" applyFill="1" applyBorder="1"/>
    <xf numFmtId="164" fontId="4" fillId="0" borderId="1" xfId="1" applyNumberFormat="1" applyFont="1" applyFill="1" applyBorder="1"/>
    <xf numFmtId="168" fontId="3" fillId="0" borderId="1" xfId="0" applyNumberFormat="1" applyFont="1" applyFill="1" applyBorder="1" applyAlignment="1" applyProtection="1">
      <alignment horizontal="right" vertical="top" wrapText="1" readingOrder="1"/>
      <protection locked="0"/>
    </xf>
    <xf numFmtId="169" fontId="3" fillId="0" borderId="1" xfId="0" applyNumberFormat="1" applyFont="1" applyFill="1" applyBorder="1" applyAlignment="1" applyProtection="1">
      <alignment horizontal="right" vertical="top" wrapText="1" readingOrder="1"/>
      <protection locked="0"/>
    </xf>
    <xf numFmtId="43" fontId="3" fillId="0" borderId="1" xfId="1" applyFont="1" applyFill="1" applyBorder="1" applyAlignment="1" applyProtection="1">
      <alignment horizontal="right" vertical="top" wrapText="1" readingOrder="1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752D63F-25EC-43CC-9B58-A8997FFBB0E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K89"/>
  <sheetViews>
    <sheetView tabSelected="1" topLeftCell="A10" workbookViewId="0">
      <selection activeCell="J14" sqref="J14"/>
    </sheetView>
  </sheetViews>
  <sheetFormatPr baseColWidth="10" defaultColWidth="9.140625" defaultRowHeight="15" x14ac:dyDescent="0.25"/>
  <cols>
    <col min="2" max="2" width="19.7109375" bestFit="1" customWidth="1"/>
    <col min="3" max="3" width="35.85546875" bestFit="1" customWidth="1"/>
    <col min="4" max="4" width="9.140625" style="26" customWidth="1"/>
    <col min="5" max="10" width="9.140625" style="26"/>
    <col min="11" max="11" width="9.140625" style="18"/>
  </cols>
  <sheetData>
    <row r="3" spans="2:11" x14ac:dyDescent="0.25">
      <c r="B3" s="1" t="s">
        <v>0</v>
      </c>
      <c r="C3" s="1" t="s">
        <v>48</v>
      </c>
      <c r="D3" s="24"/>
      <c r="E3" s="25"/>
      <c r="F3" s="24"/>
      <c r="G3" s="24"/>
      <c r="H3" s="24"/>
      <c r="I3" s="24"/>
      <c r="J3" s="24"/>
      <c r="K3" s="17"/>
    </row>
    <row r="4" spans="2:11" x14ac:dyDescent="0.25">
      <c r="B4" s="1" t="s">
        <v>1</v>
      </c>
      <c r="C4" s="2">
        <v>70051770017</v>
      </c>
      <c r="D4" s="24"/>
      <c r="E4" s="25"/>
      <c r="F4" s="24"/>
      <c r="G4" s="24"/>
      <c r="H4" s="24"/>
      <c r="I4" s="24"/>
      <c r="J4" s="24"/>
      <c r="K4" s="17"/>
    </row>
    <row r="5" spans="2:11" x14ac:dyDescent="0.25">
      <c r="B5" s="3"/>
      <c r="C5" s="3"/>
      <c r="E5" s="27"/>
      <c r="F5" s="28"/>
      <c r="K5" s="19"/>
    </row>
    <row r="6" spans="2:11" x14ac:dyDescent="0.25">
      <c r="B6" s="4" t="s">
        <v>2</v>
      </c>
      <c r="C6" s="5">
        <v>0.05</v>
      </c>
      <c r="E6" s="27"/>
      <c r="F6" s="29"/>
      <c r="K6" s="19"/>
    </row>
    <row r="7" spans="2:11" x14ac:dyDescent="0.25">
      <c r="B7" s="4" t="s">
        <v>3</v>
      </c>
      <c r="C7" s="6">
        <f>((1+C6)^(1/365))-1</f>
        <v>1.3368061711349633E-4</v>
      </c>
      <c r="E7" s="27"/>
      <c r="F7" s="29"/>
      <c r="K7" s="19"/>
    </row>
    <row r="8" spans="2:11" x14ac:dyDescent="0.25">
      <c r="B8" s="4" t="s">
        <v>4</v>
      </c>
      <c r="C8" s="7" t="s">
        <v>5</v>
      </c>
      <c r="E8" s="27"/>
      <c r="F8" s="29"/>
      <c r="K8" s="19"/>
    </row>
    <row r="9" spans="2:11" x14ac:dyDescent="0.25">
      <c r="B9" s="4" t="s">
        <v>6</v>
      </c>
      <c r="C9" s="8"/>
      <c r="E9" s="27"/>
      <c r="F9" s="29"/>
      <c r="K9" s="19"/>
    </row>
    <row r="10" spans="2:11" x14ac:dyDescent="0.25">
      <c r="B10" s="3"/>
      <c r="C10" s="9"/>
      <c r="E10" s="30"/>
      <c r="F10" s="31"/>
      <c r="K10" s="19"/>
    </row>
    <row r="11" spans="2:11" x14ac:dyDescent="0.25">
      <c r="B11" s="3"/>
      <c r="C11" s="9"/>
      <c r="E11" s="30"/>
      <c r="F11" s="31"/>
      <c r="K11" s="19"/>
    </row>
    <row r="12" spans="2:11" x14ac:dyDescent="0.25">
      <c r="B12" s="10"/>
      <c r="C12" s="11"/>
      <c r="E12" s="30"/>
      <c r="K12" s="19"/>
    </row>
    <row r="13" spans="2:11" x14ac:dyDescent="0.25">
      <c r="B13" s="12" t="s">
        <v>7</v>
      </c>
      <c r="C13" s="12" t="s">
        <v>8</v>
      </c>
      <c r="D13" s="32" t="s">
        <v>9</v>
      </c>
      <c r="E13" s="33" t="s">
        <v>10</v>
      </c>
      <c r="F13" s="32" t="s">
        <v>11</v>
      </c>
      <c r="H13" s="32" t="s">
        <v>12</v>
      </c>
      <c r="I13" s="32" t="s">
        <v>13</v>
      </c>
      <c r="J13" s="32" t="s">
        <v>14</v>
      </c>
      <c r="K13" s="12" t="s">
        <v>15</v>
      </c>
    </row>
    <row r="14" spans="2:11" x14ac:dyDescent="0.25">
      <c r="B14" s="13" t="s">
        <v>49</v>
      </c>
      <c r="C14" s="4" t="s">
        <v>16</v>
      </c>
      <c r="D14" s="20">
        <v>7491</v>
      </c>
      <c r="E14" s="34"/>
      <c r="F14" s="35">
        <f>+D14</f>
        <v>7491</v>
      </c>
      <c r="H14" s="36"/>
      <c r="I14" s="37">
        <f>+B16-B14</f>
        <v>344</v>
      </c>
      <c r="J14" s="35">
        <f>+D14*C7*I14</f>
        <v>344.48211696223711</v>
      </c>
      <c r="K14" s="21"/>
    </row>
    <row r="15" spans="2:11" x14ac:dyDescent="0.25">
      <c r="B15" s="13" t="s">
        <v>50</v>
      </c>
      <c r="C15" s="16" t="s">
        <v>51</v>
      </c>
      <c r="D15" s="20">
        <v>5181</v>
      </c>
      <c r="E15" s="34"/>
      <c r="F15" s="35">
        <f>+F14+D15-E15</f>
        <v>12672</v>
      </c>
      <c r="H15" s="36"/>
      <c r="I15" s="37">
        <f>B16-B15</f>
        <v>221</v>
      </c>
      <c r="J15" s="35">
        <f>+F15*I15*C7</f>
        <v>374.37417239375179</v>
      </c>
      <c r="K15" s="21"/>
    </row>
    <row r="16" spans="2:11" x14ac:dyDescent="0.25">
      <c r="B16" s="13">
        <v>42661</v>
      </c>
      <c r="C16" s="4" t="s">
        <v>17</v>
      </c>
      <c r="D16" s="35">
        <f>+J14+J15</f>
        <v>718.85628935598891</v>
      </c>
      <c r="E16" s="34"/>
      <c r="F16" s="35">
        <f t="shared" ref="F16:F79" si="0">+F15+D16-E16</f>
        <v>13390.856289355988</v>
      </c>
      <c r="H16" s="36"/>
      <c r="I16" s="37"/>
      <c r="J16" s="35"/>
      <c r="K16" s="21"/>
    </row>
    <row r="17" spans="2:11" x14ac:dyDescent="0.25">
      <c r="B17" s="13" t="s">
        <v>52</v>
      </c>
      <c r="C17" s="4" t="s">
        <v>18</v>
      </c>
      <c r="D17" s="35"/>
      <c r="E17" s="22">
        <v>90.88</v>
      </c>
      <c r="F17" s="35">
        <f t="shared" si="0"/>
        <v>13299.976289355989</v>
      </c>
      <c r="H17" s="38"/>
      <c r="I17" s="37"/>
      <c r="J17" s="35"/>
      <c r="K17" s="21"/>
    </row>
    <row r="18" spans="2:11" x14ac:dyDescent="0.25">
      <c r="B18" s="13">
        <v>42691</v>
      </c>
      <c r="C18" s="4" t="s">
        <v>17</v>
      </c>
      <c r="D18" s="35">
        <f>+J18</f>
        <v>53.338471138679331</v>
      </c>
      <c r="E18" s="34"/>
      <c r="F18" s="35">
        <f t="shared" si="0"/>
        <v>13353.314760494668</v>
      </c>
      <c r="H18" s="38"/>
      <c r="I18" s="37">
        <f>+B18-B17</f>
        <v>30</v>
      </c>
      <c r="J18" s="35">
        <f>+F17*I18*C7</f>
        <v>53.338471138679331</v>
      </c>
      <c r="K18" s="21"/>
    </row>
    <row r="19" spans="2:11" x14ac:dyDescent="0.25">
      <c r="B19" s="13" t="s">
        <v>53</v>
      </c>
      <c r="C19" s="4" t="s">
        <v>19</v>
      </c>
      <c r="D19" s="35"/>
      <c r="E19" s="22">
        <v>137.84</v>
      </c>
      <c r="F19" s="35">
        <f t="shared" si="0"/>
        <v>13215.474760494668</v>
      </c>
      <c r="H19" s="38"/>
      <c r="I19" s="37"/>
      <c r="J19" s="35"/>
      <c r="K19" s="21"/>
    </row>
    <row r="20" spans="2:11" x14ac:dyDescent="0.25">
      <c r="B20" s="13">
        <v>42720</v>
      </c>
      <c r="C20" s="4" t="s">
        <v>17</v>
      </c>
      <c r="D20" s="35">
        <f>+J20</f>
        <v>51.232931821492109</v>
      </c>
      <c r="E20" s="34"/>
      <c r="F20" s="35">
        <f t="shared" si="0"/>
        <v>13266.70769231616</v>
      </c>
      <c r="H20" s="38"/>
      <c r="I20" s="37">
        <f>+B20-B18</f>
        <v>29</v>
      </c>
      <c r="J20" s="35">
        <f>(+F19*I20*$C$7)</f>
        <v>51.232931821492109</v>
      </c>
      <c r="K20" s="21"/>
    </row>
    <row r="21" spans="2:11" x14ac:dyDescent="0.25">
      <c r="B21" s="13" t="s">
        <v>54</v>
      </c>
      <c r="C21" s="4" t="s">
        <v>20</v>
      </c>
      <c r="D21" s="36"/>
      <c r="E21" s="22">
        <v>143.47</v>
      </c>
      <c r="F21" s="35">
        <f t="shared" si="0"/>
        <v>13123.237692316161</v>
      </c>
      <c r="H21" s="38"/>
      <c r="I21" s="37"/>
      <c r="J21" s="35"/>
      <c r="K21" s="21"/>
    </row>
    <row r="22" spans="2:11" x14ac:dyDescent="0.25">
      <c r="B22" s="13">
        <v>42752</v>
      </c>
      <c r="C22" s="4" t="s">
        <v>17</v>
      </c>
      <c r="D22" s="35">
        <f>+J22</f>
        <v>56.13832042354943</v>
      </c>
      <c r="E22" s="34"/>
      <c r="F22" s="35">
        <f t="shared" si="0"/>
        <v>13179.376012739711</v>
      </c>
      <c r="H22" s="36"/>
      <c r="I22" s="37">
        <f>+B22-B20</f>
        <v>32</v>
      </c>
      <c r="J22" s="35">
        <f>(+F21*I22*$C$7)</f>
        <v>56.13832042354943</v>
      </c>
      <c r="K22" s="21"/>
    </row>
    <row r="23" spans="2:11" x14ac:dyDescent="0.25">
      <c r="B23" s="13" t="s">
        <v>55</v>
      </c>
      <c r="C23" s="4" t="s">
        <v>21</v>
      </c>
      <c r="D23" s="36"/>
      <c r="E23" s="22">
        <v>272.49</v>
      </c>
      <c r="F23" s="35">
        <f t="shared" si="0"/>
        <v>12906.886012739711</v>
      </c>
      <c r="H23" s="38"/>
      <c r="I23" s="37"/>
      <c r="J23" s="35"/>
      <c r="K23" s="21"/>
    </row>
    <row r="24" spans="2:11" x14ac:dyDescent="0.25">
      <c r="B24" s="13">
        <v>42783</v>
      </c>
      <c r="C24" s="4" t="s">
        <v>17</v>
      </c>
      <c r="D24" s="35">
        <f>+J24</f>
        <v>53.487415103094555</v>
      </c>
      <c r="E24" s="34"/>
      <c r="F24" s="35">
        <f t="shared" si="0"/>
        <v>12960.373427842806</v>
      </c>
      <c r="H24" s="36"/>
      <c r="I24" s="37">
        <f>+B24-B22</f>
        <v>31</v>
      </c>
      <c r="J24" s="35">
        <f>(+F23*I24*$C$7)</f>
        <v>53.487415103094555</v>
      </c>
      <c r="K24" s="21"/>
    </row>
    <row r="25" spans="2:11" x14ac:dyDescent="0.25">
      <c r="B25" s="13" t="s">
        <v>56</v>
      </c>
      <c r="C25" s="4" t="s">
        <v>22</v>
      </c>
      <c r="D25" s="36"/>
      <c r="E25" s="22">
        <v>385.48</v>
      </c>
      <c r="F25" s="35">
        <f t="shared" si="0"/>
        <v>12574.893427842806</v>
      </c>
      <c r="H25" s="36"/>
      <c r="I25" s="36"/>
      <c r="J25" s="35"/>
      <c r="K25" s="21"/>
    </row>
    <row r="26" spans="2:11" x14ac:dyDescent="0.25">
      <c r="B26" s="13">
        <v>42810</v>
      </c>
      <c r="C26" s="4" t="s">
        <v>17</v>
      </c>
      <c r="D26" s="35">
        <f>+J26</f>
        <v>45.387526866402837</v>
      </c>
      <c r="E26" s="34"/>
      <c r="F26" s="35">
        <f t="shared" si="0"/>
        <v>12620.280954709209</v>
      </c>
      <c r="H26" s="36"/>
      <c r="I26" s="37">
        <f>+B26-B24</f>
        <v>27</v>
      </c>
      <c r="J26" s="35">
        <f>(+F25*I26*$C$7)</f>
        <v>45.387526866402837</v>
      </c>
      <c r="K26" s="21"/>
    </row>
    <row r="27" spans="2:11" x14ac:dyDescent="0.25">
      <c r="B27" s="13" t="s">
        <v>57</v>
      </c>
      <c r="C27" s="4" t="s">
        <v>23</v>
      </c>
      <c r="D27" s="36"/>
      <c r="E27" s="22">
        <v>349.13</v>
      </c>
      <c r="F27" s="35">
        <f t="shared" si="0"/>
        <v>12271.15095470921</v>
      </c>
      <c r="H27" s="36"/>
      <c r="I27" s="36"/>
      <c r="J27" s="35"/>
      <c r="K27" s="21"/>
    </row>
    <row r="28" spans="2:11" x14ac:dyDescent="0.25">
      <c r="B28" s="13">
        <v>42844</v>
      </c>
      <c r="C28" s="4" t="s">
        <v>17</v>
      </c>
      <c r="D28" s="35">
        <f>+J28</f>
        <v>55.774111098825493</v>
      </c>
      <c r="E28" s="34"/>
      <c r="F28" s="35">
        <f t="shared" si="0"/>
        <v>12326.925065808036</v>
      </c>
      <c r="H28" s="36"/>
      <c r="I28" s="37">
        <f>+B28-B26</f>
        <v>34</v>
      </c>
      <c r="J28" s="35">
        <f>(+F27*I28*$C$7)</f>
        <v>55.774111098825493</v>
      </c>
      <c r="K28" s="21"/>
    </row>
    <row r="29" spans="2:11" x14ac:dyDescent="0.25">
      <c r="B29" s="13" t="s">
        <v>58</v>
      </c>
      <c r="C29" s="4" t="s">
        <v>24</v>
      </c>
      <c r="D29" s="36"/>
      <c r="E29" s="22">
        <v>307.61</v>
      </c>
      <c r="F29" s="35">
        <f t="shared" si="0"/>
        <v>12019.315065808036</v>
      </c>
      <c r="H29" s="36"/>
      <c r="I29" s="36"/>
      <c r="J29" s="35"/>
      <c r="K29" s="21"/>
    </row>
    <row r="30" spans="2:11" x14ac:dyDescent="0.25">
      <c r="B30" s="13">
        <v>42871</v>
      </c>
      <c r="C30" s="4" t="s">
        <v>17</v>
      </c>
      <c r="D30" s="35">
        <f>+J30</f>
        <v>43.382235292526573</v>
      </c>
      <c r="E30" s="34"/>
      <c r="F30" s="35">
        <f t="shared" si="0"/>
        <v>12062.697301100563</v>
      </c>
      <c r="H30" s="36"/>
      <c r="I30" s="37">
        <f>+B30-B28</f>
        <v>27</v>
      </c>
      <c r="J30" s="35">
        <f>(+F29*I30*$C$7)</f>
        <v>43.382235292526573</v>
      </c>
      <c r="K30" s="21"/>
    </row>
    <row r="31" spans="2:11" x14ac:dyDescent="0.25">
      <c r="B31" s="13" t="s">
        <v>59</v>
      </c>
      <c r="C31" s="4" t="s">
        <v>25</v>
      </c>
      <c r="D31" s="36"/>
      <c r="E31" s="22">
        <v>207.31</v>
      </c>
      <c r="F31" s="35">
        <f t="shared" si="0"/>
        <v>11855.387301100563</v>
      </c>
      <c r="H31" s="36"/>
      <c r="I31" s="36"/>
      <c r="J31" s="35"/>
      <c r="K31" s="21"/>
    </row>
    <row r="32" spans="2:11" x14ac:dyDescent="0.25">
      <c r="B32" s="13">
        <v>42902</v>
      </c>
      <c r="C32" s="4" t="s">
        <v>17</v>
      </c>
      <c r="D32" s="35">
        <f>+J32</f>
        <v>49.129900206449562</v>
      </c>
      <c r="E32" s="34"/>
      <c r="F32" s="35">
        <f t="shared" si="0"/>
        <v>11904.517201307013</v>
      </c>
      <c r="H32" s="36"/>
      <c r="I32" s="37">
        <f>+B32-B30</f>
        <v>31</v>
      </c>
      <c r="J32" s="35">
        <f>(+F31*I32*$C$7)</f>
        <v>49.129900206449562</v>
      </c>
      <c r="K32" s="21"/>
    </row>
    <row r="33" spans="2:11" x14ac:dyDescent="0.25">
      <c r="B33" s="13" t="s">
        <v>60</v>
      </c>
      <c r="C33" s="4" t="s">
        <v>26</v>
      </c>
      <c r="D33" s="36"/>
      <c r="E33" s="22">
        <v>161.24</v>
      </c>
      <c r="F33" s="35">
        <f t="shared" si="0"/>
        <v>11743.277201307013</v>
      </c>
      <c r="H33" s="36"/>
      <c r="I33" s="36"/>
      <c r="J33" s="35"/>
      <c r="K33" s="21"/>
    </row>
    <row r="34" spans="2:11" x14ac:dyDescent="0.25">
      <c r="B34" s="13">
        <v>42935</v>
      </c>
      <c r="C34" s="4" t="s">
        <v>17</v>
      </c>
      <c r="D34" s="35">
        <f>+J34</f>
        <v>51.805001925783927</v>
      </c>
      <c r="E34" s="34"/>
      <c r="F34" s="35">
        <f t="shared" si="0"/>
        <v>11795.082203232798</v>
      </c>
      <c r="H34" s="36"/>
      <c r="I34" s="37">
        <f>+B34-B32</f>
        <v>33</v>
      </c>
      <c r="J34" s="35">
        <f>(+F33*I34*$C$7)</f>
        <v>51.805001925783927</v>
      </c>
      <c r="K34" s="21"/>
    </row>
    <row r="35" spans="2:11" x14ac:dyDescent="0.25">
      <c r="B35" s="13" t="s">
        <v>61</v>
      </c>
      <c r="C35" s="4" t="s">
        <v>27</v>
      </c>
      <c r="D35" s="35"/>
      <c r="E35" s="22">
        <v>210.42</v>
      </c>
      <c r="F35" s="35">
        <f t="shared" si="0"/>
        <v>11584.662203232798</v>
      </c>
      <c r="H35" s="36"/>
      <c r="I35" s="37"/>
      <c r="J35" s="35"/>
      <c r="K35" s="21"/>
    </row>
    <row r="36" spans="2:11" x14ac:dyDescent="0.25">
      <c r="B36" s="13">
        <v>42963</v>
      </c>
      <c r="C36" s="4" t="s">
        <v>17</v>
      </c>
      <c r="D36" s="35">
        <f>+J36</f>
        <v>43.362054186627574</v>
      </c>
      <c r="E36" s="34"/>
      <c r="F36" s="35">
        <f t="shared" si="0"/>
        <v>11628.024257419425</v>
      </c>
      <c r="H36" s="36"/>
      <c r="I36" s="37">
        <f>+B36-B34</f>
        <v>28</v>
      </c>
      <c r="J36" s="35">
        <f>(+F35*I36*$C$7)</f>
        <v>43.362054186627574</v>
      </c>
      <c r="K36" s="21"/>
    </row>
    <row r="37" spans="2:11" x14ac:dyDescent="0.25">
      <c r="B37" s="13" t="s">
        <v>62</v>
      </c>
      <c r="C37" s="14" t="s">
        <v>28</v>
      </c>
      <c r="D37" s="35"/>
      <c r="E37" s="22">
        <v>159.76</v>
      </c>
      <c r="F37" s="35">
        <f t="shared" si="0"/>
        <v>11468.264257419425</v>
      </c>
      <c r="H37" s="36"/>
      <c r="I37" s="37"/>
      <c r="J37" s="35"/>
      <c r="K37" s="21"/>
    </row>
    <row r="38" spans="2:11" x14ac:dyDescent="0.25">
      <c r="B38" s="13">
        <v>42996</v>
      </c>
      <c r="C38" s="4" t="s">
        <v>17</v>
      </c>
      <c r="D38" s="35">
        <f>+J38</f>
        <v>50.591793224031889</v>
      </c>
      <c r="E38" s="34"/>
      <c r="F38" s="35">
        <f t="shared" si="0"/>
        <v>11518.856050643457</v>
      </c>
      <c r="H38" s="36"/>
      <c r="I38" s="37">
        <f>+B38-B36</f>
        <v>33</v>
      </c>
      <c r="J38" s="35">
        <f>(+F37*I38*$C$7)</f>
        <v>50.591793224031889</v>
      </c>
      <c r="K38" s="21"/>
    </row>
    <row r="39" spans="2:11" x14ac:dyDescent="0.25">
      <c r="B39" s="13" t="s">
        <v>63</v>
      </c>
      <c r="C39" s="14" t="s">
        <v>29</v>
      </c>
      <c r="D39" s="35"/>
      <c r="E39" s="22">
        <v>228.23</v>
      </c>
      <c r="F39" s="35">
        <f t="shared" si="0"/>
        <v>11290.626050643457</v>
      </c>
      <c r="H39" s="36"/>
      <c r="I39" s="37"/>
      <c r="J39" s="35"/>
      <c r="K39" s="21"/>
    </row>
    <row r="40" spans="2:11" x14ac:dyDescent="0.25">
      <c r="B40" s="13">
        <v>43026</v>
      </c>
      <c r="C40" s="4" t="s">
        <v>17</v>
      </c>
      <c r="D40" s="35">
        <f>+J40</f>
        <v>45.280135741432055</v>
      </c>
      <c r="E40" s="34"/>
      <c r="F40" s="35">
        <f t="shared" si="0"/>
        <v>11335.906186384889</v>
      </c>
      <c r="H40" s="36"/>
      <c r="I40" s="37">
        <f>+B40-B38</f>
        <v>30</v>
      </c>
      <c r="J40" s="35">
        <f>(+F39*I40*$C$7)</f>
        <v>45.280135741432055</v>
      </c>
      <c r="K40" s="21"/>
    </row>
    <row r="41" spans="2:11" x14ac:dyDescent="0.25">
      <c r="B41" s="13" t="s">
        <v>64</v>
      </c>
      <c r="C41" s="14" t="s">
        <v>30</v>
      </c>
      <c r="D41" s="35"/>
      <c r="E41" s="22">
        <v>240.65</v>
      </c>
      <c r="F41" s="35">
        <f t="shared" si="0"/>
        <v>11095.25618638489</v>
      </c>
      <c r="H41" s="36"/>
      <c r="I41" s="37"/>
      <c r="J41" s="35"/>
      <c r="K41" s="21"/>
    </row>
    <row r="42" spans="2:11" x14ac:dyDescent="0.25">
      <c r="B42" s="13">
        <v>43055</v>
      </c>
      <c r="C42" s="4" t="s">
        <v>17</v>
      </c>
      <c r="D42" s="35">
        <f>+J42</f>
        <v>43.013400126819832</v>
      </c>
      <c r="E42" s="34"/>
      <c r="F42" s="35">
        <f t="shared" si="0"/>
        <v>11138.269586511709</v>
      </c>
      <c r="H42" s="36"/>
      <c r="I42" s="37">
        <f>+B42-B40</f>
        <v>29</v>
      </c>
      <c r="J42" s="35">
        <f>(+F41*I42*$C$7)</f>
        <v>43.013400126819832</v>
      </c>
      <c r="K42" s="21"/>
    </row>
    <row r="43" spans="2:11" x14ac:dyDescent="0.25">
      <c r="B43" s="13" t="s">
        <v>65</v>
      </c>
      <c r="C43" s="14" t="s">
        <v>31</v>
      </c>
      <c r="D43" s="35"/>
      <c r="E43" s="22">
        <v>274.26</v>
      </c>
      <c r="F43" s="35">
        <f t="shared" si="0"/>
        <v>10864.009586511709</v>
      </c>
      <c r="H43" s="36"/>
      <c r="I43" s="37"/>
      <c r="J43" s="35"/>
      <c r="K43" s="21"/>
    </row>
    <row r="44" spans="2:11" x14ac:dyDescent="0.25">
      <c r="B44" s="13">
        <v>43087</v>
      </c>
      <c r="C44" s="4" t="s">
        <v>17</v>
      </c>
      <c r="D44" s="39">
        <f>+J44</f>
        <v>46.473840187258411</v>
      </c>
      <c r="E44" s="34"/>
      <c r="F44" s="35">
        <f t="shared" si="0"/>
        <v>10910.483426698967</v>
      </c>
      <c r="H44" s="36"/>
      <c r="I44" s="37">
        <f>+B44-B42</f>
        <v>32</v>
      </c>
      <c r="J44" s="35">
        <f>(+F43*I44*$C$7)</f>
        <v>46.473840187258411</v>
      </c>
      <c r="K44" s="16"/>
    </row>
    <row r="45" spans="2:11" x14ac:dyDescent="0.25">
      <c r="B45" s="13" t="s">
        <v>66</v>
      </c>
      <c r="C45" s="14" t="s">
        <v>32</v>
      </c>
      <c r="D45" s="36"/>
      <c r="E45" s="22">
        <v>323.45</v>
      </c>
      <c r="F45" s="35">
        <f t="shared" si="0"/>
        <v>10587.033426698967</v>
      </c>
      <c r="H45" s="36"/>
      <c r="I45" s="37"/>
      <c r="J45" s="35"/>
      <c r="K45" s="21"/>
    </row>
    <row r="46" spans="2:11" x14ac:dyDescent="0.25">
      <c r="B46" s="13">
        <v>43116</v>
      </c>
      <c r="C46" s="4" t="s">
        <v>17</v>
      </c>
      <c r="D46" s="39">
        <f>+J46</f>
        <v>41.043153694587616</v>
      </c>
      <c r="E46" s="34"/>
      <c r="F46" s="35">
        <f t="shared" si="0"/>
        <v>10628.076580393554</v>
      </c>
      <c r="H46" s="36"/>
      <c r="I46" s="37">
        <f>+B46-B44</f>
        <v>29</v>
      </c>
      <c r="J46" s="35">
        <f>(+F45*I46*$C$7)</f>
        <v>41.043153694587616</v>
      </c>
      <c r="K46" s="16"/>
    </row>
    <row r="47" spans="2:11" x14ac:dyDescent="0.25">
      <c r="B47" s="13" t="s">
        <v>67</v>
      </c>
      <c r="C47" s="14" t="s">
        <v>33</v>
      </c>
      <c r="D47" s="36"/>
      <c r="E47" s="22">
        <v>315.67</v>
      </c>
      <c r="F47" s="35">
        <f t="shared" si="0"/>
        <v>10312.406580393554</v>
      </c>
      <c r="H47" s="36"/>
      <c r="I47" s="37"/>
      <c r="J47" s="35"/>
      <c r="K47" s="21"/>
    </row>
    <row r="48" spans="2:11" x14ac:dyDescent="0.25">
      <c r="B48" s="13">
        <v>43147</v>
      </c>
      <c r="C48" s="14" t="s">
        <v>17</v>
      </c>
      <c r="D48" s="39">
        <f>+J48</f>
        <v>42.735635143361009</v>
      </c>
      <c r="E48" s="34"/>
      <c r="F48" s="35">
        <f t="shared" si="0"/>
        <v>10355.142215536915</v>
      </c>
      <c r="H48" s="36"/>
      <c r="I48" s="37">
        <f>+B48-B46</f>
        <v>31</v>
      </c>
      <c r="J48" s="35">
        <f>(+F47*I48*$C$7)</f>
        <v>42.735635143361009</v>
      </c>
      <c r="K48" s="16"/>
    </row>
    <row r="49" spans="2:11" x14ac:dyDescent="0.25">
      <c r="B49" s="13" t="s">
        <v>68</v>
      </c>
      <c r="C49" s="14" t="s">
        <v>34</v>
      </c>
      <c r="D49" s="36"/>
      <c r="E49" s="22">
        <v>274.69</v>
      </c>
      <c r="F49" s="35">
        <f t="shared" si="0"/>
        <v>10080.452215536914</v>
      </c>
      <c r="H49" s="36"/>
      <c r="I49" s="37"/>
      <c r="J49" s="35"/>
      <c r="K49" s="21"/>
    </row>
    <row r="50" spans="2:11" x14ac:dyDescent="0.25">
      <c r="B50" s="47">
        <v>43160</v>
      </c>
      <c r="C50" s="48" t="s">
        <v>17</v>
      </c>
      <c r="D50" s="49">
        <f>+J50</f>
        <v>17.518293948429118</v>
      </c>
      <c r="E50" s="50"/>
      <c r="F50" s="51">
        <f t="shared" si="0"/>
        <v>10097.970509485343</v>
      </c>
      <c r="H50" s="36"/>
      <c r="I50" s="37">
        <f>+B50-B48</f>
        <v>13</v>
      </c>
      <c r="J50" s="35">
        <f>(+F49*I50*$C$7)</f>
        <v>17.518293948429118</v>
      </c>
      <c r="K50" s="16"/>
    </row>
    <row r="51" spans="2:11" x14ac:dyDescent="0.25">
      <c r="B51" s="47" t="s">
        <v>69</v>
      </c>
      <c r="C51" s="48" t="s">
        <v>83</v>
      </c>
      <c r="D51" s="52">
        <v>0</v>
      </c>
      <c r="E51" s="53">
        <v>0</v>
      </c>
      <c r="F51" s="51">
        <f t="shared" si="0"/>
        <v>10097.970509485343</v>
      </c>
      <c r="H51" s="36"/>
      <c r="I51" s="37"/>
      <c r="J51" s="35"/>
      <c r="K51" s="21"/>
    </row>
    <row r="52" spans="2:11" x14ac:dyDescent="0.25">
      <c r="B52" s="13" t="s">
        <v>69</v>
      </c>
      <c r="C52" s="14" t="s">
        <v>84</v>
      </c>
      <c r="D52" s="36"/>
      <c r="E52" s="22">
        <v>3868</v>
      </c>
      <c r="F52" s="35">
        <f t="shared" si="0"/>
        <v>6229.9705094853434</v>
      </c>
      <c r="H52" s="36"/>
      <c r="I52" s="37"/>
      <c r="J52" s="35"/>
      <c r="K52" s="21"/>
    </row>
    <row r="53" spans="2:11" x14ac:dyDescent="0.25">
      <c r="B53" s="13" t="s">
        <v>70</v>
      </c>
      <c r="C53" s="14" t="s">
        <v>17</v>
      </c>
      <c r="D53" s="39">
        <f>+J53</f>
        <v>12.492394534603257</v>
      </c>
      <c r="E53" s="34"/>
      <c r="F53" s="35">
        <f t="shared" si="0"/>
        <v>6242.462904019947</v>
      </c>
      <c r="H53" s="36"/>
      <c r="I53" s="37">
        <f>+B53-B51</f>
        <v>15</v>
      </c>
      <c r="J53" s="35">
        <f>(+F52*I53*$C$7)</f>
        <v>12.492394534603257</v>
      </c>
      <c r="K53" s="16"/>
    </row>
    <row r="54" spans="2:11" x14ac:dyDescent="0.25">
      <c r="B54" s="13" t="s">
        <v>70</v>
      </c>
      <c r="C54" s="14" t="s">
        <v>86</v>
      </c>
      <c r="D54" s="36"/>
      <c r="E54" s="22">
        <v>268.57</v>
      </c>
      <c r="F54" s="35">
        <f t="shared" si="0"/>
        <v>5973.8929040199473</v>
      </c>
      <c r="H54" s="36"/>
      <c r="I54" s="37"/>
      <c r="J54" s="35"/>
      <c r="K54" s="21"/>
    </row>
    <row r="55" spans="2:11" x14ac:dyDescent="0.25">
      <c r="B55" s="13" t="s">
        <v>71</v>
      </c>
      <c r="C55" s="14" t="s">
        <v>17</v>
      </c>
      <c r="D55" s="39">
        <f>+J55</f>
        <v>11.97890534968985</v>
      </c>
      <c r="E55" s="34"/>
      <c r="F55" s="35">
        <f t="shared" si="0"/>
        <v>5985.871809369637</v>
      </c>
      <c r="H55" s="36"/>
      <c r="I55" s="37">
        <f>+B53-B51</f>
        <v>15</v>
      </c>
      <c r="J55" s="35">
        <f>(+F54*I55*$C$7)</f>
        <v>11.97890534968985</v>
      </c>
      <c r="K55" s="16"/>
    </row>
    <row r="56" spans="2:11" x14ac:dyDescent="0.25">
      <c r="B56" s="13" t="s">
        <v>71</v>
      </c>
      <c r="C56" s="14" t="s">
        <v>85</v>
      </c>
      <c r="D56" s="36"/>
      <c r="E56" s="22">
        <v>118.04</v>
      </c>
      <c r="F56" s="35">
        <f t="shared" si="0"/>
        <v>5867.8318093696371</v>
      </c>
      <c r="H56" s="36"/>
      <c r="I56" s="37"/>
      <c r="J56" s="35"/>
      <c r="K56" s="21"/>
    </row>
    <row r="57" spans="2:11" x14ac:dyDescent="0.25">
      <c r="B57" s="13" t="s">
        <v>72</v>
      </c>
      <c r="C57" s="14" t="s">
        <v>17</v>
      </c>
      <c r="D57" s="34">
        <f>+J57</f>
        <v>22.748045944447369</v>
      </c>
      <c r="E57" s="34"/>
      <c r="F57" s="35">
        <f t="shared" si="0"/>
        <v>5890.5798553140849</v>
      </c>
      <c r="H57" s="36"/>
      <c r="I57" s="37">
        <f>+B57-B56</f>
        <v>29</v>
      </c>
      <c r="J57" s="35">
        <f t="shared" ref="J57:J79" si="1">(+F56*I57*$C$7)</f>
        <v>22.748045944447369</v>
      </c>
      <c r="K57" s="16"/>
    </row>
    <row r="58" spans="2:11" x14ac:dyDescent="0.25">
      <c r="B58" s="13" t="s">
        <v>72</v>
      </c>
      <c r="C58" s="14" t="s">
        <v>35</v>
      </c>
      <c r="D58" s="34"/>
      <c r="E58" s="22">
        <v>82.33</v>
      </c>
      <c r="F58" s="35">
        <f t="shared" si="0"/>
        <v>5808.2498553140849</v>
      </c>
      <c r="H58" s="36"/>
      <c r="I58" s="36"/>
      <c r="J58" s="35"/>
      <c r="K58" s="16"/>
    </row>
    <row r="59" spans="2:11" x14ac:dyDescent="0.25">
      <c r="B59" s="13" t="s">
        <v>73</v>
      </c>
      <c r="C59" s="14" t="s">
        <v>17</v>
      </c>
      <c r="D59" s="34">
        <f t="shared" ref="D59" si="2">J59</f>
        <v>25.622864025256167</v>
      </c>
      <c r="E59" s="34"/>
      <c r="F59" s="35">
        <f t="shared" si="0"/>
        <v>5833.8727193393415</v>
      </c>
      <c r="H59" s="36"/>
      <c r="I59" s="37">
        <f>+B59-B58</f>
        <v>33</v>
      </c>
      <c r="J59" s="35">
        <f t="shared" si="1"/>
        <v>25.622864025256167</v>
      </c>
      <c r="K59" s="21"/>
    </row>
    <row r="60" spans="2:11" x14ac:dyDescent="0.25">
      <c r="B60" s="13" t="s">
        <v>73</v>
      </c>
      <c r="C60" s="14" t="s">
        <v>36</v>
      </c>
      <c r="D60" s="34"/>
      <c r="E60" s="22">
        <v>46.96</v>
      </c>
      <c r="F60" s="35">
        <f t="shared" si="0"/>
        <v>5786.9127193393415</v>
      </c>
      <c r="H60" s="38"/>
      <c r="I60" s="36"/>
      <c r="J60" s="35"/>
      <c r="K60" s="21"/>
    </row>
    <row r="61" spans="2:11" x14ac:dyDescent="0.25">
      <c r="B61" s="13" t="s">
        <v>74</v>
      </c>
      <c r="C61" s="14" t="s">
        <v>17</v>
      </c>
      <c r="D61" s="34">
        <f t="shared" ref="D61" si="3">J61</f>
        <v>22.434343841593503</v>
      </c>
      <c r="E61" s="34"/>
      <c r="F61" s="35">
        <f t="shared" si="0"/>
        <v>5809.347063180935</v>
      </c>
      <c r="H61" s="36"/>
      <c r="I61" s="37">
        <f>+B61-B60</f>
        <v>29</v>
      </c>
      <c r="J61" s="35">
        <f t="shared" si="1"/>
        <v>22.434343841593503</v>
      </c>
      <c r="K61" s="21"/>
    </row>
    <row r="62" spans="2:11" x14ac:dyDescent="0.25">
      <c r="B62" s="13" t="s">
        <v>74</v>
      </c>
      <c r="C62" s="14" t="s">
        <v>37</v>
      </c>
      <c r="D62" s="34"/>
      <c r="E62" s="22">
        <v>45.8</v>
      </c>
      <c r="F62" s="35">
        <f t="shared" si="0"/>
        <v>5763.5470631809349</v>
      </c>
      <c r="H62" s="38"/>
      <c r="I62" s="36"/>
      <c r="J62" s="35"/>
      <c r="K62" s="21"/>
    </row>
    <row r="63" spans="2:11" x14ac:dyDescent="0.25">
      <c r="B63" s="13" t="s">
        <v>75</v>
      </c>
      <c r="C63" s="14" t="s">
        <v>17</v>
      </c>
      <c r="D63" s="34">
        <f t="shared" ref="D63" si="4">J63</f>
        <v>23.114235845061206</v>
      </c>
      <c r="E63" s="34"/>
      <c r="F63" s="35">
        <f t="shared" si="0"/>
        <v>5786.6612990259964</v>
      </c>
      <c r="H63" s="38"/>
      <c r="I63" s="36">
        <f>+B63-B62</f>
        <v>30</v>
      </c>
      <c r="J63" s="35">
        <f t="shared" si="1"/>
        <v>23.114235845061206</v>
      </c>
      <c r="K63" s="21"/>
    </row>
    <row r="64" spans="2:11" x14ac:dyDescent="0.25">
      <c r="B64" s="13" t="s">
        <v>75</v>
      </c>
      <c r="C64" s="14" t="s">
        <v>38</v>
      </c>
      <c r="D64" s="34"/>
      <c r="E64" s="22">
        <v>42.84</v>
      </c>
      <c r="F64" s="35">
        <f t="shared" si="0"/>
        <v>5743.8212990259963</v>
      </c>
      <c r="H64" s="38"/>
      <c r="I64" s="36"/>
      <c r="J64" s="35"/>
      <c r="K64" s="21"/>
    </row>
    <row r="65" spans="2:11" x14ac:dyDescent="0.25">
      <c r="B65" s="13" t="s">
        <v>76</v>
      </c>
      <c r="C65" s="14" t="s">
        <v>17</v>
      </c>
      <c r="D65" s="34">
        <f t="shared" ref="D65" si="5">J65</f>
        <v>25.338640002833497</v>
      </c>
      <c r="E65" s="34"/>
      <c r="F65" s="35">
        <f t="shared" si="0"/>
        <v>5769.1599390288302</v>
      </c>
      <c r="H65" s="38"/>
      <c r="I65" s="36">
        <f>+B65-B64</f>
        <v>33</v>
      </c>
      <c r="J65" s="35">
        <f t="shared" si="1"/>
        <v>25.338640002833497</v>
      </c>
      <c r="K65" s="21"/>
    </row>
    <row r="66" spans="2:11" x14ac:dyDescent="0.25">
      <c r="B66" s="13" t="s">
        <v>76</v>
      </c>
      <c r="C66" s="14" t="s">
        <v>39</v>
      </c>
      <c r="D66" s="34"/>
      <c r="E66" s="22">
        <v>61.36</v>
      </c>
      <c r="F66" s="35">
        <f t="shared" si="0"/>
        <v>5707.7999390288305</v>
      </c>
      <c r="H66" s="38"/>
      <c r="I66" s="36"/>
      <c r="J66" s="35"/>
      <c r="K66" s="21"/>
    </row>
    <row r="67" spans="2:11" x14ac:dyDescent="0.25">
      <c r="B67" s="13" t="s">
        <v>77</v>
      </c>
      <c r="C67" s="14" t="s">
        <v>17</v>
      </c>
      <c r="D67" s="34">
        <f t="shared" ref="D67" si="6">J67</f>
        <v>22.127644328082773</v>
      </c>
      <c r="E67" s="34"/>
      <c r="F67" s="35">
        <f t="shared" si="0"/>
        <v>5729.9275833569136</v>
      </c>
      <c r="H67" s="38"/>
      <c r="I67" s="36">
        <f>+B67-B66</f>
        <v>29</v>
      </c>
      <c r="J67" s="35">
        <f t="shared" si="1"/>
        <v>22.127644328082773</v>
      </c>
      <c r="K67" s="21"/>
    </row>
    <row r="68" spans="2:11" x14ac:dyDescent="0.25">
      <c r="B68" s="13" t="s">
        <v>77</v>
      </c>
      <c r="C68" s="14" t="s">
        <v>40</v>
      </c>
      <c r="D68" s="34"/>
      <c r="E68" s="22">
        <v>116.3</v>
      </c>
      <c r="F68" s="35">
        <f t="shared" si="0"/>
        <v>5613.6275833569134</v>
      </c>
      <c r="H68" s="38"/>
      <c r="I68" s="36"/>
      <c r="J68" s="35"/>
      <c r="K68" s="21"/>
    </row>
    <row r="69" spans="2:11" x14ac:dyDescent="0.25">
      <c r="B69" s="13" t="s">
        <v>78</v>
      </c>
      <c r="C69" s="14" t="s">
        <v>17</v>
      </c>
      <c r="D69" s="34">
        <f>+J69</f>
        <v>22.512995987654918</v>
      </c>
      <c r="E69" s="34"/>
      <c r="F69" s="35">
        <f t="shared" si="0"/>
        <v>5636.1405793445683</v>
      </c>
      <c r="H69" s="38"/>
      <c r="I69" s="36">
        <f>+B69-B68</f>
        <v>30</v>
      </c>
      <c r="J69" s="35">
        <f t="shared" si="1"/>
        <v>22.512995987654918</v>
      </c>
      <c r="K69" s="21"/>
    </row>
    <row r="70" spans="2:11" x14ac:dyDescent="0.25">
      <c r="B70" s="13" t="s">
        <v>78</v>
      </c>
      <c r="C70" s="14" t="s">
        <v>41</v>
      </c>
      <c r="D70" s="34"/>
      <c r="E70" s="22">
        <v>130.74</v>
      </c>
      <c r="F70" s="35">
        <f t="shared" si="0"/>
        <v>5505.4005793445685</v>
      </c>
      <c r="H70" s="38"/>
      <c r="I70" s="36"/>
      <c r="J70" s="35"/>
      <c r="K70" s="21"/>
    </row>
    <row r="71" spans="2:11" x14ac:dyDescent="0.25">
      <c r="B71" s="13" t="s">
        <v>79</v>
      </c>
      <c r="C71" s="14" t="s">
        <v>17</v>
      </c>
      <c r="D71" s="34">
        <f>+J71</f>
        <v>23.550891100921028</v>
      </c>
      <c r="E71" s="34"/>
      <c r="F71" s="35">
        <f t="shared" si="0"/>
        <v>5528.9514704454896</v>
      </c>
      <c r="H71" s="38"/>
      <c r="I71" s="36">
        <f>+B71-B70</f>
        <v>32</v>
      </c>
      <c r="J71" s="35">
        <f t="shared" si="1"/>
        <v>23.550891100921028</v>
      </c>
      <c r="K71" s="21"/>
    </row>
    <row r="72" spans="2:11" x14ac:dyDescent="0.25">
      <c r="B72" s="13" t="s">
        <v>79</v>
      </c>
      <c r="C72" s="14" t="s">
        <v>42</v>
      </c>
      <c r="D72" s="34"/>
      <c r="E72" s="22">
        <v>138.22</v>
      </c>
      <c r="F72" s="35">
        <f t="shared" si="0"/>
        <v>5390.7314704454893</v>
      </c>
      <c r="H72" s="36"/>
      <c r="I72" s="36"/>
      <c r="J72" s="35"/>
      <c r="K72" s="16"/>
    </row>
    <row r="73" spans="2:11" x14ac:dyDescent="0.25">
      <c r="B73" s="13" t="s">
        <v>43</v>
      </c>
      <c r="C73" s="14" t="s">
        <v>17</v>
      </c>
      <c r="D73" s="34">
        <f>+J73</f>
        <v>20.898452980206656</v>
      </c>
      <c r="E73" s="15"/>
      <c r="F73" s="35">
        <f t="shared" si="0"/>
        <v>5411.6299234256958</v>
      </c>
      <c r="H73" s="38"/>
      <c r="I73" s="36">
        <f>+B73-B72</f>
        <v>29</v>
      </c>
      <c r="J73" s="35">
        <f t="shared" si="1"/>
        <v>20.898452980206656</v>
      </c>
      <c r="K73" s="21"/>
    </row>
    <row r="74" spans="2:11" x14ac:dyDescent="0.25">
      <c r="B74" s="13" t="s">
        <v>43</v>
      </c>
      <c r="C74" s="14" t="s">
        <v>44</v>
      </c>
      <c r="D74" s="34"/>
      <c r="E74" s="22">
        <v>97.93</v>
      </c>
      <c r="F74" s="35">
        <f t="shared" si="0"/>
        <v>5313.6999234256955</v>
      </c>
      <c r="H74" s="36"/>
      <c r="I74" s="36"/>
      <c r="J74" s="35"/>
      <c r="K74" s="16"/>
    </row>
    <row r="75" spans="2:11" x14ac:dyDescent="0.25">
      <c r="B75" s="13" t="s">
        <v>80</v>
      </c>
      <c r="C75" s="14" t="s">
        <v>17</v>
      </c>
      <c r="D75" s="34">
        <f>+J75</f>
        <v>23.44117660234301</v>
      </c>
      <c r="E75" s="15"/>
      <c r="F75" s="35">
        <f t="shared" si="0"/>
        <v>5337.1411000280386</v>
      </c>
      <c r="H75" s="38"/>
      <c r="I75" s="36">
        <f>+B75-B74</f>
        <v>33</v>
      </c>
      <c r="J75" s="35">
        <f t="shared" si="1"/>
        <v>23.44117660234301</v>
      </c>
      <c r="K75" s="21"/>
    </row>
    <row r="76" spans="2:11" x14ac:dyDescent="0.25">
      <c r="B76" s="13" t="s">
        <v>80</v>
      </c>
      <c r="C76" s="14" t="s">
        <v>45</v>
      </c>
      <c r="D76" s="34"/>
      <c r="E76" s="22">
        <v>97.99</v>
      </c>
      <c r="F76" s="35">
        <f t="shared" si="0"/>
        <v>5239.1511000280389</v>
      </c>
      <c r="H76" s="36"/>
      <c r="I76" s="36"/>
      <c r="J76" s="35"/>
      <c r="K76" s="16"/>
    </row>
    <row r="77" spans="2:11" x14ac:dyDescent="0.25">
      <c r="B77" s="13" t="s">
        <v>81</v>
      </c>
      <c r="C77" s="14" t="s">
        <v>17</v>
      </c>
      <c r="D77" s="34">
        <f>+J77</f>
        <v>19.610442661672838</v>
      </c>
      <c r="E77" s="15"/>
      <c r="F77" s="35">
        <f t="shared" si="0"/>
        <v>5258.7615426897119</v>
      </c>
      <c r="H77" s="38"/>
      <c r="I77" s="36">
        <f t="shared" ref="I77" si="7">+B77-B76</f>
        <v>28</v>
      </c>
      <c r="J77" s="35">
        <f t="shared" si="1"/>
        <v>19.610442661672838</v>
      </c>
      <c r="K77" s="21"/>
    </row>
    <row r="78" spans="2:11" x14ac:dyDescent="0.25">
      <c r="B78" s="13" t="s">
        <v>81</v>
      </c>
      <c r="C78" s="14" t="s">
        <v>46</v>
      </c>
      <c r="D78" s="34"/>
      <c r="E78" s="22">
        <v>83.49</v>
      </c>
      <c r="F78" s="35">
        <f t="shared" si="0"/>
        <v>5175.2715426897121</v>
      </c>
      <c r="H78" s="36"/>
      <c r="I78" s="36"/>
      <c r="J78" s="35"/>
      <c r="K78" s="16"/>
    </row>
    <row r="79" spans="2:11" x14ac:dyDescent="0.25">
      <c r="B79" s="47" t="s">
        <v>82</v>
      </c>
      <c r="C79" s="14" t="s">
        <v>17</v>
      </c>
      <c r="D79" s="34">
        <f>+J79</f>
        <v>20.063171313143627</v>
      </c>
      <c r="E79" s="15"/>
      <c r="F79" s="35">
        <f t="shared" si="0"/>
        <v>5195.3347140028554</v>
      </c>
      <c r="H79" s="38"/>
      <c r="I79" s="36">
        <f t="shared" ref="I79" si="8">+B79-B78</f>
        <v>29</v>
      </c>
      <c r="J79" s="35">
        <f t="shared" si="1"/>
        <v>20.063171313143627</v>
      </c>
      <c r="K79" s="21"/>
    </row>
    <row r="80" spans="2:11" x14ac:dyDescent="0.25">
      <c r="B80" s="13" t="s">
        <v>82</v>
      </c>
      <c r="C80" s="14" t="s">
        <v>47</v>
      </c>
      <c r="D80" s="34"/>
      <c r="E80" s="23">
        <v>80.61</v>
      </c>
      <c r="F80" s="35">
        <f t="shared" ref="F80:F81" si="9">+F79+D80-E80</f>
        <v>5114.7247140028558</v>
      </c>
      <c r="H80" s="36"/>
      <c r="I80" s="36"/>
      <c r="J80" s="35"/>
      <c r="K80" s="16"/>
    </row>
    <row r="81" spans="2:11" x14ac:dyDescent="0.25">
      <c r="B81" s="47">
        <v>43581</v>
      </c>
      <c r="C81" s="48" t="s">
        <v>17</v>
      </c>
      <c r="D81" s="50">
        <f>+J81</f>
        <v>6.8373955613355273</v>
      </c>
      <c r="E81" s="54"/>
      <c r="F81" s="51">
        <f t="shared" si="9"/>
        <v>5121.5621095641909</v>
      </c>
      <c r="H81" s="38"/>
      <c r="I81" s="36">
        <f t="shared" ref="I81" si="10">+B81-B80</f>
        <v>10</v>
      </c>
      <c r="J81" s="35">
        <f t="shared" ref="J81" si="11">(+F80*I81*$C$7)</f>
        <v>6.8373955613355273</v>
      </c>
      <c r="K81" s="21"/>
    </row>
    <row r="83" spans="2:11" x14ac:dyDescent="0.25">
      <c r="F83" s="40">
        <v>-3776.24</v>
      </c>
    </row>
    <row r="84" spans="2:11" x14ac:dyDescent="0.25">
      <c r="C84" s="44"/>
      <c r="F84" s="41">
        <f>+F83+F80</f>
        <v>1338.484714002856</v>
      </c>
      <c r="H84" s="26" t="s">
        <v>90</v>
      </c>
      <c r="I84" s="41">
        <f>+F15</f>
        <v>12672</v>
      </c>
    </row>
    <row r="85" spans="2:11" x14ac:dyDescent="0.25">
      <c r="B85" t="s">
        <v>87</v>
      </c>
      <c r="C85" s="44">
        <v>12672</v>
      </c>
      <c r="H85" s="26" t="s">
        <v>91</v>
      </c>
      <c r="I85" s="26">
        <v>466</v>
      </c>
      <c r="J85" s="43">
        <f>+C86-I85</f>
        <v>1345</v>
      </c>
    </row>
    <row r="86" spans="2:11" x14ac:dyDescent="0.25">
      <c r="B86" t="s">
        <v>83</v>
      </c>
      <c r="C86" s="44">
        <v>1811</v>
      </c>
      <c r="H86" s="26" t="s">
        <v>88</v>
      </c>
      <c r="I86" s="42">
        <f>+C87</f>
        <v>-3868</v>
      </c>
    </row>
    <row r="87" spans="2:11" x14ac:dyDescent="0.25">
      <c r="B87" t="s">
        <v>88</v>
      </c>
      <c r="C87" s="44">
        <f>-E52</f>
        <v>-3868</v>
      </c>
      <c r="H87" s="26" t="s">
        <v>92</v>
      </c>
      <c r="I87" s="46">
        <f>+C88</f>
        <v>-5493.76</v>
      </c>
    </row>
    <row r="88" spans="2:11" x14ac:dyDescent="0.25">
      <c r="B88" t="s">
        <v>89</v>
      </c>
      <c r="C88" s="45">
        <v>-5493.76</v>
      </c>
      <c r="I88" s="43">
        <f>+I84+I85+I86+I87</f>
        <v>3776.24</v>
      </c>
    </row>
    <row r="89" spans="2:11" x14ac:dyDescent="0.25">
      <c r="C89" s="44">
        <f>+C85+C86+C87+C88</f>
        <v>5121.24</v>
      </c>
      <c r="I89" s="43">
        <f>+C89-I88</f>
        <v>1345</v>
      </c>
    </row>
  </sheetData>
  <pageMargins left="0.7" right="0.7" top="0.75" bottom="0.75" header="0.3" footer="0.3"/>
  <pageSetup paperSize="9" scale="63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3FE-40A1-4629-89AE-25846E1CAD42}">
  <dimension ref="A1"/>
  <sheetViews>
    <sheetView workbookViewId="0">
      <selection activeCell="C22" sqref="C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pf</vt:lpstr>
      <vt:lpstr>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2019-04-26T17:14:57Z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e30433cd-345b-45fe-be21-05f84ed22e78</vt:lpwstr>
  </property>
</Properties>
</file>