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esktop\"/>
    </mc:Choice>
  </mc:AlternateContent>
  <xr:revisionPtr revIDLastSave="0" documentId="8_{E93D003F-D687-4E05-8DAE-728996CC0B49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3" i="2"/>
  <c r="C34" i="2"/>
  <c r="C31" i="2"/>
  <c r="C28" i="2"/>
  <c r="C29" i="2"/>
  <c r="C30" i="2"/>
  <c r="C27" i="2"/>
  <c r="C24" i="2"/>
  <c r="C25" i="2"/>
  <c r="C26" i="2"/>
  <c r="C23" i="2"/>
  <c r="C20" i="2"/>
  <c r="C21" i="2"/>
  <c r="C22" i="2"/>
  <c r="C19" i="2"/>
  <c r="C16" i="2"/>
  <c r="C17" i="2"/>
  <c r="C18" i="2"/>
  <c r="C15" i="2"/>
  <c r="C12" i="2"/>
  <c r="C13" i="2"/>
  <c r="C14" i="2"/>
  <c r="C11" i="2"/>
  <c r="C8" i="2"/>
  <c r="C9" i="2"/>
  <c r="C10" i="2"/>
  <c r="C7" i="2"/>
  <c r="C4" i="2"/>
  <c r="C5" i="2"/>
  <c r="C6" i="2"/>
  <c r="C3" i="2"/>
  <c r="AT35" i="3" l="1"/>
  <c r="AS35" i="3"/>
  <c r="AO35" i="3"/>
  <c r="AN35" i="3"/>
  <c r="AM35" i="3"/>
  <c r="AL35" i="3"/>
  <c r="C39" i="3" s="1"/>
  <c r="AJ35" i="3"/>
  <c r="AI35" i="3"/>
  <c r="AE35" i="3"/>
  <c r="AD35" i="3"/>
  <c r="AC35" i="3"/>
  <c r="AB35" i="3"/>
  <c r="C38" i="3" s="1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C40" i="3" s="1"/>
  <c r="AT25" i="3"/>
  <c r="AS25" i="3"/>
  <c r="AO25" i="3"/>
  <c r="AN25" i="3"/>
  <c r="AM25" i="3"/>
  <c r="AL25" i="3"/>
  <c r="G30" i="3" s="1"/>
  <c r="AJ25" i="3"/>
  <c r="AI25" i="3"/>
  <c r="AE25" i="3"/>
  <c r="AD25" i="3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A25" i="3" l="1"/>
  <c r="AR24" i="3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K10" i="2" s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M10" i="2" s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M3" i="2" s="1"/>
  <c r="AT7" i="1"/>
  <c r="AU6" i="1"/>
  <c r="M14" i="2" s="1"/>
  <c r="AT6" i="1"/>
  <c r="L14" i="2" s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J5" i="2" l="1"/>
  <c r="H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C9" i="3" s="1"/>
  <c r="AB9" i="3" s="1"/>
  <c r="G18" i="3" s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C7" i="3" l="1"/>
  <c r="AB7" i="3" s="1"/>
  <c r="G17" i="3" s="1"/>
  <c r="G6" i="3"/>
  <c r="AL6" i="3" s="1"/>
  <c r="G8" i="3"/>
  <c r="AL8" i="3" s="1"/>
  <c r="G10" i="3"/>
  <c r="AL10" i="3" s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G12" i="3" s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C6" i="3" l="1"/>
  <c r="AB6" i="3" s="1"/>
  <c r="C17" i="3" s="1"/>
  <c r="C13" i="3"/>
  <c r="AB13" i="3" s="1"/>
  <c r="G20" i="3" s="1"/>
  <c r="G13" i="3"/>
  <c r="AL13" i="3" s="1"/>
  <c r="C12" i="3"/>
  <c r="AB12" i="3" s="1"/>
  <c r="C20" i="3" s="1"/>
  <c r="C10" i="3"/>
  <c r="AB10" i="3" s="1"/>
  <c r="C19" i="3" s="1"/>
  <c r="G11" i="3"/>
  <c r="AL11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<sst xmlns="http://schemas.openxmlformats.org/spreadsheetml/2006/main" count="1082" uniqueCount="111">
  <si>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</si>
  <si>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</si>
  <si>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</si>
  <si>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</si>
  <si>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</si>
  <si>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</si>
  <si>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</si>
  <si>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</si>
  <si>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</si>
  <si>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</si>
  <si>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</si>
  <si>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</si>
  <si>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</si>
  <si>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</si>
  <si>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</si>
  <si>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</si>
  <si>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</si>
  <si>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</si>
  <si>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</si>
  <si>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</si>
  <si>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</si>
  <si>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</si>
  <si>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</si>
  <si>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</si>
  <si>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</si>
  <si>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</si>
  <si>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</si>
  <si>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</si>
  <si>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</si>
  <si>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</si>
  <si>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</si>
  <si>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</si>
  <si>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</si>
  <si>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</si>
  <si>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</si>
  <si>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</si>
  <si>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</si>
  <si>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</si>
  <si>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</si>
  <si>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</si>
  <si>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</si>
  <si>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</si>
  <si>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</si>
  <si>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</si>
  <si>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</si>
  <si>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</si>
  <si>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Pool A</t>
  </si>
  <si>
    <t>Pool B</t>
  </si>
  <si>
    <t>Pool C</t>
  </si>
  <si>
    <t>Pool D</t>
  </si>
  <si>
    <t>Pool E</t>
  </si>
  <si>
    <t>Pool F</t>
  </si>
  <si>
    <t>Pool G</t>
  </si>
  <si>
    <t>Pool H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</si>
  <si>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</si>
  <si>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</si>
  <si>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</si>
  <si>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</si>
  <si>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</si>
  <si>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</si>
  <si>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</si>
  <si>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</si>
  <si>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</si>
  <si>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</si>
  <si>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</si>
  <si>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</si>
  <si>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</si>
  <si>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</si>
  <si>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</si>
  <si>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</si>
  <si>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</si>
  <si>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</si>
  <si>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</si>
  <si>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</si>
  <si>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</si>
  <si>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</si>
  <si>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</si>
  <si>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</si>
  <si>
    <t>2025 FIVB Men's Volleyball World Championship</t>
  </si>
  <si>
    <t>Philippines</t>
  </si>
  <si>
    <t>Iran</t>
  </si>
  <si>
    <t>Egypt</t>
  </si>
  <si>
    <t>Tunisia</t>
  </si>
  <si>
    <t>Poland</t>
  </si>
  <si>
    <t>Netherlands</t>
  </si>
  <si>
    <t>Qatar</t>
  </si>
  <si>
    <t>Romania</t>
  </si>
  <si>
    <t>France</t>
  </si>
  <si>
    <t>Argentina</t>
  </si>
  <si>
    <t>Finland</t>
  </si>
  <si>
    <t>South Korea</t>
  </si>
  <si>
    <t>United States</t>
  </si>
  <si>
    <t>Cuba</t>
  </si>
  <si>
    <t>Portugal</t>
  </si>
  <si>
    <t>Colombia</t>
  </si>
  <si>
    <t>Slovenia</t>
  </si>
  <si>
    <t>Germany</t>
  </si>
  <si>
    <t>Bulgaria</t>
  </si>
  <si>
    <t>Chile</t>
  </si>
  <si>
    <t>Italy</t>
  </si>
  <si>
    <t>Ukraine</t>
  </si>
  <si>
    <t>Belgium</t>
  </si>
  <si>
    <t>Algeria</t>
  </si>
  <si>
    <t>Japan</t>
  </si>
  <si>
    <t>Canada</t>
  </si>
  <si>
    <t>Turkey</t>
  </si>
  <si>
    <t>Libya</t>
  </si>
  <si>
    <t>Brazil</t>
  </si>
  <si>
    <t>Serbia</t>
  </si>
  <si>
    <t>Czech Republic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</si>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</sst>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238125</xdr:colOff>
      <xdr:row>3</xdr:row>
      <xdr:rowOff>0</xdr:rowOff>
    </xdr:from>
    <xdr:to>
      <xdr:col>69</xdr:col>
      <xdr:colOff>729975</xdr:colOff>
      <xdr:row>10</xdr:row>
      <xdr:rowOff>22350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C64E3C39-172F-4698-833C-B86BA8D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609600"/>
          <a:ext cx="1692000" cy="1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523875</xdr:colOff>
      <xdr:row>3</xdr:row>
      <xdr:rowOff>19049</xdr:rowOff>
    </xdr:from>
    <xdr:to>
      <xdr:col>48</xdr:col>
      <xdr:colOff>85725</xdr:colOff>
      <xdr:row>11</xdr:row>
      <xdr:rowOff>95249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0F6F37F6-5F93-4C63-B6AD-373F116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49"/>
          <a:ext cx="2000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/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46</v>
      </c>
      <c r="B3" s="1">
        <f>RANK(F3,$F$3:$F$6)+SUM(T3:W3)</f>
        <v>1</v>
      </c>
      <c r="C3" t="str">
        <f>Preliminary!AB6</f>
        <v>Philippines</v>
      </c>
      <c r="D3" s="1">
        <f>SUM(H3*3,I3*3,J3*2,K3)</f>
        <v>0</v>
      </c>
      <c r="E3" s="1">
        <f>F3+G3</f>
        <v>0</v>
      </c>
      <c r="F3" s="1">
        <f>COUNTIF(Preliminary!AE:AE,Dummy!C3)</f>
        <v>0</v>
      </c>
      <c r="G3" s="1">
        <f>COUNTIF(Preliminary!AO:AO,Dummy!C3)</f>
        <v>0</v>
      </c>
      <c r="H3" s="1">
        <f>SUMIF(Preliminary!$AE:$AE,Dummy!$C3,Preliminary!AI:AI)</f>
        <v>0</v>
      </c>
      <c r="I3" s="1">
        <f>SUMIF(Preliminary!$AE:$AE,Dummy!$C3,Preliminary!AJ:AJ)</f>
        <v>0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0</v>
      </c>
      <c r="O3" s="1">
        <f>SUMIF(Preliminary!AE:AE,C3,Preliminary!AH:AH)+SUMIF(Preliminary!AO:AO,C3,Preliminary!AR:AR)</f>
        <v>0</v>
      </c>
      <c r="P3" s="4" t="str">
        <f>IFERROR((N3/O3)*1000,"MAX")</f>
        <v>MAX</v>
      </c>
      <c r="Q3" s="1">
        <f>SUMIF(Preliminary!AE:AE,C3,Preliminary!AL:AL)+SUMIF(Preliminary!AO:AO,C3,Preliminary!AV:AV)</f>
        <v>0</v>
      </c>
      <c r="R3" s="1">
        <f>SUMIF(Preliminary!AE:AE,C3,Preliminary!AM:AM)+SUMIF(Preliminary!AO:AO,C3,Preliminary!AW:AW)</f>
        <v>0</v>
      </c>
      <c r="S3" s="4" t="str">
        <f t="shared" ref="S3:S20" si="0">IFERROR((Q3/R3)*1000,"MAX")</f>
        <v>MAX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tr">
        <f>Preliminary!AB7</f>
        <v>Iran</v>
      </c>
      <c r="D4" s="1">
        <f t="shared" ref="D4:D20" si="1">SUM(H4*3,I4*3,J4*2,K4)</f>
        <v>0</v>
      </c>
      <c r="E4" s="1">
        <f t="shared" ref="E4:E20" si="2">F4+G4</f>
        <v>0</v>
      </c>
      <c r="F4" s="1">
        <f>COUNTIF(Preliminary!AE:AE,Dummy!C4)</f>
        <v>0</v>
      </c>
      <c r="G4" s="1">
        <f>COUNTIF(Preliminary!AO:AO,Dummy!C4)</f>
        <v>0</v>
      </c>
      <c r="H4" s="1">
        <f>SUMIF(Preliminary!$AE:$AE,Dummy!$C4,Preliminary!AI:AI)</f>
        <v>0</v>
      </c>
      <c r="I4" s="1">
        <f>SUMIF(Preliminary!$AE:$AE,Dummy!$C4,Preliminary!AJ:AJ)</f>
        <v>0</v>
      </c>
      <c r="J4" s="1">
        <f>SUMIF(Preliminary!$AE:$AE,Dummy!$C4,Preliminary!AK:AK)</f>
        <v>0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0</v>
      </c>
      <c r="O4" s="1">
        <f>SUMIF(Preliminary!AE:AE,C4,Preliminary!AH:AH)+SUMIF(Preliminary!AO:AO,C4,Preliminary!AR:AR)</f>
        <v>0</v>
      </c>
      <c r="P4" s="4" t="str">
        <f t="shared" ref="P4:P20" si="3">IFERROR((N4/O4)*1000,"MAX")</f>
        <v>MAX</v>
      </c>
      <c r="Q4" s="1">
        <f>SUMIF(Preliminary!AE:AE,C4,Preliminary!AL:AL)+SUMIF(Preliminary!AO:AO,C4,Preliminary!AV:AV)</f>
        <v>0</v>
      </c>
      <c r="R4" s="1">
        <f>SUMIF(Preliminary!AE:AE,C4,Preliminary!AM:AM)+SUMIF(Preliminary!AO:AO,C4,Preliminary!AW:AW)</f>
        <v>0</v>
      </c>
      <c r="S4" s="4" t="str">
        <f t="shared" si="0"/>
        <v>MAX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1</v>
      </c>
      <c r="X4" s="1">
        <v>1</v>
      </c>
    </row>
    <row r="5" spans="1:24" x14ac:dyDescent="0.25">
      <c r="A5" s="55"/>
      <c r="B5" s="1">
        <f>RANK(F5,$F$3:$F$6)+SUM(T5:W5)</f>
        <v>3</v>
      </c>
      <c r="C5" t="str">
        <f>Preliminary!AB8</f>
        <v>Egypt</v>
      </c>
      <c r="D5" s="1">
        <f t="shared" si="1"/>
        <v>0</v>
      </c>
      <c r="E5" s="1">
        <f t="shared" si="2"/>
        <v>0</v>
      </c>
      <c r="F5" s="1">
        <f>COUNTIF(Preliminary!AE:AE,Dummy!C5)</f>
        <v>0</v>
      </c>
      <c r="G5" s="1">
        <f>COUNTIF(Preliminary!AO:AO,Dummy!C5)</f>
        <v>0</v>
      </c>
      <c r="H5" s="1">
        <f>SUMIF(Preliminary!$AE:$AE,Dummy!$C5,Preliminary!AI:AI)</f>
        <v>0</v>
      </c>
      <c r="I5" s="1">
        <f>SUMIF(Preliminary!$AE:$AE,Dummy!$C5,Preliminary!AJ:AJ)</f>
        <v>0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0</v>
      </c>
      <c r="M5" s="1">
        <f>SUMIF(Preliminary!$AO:$AO,Dummy!$C5,Preliminary!AU:AU)</f>
        <v>0</v>
      </c>
      <c r="N5" s="1">
        <f>SUMIF(Preliminary!AE:AE,C5,Preliminary!AG:AG)+SUMIF(Preliminary!AO:AO,C5,Preliminary!AQ:AQ)</f>
        <v>0</v>
      </c>
      <c r="O5" s="1">
        <f>SUMIF(Preliminary!AE:AE,C5,Preliminary!AH:AH)+SUMIF(Preliminary!AO:AO,C5,Preliminary!AR:AR)</f>
        <v>0</v>
      </c>
      <c r="P5" s="4" t="str">
        <f t="shared" si="3"/>
        <v>MAX</v>
      </c>
      <c r="Q5" s="1">
        <f>SUMIF(Preliminary!AE:AE,C5,Preliminary!AL:AL)+SUMIF(Preliminary!AO:AO,C5,Preliminary!AV:AV)</f>
        <v>0</v>
      </c>
      <c r="R5" s="1">
        <f>SUMIF(Preliminary!AE:AE,C5,Preliminary!AM:AM)+SUMIF(Preliminary!AO:AO,C5,Preliminary!AW:AW)</f>
        <v>0</v>
      </c>
      <c r="S5" s="4" t="str">
        <f t="shared" si="0"/>
        <v>MAX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2</v>
      </c>
      <c r="X5" s="1">
        <v>2</v>
      </c>
    </row>
    <row r="6" spans="1:24" x14ac:dyDescent="0.25">
      <c r="A6" s="55"/>
      <c r="B6" s="1">
        <f>RANK(F6,$F$3:$F$6)+SUM(T6:W6)</f>
        <v>4</v>
      </c>
      <c r="C6" t="str">
        <f>Preliminary!AB9</f>
        <v>Tunisia</v>
      </c>
      <c r="D6" s="1">
        <f t="shared" si="1"/>
        <v>0</v>
      </c>
      <c r="E6" s="1">
        <f t="shared" si="2"/>
        <v>0</v>
      </c>
      <c r="F6" s="1">
        <f>COUNTIF(Preliminary!AE:AE,Dummy!C6)</f>
        <v>0</v>
      </c>
      <c r="G6" s="1">
        <f>COUNTIF(Preliminary!AO:AO,Dummy!C6)</f>
        <v>0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0</v>
      </c>
      <c r="M6" s="1">
        <f>SUMIF(Preliminary!$AO:$AO,Dummy!$C6,Preliminary!AU:AU)</f>
        <v>0</v>
      </c>
      <c r="N6" s="1">
        <f>SUMIF(Preliminary!AE:AE,C6,Preliminary!AG:AG)+SUMIF(Preliminary!AO:AO,C6,Preliminary!AQ:AQ)</f>
        <v>0</v>
      </c>
      <c r="O6" s="1">
        <f>SUMIF(Preliminary!AE:AE,C6,Preliminary!AH:AH)+SUMIF(Preliminary!AO:AO,C6,Preliminary!AR:AR)</f>
        <v>0</v>
      </c>
      <c r="P6" s="4" t="str">
        <f t="shared" si="3"/>
        <v>MAX</v>
      </c>
      <c r="Q6" s="1">
        <f>SUMIF(Preliminary!AE:AE,C6,Preliminary!AL:AL)+SUMIF(Preliminary!AO:AO,C6,Preliminary!AV:AV)</f>
        <v>0</v>
      </c>
      <c r="R6" s="1">
        <f>SUMIF(Preliminary!AE:AE,C6,Preliminary!AM:AM)+SUMIF(Preliminary!AO:AO,C6,Preliminary!AW:AW)</f>
        <v>0</v>
      </c>
      <c r="S6" s="4" t="str">
        <f t="shared" si="0"/>
        <v>MAX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3</v>
      </c>
      <c r="X6" s="1">
        <v>3</v>
      </c>
    </row>
    <row r="7" spans="1:24" x14ac:dyDescent="0.25">
      <c r="A7" s="55" t="s">
        <v>47</v>
      </c>
      <c r="B7" s="1">
        <f>RANK(F7,$F$7:$F$10)+SUM(T7:W7)</f>
        <v>1</v>
      </c>
      <c r="C7" t="str">
        <f>Preliminary!AB14</f>
        <v>Poland</v>
      </c>
      <c r="D7" s="1">
        <f t="shared" si="1"/>
        <v>0</v>
      </c>
      <c r="E7" s="1">
        <f t="shared" si="2"/>
        <v>0</v>
      </c>
      <c r="F7" s="1">
        <f>COUNTIF(Preliminary!AE:AE,Dummy!C7)</f>
        <v>0</v>
      </c>
      <c r="G7" s="1">
        <f>COUNTIF(Preliminary!AO:AO,Dummy!C7)</f>
        <v>0</v>
      </c>
      <c r="H7" s="1">
        <f>SUMIF(Preliminary!$AE:$AE,Dummy!$C7,Preliminary!AI:AI)</f>
        <v>0</v>
      </c>
      <c r="I7" s="1">
        <f>SUMIF(Preliminary!$AE:$AE,Dummy!$C7,Preliminary!AJ:AJ)</f>
        <v>0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0</v>
      </c>
      <c r="O7" s="1">
        <f>SUMIF(Preliminary!AE:AE,C7,Preliminary!AH:AH)+SUMIF(Preliminary!AO:AO,C7,Preliminary!AR:AR)</f>
        <v>0</v>
      </c>
      <c r="P7" s="4" t="str">
        <f t="shared" si="3"/>
        <v>MAX</v>
      </c>
      <c r="Q7" s="1">
        <f>SUMIF(Preliminary!AE:AE,C7,Preliminary!AL:AL)+SUMIF(Preliminary!AO:AO,C7,Preliminary!AV:AV)</f>
        <v>0</v>
      </c>
      <c r="R7" s="1">
        <f>SUMIF(Preliminary!AE:AE,C7,Preliminary!AM:AM)+SUMIF(Preliminary!AO:AO,C7,Preliminary!AW:AW)</f>
        <v>0</v>
      </c>
      <c r="S7" s="4" t="str">
        <f t="shared" si="0"/>
        <v>MAX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tr">
        <f>Preliminary!AB15</f>
        <v>Netherlands</v>
      </c>
      <c r="D8" s="1">
        <f t="shared" si="1"/>
        <v>0</v>
      </c>
      <c r="E8" s="1">
        <f t="shared" si="2"/>
        <v>0</v>
      </c>
      <c r="F8" s="1">
        <f>COUNTIF(Preliminary!AE:AE,Dummy!C8)</f>
        <v>0</v>
      </c>
      <c r="G8" s="1">
        <f>COUNTIF(Preliminary!AO:AO,Dummy!C8)</f>
        <v>0</v>
      </c>
      <c r="H8" s="1">
        <f>SUMIF(Preliminary!$AE:$AE,Dummy!$C8,Preliminary!AI:AI)</f>
        <v>0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0</v>
      </c>
      <c r="M8" s="1">
        <f>SUMIF(Preliminary!$AO:$AO,Dummy!$C8,Preliminary!AU:AU)</f>
        <v>0</v>
      </c>
      <c r="N8" s="1">
        <f>SUMIF(Preliminary!AE:AE,C8,Preliminary!AG:AG)+SUMIF(Preliminary!AO:AO,C8,Preliminary!AQ:AQ)</f>
        <v>0</v>
      </c>
      <c r="O8" s="1">
        <f>SUMIF(Preliminary!AE:AE,C8,Preliminary!AH:AH)+SUMIF(Preliminary!AO:AO,C8,Preliminary!AR:AR)</f>
        <v>0</v>
      </c>
      <c r="P8" s="4" t="str">
        <f t="shared" si="3"/>
        <v>MAX</v>
      </c>
      <c r="Q8" s="1">
        <f>SUMIF(Preliminary!AE:AE,C8,Preliminary!AL:AL)+SUMIF(Preliminary!AO:AO,C8,Preliminary!AV:AV)</f>
        <v>0</v>
      </c>
      <c r="R8" s="1">
        <f>SUMIF(Preliminary!AE:AE,C8,Preliminary!AM:AM)+SUMIF(Preliminary!AO:AO,C8,Preliminary!AW:AW)</f>
        <v>0</v>
      </c>
      <c r="S8" s="4" t="str">
        <f t="shared" si="0"/>
        <v>MAX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1</v>
      </c>
      <c r="X8" s="1">
        <v>1</v>
      </c>
    </row>
    <row r="9" spans="1:24" x14ac:dyDescent="0.25">
      <c r="A9" s="55"/>
      <c r="B9" s="1">
        <f t="shared" si="8"/>
        <v>3</v>
      </c>
      <c r="C9" t="str">
        <f>Preliminary!AB16</f>
        <v>Qatar</v>
      </c>
      <c r="D9" s="1">
        <f t="shared" si="1"/>
        <v>0</v>
      </c>
      <c r="E9" s="1">
        <f t="shared" si="2"/>
        <v>0</v>
      </c>
      <c r="F9" s="1">
        <f>COUNTIF(Preliminary!AE:AE,Dummy!C9)</f>
        <v>0</v>
      </c>
      <c r="G9" s="1">
        <f>COUNTIF(Preliminary!AO:AO,Dummy!C9)</f>
        <v>0</v>
      </c>
      <c r="H9" s="1">
        <f>SUMIF(Preliminary!$AE:$AE,Dummy!$C9,Preliminary!AI:AI)</f>
        <v>0</v>
      </c>
      <c r="I9" s="1">
        <f>SUMIF(Preliminary!$AE:$AE,Dummy!$C9,Preliminary!AJ:AJ)</f>
        <v>0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0</v>
      </c>
      <c r="N9" s="1">
        <f>SUMIF(Preliminary!AE:AE,C9,Preliminary!AG:AG)+SUMIF(Preliminary!AO:AO,C9,Preliminary!AQ:AQ)</f>
        <v>0</v>
      </c>
      <c r="O9" s="1">
        <f>SUMIF(Preliminary!AE:AE,C9,Preliminary!AH:AH)+SUMIF(Preliminary!AO:AO,C9,Preliminary!AR:AR)</f>
        <v>0</v>
      </c>
      <c r="P9" s="4" t="str">
        <f t="shared" si="3"/>
        <v>MAX</v>
      </c>
      <c r="Q9" s="1">
        <f>SUMIF(Preliminary!AE:AE,C9,Preliminary!AL:AL)+SUMIF(Preliminary!AO:AO,C9,Preliminary!AV:AV)</f>
        <v>0</v>
      </c>
      <c r="R9" s="1">
        <f>SUMIF(Preliminary!AE:AE,C9,Preliminary!AM:AM)+SUMIF(Preliminary!AO:AO,C9,Preliminary!AW:AW)</f>
        <v>0</v>
      </c>
      <c r="S9" s="4" t="str">
        <f t="shared" si="0"/>
        <v>MAX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2</v>
      </c>
      <c r="X9" s="1">
        <v>2</v>
      </c>
    </row>
    <row r="10" spans="1:24" x14ac:dyDescent="0.25">
      <c r="A10" s="55"/>
      <c r="B10" s="1">
        <f t="shared" si="8"/>
        <v>4</v>
      </c>
      <c r="C10" t="str">
        <f>Preliminary!AB17</f>
        <v>Romania</v>
      </c>
      <c r="D10" s="1">
        <f t="shared" si="1"/>
        <v>0</v>
      </c>
      <c r="E10" s="1">
        <f t="shared" si="2"/>
        <v>0</v>
      </c>
      <c r="F10" s="1">
        <f>COUNTIF(Preliminary!AE:AE,Dummy!C10)</f>
        <v>0</v>
      </c>
      <c r="G10" s="1">
        <f>COUNTIF(Preliminary!AO:AO,Dummy!C10)</f>
        <v>0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0</v>
      </c>
      <c r="M10" s="1">
        <f>SUMIF(Preliminary!$AO:$AO,Dummy!$C10,Preliminary!AU:AU)</f>
        <v>0</v>
      </c>
      <c r="N10" s="1">
        <f>SUMIF(Preliminary!AE:AE,C10,Preliminary!AG:AG)+SUMIF(Preliminary!AO:AO,C10,Preliminary!AQ:AQ)</f>
        <v>0</v>
      </c>
      <c r="O10" s="1">
        <f>SUMIF(Preliminary!AE:AE,C10,Preliminary!AH:AH)+SUMIF(Preliminary!AO:AO,C10,Preliminary!AR:AR)</f>
        <v>0</v>
      </c>
      <c r="P10" s="4" t="str">
        <f t="shared" si="3"/>
        <v>MAX</v>
      </c>
      <c r="Q10" s="1">
        <f>SUMIF(Preliminary!AE:AE,C10,Preliminary!AL:AL)+SUMIF(Preliminary!AO:AO,C10,Preliminary!AV:AV)</f>
        <v>0</v>
      </c>
      <c r="R10" s="1">
        <f>SUMIF(Preliminary!AE:AE,C10,Preliminary!AM:AM)+SUMIF(Preliminary!AO:AO,C10,Preliminary!AW:AW)</f>
        <v>0</v>
      </c>
      <c r="S10" s="4" t="str">
        <f t="shared" si="0"/>
        <v>MAX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3</v>
      </c>
      <c r="X10" s="1">
        <v>3</v>
      </c>
    </row>
    <row r="11" spans="1:24" x14ac:dyDescent="0.25">
      <c r="A11" s="55" t="s">
        <v>48</v>
      </c>
      <c r="B11" s="1">
        <f>RANK(F11,$F$11:$F$14)+SUM(T11:W11)</f>
        <v>1</v>
      </c>
      <c r="C11" t="str">
        <f>Preliminary!AB22</f>
        <v>France</v>
      </c>
      <c r="D11" s="1">
        <f t="shared" si="1"/>
        <v>0</v>
      </c>
      <c r="E11" s="1">
        <f t="shared" si="2"/>
        <v>0</v>
      </c>
      <c r="F11" s="1">
        <f>COUNTIF(Preliminary!AE:AE,Dummy!C11)</f>
        <v>0</v>
      </c>
      <c r="G11" s="1">
        <f>COUNTIF(Preliminary!AO:AO,Dummy!C11)</f>
        <v>0</v>
      </c>
      <c r="H11" s="1">
        <f>SUMIF(Preliminary!$AE:$AE,Dummy!$C11,Preliminary!AI:AI)</f>
        <v>0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0</v>
      </c>
      <c r="O11" s="1">
        <f>SUMIF(Preliminary!AE:AE,C11,Preliminary!AH:AH)+SUMIF(Preliminary!AO:AO,C11,Preliminary!AR:AR)</f>
        <v>0</v>
      </c>
      <c r="P11" s="4" t="str">
        <f t="shared" si="3"/>
        <v>MAX</v>
      </c>
      <c r="Q11" s="1">
        <f>SUMIF(Preliminary!AE:AE,C11,Preliminary!AL:AL)+SUMIF(Preliminary!AO:AO,C11,Preliminary!AV:AV)</f>
        <v>0</v>
      </c>
      <c r="R11" s="1">
        <f>SUMIF(Preliminary!AE:AE,C11,Preliminary!AM:AM)+SUMIF(Preliminary!AO:AO,C11,Preliminary!AW:AW)</f>
        <v>0</v>
      </c>
      <c r="S11" s="4" t="str">
        <f t="shared" si="0"/>
        <v>MAX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2</v>
      </c>
      <c r="C12" t="str">
        <f>Preliminary!AB23</f>
        <v>Argentina</v>
      </c>
      <c r="D12" s="1">
        <f t="shared" si="1"/>
        <v>0</v>
      </c>
      <c r="E12" s="1">
        <f t="shared" si="2"/>
        <v>0</v>
      </c>
      <c r="F12" s="1">
        <f>COUNTIF(Preliminary!AE:AE,Dummy!C12)</f>
        <v>0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0</v>
      </c>
      <c r="O12" s="1">
        <f>SUMIF(Preliminary!AE:AE,C12,Preliminary!AH:AH)+SUMIF(Preliminary!AO:AO,C12,Preliminary!AR:AR)</f>
        <v>0</v>
      </c>
      <c r="P12" s="4" t="str">
        <f t="shared" si="3"/>
        <v>MAX</v>
      </c>
      <c r="Q12" s="1">
        <f>SUMIF(Preliminary!AE:AE,C12,Preliminary!AL:AL)+SUMIF(Preliminary!AO:AO,C12,Preliminary!AV:AV)</f>
        <v>0</v>
      </c>
      <c r="R12" s="1">
        <f>SUMIF(Preliminary!AE:AE,C12,Preliminary!AM:AM)+SUMIF(Preliminary!AO:AO,C12,Preliminary!AW:AW)</f>
        <v>0</v>
      </c>
      <c r="S12" s="4" t="str">
        <f t="shared" si="0"/>
        <v>MAX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1</v>
      </c>
      <c r="X12" s="1">
        <v>1</v>
      </c>
    </row>
    <row r="13" spans="1:24" x14ac:dyDescent="0.25">
      <c r="A13" s="55"/>
      <c r="B13" s="1">
        <f t="shared" si="13"/>
        <v>3</v>
      </c>
      <c r="C13" t="str">
        <f>Preliminary!AB24</f>
        <v>Finland</v>
      </c>
      <c r="D13" s="1">
        <f t="shared" si="1"/>
        <v>0</v>
      </c>
      <c r="E13" s="1">
        <f t="shared" si="2"/>
        <v>0</v>
      </c>
      <c r="F13" s="1">
        <f>COUNTIF(Preliminary!AE:AE,Dummy!C13)</f>
        <v>0</v>
      </c>
      <c r="G13" s="1">
        <f>COUNTIF(Preliminary!AO:AO,Dummy!C13)</f>
        <v>0</v>
      </c>
      <c r="H13" s="1">
        <f>SUMIF(Preliminary!$AE:$AE,Dummy!$C13,Preliminary!AI:AI)</f>
        <v>0</v>
      </c>
      <c r="I13" s="1">
        <f>SUMIF(Preliminary!$AE:$AE,Dummy!$C13,Preliminary!AJ:AJ)</f>
        <v>0</v>
      </c>
      <c r="J13" s="1">
        <f>SUMIF(Preliminary!$AE:$AE,Dummy!$C13,Preliminary!AK:AK)</f>
        <v>0</v>
      </c>
      <c r="K13" s="1">
        <f>SUMIF(Preliminary!$AO:$AO,Dummy!$C13,Preliminary!AS:AS)</f>
        <v>0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0</v>
      </c>
      <c r="O13" s="1">
        <f>SUMIF(Preliminary!AE:AE,C13,Preliminary!AH:AH)+SUMIF(Preliminary!AO:AO,C13,Preliminary!AR:AR)</f>
        <v>0</v>
      </c>
      <c r="P13" s="4" t="str">
        <f t="shared" si="3"/>
        <v>MAX</v>
      </c>
      <c r="Q13" s="1">
        <f>SUMIF(Preliminary!AE:AE,C13,Preliminary!AL:AL)+SUMIF(Preliminary!AO:AO,C13,Preliminary!AV:AV)</f>
        <v>0</v>
      </c>
      <c r="R13" s="1">
        <f>SUMIF(Preliminary!AE:AE,C13,Preliminary!AM:AM)+SUMIF(Preliminary!AO:AO,C13,Preliminary!AW:AW)</f>
        <v>0</v>
      </c>
      <c r="S13" s="4" t="str">
        <f t="shared" si="0"/>
        <v>MAX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2</v>
      </c>
      <c r="X13" s="1">
        <v>2</v>
      </c>
    </row>
    <row r="14" spans="1:24" x14ac:dyDescent="0.25">
      <c r="A14" s="55"/>
      <c r="B14" s="1">
        <f t="shared" si="13"/>
        <v>4</v>
      </c>
      <c r="C14" t="str">
        <f>Preliminary!AB25</f>
        <v>South Korea</v>
      </c>
      <c r="D14" s="1">
        <f t="shared" si="1"/>
        <v>0</v>
      </c>
      <c r="E14" s="1">
        <f t="shared" si="2"/>
        <v>0</v>
      </c>
      <c r="F14" s="1">
        <f>COUNTIF(Preliminary!AE:AE,Dummy!C14)</f>
        <v>0</v>
      </c>
      <c r="G14" s="1">
        <f>COUNTIF(Preliminary!AO:AO,Dummy!C14)</f>
        <v>0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0</v>
      </c>
      <c r="M14" s="1">
        <f>SUMIF(Preliminary!$AO:$AO,Dummy!$C14,Preliminary!AU:AU)</f>
        <v>0</v>
      </c>
      <c r="N14" s="1">
        <f>SUMIF(Preliminary!AE:AE,C14,Preliminary!AG:AG)+SUMIF(Preliminary!AO:AO,C14,Preliminary!AQ:AQ)</f>
        <v>0</v>
      </c>
      <c r="O14" s="1">
        <f>SUMIF(Preliminary!AE:AE,C14,Preliminary!AH:AH)+SUMIF(Preliminary!AO:AO,C14,Preliminary!AR:AR)</f>
        <v>0</v>
      </c>
      <c r="P14" s="4" t="str">
        <f t="shared" si="3"/>
        <v>MAX</v>
      </c>
      <c r="Q14" s="1">
        <f>SUMIF(Preliminary!AE:AE,C14,Preliminary!AL:AL)+SUMIF(Preliminary!AO:AO,C14,Preliminary!AV:AV)</f>
        <v>0</v>
      </c>
      <c r="R14" s="1">
        <f>SUMIF(Preliminary!AE:AE,C14,Preliminary!AM:AM)+SUMIF(Preliminary!AO:AO,C14,Preliminary!AW:AW)</f>
        <v>0</v>
      </c>
      <c r="S14" s="4" t="str">
        <f t="shared" si="0"/>
        <v>MAX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3</v>
      </c>
      <c r="X14" s="1">
        <v>3</v>
      </c>
    </row>
    <row r="15" spans="1:24" x14ac:dyDescent="0.25">
      <c r="A15" s="55" t="s">
        <v>49</v>
      </c>
      <c r="B15" s="1">
        <f>RANK(F15,$F$15:$F$18)+SUM(T15:W15)</f>
        <v>1</v>
      </c>
      <c r="C15" t="str">
        <f>Preliminary!AB30</f>
        <v>United States</v>
      </c>
      <c r="D15" s="1">
        <f t="shared" si="1"/>
        <v>0</v>
      </c>
      <c r="E15" s="1">
        <f t="shared" si="2"/>
        <v>0</v>
      </c>
      <c r="F15" s="1">
        <f>COUNTIF(Preliminary!AE:AE,Dummy!C15)</f>
        <v>0</v>
      </c>
      <c r="G15" s="1">
        <f>COUNTIF(Preliminary!AO:AO,Dummy!C15)</f>
        <v>0</v>
      </c>
      <c r="H15" s="1">
        <f>SUMIF(Preliminary!$AE:$AE,Dummy!$C15,Preliminary!AI:AI)</f>
        <v>0</v>
      </c>
      <c r="I15" s="1">
        <f>SUMIF(Preliminary!$AE:$AE,Dummy!$C15,Preliminary!AJ:AJ)</f>
        <v>0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0</v>
      </c>
      <c r="O15" s="1">
        <f>SUMIF(Preliminary!AE:AE,C15,Preliminary!AH:AH)+SUMIF(Preliminary!AO:AO,C15,Preliminary!AR:AR)</f>
        <v>0</v>
      </c>
      <c r="P15" s="4" t="str">
        <f t="shared" si="3"/>
        <v>MAX</v>
      </c>
      <c r="Q15" s="1">
        <f>SUMIF(Preliminary!AE:AE,C15,Preliminary!AL:AL)+SUMIF(Preliminary!AO:AO,C15,Preliminary!AV:AV)</f>
        <v>0</v>
      </c>
      <c r="R15" s="1">
        <f>SUMIF(Preliminary!AE:AE,C15,Preliminary!AM:AM)+SUMIF(Preliminary!AO:AO,C15,Preliminary!AW:AW)</f>
        <v>0</v>
      </c>
      <c r="S15" s="4" t="str">
        <f t="shared" si="0"/>
        <v>MAX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2</v>
      </c>
      <c r="C16" t="str">
        <f>Preliminary!AB31</f>
        <v>Cuba</v>
      </c>
      <c r="D16" s="1">
        <f t="shared" si="1"/>
        <v>0</v>
      </c>
      <c r="E16" s="1">
        <f t="shared" si="2"/>
        <v>0</v>
      </c>
      <c r="F16" s="1">
        <f>COUNTIF(Preliminary!AE:AE,Dummy!C16)</f>
        <v>0</v>
      </c>
      <c r="G16" s="1">
        <f>COUNTIF(Preliminary!AO:AO,Dummy!C16)</f>
        <v>0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0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0</v>
      </c>
      <c r="O16" s="1">
        <f>SUMIF(Preliminary!AE:AE,C16,Preliminary!AH:AH)+SUMIF(Preliminary!AO:AO,C16,Preliminary!AR:AR)</f>
        <v>0</v>
      </c>
      <c r="P16" s="4" t="str">
        <f t="shared" si="3"/>
        <v>MAX</v>
      </c>
      <c r="Q16" s="1">
        <f>SUMIF(Preliminary!AE:AE,C16,Preliminary!AL:AL)+SUMIF(Preliminary!AO:AO,C16,Preliminary!AV:AV)</f>
        <v>0</v>
      </c>
      <c r="R16" s="1">
        <f>SUMIF(Preliminary!AE:AE,C16,Preliminary!AM:AM)+SUMIF(Preliminary!AO:AO,C16,Preliminary!AW:AW)</f>
        <v>0</v>
      </c>
      <c r="S16" s="4" t="str">
        <f t="shared" si="0"/>
        <v>MAX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1</v>
      </c>
      <c r="X16" s="1">
        <v>1</v>
      </c>
    </row>
    <row r="17" spans="1:24" x14ac:dyDescent="0.25">
      <c r="A17" s="55"/>
      <c r="B17" s="1">
        <f t="shared" si="17"/>
        <v>3</v>
      </c>
      <c r="C17" t="str">
        <f>Preliminary!AB32</f>
        <v>Portugal</v>
      </c>
      <c r="D17" s="1">
        <f t="shared" si="1"/>
        <v>0</v>
      </c>
      <c r="E17" s="1">
        <f t="shared" si="2"/>
        <v>0</v>
      </c>
      <c r="F17" s="1">
        <f>COUNTIF(Preliminary!AE:AE,Dummy!C17)</f>
        <v>0</v>
      </c>
      <c r="G17" s="1">
        <f>COUNTIF(Preliminary!AO:AO,Dummy!C17)</f>
        <v>0</v>
      </c>
      <c r="H17" s="1">
        <f>SUMIF(Preliminary!$AE:$AE,Dummy!$C17,Preliminary!AI:AI)</f>
        <v>0</v>
      </c>
      <c r="I17" s="1">
        <f>SUMIF(Preliminary!$AE:$AE,Dummy!$C17,Preliminary!AJ:AJ)</f>
        <v>0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0</v>
      </c>
      <c r="N17" s="1">
        <f>SUMIF(Preliminary!AE:AE,C17,Preliminary!AG:AG)+SUMIF(Preliminary!AO:AO,C17,Preliminary!AQ:AQ)</f>
        <v>0</v>
      </c>
      <c r="O17" s="1">
        <f>SUMIF(Preliminary!AE:AE,C17,Preliminary!AH:AH)+SUMIF(Preliminary!AO:AO,C17,Preliminary!AR:AR)</f>
        <v>0</v>
      </c>
      <c r="P17" s="4" t="str">
        <f t="shared" si="3"/>
        <v>MAX</v>
      </c>
      <c r="Q17" s="1">
        <f>SUMIF(Preliminary!AE:AE,C17,Preliminary!AL:AL)+SUMIF(Preliminary!AO:AO,C17,Preliminary!AV:AV)</f>
        <v>0</v>
      </c>
      <c r="R17" s="1">
        <f>SUMIF(Preliminary!AE:AE,C17,Preliminary!AM:AM)+SUMIF(Preliminary!AO:AO,C17,Preliminary!AW:AW)</f>
        <v>0</v>
      </c>
      <c r="S17" s="4" t="str">
        <f t="shared" si="0"/>
        <v>MAX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2</v>
      </c>
      <c r="X17" s="1">
        <v>2</v>
      </c>
    </row>
    <row r="18" spans="1:24" x14ac:dyDescent="0.25">
      <c r="A18" s="55"/>
      <c r="B18" s="1">
        <f t="shared" si="17"/>
        <v>4</v>
      </c>
      <c r="C18" t="str">
        <f>Preliminary!AB33</f>
        <v>Colombia</v>
      </c>
      <c r="D18" s="1">
        <f t="shared" si="1"/>
        <v>0</v>
      </c>
      <c r="E18" s="1">
        <f t="shared" si="2"/>
        <v>0</v>
      </c>
      <c r="F18" s="1">
        <f>COUNTIF(Preliminary!AE:AE,Dummy!C18)</f>
        <v>0</v>
      </c>
      <c r="G18" s="1">
        <f>COUNTIF(Preliminary!AO:AO,Dummy!C18)</f>
        <v>0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0</v>
      </c>
      <c r="L18" s="1">
        <f>SUMIF(Preliminary!$AO:$AO,Dummy!$C18,Preliminary!AT:AT)</f>
        <v>0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0</v>
      </c>
      <c r="O18" s="1">
        <f>SUMIF(Preliminary!AE:AE,C18,Preliminary!AH:AH)+SUMIF(Preliminary!AO:AO,C18,Preliminary!AR:AR)</f>
        <v>0</v>
      </c>
      <c r="P18" s="4" t="str">
        <f t="shared" si="3"/>
        <v>MAX</v>
      </c>
      <c r="Q18" s="1">
        <f>SUMIF(Preliminary!AE:AE,C18,Preliminary!AL:AL)+SUMIF(Preliminary!AO:AO,C18,Preliminary!AV:AV)</f>
        <v>0</v>
      </c>
      <c r="R18" s="1">
        <f>SUMIF(Preliminary!AE:AE,C18,Preliminary!AM:AM)+SUMIF(Preliminary!AO:AO,C18,Preliminary!AW:AW)</f>
        <v>0</v>
      </c>
      <c r="S18" s="4" t="str">
        <f t="shared" si="0"/>
        <v>MAX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3</v>
      </c>
      <c r="X18" s="1">
        <v>3</v>
      </c>
    </row>
    <row r="19" spans="1:24" x14ac:dyDescent="0.25">
      <c r="A19" s="55" t="s">
        <v>50</v>
      </c>
      <c r="B19" s="1">
        <f>RANK(F19,$F$19:$F$22)+SUM(T19:W19)</f>
        <v>1</v>
      </c>
      <c r="C19" t="str">
        <f>Preliminary!AB38</f>
        <v>Slovenia</v>
      </c>
      <c r="D19" s="1">
        <f t="shared" si="1"/>
        <v>0</v>
      </c>
      <c r="E19" s="1">
        <f t="shared" si="2"/>
        <v>0</v>
      </c>
      <c r="F19" s="1">
        <f>COUNTIF(Preliminary!AE:AE,Dummy!C19)</f>
        <v>0</v>
      </c>
      <c r="G19" s="1">
        <f>COUNTIF(Preliminary!AO:AO,Dummy!C19)</f>
        <v>0</v>
      </c>
      <c r="H19" s="1">
        <f>SUMIF(Preliminary!$AE:$AE,Dummy!$C19,Preliminary!AI:AI)</f>
        <v>0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0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0</v>
      </c>
      <c r="R19" s="1">
        <f>SUMIF(Preliminary!AE:AE,C19,Preliminary!AM:AM)+SUMIF(Preliminary!AO:AO,C19,Preliminary!AW:AW)</f>
        <v>0</v>
      </c>
      <c r="S19" s="4" t="str">
        <f t="shared" si="0"/>
        <v>MAX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tr">
        <f>Preliminary!AB39</f>
        <v>Germany</v>
      </c>
      <c r="D20" s="1">
        <f t="shared" si="1"/>
        <v>0</v>
      </c>
      <c r="E20" s="1">
        <f t="shared" si="2"/>
        <v>0</v>
      </c>
      <c r="F20" s="1">
        <f>COUNTIF(Preliminary!AE:AE,Dummy!C20)</f>
        <v>0</v>
      </c>
      <c r="G20" s="1">
        <f>COUNTIF(Preliminary!AO:AO,Dummy!C20)</f>
        <v>0</v>
      </c>
      <c r="H20" s="1">
        <f>SUMIF(Preliminary!$AE:$AE,Dummy!$C20,Preliminary!AI:AI)</f>
        <v>0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0</v>
      </c>
      <c r="N20" s="1">
        <f>SUMIF(Preliminary!AE:AE,C20,Preliminary!AG:AG)+SUMIF(Preliminary!AO:AO,C20,Preliminary!AQ:AQ)</f>
        <v>0</v>
      </c>
      <c r="O20" s="1">
        <f>SUMIF(Preliminary!AE:AE,C20,Preliminary!AH:AH)+SUMIF(Preliminary!AO:AO,C20,Preliminary!AR:AR)</f>
        <v>0</v>
      </c>
      <c r="P20" s="4" t="str">
        <f t="shared" si="3"/>
        <v>MAX</v>
      </c>
      <c r="Q20" s="1">
        <f>SUMIF(Preliminary!AE:AE,C20,Preliminary!AL:AL)+SUMIF(Preliminary!AO:AO,C20,Preliminary!AV:AV)</f>
        <v>0</v>
      </c>
      <c r="R20" s="1">
        <f>SUMIF(Preliminary!AE:AE,C20,Preliminary!AM:AM)+SUMIF(Preliminary!AO:AO,C20,Preliminary!AW:AW)</f>
        <v>0</v>
      </c>
      <c r="S20" s="4" t="str">
        <f t="shared" si="0"/>
        <v>MAX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1</v>
      </c>
      <c r="X20" s="1">
        <v>1</v>
      </c>
    </row>
    <row r="21" spans="1:24" x14ac:dyDescent="0.25">
      <c r="A21" s="55"/>
      <c r="B21" s="1">
        <f>RANK(F21,$F$19:$F$22)+SUM(T21:W21)</f>
        <v>3</v>
      </c>
      <c r="C21" t="str">
        <f>Preliminary!AB40</f>
        <v>Bulgaria</v>
      </c>
      <c r="D21" s="1">
        <f t="shared" ref="D21:D34" si="24">SUM(H21*3,I21*3,J21*2,K21)</f>
        <v>0</v>
      </c>
      <c r="E21" s="1">
        <f t="shared" ref="E21:E34" si="25">F21+G21</f>
        <v>0</v>
      </c>
      <c r="F21" s="1">
        <f>COUNTIF(Preliminary!AE:AE,Dummy!C21)</f>
        <v>0</v>
      </c>
      <c r="G21" s="1">
        <f>COUNTIF(Preliminary!AO:AO,Dummy!C21)</f>
        <v>0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0</v>
      </c>
      <c r="O21" s="1">
        <f>SUMIF(Preliminary!AE:AE,C21,Preliminary!AH:AH)+SUMIF(Preliminary!AO:AO,C21,Preliminary!AR:AR)</f>
        <v>0</v>
      </c>
      <c r="P21" s="4" t="str">
        <f t="shared" ref="P21:P34" si="26">IFERROR((N21/O21)*1000,"MAX")</f>
        <v>MAX</v>
      </c>
      <c r="Q21" s="1">
        <f>SUMIF(Preliminary!AE:AE,C21,Preliminary!AL:AL)+SUMIF(Preliminary!AO:AO,C21,Preliminary!AV:AV)</f>
        <v>0</v>
      </c>
      <c r="R21" s="1">
        <f>SUMIF(Preliminary!AE:AE,C21,Preliminary!AM:AM)+SUMIF(Preliminary!AO:AO,C21,Preliminary!AW:AW)</f>
        <v>0</v>
      </c>
      <c r="S21" s="4" t="str">
        <f t="shared" ref="S21:S34" si="27">IFERROR((Q21/R21)*1000,"MAX")</f>
        <v>MAX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2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tr">
        <f>Preliminary!AB41</f>
        <v>Chile</v>
      </c>
      <c r="D22" s="1">
        <f t="shared" si="24"/>
        <v>0</v>
      </c>
      <c r="E22" s="1">
        <f t="shared" si="25"/>
        <v>0</v>
      </c>
      <c r="F22" s="1">
        <f>COUNTIF(Preliminary!AE:AE,Dummy!C22)</f>
        <v>0</v>
      </c>
      <c r="G22" s="1">
        <f>COUNTIF(Preliminary!AO:AO,Dummy!C22)</f>
        <v>0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0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0</v>
      </c>
      <c r="P22" s="4" t="str">
        <f t="shared" si="26"/>
        <v>MAX</v>
      </c>
      <c r="Q22" s="1">
        <f>SUMIF(Preliminary!AE:AE,C22,Preliminary!AL:AL)+SUMIF(Preliminary!AO:AO,C22,Preliminary!AV:AV)</f>
        <v>0</v>
      </c>
      <c r="R22" s="1">
        <f>SUMIF(Preliminary!AE:AE,C22,Preliminary!AM:AM)+SUMIF(Preliminary!AO:AO,C22,Preliminary!AW:AW)</f>
        <v>0</v>
      </c>
      <c r="S22" s="4" t="str">
        <f t="shared" si="27"/>
        <v>MAX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3</v>
      </c>
      <c r="X22" s="1">
        <v>3</v>
      </c>
    </row>
    <row r="23" spans="1:24" x14ac:dyDescent="0.25">
      <c r="A23" s="55" t="s">
        <v>51</v>
      </c>
      <c r="B23" s="1">
        <f>RANK(F23,$F$23:$F$26)+SUM(T23:W23)</f>
        <v>1</v>
      </c>
      <c r="C23" t="str">
        <f>Preliminary!AB46</f>
        <v>Italy</v>
      </c>
      <c r="D23" s="1">
        <f t="shared" si="24"/>
        <v>0</v>
      </c>
      <c r="E23" s="1">
        <f t="shared" si="25"/>
        <v>0</v>
      </c>
      <c r="F23" s="1">
        <f>COUNTIF(Preliminary!AE:AE,Dummy!C23)</f>
        <v>0</v>
      </c>
      <c r="G23" s="1">
        <f>COUNTIF(Preliminary!AO:AO,Dummy!C23)</f>
        <v>0</v>
      </c>
      <c r="H23" s="1">
        <f>SUMIF(Preliminary!$AE:$AE,Dummy!$C23,Preliminary!AI:AI)</f>
        <v>0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0</v>
      </c>
      <c r="O23" s="1">
        <f>SUMIF(Preliminary!AE:AE,C23,Preliminary!AH:AH)+SUMIF(Preliminary!AO:AO,C23,Preliminary!AR:AR)</f>
        <v>0</v>
      </c>
      <c r="P23" s="4" t="str">
        <f t="shared" si="26"/>
        <v>MAX</v>
      </c>
      <c r="Q23" s="1">
        <f>SUMIF(Preliminary!AE:AE,C23,Preliminary!AL:AL)+SUMIF(Preliminary!AO:AO,C23,Preliminary!AV:AV)</f>
        <v>0</v>
      </c>
      <c r="R23" s="1">
        <f>SUMIF(Preliminary!AE:AE,C23,Preliminary!AM:AM)+SUMIF(Preliminary!AO:AO,C23,Preliminary!AW:AW)</f>
        <v>0</v>
      </c>
      <c r="S23" s="4" t="str">
        <f t="shared" si="27"/>
        <v>MAX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tr">
        <f>Preliminary!AB47</f>
        <v>Ukraine</v>
      </c>
      <c r="D24" s="1">
        <f t="shared" si="24"/>
        <v>0</v>
      </c>
      <c r="E24" s="1">
        <f t="shared" si="25"/>
        <v>0</v>
      </c>
      <c r="F24" s="1">
        <f>COUNTIF(Preliminary!AE:AE,Dummy!C24)</f>
        <v>0</v>
      </c>
      <c r="G24" s="1">
        <f>COUNTIF(Preliminary!AO:AO,Dummy!C24)</f>
        <v>0</v>
      </c>
      <c r="H24" s="1">
        <f>SUMIF(Preliminary!$AE:$AE,Dummy!$C24,Preliminary!AI:AI)</f>
        <v>0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0</v>
      </c>
      <c r="N24" s="1">
        <f>SUMIF(Preliminary!AE:AE,C24,Preliminary!AG:AG)+SUMIF(Preliminary!AO:AO,C24,Preliminary!AQ:AQ)</f>
        <v>0</v>
      </c>
      <c r="O24" s="1">
        <f>SUMIF(Preliminary!AE:AE,C24,Preliminary!AH:AH)+SUMIF(Preliminary!AO:AO,C24,Preliminary!AR:AR)</f>
        <v>0</v>
      </c>
      <c r="P24" s="4" t="str">
        <f t="shared" si="26"/>
        <v>MAX</v>
      </c>
      <c r="Q24" s="1">
        <f>SUMIF(Preliminary!AE:AE,C24,Preliminary!AL:AL)+SUMIF(Preliminary!AO:AO,C24,Preliminary!AV:AV)</f>
        <v>0</v>
      </c>
      <c r="R24" s="1">
        <f>SUMIF(Preliminary!AE:AE,C24,Preliminary!AM:AM)+SUMIF(Preliminary!AO:AO,C24,Preliminary!AW:AW)</f>
        <v>0</v>
      </c>
      <c r="S24" s="4" t="str">
        <f t="shared" si="27"/>
        <v>MAX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1</v>
      </c>
      <c r="X24" s="1">
        <v>1</v>
      </c>
    </row>
    <row r="25" spans="1:24" x14ac:dyDescent="0.25">
      <c r="A25" s="55"/>
      <c r="B25" s="1">
        <f t="shared" si="28"/>
        <v>3</v>
      </c>
      <c r="C25" t="str">
        <f>Preliminary!AB48</f>
        <v>Belgium</v>
      </c>
      <c r="D25" s="1">
        <f t="shared" si="24"/>
        <v>0</v>
      </c>
      <c r="E25" s="1">
        <f t="shared" si="25"/>
        <v>0</v>
      </c>
      <c r="F25" s="1">
        <f>COUNTIF(Preliminary!AE:AE,Dummy!C25)</f>
        <v>0</v>
      </c>
      <c r="G25" s="1">
        <f>COUNTIF(Preliminary!AO:AO,Dummy!C25)</f>
        <v>0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0</v>
      </c>
      <c r="O25" s="1">
        <f>SUMIF(Preliminary!AE:AE,C25,Preliminary!AH:AH)+SUMIF(Preliminary!AO:AO,C25,Preliminary!AR:AR)</f>
        <v>0</v>
      </c>
      <c r="P25" s="4" t="str">
        <f t="shared" si="26"/>
        <v>MAX</v>
      </c>
      <c r="Q25" s="1">
        <f>SUMIF(Preliminary!AE:AE,C25,Preliminary!AL:AL)+SUMIF(Preliminary!AO:AO,C25,Preliminary!AV:AV)</f>
        <v>0</v>
      </c>
      <c r="R25" s="1">
        <f>SUMIF(Preliminary!AE:AE,C25,Preliminary!AM:AM)+SUMIF(Preliminary!AO:AO,C25,Preliminary!AW:AW)</f>
        <v>0</v>
      </c>
      <c r="S25" s="4" t="str">
        <f t="shared" si="27"/>
        <v>MAX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2</v>
      </c>
      <c r="X25" s="1">
        <v>2</v>
      </c>
    </row>
    <row r="26" spans="1:24" x14ac:dyDescent="0.25">
      <c r="A26" s="55"/>
      <c r="B26" s="1">
        <f t="shared" si="28"/>
        <v>4</v>
      </c>
      <c r="C26" t="str">
        <f>Preliminary!AB49</f>
        <v>Algeria</v>
      </c>
      <c r="D26" s="1">
        <f t="shared" si="24"/>
        <v>0</v>
      </c>
      <c r="E26" s="1">
        <f t="shared" si="25"/>
        <v>0</v>
      </c>
      <c r="F26" s="1">
        <f>COUNTIF(Preliminary!AE:AE,Dummy!C26)</f>
        <v>0</v>
      </c>
      <c r="G26" s="1">
        <f>COUNTIF(Preliminary!AO:AO,Dummy!C26)</f>
        <v>0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0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0</v>
      </c>
      <c r="P26" s="4" t="str">
        <f t="shared" si="26"/>
        <v>MAX</v>
      </c>
      <c r="Q26" s="1">
        <f>SUMIF(Preliminary!AE:AE,C26,Preliminary!AL:AL)+SUMIF(Preliminary!AO:AO,C26,Preliminary!AV:AV)</f>
        <v>0</v>
      </c>
      <c r="R26" s="1">
        <f>SUMIF(Preliminary!AE:AE,C26,Preliminary!AM:AM)+SUMIF(Preliminary!AO:AO,C26,Preliminary!AW:AW)</f>
        <v>0</v>
      </c>
      <c r="S26" s="4" t="str">
        <f t="shared" si="27"/>
        <v>MAX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3</v>
      </c>
      <c r="X26" s="1">
        <v>3</v>
      </c>
    </row>
    <row r="27" spans="1:24" x14ac:dyDescent="0.25">
      <c r="A27" s="55" t="s">
        <v>52</v>
      </c>
      <c r="B27" s="1">
        <f>RANK(F27,$F$27:$F$30)+SUM(T27:W27)</f>
        <v>1</v>
      </c>
      <c r="C27" t="str">
        <f>Preliminary!AB54</f>
        <v>Japan</v>
      </c>
      <c r="D27" s="1">
        <f t="shared" si="24"/>
        <v>0</v>
      </c>
      <c r="E27" s="1">
        <f t="shared" si="25"/>
        <v>0</v>
      </c>
      <c r="F27" s="1">
        <f>COUNTIF(Preliminary!AE:AE,Dummy!C27)</f>
        <v>0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0</v>
      </c>
      <c r="O27" s="1">
        <f>SUMIF(Preliminary!AE:AE,C27,Preliminary!AH:AH)+SUMIF(Preliminary!AO:AO,C27,Preliminary!AR:AR)</f>
        <v>0</v>
      </c>
      <c r="P27" s="4" t="str">
        <f t="shared" si="26"/>
        <v>MAX</v>
      </c>
      <c r="Q27" s="1">
        <f>SUMIF(Preliminary!AE:AE,C27,Preliminary!AL:AL)+SUMIF(Preliminary!AO:AO,C27,Preliminary!AV:AV)</f>
        <v>0</v>
      </c>
      <c r="R27" s="1">
        <f>SUMIF(Preliminary!AE:AE,C27,Preliminary!AM:AM)+SUMIF(Preliminary!AO:AO,C27,Preliminary!AW:AW)</f>
        <v>0</v>
      </c>
      <c r="S27" s="4" t="str">
        <f t="shared" si="27"/>
        <v>MAX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tr">
        <f>Preliminary!AB55</f>
        <v>Canada</v>
      </c>
      <c r="D28" s="1">
        <f t="shared" si="24"/>
        <v>0</v>
      </c>
      <c r="E28" s="1">
        <f t="shared" si="25"/>
        <v>0</v>
      </c>
      <c r="F28" s="1">
        <f>COUNTIF(Preliminary!AE:AE,Dummy!C28)</f>
        <v>0</v>
      </c>
      <c r="G28" s="1">
        <f>COUNTIF(Preliminary!AO:AO,Dummy!C28)</f>
        <v>0</v>
      </c>
      <c r="H28" s="1">
        <f>SUMIF(Preliminary!$AE:$AE,Dummy!$C28,Preliminary!AI:AI)</f>
        <v>0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0</v>
      </c>
      <c r="O28" s="1">
        <f>SUMIF(Preliminary!AE:AE,C28,Preliminary!AH:AH)+SUMIF(Preliminary!AO:AO,C28,Preliminary!AR:AR)</f>
        <v>0</v>
      </c>
      <c r="P28" s="4" t="str">
        <f t="shared" si="26"/>
        <v>MAX</v>
      </c>
      <c r="Q28" s="1">
        <f>SUMIF(Preliminary!AE:AE,C28,Preliminary!AL:AL)+SUMIF(Preliminary!AO:AO,C28,Preliminary!AV:AV)</f>
        <v>0</v>
      </c>
      <c r="R28" s="1">
        <f>SUMIF(Preliminary!AE:AE,C28,Preliminary!AM:AM)+SUMIF(Preliminary!AO:AO,C28,Preliminary!AW:AW)</f>
        <v>0</v>
      </c>
      <c r="S28" s="4" t="str">
        <f t="shared" si="27"/>
        <v>MAX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1</v>
      </c>
      <c r="X28" s="1">
        <v>1</v>
      </c>
    </row>
    <row r="29" spans="1:24" x14ac:dyDescent="0.25">
      <c r="A29" s="55"/>
      <c r="B29" s="1">
        <f t="shared" si="29"/>
        <v>3</v>
      </c>
      <c r="C29" t="str">
        <f>Preliminary!AB56</f>
        <v>Turkey</v>
      </c>
      <c r="D29" s="1">
        <f t="shared" si="24"/>
        <v>0</v>
      </c>
      <c r="E29" s="1">
        <f t="shared" si="25"/>
        <v>0</v>
      </c>
      <c r="F29" s="1">
        <f>COUNTIF(Preliminary!AE:AE,Dummy!C29)</f>
        <v>0</v>
      </c>
      <c r="G29" s="1">
        <f>COUNTIF(Preliminary!AO:AO,Dummy!C29)</f>
        <v>0</v>
      </c>
      <c r="H29" s="1">
        <f>SUMIF(Preliminary!$AE:$AE,Dummy!$C29,Preliminary!AI:AI)</f>
        <v>0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0</v>
      </c>
      <c r="O29" s="1">
        <f>SUMIF(Preliminary!AE:AE,C29,Preliminary!AH:AH)+SUMIF(Preliminary!AO:AO,C29,Preliminary!AR:AR)</f>
        <v>0</v>
      </c>
      <c r="P29" s="4" t="str">
        <f t="shared" si="26"/>
        <v>MAX</v>
      </c>
      <c r="Q29" s="1">
        <f>SUMIF(Preliminary!AE:AE,C29,Preliminary!AL:AL)+SUMIF(Preliminary!AO:AO,C29,Preliminary!AV:AV)</f>
        <v>0</v>
      </c>
      <c r="R29" s="1">
        <f>SUMIF(Preliminary!AE:AE,C29,Preliminary!AM:AM)+SUMIF(Preliminary!AO:AO,C29,Preliminary!AW:AW)</f>
        <v>0</v>
      </c>
      <c r="S29" s="4" t="str">
        <f t="shared" si="27"/>
        <v>MAX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2</v>
      </c>
      <c r="X29" s="1">
        <v>2</v>
      </c>
    </row>
    <row r="30" spans="1:24" x14ac:dyDescent="0.25">
      <c r="A30" s="55"/>
      <c r="B30" s="1">
        <f t="shared" si="29"/>
        <v>4</v>
      </c>
      <c r="C30" t="str">
        <f>Preliminary!AB57</f>
        <v>Libya</v>
      </c>
      <c r="D30" s="1">
        <f t="shared" si="24"/>
        <v>0</v>
      </c>
      <c r="E30" s="1">
        <f t="shared" si="25"/>
        <v>0</v>
      </c>
      <c r="F30" s="1">
        <f>COUNTIF(Preliminary!AE:AE,Dummy!C30)</f>
        <v>0</v>
      </c>
      <c r="G30" s="1">
        <f>COUNTIF(Preliminary!AO:AO,Dummy!C30)</f>
        <v>0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0</v>
      </c>
      <c r="M30" s="1">
        <f>SUMIF(Preliminary!$AO:$AO,Dummy!$C30,Preliminary!AU:AU)</f>
        <v>0</v>
      </c>
      <c r="N30" s="1">
        <f>SUMIF(Preliminary!AE:AE,C30,Preliminary!AG:AG)+SUMIF(Preliminary!AO:AO,C30,Preliminary!AQ:AQ)</f>
        <v>0</v>
      </c>
      <c r="O30" s="1">
        <f>SUMIF(Preliminary!AE:AE,C30,Preliminary!AH:AH)+SUMIF(Preliminary!AO:AO,C30,Preliminary!AR:AR)</f>
        <v>0</v>
      </c>
      <c r="P30" s="4" t="str">
        <f t="shared" si="26"/>
        <v>MAX</v>
      </c>
      <c r="Q30" s="1">
        <f>SUMIF(Preliminary!AE:AE,C30,Preliminary!AL:AL)+SUMIF(Preliminary!AO:AO,C30,Preliminary!AV:AV)</f>
        <v>0</v>
      </c>
      <c r="R30" s="1">
        <f>SUMIF(Preliminary!AE:AE,C30,Preliminary!AM:AM)+SUMIF(Preliminary!AO:AO,C30,Preliminary!AW:AW)</f>
        <v>0</v>
      </c>
      <c r="S30" s="4" t="str">
        <f t="shared" si="27"/>
        <v>MAX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3</v>
      </c>
      <c r="X30" s="1">
        <v>3</v>
      </c>
    </row>
    <row r="31" spans="1:24" x14ac:dyDescent="0.25">
      <c r="A31" s="55" t="s">
        <v>53</v>
      </c>
      <c r="B31" s="1">
        <f>RANK(F31,$F$31:$F$34)+SUM(T31:W31)</f>
        <v>1</v>
      </c>
      <c r="C31" t="str">
        <f>Preliminary!AB62</f>
        <v>Brazil</v>
      </c>
      <c r="D31" s="1">
        <f t="shared" si="24"/>
        <v>0</v>
      </c>
      <c r="E31" s="1">
        <f t="shared" si="25"/>
        <v>0</v>
      </c>
      <c r="F31" s="1">
        <f>COUNTIF(Preliminary!AE:AE,Dummy!C31)</f>
        <v>0</v>
      </c>
      <c r="G31" s="1">
        <f>COUNTIF(Preliminary!AO:AO,Dummy!C31)</f>
        <v>0</v>
      </c>
      <c r="H31" s="1">
        <f>SUMIF(Preliminary!$AE:$AE,Dummy!$C31,Preliminary!AI:AI)</f>
        <v>0</v>
      </c>
      <c r="I31" s="1">
        <f>SUMIF(Preliminary!$AE:$AE,Dummy!$C31,Preliminary!AJ:AJ)</f>
        <v>0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0</v>
      </c>
      <c r="O31" s="1">
        <f>SUMIF(Preliminary!AE:AE,C31,Preliminary!AH:AH)+SUMIF(Preliminary!AO:AO,C31,Preliminary!AR:AR)</f>
        <v>0</v>
      </c>
      <c r="P31" s="4" t="str">
        <f t="shared" si="26"/>
        <v>MAX</v>
      </c>
      <c r="Q31" s="1">
        <f>SUMIF(Preliminary!AE:AE,C31,Preliminary!AL:AL)+SUMIF(Preliminary!AO:AO,C31,Preliminary!AV:AV)</f>
        <v>0</v>
      </c>
      <c r="R31" s="1">
        <f>SUMIF(Preliminary!AE:AE,C31,Preliminary!AM:AM)+SUMIF(Preliminary!AO:AO,C31,Preliminary!AW:AW)</f>
        <v>0</v>
      </c>
      <c r="S31" s="4" t="str">
        <f t="shared" si="27"/>
        <v>MAX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tr">
        <f>Preliminary!AB63</f>
        <v>Serbia</v>
      </c>
      <c r="D32" s="1">
        <f t="shared" si="24"/>
        <v>0</v>
      </c>
      <c r="E32" s="1">
        <f t="shared" si="25"/>
        <v>0</v>
      </c>
      <c r="F32" s="1">
        <f>COUNTIF(Preliminary!AE:AE,Dummy!C32)</f>
        <v>0</v>
      </c>
      <c r="G32" s="1">
        <f>COUNTIF(Preliminary!AO:AO,Dummy!C32)</f>
        <v>0</v>
      </c>
      <c r="H32" s="1">
        <f>SUMIF(Preliminary!$AE:$AE,Dummy!$C32,Preliminary!AI:AI)</f>
        <v>0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0</v>
      </c>
      <c r="O32" s="1">
        <f>SUMIF(Preliminary!AE:AE,C32,Preliminary!AH:AH)+SUMIF(Preliminary!AO:AO,C32,Preliminary!AR:AR)</f>
        <v>0</v>
      </c>
      <c r="P32" s="4" t="str">
        <f t="shared" si="26"/>
        <v>MAX</v>
      </c>
      <c r="Q32" s="1">
        <f>SUMIF(Preliminary!AE:AE,C32,Preliminary!AL:AL)+SUMIF(Preliminary!AO:AO,C32,Preliminary!AV:AV)</f>
        <v>0</v>
      </c>
      <c r="R32" s="1">
        <f>SUMIF(Preliminary!AE:AE,C32,Preliminary!AM:AM)+SUMIF(Preliminary!AO:AO,C32,Preliminary!AW:AW)</f>
        <v>0</v>
      </c>
      <c r="S32" s="4" t="str">
        <f t="shared" si="27"/>
        <v>MAX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1</v>
      </c>
      <c r="X32" s="1">
        <v>1</v>
      </c>
    </row>
    <row r="33" spans="1:24" x14ac:dyDescent="0.25">
      <c r="A33" s="55"/>
      <c r="B33" s="1">
        <f t="shared" si="34"/>
        <v>3</v>
      </c>
      <c r="C33" t="str">
        <f>Preliminary!AB64</f>
        <v>Czech Republic</v>
      </c>
      <c r="D33" s="1">
        <f t="shared" si="24"/>
        <v>0</v>
      </c>
      <c r="E33" s="1">
        <f t="shared" si="25"/>
        <v>0</v>
      </c>
      <c r="F33" s="1">
        <f>COUNTIF(Preliminary!AE:AE,Dummy!C33)</f>
        <v>0</v>
      </c>
      <c r="G33" s="1">
        <f>COUNTIF(Preliminary!AO:AO,Dummy!C33)</f>
        <v>0</v>
      </c>
      <c r="H33" s="1">
        <f>SUMIF(Preliminary!$AE:$AE,Dummy!$C33,Preliminary!AI:AI)</f>
        <v>0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0</v>
      </c>
      <c r="N33" s="1">
        <f>SUMIF(Preliminary!AE:AE,C33,Preliminary!AG:AG)+SUMIF(Preliminary!AO:AO,C33,Preliminary!AQ:AQ)</f>
        <v>0</v>
      </c>
      <c r="O33" s="1">
        <f>SUMIF(Preliminary!AE:AE,C33,Preliminary!AH:AH)+SUMIF(Preliminary!AO:AO,C33,Preliminary!AR:AR)</f>
        <v>0</v>
      </c>
      <c r="P33" s="4" t="str">
        <f t="shared" si="26"/>
        <v>MAX</v>
      </c>
      <c r="Q33" s="1">
        <f>SUMIF(Preliminary!AE:AE,C33,Preliminary!AL:AL)+SUMIF(Preliminary!AO:AO,C33,Preliminary!AV:AV)</f>
        <v>0</v>
      </c>
      <c r="R33" s="1">
        <f>SUMIF(Preliminary!AE:AE,C33,Preliminary!AM:AM)+SUMIF(Preliminary!AO:AO,C33,Preliminary!AW:AW)</f>
        <v>0</v>
      </c>
      <c r="S33" s="4" t="str">
        <f t="shared" si="27"/>
        <v>MAX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2</v>
      </c>
      <c r="X33" s="1">
        <v>2</v>
      </c>
    </row>
    <row r="34" spans="1:24" x14ac:dyDescent="0.25">
      <c r="A34" s="55"/>
      <c r="B34" s="1">
        <f t="shared" si="34"/>
        <v>4</v>
      </c>
      <c r="C34" t="str">
        <f>Preliminary!AB65</f>
        <v>China</v>
      </c>
      <c r="D34" s="1">
        <f t="shared" si="24"/>
        <v>0</v>
      </c>
      <c r="E34" s="1">
        <f t="shared" si="25"/>
        <v>0</v>
      </c>
      <c r="F34" s="1">
        <f>COUNTIF(Preliminary!AE:AE,Dummy!C34)</f>
        <v>0</v>
      </c>
      <c r="G34" s="1">
        <f>COUNTIF(Preliminary!AO:AO,Dummy!C34)</f>
        <v>0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0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0</v>
      </c>
      <c r="P34" s="4" t="str">
        <f t="shared" si="26"/>
        <v>MAX</v>
      </c>
      <c r="Q34" s="1">
        <f>SUMIF(Preliminary!AE:AE,C34,Preliminary!AL:AL)+SUMIF(Preliminary!AO:AO,C34,Preliminary!AV:AV)</f>
        <v>0</v>
      </c>
      <c r="R34" s="1">
        <f>SUMIF(Preliminary!AE:AE,C34,Preliminary!AM:AM)+SUMIF(Preliminary!AO:AO,C34,Preliminary!AW:AW)</f>
        <v>0</v>
      </c>
      <c r="S34" s="4" t="str">
        <f t="shared" si="27"/>
        <v>MAX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3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topLeftCell="A2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3.5703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8" width="3.28515625" style="12" hidden="1" customWidth="1"/>
    <col min="39" max="39" width="3.42578125" style="12" hidden="1" customWidth="1"/>
    <col min="40" max="40" width="3.710937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8" width="3.28515625" style="12" hidden="1" customWidth="1"/>
    <col min="49" max="49" width="3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72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46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61</v>
      </c>
      <c r="AY5" s="62"/>
      <c r="AZ5" s="63"/>
      <c r="BA5" s="61" t="s">
        <v>62</v>
      </c>
      <c r="BB5" s="62"/>
      <c r="BC5" s="63"/>
      <c r="BD5" s="61" t="s">
        <v>63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64</v>
      </c>
      <c r="BN5" s="62"/>
      <c r="BO5" s="63"/>
    </row>
    <row r="6" spans="2:67" x14ac:dyDescent="0.25">
      <c r="B6" s="23">
        <v>45914</v>
      </c>
      <c r="C6" s="24" t="str">
        <f>AB7</f>
        <v>Iran</v>
      </c>
      <c r="D6" s="48"/>
      <c r="E6" s="49" t="s">
        <v>0</v>
      </c>
      <c r="F6" s="47"/>
      <c r="G6" s="25" t="str">
        <f>AB8</f>
        <v>Egypt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>SUM(H6,K6,N6,Q6,T6)</f>
        <v>0</v>
      </c>
      <c r="X6" s="29" t="s">
        <v>0</v>
      </c>
      <c r="Y6" s="32">
        <f>SUM(J6,M6,P6,S6,V6)</f>
        <v>0</v>
      </c>
      <c r="AA6" s="12">
        <v>1</v>
      </c>
      <c r="AB6" s="12" t="s">
        <v>79</v>
      </c>
      <c r="AD6" s="12">
        <f>AG6+AH6</f>
        <v>0</v>
      </c>
      <c r="AE6" s="12">
        <f>IF(OR(D6="",F6=""),0,IF(D6&gt;F6,C6,G6))</f>
        <v>0</v>
      </c>
      <c r="AF6" s="12">
        <f>IF(OR(D6="",F6=""),0,1)</f>
        <v>0</v>
      </c>
      <c r="AG6" s="12">
        <f>IF(OR(D6="",F6=""),0,IF(D6&gt;F6,D6,F6))</f>
        <v>0</v>
      </c>
      <c r="AH6" s="12">
        <f>IF(OR(D6="",F6=""),0,IF(D6&gt;F6,F6,D6))</f>
        <v>0</v>
      </c>
      <c r="AI6" s="12">
        <f>IF(AND(AG6=3,AH6=0),1,0)</f>
        <v>0</v>
      </c>
      <c r="AJ6" s="12">
        <f>IF(AND(AG6=3,AH6=1),1,0)</f>
        <v>0</v>
      </c>
      <c r="AK6" s="12">
        <f>IF(AND(AG6=3,AH6=2),1,0)</f>
        <v>0</v>
      </c>
      <c r="AL6" s="12">
        <f>IF(D6&gt;F6,SUM(H6,K6,N6,Q6,T6,),SUM(J6,M6,P6,S6,V6))</f>
        <v>0</v>
      </c>
      <c r="AM6" s="12">
        <f>IF(D6&gt;F6,SUM(J6,M6,P6,S6,V6),SUM(H6,K6,N6,Q6,T6))</f>
        <v>0</v>
      </c>
      <c r="AO6" s="12">
        <f>IF(OR(D6="",F6=""),0,IF(D6&lt;F6,C6,G6))</f>
        <v>0</v>
      </c>
      <c r="AP6" s="12">
        <f>IF(OR(D6="",F6=""),0,1)</f>
        <v>0</v>
      </c>
      <c r="AQ6" s="12">
        <f>IF(OR(D6="",F6=""),0,IF(D6&lt;F6,D6,F6))</f>
        <v>0</v>
      </c>
      <c r="AR6" s="12">
        <f>IF(OR(D6="",F6=""),0,IF(D6&lt;F6,F6,D6))</f>
        <v>0</v>
      </c>
      <c r="AS6" s="12">
        <f>IF(AND(AQ6=2,AR6=3),1,0)</f>
        <v>0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0</v>
      </c>
      <c r="AW6" s="12">
        <f>IF(D6&lt;F6,SUM(J6,M6,P6,S6,V6),SUM(H6,K6,N6,Q6,T6))</f>
        <v>0</v>
      </c>
      <c r="AX6" s="27" t="s">
        <v>24</v>
      </c>
      <c r="AY6" s="27" t="s">
        <v>65</v>
      </c>
      <c r="AZ6" s="27" t="s">
        <v>26</v>
      </c>
      <c r="BA6" s="27" t="s">
        <v>66</v>
      </c>
      <c r="BB6" s="27" t="s">
        <v>67</v>
      </c>
      <c r="BC6" s="27" t="s">
        <v>68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67</v>
      </c>
      <c r="BK6" s="27" t="s">
        <v>68</v>
      </c>
      <c r="BL6" s="27" t="s">
        <v>69</v>
      </c>
      <c r="BM6" s="27" t="s">
        <v>67</v>
      </c>
      <c r="BN6" s="27" t="s">
        <v>68</v>
      </c>
      <c r="BO6" s="27" t="s">
        <v>70</v>
      </c>
    </row>
    <row r="7" spans="2:67" x14ac:dyDescent="0.25">
      <c r="B7" s="23">
        <v>45912</v>
      </c>
      <c r="C7" s="24" t="str">
        <f>AB6</f>
        <v>Philippines</v>
      </c>
      <c r="D7" s="48"/>
      <c r="E7" s="49" t="s">
        <v>0</v>
      </c>
      <c r="F7" s="47"/>
      <c r="G7" s="25" t="str">
        <f>AB9</f>
        <v>Tunisia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0</v>
      </c>
      <c r="X7" s="29" t="s">
        <v>0</v>
      </c>
      <c r="Y7" s="32">
        <f t="shared" ref="Y7:Y11" si="1">SUM(J7,M7,P7,S7,V7)</f>
        <v>0</v>
      </c>
      <c r="AA7" s="12">
        <v>2</v>
      </c>
      <c r="AB7" s="12" t="s">
        <v>80</v>
      </c>
      <c r="AD7" s="12">
        <f t="shared" ref="AD7:AD11" si="2">AG7+AH7</f>
        <v>0</v>
      </c>
      <c r="AE7" s="12">
        <f t="shared" ref="AE7:AE11" si="3">IF(OR(D7="",F7=""),0,IF(D7&gt;F7,C7,G7))</f>
        <v>0</v>
      </c>
      <c r="AF7" s="12">
        <f t="shared" ref="AF7:AF11" si="4">IF(OR(D7="",F7=""),0,1)</f>
        <v>0</v>
      </c>
      <c r="AG7" s="12">
        <f t="shared" ref="AG7:AG11" si="5">IF(OR(D7="",F7=""),0,IF(D7&gt;F7,D7,F7))</f>
        <v>0</v>
      </c>
      <c r="AH7" s="12">
        <f t="shared" ref="AH7:AH11" si="6">IF(OR(D7="",F7=""),0,IF(D7&gt;F7,F7,D7))</f>
        <v>0</v>
      </c>
      <c r="AI7" s="12">
        <f t="shared" ref="AI7:AI11" si="7">IF(AND(AG7=3,AH7=0),1,0)</f>
        <v>0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0</v>
      </c>
      <c r="AM7" s="12">
        <f t="shared" ref="AM7:AM11" si="11">IF(D7&gt;F7,SUM(J7,M7,P7,S7,V7),SUM(H7,K7,N7,Q7,T7))</f>
        <v>0</v>
      </c>
      <c r="AO7" s="12">
        <f t="shared" ref="AO7:AO11" si="12">IF(OR(D7="",F7=""),0,IF(D7&lt;F7,C7,G7))</f>
        <v>0</v>
      </c>
      <c r="AP7" s="12">
        <f t="shared" ref="AP7:AP11" si="13">IF(OR(D7="",F7=""),0,1)</f>
        <v>0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0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0</v>
      </c>
      <c r="AW7" s="12">
        <f t="shared" ref="AW7:AW11" si="20">IF(D7&lt;F7,SUM(J7,M7,P7,S7,V7),SUM(H7,K7,N7,Q7,T7))</f>
        <v>0</v>
      </c>
      <c r="AX7" s="50">
        <v>1</v>
      </c>
      <c r="AY7" s="51" t="str">
        <f>VLOOKUP($AX7,Dummy!$B$3:$S$6,2,FALSE)</f>
        <v>Philippines</v>
      </c>
      <c r="AZ7" s="50">
        <f>VLOOKUP($AX7,Dummy!$B$3:$S$6,3,FALSE)</f>
        <v>0</v>
      </c>
      <c r="BA7" s="50">
        <f>VLOOKUP($AX7,Dummy!$B$3:$S$6,4,FALSE)</f>
        <v>0</v>
      </c>
      <c r="BB7" s="50">
        <f>VLOOKUP($AX7,Dummy!$B$3:$S$6,5,FALSE)</f>
        <v>0</v>
      </c>
      <c r="BC7" s="50">
        <f>VLOOKUP($AX7,Dummy!$B$3:$S$6,6,FALSE)</f>
        <v>0</v>
      </c>
      <c r="BD7" s="50">
        <f>VLOOKUP($AX7,Dummy!$B$3:$S$6,7,FALSE)</f>
        <v>0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0</v>
      </c>
      <c r="BK7" s="50">
        <f>VLOOKUP($AX7,Dummy!$B$3:$S$6,14,FALSE)</f>
        <v>0</v>
      </c>
      <c r="BL7" s="52" t="str">
        <f>VLOOKUP($AX7,Dummy!$B$3:$S$6,15,FALSE)</f>
        <v>MAX</v>
      </c>
      <c r="BM7" s="50">
        <f>VLOOKUP($AX7,Dummy!$B$3:$S$6,16,FALSE)</f>
        <v>0</v>
      </c>
      <c r="BN7" s="50">
        <f>VLOOKUP($AX7,Dummy!$B$3:$S$6,17,FALSE)</f>
        <v>0</v>
      </c>
      <c r="BO7" s="52" t="str">
        <f>VLOOKUP($AX7,Dummy!$B$3:$S$6,18,FALSE)</f>
        <v>MAX</v>
      </c>
    </row>
    <row r="8" spans="2:67" x14ac:dyDescent="0.25">
      <c r="B8" s="23">
        <v>45916</v>
      </c>
      <c r="C8" s="24" t="str">
        <f>AB7</f>
        <v>Iran</v>
      </c>
      <c r="D8" s="48"/>
      <c r="E8" s="49" t="s">
        <v>0</v>
      </c>
      <c r="F8" s="47"/>
      <c r="G8" s="25" t="str">
        <f>AB9</f>
        <v>Tunisia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v>3</v>
      </c>
      <c r="AB8" s="12" t="s">
        <v>81</v>
      </c>
      <c r="AD8" s="12">
        <f t="shared" si="2"/>
        <v>0</v>
      </c>
      <c r="AE8" s="12">
        <f t="shared" si="3"/>
        <v>0</v>
      </c>
      <c r="AF8" s="12">
        <f t="shared" si="4"/>
        <v>0</v>
      </c>
      <c r="AG8" s="12">
        <f t="shared" si="5"/>
        <v>0</v>
      </c>
      <c r="AH8" s="12">
        <f t="shared" si="6"/>
        <v>0</v>
      </c>
      <c r="AI8" s="12">
        <f t="shared" si="7"/>
        <v>0</v>
      </c>
      <c r="AJ8" s="12">
        <f t="shared" si="8"/>
        <v>0</v>
      </c>
      <c r="AK8" s="12">
        <f t="shared" si="9"/>
        <v>0</v>
      </c>
      <c r="AL8" s="12">
        <f t="shared" si="10"/>
        <v>0</v>
      </c>
      <c r="AM8" s="12">
        <f t="shared" si="11"/>
        <v>0</v>
      </c>
      <c r="AO8" s="12">
        <f t="shared" si="12"/>
        <v>0</v>
      </c>
      <c r="AP8" s="12">
        <f t="shared" si="13"/>
        <v>0</v>
      </c>
      <c r="AQ8" s="12">
        <f t="shared" si="14"/>
        <v>0</v>
      </c>
      <c r="AR8" s="12">
        <f t="shared" si="15"/>
        <v>0</v>
      </c>
      <c r="AS8" s="12">
        <f t="shared" si="16"/>
        <v>0</v>
      </c>
      <c r="AT8" s="12">
        <f t="shared" si="17"/>
        <v>0</v>
      </c>
      <c r="AU8" s="12">
        <f t="shared" si="18"/>
        <v>0</v>
      </c>
      <c r="AV8" s="12">
        <f t="shared" si="19"/>
        <v>0</v>
      </c>
      <c r="AW8" s="12">
        <f t="shared" si="20"/>
        <v>0</v>
      </c>
      <c r="AX8" s="50">
        <v>2</v>
      </c>
      <c r="AY8" s="51" t="str">
        <f>VLOOKUP($AX8,Dummy!$B$3:$S$6,2,FALSE)</f>
        <v>Iran</v>
      </c>
      <c r="AZ8" s="50">
        <f>VLOOKUP($AX8,Dummy!$B$3:$S$6,3,FALSE)</f>
        <v>0</v>
      </c>
      <c r="BA8" s="50">
        <f>VLOOKUP($AX8,Dummy!$B$3:$S$6,4,FALSE)</f>
        <v>0</v>
      </c>
      <c r="BB8" s="50">
        <f>VLOOKUP($AX8,Dummy!$B$3:$S$6,5,FALSE)</f>
        <v>0</v>
      </c>
      <c r="BC8" s="50">
        <f>VLOOKUP($AX8,Dummy!$B$3:$S$6,6,FALSE)</f>
        <v>0</v>
      </c>
      <c r="BD8" s="50">
        <f>VLOOKUP($AX8,Dummy!$B$3:$S$6,7,FALSE)</f>
        <v>0</v>
      </c>
      <c r="BE8" s="50">
        <f>VLOOKUP($AX8,Dummy!$B$3:$S$6,8,FALSE)</f>
        <v>0</v>
      </c>
      <c r="BF8" s="50">
        <f>VLOOKUP($AX8,Dummy!$B$3:$S$6,9,FALSE)</f>
        <v>0</v>
      </c>
      <c r="BG8" s="50">
        <f>VLOOKUP($AX8,Dummy!$B$3:$S$6,10,FALSE)</f>
        <v>0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0</v>
      </c>
      <c r="BK8" s="50">
        <f>VLOOKUP($AX8,Dummy!$B$3:$S$6,14,FALSE)</f>
        <v>0</v>
      </c>
      <c r="BL8" s="52" t="str">
        <f>VLOOKUP($AX8,Dummy!$B$3:$S$6,15,FALSE)</f>
        <v>MAX</v>
      </c>
      <c r="BM8" s="50">
        <f>VLOOKUP($AX8,Dummy!$B$3:$S$6,16,FALSE)</f>
        <v>0</v>
      </c>
      <c r="BN8" s="50">
        <f>VLOOKUP($AX8,Dummy!$B$3:$S$6,17,FALSE)</f>
        <v>0</v>
      </c>
      <c r="BO8" s="52" t="str">
        <f>VLOOKUP($AX8,Dummy!$B$3:$S$6,18,FALSE)</f>
        <v>MAX</v>
      </c>
    </row>
    <row r="9" spans="2:67" x14ac:dyDescent="0.25">
      <c r="B9" s="23">
        <v>45916</v>
      </c>
      <c r="C9" s="24" t="str">
        <f>AB6</f>
        <v>Philippines</v>
      </c>
      <c r="D9" s="48"/>
      <c r="E9" s="49" t="s">
        <v>0</v>
      </c>
      <c r="F9" s="47"/>
      <c r="G9" s="25" t="str">
        <f>AB8</f>
        <v>Egypt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v>4</v>
      </c>
      <c r="AB9" s="12" t="s">
        <v>82</v>
      </c>
      <c r="AD9" s="12">
        <f t="shared" si="2"/>
        <v>0</v>
      </c>
      <c r="AE9" s="12">
        <f t="shared" si="3"/>
        <v>0</v>
      </c>
      <c r="AF9" s="12">
        <f t="shared" si="4"/>
        <v>0</v>
      </c>
      <c r="AG9" s="12">
        <f t="shared" si="5"/>
        <v>0</v>
      </c>
      <c r="AH9" s="12">
        <f t="shared" si="6"/>
        <v>0</v>
      </c>
      <c r="AI9" s="12">
        <f t="shared" si="7"/>
        <v>0</v>
      </c>
      <c r="AJ9" s="12">
        <f t="shared" si="8"/>
        <v>0</v>
      </c>
      <c r="AK9" s="12">
        <f t="shared" si="9"/>
        <v>0</v>
      </c>
      <c r="AL9" s="12">
        <f t="shared" si="10"/>
        <v>0</v>
      </c>
      <c r="AM9" s="12">
        <f t="shared" si="11"/>
        <v>0</v>
      </c>
      <c r="AO9" s="12">
        <f t="shared" si="12"/>
        <v>0</v>
      </c>
      <c r="AP9" s="12">
        <f t="shared" si="13"/>
        <v>0</v>
      </c>
      <c r="AQ9" s="12">
        <f t="shared" si="14"/>
        <v>0</v>
      </c>
      <c r="AR9" s="12">
        <f t="shared" si="15"/>
        <v>0</v>
      </c>
      <c r="AS9" s="12">
        <f t="shared" si="16"/>
        <v>0</v>
      </c>
      <c r="AT9" s="12">
        <f t="shared" si="17"/>
        <v>0</v>
      </c>
      <c r="AU9" s="12">
        <f t="shared" si="18"/>
        <v>0</v>
      </c>
      <c r="AV9" s="12">
        <f t="shared" si="19"/>
        <v>0</v>
      </c>
      <c r="AW9" s="12">
        <f t="shared" si="20"/>
        <v>0</v>
      </c>
      <c r="AX9" s="50">
        <v>3</v>
      </c>
      <c r="AY9" s="51" t="str">
        <f>VLOOKUP($AX9,Dummy!$B$3:$S$6,2,FALSE)</f>
        <v>Egypt</v>
      </c>
      <c r="AZ9" s="50">
        <f>VLOOKUP($AX9,Dummy!$B$3:$S$6,3,FALSE)</f>
        <v>0</v>
      </c>
      <c r="BA9" s="50">
        <f>VLOOKUP($AX9,Dummy!$B$3:$S$6,4,FALSE)</f>
        <v>0</v>
      </c>
      <c r="BB9" s="50">
        <f>VLOOKUP($AX9,Dummy!$B$3:$S$6,5,FALSE)</f>
        <v>0</v>
      </c>
      <c r="BC9" s="50">
        <f>VLOOKUP($AX9,Dummy!$B$3:$S$6,6,FALSE)</f>
        <v>0</v>
      </c>
      <c r="BD9" s="50">
        <f>VLOOKUP($AX9,Dummy!$B$3:$S$6,7,FALSE)</f>
        <v>0</v>
      </c>
      <c r="BE9" s="50">
        <f>VLOOKUP($AX9,Dummy!$B$3:$S$6,8,FALSE)</f>
        <v>0</v>
      </c>
      <c r="BF9" s="50">
        <f>VLOOKUP($AX9,Dummy!$B$3:$S$6,9,FALSE)</f>
        <v>0</v>
      </c>
      <c r="BG9" s="50">
        <f>VLOOKUP($AX9,Dummy!$B$3:$S$6,10,FALSE)</f>
        <v>0</v>
      </c>
      <c r="BH9" s="50">
        <f>VLOOKUP($AX9,Dummy!$B$3:$S$6,11,FALSE)</f>
        <v>0</v>
      </c>
      <c r="BI9" s="50">
        <f>VLOOKUP($AX9,Dummy!$B$3:$S$6,12,FALSE)</f>
        <v>0</v>
      </c>
      <c r="BJ9" s="50">
        <f>VLOOKUP($AX9,Dummy!$B$3:$S$6,13,FALSE)</f>
        <v>0</v>
      </c>
      <c r="BK9" s="50">
        <f>VLOOKUP($AX9,Dummy!$B$3:$S$6,14,FALSE)</f>
        <v>0</v>
      </c>
      <c r="BL9" s="52" t="str">
        <f>VLOOKUP($AX9,Dummy!$B$3:$S$6,15,FALSE)</f>
        <v>MAX</v>
      </c>
      <c r="BM9" s="50">
        <f>VLOOKUP($AX9,Dummy!$B$3:$S$6,16,FALSE)</f>
        <v>0</v>
      </c>
      <c r="BN9" s="50">
        <f>VLOOKUP($AX9,Dummy!$B$3:$S$6,17,FALSE)</f>
        <v>0</v>
      </c>
      <c r="BO9" s="52" t="str">
        <f>VLOOKUP($AX9,Dummy!$B$3:$S$6,18,FALSE)</f>
        <v>MAX</v>
      </c>
    </row>
    <row r="10" spans="2:67" x14ac:dyDescent="0.25">
      <c r="B10" s="23">
        <v>45918</v>
      </c>
      <c r="C10" s="24" t="str">
        <f>AB8</f>
        <v>Egypt</v>
      </c>
      <c r="D10" s="48"/>
      <c r="E10" s="49" t="s">
        <v>0</v>
      </c>
      <c r="F10" s="47"/>
      <c r="G10" s="25" t="str">
        <f>AB9</f>
        <v>Tunisia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Tunisia</v>
      </c>
      <c r="AZ10" s="50">
        <f>VLOOKUP($AX10,Dummy!$B$3:$S$6,3,FALSE)</f>
        <v>0</v>
      </c>
      <c r="BA10" s="50">
        <f>VLOOKUP($AX10,Dummy!$B$3:$S$6,4,FALSE)</f>
        <v>0</v>
      </c>
      <c r="BB10" s="50">
        <f>VLOOKUP($AX10,Dummy!$B$3:$S$6,5,FALSE)</f>
        <v>0</v>
      </c>
      <c r="BC10" s="50">
        <f>VLOOKUP($AX10,Dummy!$B$3:$S$6,6,FALSE)</f>
        <v>0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0</v>
      </c>
      <c r="BI10" s="50">
        <f>VLOOKUP($AX10,Dummy!$B$3:$S$6,12,FALSE)</f>
        <v>0</v>
      </c>
      <c r="BJ10" s="50">
        <f>VLOOKUP($AX10,Dummy!$B$3:$S$6,13,FALSE)</f>
        <v>0</v>
      </c>
      <c r="BK10" s="50">
        <f>VLOOKUP($AX10,Dummy!$B$3:$S$6,14,FALSE)</f>
        <v>0</v>
      </c>
      <c r="BL10" s="52" t="str">
        <f>VLOOKUP($AX10,Dummy!$B$3:$S$6,15,FALSE)</f>
        <v>MAX</v>
      </c>
      <c r="BM10" s="50">
        <f>VLOOKUP($AX10,Dummy!$B$3:$S$6,16,FALSE)</f>
        <v>0</v>
      </c>
      <c r="BN10" s="50">
        <f>VLOOKUP($AX10,Dummy!$B$3:$S$6,17,FALSE)</f>
        <v>0</v>
      </c>
      <c r="BO10" s="52" t="str">
        <f>VLOOKUP($AX10,Dummy!$B$3:$S$6,18,FALSE)</f>
        <v>MAX</v>
      </c>
    </row>
    <row r="11" spans="2:67" x14ac:dyDescent="0.25">
      <c r="B11" s="23">
        <v>45918</v>
      </c>
      <c r="C11" s="24" t="str">
        <f>AB6</f>
        <v>Philippines</v>
      </c>
      <c r="D11" s="48"/>
      <c r="E11" s="49" t="s">
        <v>0</v>
      </c>
      <c r="F11" s="47"/>
      <c r="G11" s="25" t="str">
        <f>AB7</f>
        <v>Iran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0</v>
      </c>
    </row>
    <row r="12" spans="2:67" ht="15" customHeight="1" x14ac:dyDescent="0.25">
      <c r="B12" s="57" t="s">
        <v>47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54</v>
      </c>
      <c r="C13" s="21"/>
      <c r="D13" s="71" t="s">
        <v>55</v>
      </c>
      <c r="E13" s="71"/>
      <c r="F13" s="71"/>
      <c r="G13" s="22"/>
      <c r="H13" s="72" t="s">
        <v>56</v>
      </c>
      <c r="I13" s="73"/>
      <c r="J13" s="73"/>
      <c r="K13" s="72" t="s">
        <v>57</v>
      </c>
      <c r="L13" s="73"/>
      <c r="M13" s="73"/>
      <c r="N13" s="72" t="s">
        <v>58</v>
      </c>
      <c r="O13" s="73"/>
      <c r="P13" s="73"/>
      <c r="Q13" s="72" t="s">
        <v>59</v>
      </c>
      <c r="R13" s="73"/>
      <c r="S13" s="73"/>
      <c r="T13" s="72" t="s">
        <v>60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61</v>
      </c>
      <c r="AY13" s="59"/>
      <c r="AZ13" s="60"/>
      <c r="BA13" s="58" t="s">
        <v>62</v>
      </c>
      <c r="BB13" s="59"/>
      <c r="BC13" s="60"/>
      <c r="BD13" s="58" t="s">
        <v>63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64</v>
      </c>
      <c r="BN13" s="59"/>
      <c r="BO13" s="60"/>
    </row>
    <row r="14" spans="2:67" x14ac:dyDescent="0.25">
      <c r="B14" s="11">
        <v>45913</v>
      </c>
      <c r="C14" s="6" t="str">
        <f>AB15</f>
        <v>Netherlands</v>
      </c>
      <c r="D14" s="48"/>
      <c r="E14" s="49" t="s">
        <v>0</v>
      </c>
      <c r="F14" s="47"/>
      <c r="G14" s="5" t="str">
        <f>AB16</f>
        <v>Qatar</v>
      </c>
      <c r="H14" s="28"/>
      <c r="I14" s="29" t="s">
        <v>0</v>
      </c>
      <c r="J14" s="30"/>
      <c r="K14" s="28"/>
      <c r="L14" s="29" t="s">
        <v>0</v>
      </c>
      <c r="M14" s="30"/>
      <c r="N14" s="28"/>
      <c r="O14" s="29" t="s">
        <v>0</v>
      </c>
      <c r="P14" s="30"/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0</v>
      </c>
      <c r="X14" s="29" t="s">
        <v>0</v>
      </c>
      <c r="Y14" s="32">
        <f>SUM(J14,M14,P14,S14,V14)</f>
        <v>0</v>
      </c>
      <c r="AA14" s="12">
        <v>1</v>
      </c>
      <c r="AB14" s="12" t="s">
        <v>83</v>
      </c>
      <c r="AD14" s="12">
        <f t="shared" ref="AD14:AD27" si="21">AG14+AH14</f>
        <v>0</v>
      </c>
      <c r="AE14" s="12">
        <f t="shared" ref="AE14:AE19" si="22">IF(OR(D14="",F14=""),0,IF(D14&gt;F14,C14,G14))</f>
        <v>0</v>
      </c>
      <c r="AF14" s="12">
        <f t="shared" ref="AF14:AF19" si="23">IF(OR(D14="",F14=""),0,1)</f>
        <v>0</v>
      </c>
      <c r="AG14" s="12">
        <f t="shared" ref="AG14:AG19" si="24">IF(OR(D14="",F14=""),0,IF(D14&gt;F14,D14,F14))</f>
        <v>0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0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0</v>
      </c>
      <c r="AM14" s="12">
        <f t="shared" ref="AM14:AM19" si="30">IF(D14&gt;F14,SUM(J14,M14,P14,S14,V14),SUM(H14,K14,N14,Q14,T14))</f>
        <v>0</v>
      </c>
      <c r="AO14" s="12">
        <f t="shared" ref="AO14:AO19" si="31">IF(OR(D14="",F14=""),0,IF(D14&lt;F14,C14,G14))</f>
        <v>0</v>
      </c>
      <c r="AP14" s="12">
        <f t="shared" ref="AP14:AP19" si="32">IF(OR(D14="",F14=""),0,1)</f>
        <v>0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0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0</v>
      </c>
      <c r="AW14" s="12">
        <f t="shared" ref="AW14:AW19" si="39">IF(D14&lt;F14,SUM(J14,M14,P14,S14,V14),SUM(H14,K14,N14,Q14,T14))</f>
        <v>0</v>
      </c>
      <c r="AX14" s="27" t="s">
        <v>24</v>
      </c>
      <c r="AY14" s="27" t="s">
        <v>65</v>
      </c>
      <c r="AZ14" s="27" t="s">
        <v>26</v>
      </c>
      <c r="BA14" s="27" t="s">
        <v>66</v>
      </c>
      <c r="BB14" s="27" t="s">
        <v>67</v>
      </c>
      <c r="BC14" s="27" t="s">
        <v>68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67</v>
      </c>
      <c r="BK14" s="27" t="s">
        <v>68</v>
      </c>
      <c r="BL14" s="27" t="s">
        <v>69</v>
      </c>
      <c r="BM14" s="27" t="s">
        <v>67</v>
      </c>
      <c r="BN14" s="27" t="s">
        <v>68</v>
      </c>
      <c r="BO14" s="27" t="s">
        <v>70</v>
      </c>
    </row>
    <row r="15" spans="2:67" x14ac:dyDescent="0.25">
      <c r="B15" s="11">
        <v>45913</v>
      </c>
      <c r="C15" s="6" t="str">
        <f>AB14</f>
        <v>Poland</v>
      </c>
      <c r="D15" s="48"/>
      <c r="E15" s="49" t="s">
        <v>0</v>
      </c>
      <c r="F15" s="47"/>
      <c r="G15" s="5" t="str">
        <f>AB17</f>
        <v>Romania</v>
      </c>
      <c r="H15" s="28"/>
      <c r="I15" s="29" t="s">
        <v>0</v>
      </c>
      <c r="J15" s="30"/>
      <c r="K15" s="28"/>
      <c r="L15" s="29" t="s">
        <v>0</v>
      </c>
      <c r="M15" s="30"/>
      <c r="N15" s="28"/>
      <c r="O15" s="29" t="s">
        <v>0</v>
      </c>
      <c r="P15" s="30"/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0</v>
      </c>
      <c r="X15" s="29" t="s">
        <v>0</v>
      </c>
      <c r="Y15" s="32">
        <f t="shared" ref="Y15:Y19" si="41">SUM(J15,M15,P15,S15,V15)</f>
        <v>0</v>
      </c>
      <c r="AA15" s="12">
        <v>2</v>
      </c>
      <c r="AB15" s="12" t="s">
        <v>84</v>
      </c>
      <c r="AD15" s="12">
        <f t="shared" si="21"/>
        <v>0</v>
      </c>
      <c r="AE15" s="12">
        <f t="shared" si="22"/>
        <v>0</v>
      </c>
      <c r="AF15" s="12">
        <f t="shared" si="23"/>
        <v>0</v>
      </c>
      <c r="AG15" s="12">
        <f t="shared" si="24"/>
        <v>0</v>
      </c>
      <c r="AH15" s="12">
        <f t="shared" si="25"/>
        <v>0</v>
      </c>
      <c r="AI15" s="12">
        <f t="shared" si="26"/>
        <v>0</v>
      </c>
      <c r="AJ15" s="12">
        <f t="shared" si="27"/>
        <v>0</v>
      </c>
      <c r="AK15" s="12">
        <f t="shared" si="28"/>
        <v>0</v>
      </c>
      <c r="AL15" s="12">
        <f t="shared" si="29"/>
        <v>0</v>
      </c>
      <c r="AM15" s="12">
        <f t="shared" si="30"/>
        <v>0</v>
      </c>
      <c r="AO15" s="12">
        <f t="shared" si="31"/>
        <v>0</v>
      </c>
      <c r="AP15" s="12">
        <f t="shared" si="32"/>
        <v>0</v>
      </c>
      <c r="AQ15" s="12">
        <f t="shared" si="33"/>
        <v>0</v>
      </c>
      <c r="AR15" s="12">
        <f t="shared" si="34"/>
        <v>0</v>
      </c>
      <c r="AS15" s="12">
        <f t="shared" si="35"/>
        <v>0</v>
      </c>
      <c r="AT15" s="12">
        <f t="shared" si="36"/>
        <v>0</v>
      </c>
      <c r="AU15" s="12">
        <f t="shared" si="37"/>
        <v>0</v>
      </c>
      <c r="AV15" s="12">
        <f t="shared" si="38"/>
        <v>0</v>
      </c>
      <c r="AW15" s="12">
        <f t="shared" si="39"/>
        <v>0</v>
      </c>
      <c r="AX15" s="50">
        <v>1</v>
      </c>
      <c r="AY15" s="51" t="str">
        <f>VLOOKUP($AX15,Dummy!$B$7:$S$10,2,FALSE)</f>
        <v>Poland</v>
      </c>
      <c r="AZ15" s="50">
        <f>VLOOKUP($AX15,Dummy!$B$7:$S$10,3,FALSE)</f>
        <v>0</v>
      </c>
      <c r="BA15" s="50">
        <f>VLOOKUP($AX15,Dummy!$B$7:$S$10,4,FALSE)</f>
        <v>0</v>
      </c>
      <c r="BB15" s="50">
        <f>VLOOKUP($AX15,Dummy!$B$7:$S$10,5,FALSE)</f>
        <v>0</v>
      </c>
      <c r="BC15" s="50">
        <f>VLOOKUP($AX15,Dummy!$B$7:$S$10,6,FALSE)</f>
        <v>0</v>
      </c>
      <c r="BD15" s="50">
        <f>VLOOKUP($AX15,Dummy!$B$7:$S$10,7,FALSE)</f>
        <v>0</v>
      </c>
      <c r="BE15" s="50">
        <f>VLOOKUP($AX15,Dummy!$B$7:$S$10,8,FALSE)</f>
        <v>0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0</v>
      </c>
      <c r="BK15" s="50">
        <f>VLOOKUP($AX15,Dummy!$B$7:$S$10,14,FALSE)</f>
        <v>0</v>
      </c>
      <c r="BL15" s="52" t="str">
        <f>VLOOKUP($AX15,Dummy!$B$7:$S$10,15,FALSE)</f>
        <v>MAX</v>
      </c>
      <c r="BM15" s="50">
        <f>VLOOKUP($AX15,Dummy!$B$7:$S$10,16,FALSE)</f>
        <v>0</v>
      </c>
      <c r="BN15" s="50">
        <f>VLOOKUP($AX15,Dummy!$B$7:$S$10,17,FALSE)</f>
        <v>0</v>
      </c>
      <c r="BO15" s="52" t="str">
        <f>VLOOKUP($AX15,Dummy!$B$7:$S$10,18,FALSE)</f>
        <v>MAX</v>
      </c>
    </row>
    <row r="16" spans="2:67" x14ac:dyDescent="0.25">
      <c r="B16" s="11">
        <v>45915</v>
      </c>
      <c r="C16" s="6" t="str">
        <f>AB15</f>
        <v>Netherlands</v>
      </c>
      <c r="D16" s="48"/>
      <c r="E16" s="49" t="s">
        <v>0</v>
      </c>
      <c r="F16" s="47"/>
      <c r="G16" s="5" t="str">
        <f>AB17</f>
        <v>Romania</v>
      </c>
      <c r="H16" s="28"/>
      <c r="I16" s="29" t="s">
        <v>0</v>
      </c>
      <c r="J16" s="30"/>
      <c r="K16" s="28"/>
      <c r="L16" s="29" t="s">
        <v>0</v>
      </c>
      <c r="M16" s="30"/>
      <c r="N16" s="28"/>
      <c r="O16" s="29" t="s">
        <v>0</v>
      </c>
      <c r="P16" s="30"/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0</v>
      </c>
      <c r="X16" s="29" t="s">
        <v>0</v>
      </c>
      <c r="Y16" s="32">
        <f t="shared" si="41"/>
        <v>0</v>
      </c>
      <c r="AA16" s="12">
        <v>3</v>
      </c>
      <c r="AB16" s="12" t="s">
        <v>85</v>
      </c>
      <c r="AD16" s="12">
        <f t="shared" si="21"/>
        <v>0</v>
      </c>
      <c r="AE16" s="12">
        <f t="shared" si="22"/>
        <v>0</v>
      </c>
      <c r="AF16" s="12">
        <f t="shared" si="23"/>
        <v>0</v>
      </c>
      <c r="AG16" s="12">
        <f t="shared" si="24"/>
        <v>0</v>
      </c>
      <c r="AH16" s="12">
        <f t="shared" si="25"/>
        <v>0</v>
      </c>
      <c r="AI16" s="12">
        <f t="shared" si="26"/>
        <v>0</v>
      </c>
      <c r="AJ16" s="12">
        <f t="shared" si="27"/>
        <v>0</v>
      </c>
      <c r="AK16" s="12">
        <f t="shared" si="28"/>
        <v>0</v>
      </c>
      <c r="AL16" s="12">
        <f t="shared" si="29"/>
        <v>0</v>
      </c>
      <c r="AM16" s="12">
        <f t="shared" si="30"/>
        <v>0</v>
      </c>
      <c r="AO16" s="12">
        <f t="shared" si="31"/>
        <v>0</v>
      </c>
      <c r="AP16" s="12">
        <f t="shared" si="32"/>
        <v>0</v>
      </c>
      <c r="AQ16" s="12">
        <f t="shared" si="33"/>
        <v>0</v>
      </c>
      <c r="AR16" s="12">
        <f t="shared" si="34"/>
        <v>0</v>
      </c>
      <c r="AS16" s="12">
        <f t="shared" si="35"/>
        <v>0</v>
      </c>
      <c r="AT16" s="12">
        <f t="shared" si="36"/>
        <v>0</v>
      </c>
      <c r="AU16" s="12">
        <f t="shared" si="37"/>
        <v>0</v>
      </c>
      <c r="AV16" s="12">
        <f t="shared" si="38"/>
        <v>0</v>
      </c>
      <c r="AW16" s="12">
        <f t="shared" si="39"/>
        <v>0</v>
      </c>
      <c r="AX16" s="50">
        <v>2</v>
      </c>
      <c r="AY16" s="51" t="str">
        <f>VLOOKUP($AX16,Dummy!$B$7:$S$10,2,FALSE)</f>
        <v>Netherlands</v>
      </c>
      <c r="AZ16" s="50">
        <f>VLOOKUP($AX16,Dummy!$B$7:$S$10,3,FALSE)</f>
        <v>0</v>
      </c>
      <c r="BA16" s="50">
        <f>VLOOKUP($AX16,Dummy!$B$7:$S$10,4,FALSE)</f>
        <v>0</v>
      </c>
      <c r="BB16" s="50">
        <f>VLOOKUP($AX16,Dummy!$B$7:$S$10,5,FALSE)</f>
        <v>0</v>
      </c>
      <c r="BC16" s="50">
        <f>VLOOKUP($AX16,Dummy!$B$7:$S$10,6,FALSE)</f>
        <v>0</v>
      </c>
      <c r="BD16" s="50">
        <f>VLOOKUP($AX16,Dummy!$B$7:$S$10,7,FALSE)</f>
        <v>0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0</v>
      </c>
      <c r="BI16" s="50">
        <f>VLOOKUP($AX16,Dummy!$B$7:$S$10,12,FALSE)</f>
        <v>0</v>
      </c>
      <c r="BJ16" s="50">
        <f>VLOOKUP($AX16,Dummy!$B$7:$S$10,13,FALSE)</f>
        <v>0</v>
      </c>
      <c r="BK16" s="50">
        <f>VLOOKUP($AX16,Dummy!$B$7:$S$10,14,FALSE)</f>
        <v>0</v>
      </c>
      <c r="BL16" s="52" t="str">
        <f>VLOOKUP($AX16,Dummy!$B$7:$S$10,15,FALSE)</f>
        <v>MAX</v>
      </c>
      <c r="BM16" s="50">
        <f>VLOOKUP($AX16,Dummy!$B$7:$S$10,16,FALSE)</f>
        <v>0</v>
      </c>
      <c r="BN16" s="50">
        <f>VLOOKUP($AX16,Dummy!$B$7:$S$10,17,FALSE)</f>
        <v>0</v>
      </c>
      <c r="BO16" s="52" t="str">
        <f>VLOOKUP($AX16,Dummy!$B$7:$S$10,18,FALSE)</f>
        <v>MAX</v>
      </c>
    </row>
    <row r="17" spans="2:67" x14ac:dyDescent="0.25">
      <c r="B17" s="11">
        <v>45915</v>
      </c>
      <c r="C17" s="6" t="str">
        <f>AB14</f>
        <v>Poland</v>
      </c>
      <c r="D17" s="48"/>
      <c r="E17" s="49" t="s">
        <v>0</v>
      </c>
      <c r="F17" s="47"/>
      <c r="G17" s="5" t="str">
        <f>AB16</f>
        <v>Qatar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0</v>
      </c>
      <c r="X17" s="29" t="s">
        <v>0</v>
      </c>
      <c r="Y17" s="32">
        <f t="shared" si="41"/>
        <v>0</v>
      </c>
      <c r="AA17" s="12">
        <v>4</v>
      </c>
      <c r="AB17" s="12" t="s">
        <v>86</v>
      </c>
      <c r="AD17" s="12">
        <f t="shared" si="21"/>
        <v>0</v>
      </c>
      <c r="AE17" s="12">
        <f t="shared" si="22"/>
        <v>0</v>
      </c>
      <c r="AF17" s="12">
        <f t="shared" si="23"/>
        <v>0</v>
      </c>
      <c r="AG17" s="12">
        <f t="shared" si="24"/>
        <v>0</v>
      </c>
      <c r="AH17" s="12">
        <f t="shared" si="25"/>
        <v>0</v>
      </c>
      <c r="AI17" s="12">
        <f t="shared" si="26"/>
        <v>0</v>
      </c>
      <c r="AJ17" s="12">
        <f t="shared" si="27"/>
        <v>0</v>
      </c>
      <c r="AK17" s="12">
        <f t="shared" si="28"/>
        <v>0</v>
      </c>
      <c r="AL17" s="12">
        <f t="shared" si="29"/>
        <v>0</v>
      </c>
      <c r="AM17" s="12">
        <f t="shared" si="30"/>
        <v>0</v>
      </c>
      <c r="AO17" s="12">
        <f t="shared" si="31"/>
        <v>0</v>
      </c>
      <c r="AP17" s="12">
        <f t="shared" si="32"/>
        <v>0</v>
      </c>
      <c r="AQ17" s="12">
        <f t="shared" si="33"/>
        <v>0</v>
      </c>
      <c r="AR17" s="12">
        <f t="shared" si="34"/>
        <v>0</v>
      </c>
      <c r="AS17" s="12">
        <f t="shared" si="35"/>
        <v>0</v>
      </c>
      <c r="AT17" s="12">
        <f t="shared" si="36"/>
        <v>0</v>
      </c>
      <c r="AU17" s="12">
        <f t="shared" si="37"/>
        <v>0</v>
      </c>
      <c r="AV17" s="12">
        <f t="shared" si="38"/>
        <v>0</v>
      </c>
      <c r="AW17" s="12">
        <f t="shared" si="39"/>
        <v>0</v>
      </c>
      <c r="AX17" s="50">
        <v>3</v>
      </c>
      <c r="AY17" s="51" t="str">
        <f>VLOOKUP($AX17,Dummy!$B$7:$S$10,2,FALSE)</f>
        <v>Qatar</v>
      </c>
      <c r="AZ17" s="50">
        <f>VLOOKUP($AX17,Dummy!$B$7:$S$10,3,FALSE)</f>
        <v>0</v>
      </c>
      <c r="BA17" s="50">
        <f>VLOOKUP($AX17,Dummy!$B$7:$S$10,4,FALSE)</f>
        <v>0</v>
      </c>
      <c r="BB17" s="50">
        <f>VLOOKUP($AX17,Dummy!$B$7:$S$10,5,FALSE)</f>
        <v>0</v>
      </c>
      <c r="BC17" s="50">
        <f>VLOOKUP($AX17,Dummy!$B$7:$S$10,6,FALSE)</f>
        <v>0</v>
      </c>
      <c r="BD17" s="50">
        <f>VLOOKUP($AX17,Dummy!$B$7:$S$10,7,FALSE)</f>
        <v>0</v>
      </c>
      <c r="BE17" s="50">
        <f>VLOOKUP($AX17,Dummy!$B$7:$S$10,8,FALSE)</f>
        <v>0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0</v>
      </c>
      <c r="BJ17" s="50">
        <f>VLOOKUP($AX17,Dummy!$B$7:$S$10,13,FALSE)</f>
        <v>0</v>
      </c>
      <c r="BK17" s="50">
        <f>VLOOKUP($AX17,Dummy!$B$7:$S$10,14,FALSE)</f>
        <v>0</v>
      </c>
      <c r="BL17" s="52" t="str">
        <f>VLOOKUP($AX17,Dummy!$B$7:$S$10,15,FALSE)</f>
        <v>MAX</v>
      </c>
      <c r="BM17" s="50">
        <f>VLOOKUP($AX17,Dummy!$B$7:$S$10,16,FALSE)</f>
        <v>0</v>
      </c>
      <c r="BN17" s="50">
        <f>VLOOKUP($AX17,Dummy!$B$7:$S$10,17,FALSE)</f>
        <v>0</v>
      </c>
      <c r="BO17" s="52" t="str">
        <f>VLOOKUP($AX17,Dummy!$B$7:$S$10,18,FALSE)</f>
        <v>MAX</v>
      </c>
    </row>
    <row r="18" spans="2:67" x14ac:dyDescent="0.25">
      <c r="B18" s="11">
        <v>45917</v>
      </c>
      <c r="C18" s="6" t="str">
        <f>AB16</f>
        <v>Qatar</v>
      </c>
      <c r="D18" s="48"/>
      <c r="E18" s="49" t="s">
        <v>0</v>
      </c>
      <c r="F18" s="47"/>
      <c r="G18" s="5" t="str">
        <f>AB17</f>
        <v>Romania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 t="shared" si="40"/>
        <v>0</v>
      </c>
      <c r="X18" s="29" t="s">
        <v>0</v>
      </c>
      <c r="Y18" s="32">
        <f t="shared" si="41"/>
        <v>0</v>
      </c>
      <c r="AD18" s="12">
        <f t="shared" si="21"/>
        <v>0</v>
      </c>
      <c r="AE18" s="12">
        <f t="shared" si="22"/>
        <v>0</v>
      </c>
      <c r="AF18" s="12">
        <f t="shared" si="23"/>
        <v>0</v>
      </c>
      <c r="AG18" s="12">
        <f t="shared" si="24"/>
        <v>0</v>
      </c>
      <c r="AH18" s="12">
        <f t="shared" si="25"/>
        <v>0</v>
      </c>
      <c r="AI18" s="12">
        <f t="shared" si="26"/>
        <v>0</v>
      </c>
      <c r="AJ18" s="12">
        <f t="shared" si="27"/>
        <v>0</v>
      </c>
      <c r="AK18" s="12">
        <f t="shared" si="28"/>
        <v>0</v>
      </c>
      <c r="AL18" s="12">
        <f t="shared" si="29"/>
        <v>0</v>
      </c>
      <c r="AM18" s="12">
        <f t="shared" si="30"/>
        <v>0</v>
      </c>
      <c r="AO18" s="12">
        <f t="shared" si="31"/>
        <v>0</v>
      </c>
      <c r="AP18" s="12">
        <f t="shared" si="32"/>
        <v>0</v>
      </c>
      <c r="AQ18" s="12">
        <f t="shared" si="33"/>
        <v>0</v>
      </c>
      <c r="AR18" s="12">
        <f t="shared" si="34"/>
        <v>0</v>
      </c>
      <c r="AS18" s="12">
        <f t="shared" si="35"/>
        <v>0</v>
      </c>
      <c r="AT18" s="12">
        <f t="shared" si="36"/>
        <v>0</v>
      </c>
      <c r="AU18" s="12">
        <f t="shared" si="37"/>
        <v>0</v>
      </c>
      <c r="AV18" s="12">
        <f t="shared" si="38"/>
        <v>0</v>
      </c>
      <c r="AW18" s="12">
        <f t="shared" si="39"/>
        <v>0</v>
      </c>
      <c r="AX18" s="50">
        <v>4</v>
      </c>
      <c r="AY18" s="51" t="str">
        <f>VLOOKUP($AX18,Dummy!$B$7:$S$10,2,FALSE)</f>
        <v>Romania</v>
      </c>
      <c r="AZ18" s="50">
        <f>VLOOKUP($AX18,Dummy!$B$7:$S$10,3,FALSE)</f>
        <v>0</v>
      </c>
      <c r="BA18" s="50">
        <f>VLOOKUP($AX18,Dummy!$B$7:$S$10,4,FALSE)</f>
        <v>0</v>
      </c>
      <c r="BB18" s="50">
        <f>VLOOKUP($AX18,Dummy!$B$7:$S$10,5,FALSE)</f>
        <v>0</v>
      </c>
      <c r="BC18" s="50">
        <f>VLOOKUP($AX18,Dummy!$B$7:$S$10,6,FALSE)</f>
        <v>0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0</v>
      </c>
      <c r="BI18" s="50">
        <f>VLOOKUP($AX18,Dummy!$B$7:$S$10,12,FALSE)</f>
        <v>0</v>
      </c>
      <c r="BJ18" s="50">
        <f>VLOOKUP($AX18,Dummy!$B$7:$S$10,13,FALSE)</f>
        <v>0</v>
      </c>
      <c r="BK18" s="50">
        <f>VLOOKUP($AX18,Dummy!$B$7:$S$10,14,FALSE)</f>
        <v>0</v>
      </c>
      <c r="BL18" s="52" t="str">
        <f>VLOOKUP($AX18,Dummy!$B$7:$S$10,15,FALSE)</f>
        <v>MAX</v>
      </c>
      <c r="BM18" s="50">
        <f>VLOOKUP($AX18,Dummy!$B$7:$S$10,16,FALSE)</f>
        <v>0</v>
      </c>
      <c r="BN18" s="50">
        <f>VLOOKUP($AX18,Dummy!$B$7:$S$10,17,FALSE)</f>
        <v>0</v>
      </c>
      <c r="BO18" s="52" t="str">
        <f>VLOOKUP($AX18,Dummy!$B$7:$S$10,18,FALSE)</f>
        <v>MAX</v>
      </c>
    </row>
    <row r="19" spans="2:67" x14ac:dyDescent="0.25">
      <c r="B19" s="11">
        <v>45917</v>
      </c>
      <c r="C19" s="6" t="str">
        <f>AB14</f>
        <v>Poland</v>
      </c>
      <c r="D19" s="48"/>
      <c r="E19" s="49" t="s">
        <v>0</v>
      </c>
      <c r="F19" s="47"/>
      <c r="G19" s="5" t="str">
        <f>AB15</f>
        <v>Netherlands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 t="shared" si="40"/>
        <v>0</v>
      </c>
      <c r="X19" s="29" t="s">
        <v>0</v>
      </c>
      <c r="Y19" s="32">
        <f t="shared" si="41"/>
        <v>0</v>
      </c>
      <c r="AD19" s="12">
        <f t="shared" si="21"/>
        <v>0</v>
      </c>
      <c r="AE19" s="12">
        <f t="shared" si="22"/>
        <v>0</v>
      </c>
      <c r="AF19" s="12">
        <f t="shared" si="23"/>
        <v>0</v>
      </c>
      <c r="AG19" s="12">
        <f t="shared" si="24"/>
        <v>0</v>
      </c>
      <c r="AH19" s="12">
        <f t="shared" si="25"/>
        <v>0</v>
      </c>
      <c r="AI19" s="12">
        <f t="shared" si="26"/>
        <v>0</v>
      </c>
      <c r="AJ19" s="12">
        <f t="shared" si="27"/>
        <v>0</v>
      </c>
      <c r="AK19" s="12">
        <f t="shared" si="28"/>
        <v>0</v>
      </c>
      <c r="AL19" s="12">
        <f t="shared" si="29"/>
        <v>0</v>
      </c>
      <c r="AM19" s="12">
        <f t="shared" si="30"/>
        <v>0</v>
      </c>
      <c r="AO19" s="12">
        <f t="shared" si="31"/>
        <v>0</v>
      </c>
      <c r="AP19" s="12">
        <f t="shared" si="32"/>
        <v>0</v>
      </c>
      <c r="AQ19" s="12">
        <f t="shared" si="33"/>
        <v>0</v>
      </c>
      <c r="AR19" s="12">
        <f t="shared" si="34"/>
        <v>0</v>
      </c>
      <c r="AS19" s="12">
        <f t="shared" si="35"/>
        <v>0</v>
      </c>
      <c r="AT19" s="12">
        <f t="shared" si="36"/>
        <v>0</v>
      </c>
      <c r="AU19" s="12">
        <f t="shared" si="37"/>
        <v>0</v>
      </c>
      <c r="AV19" s="12">
        <f t="shared" si="38"/>
        <v>0</v>
      </c>
      <c r="AW19" s="12">
        <f t="shared" si="39"/>
        <v>0</v>
      </c>
      <c r="BA19" s="26">
        <f>SUM(BA15:BA18)</f>
        <v>0</v>
      </c>
    </row>
    <row r="20" spans="2:67" ht="15" customHeight="1" x14ac:dyDescent="0.25">
      <c r="B20" s="57" t="s">
        <v>48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54</v>
      </c>
      <c r="C21" s="21"/>
      <c r="D21" s="71" t="s">
        <v>55</v>
      </c>
      <c r="E21" s="71"/>
      <c r="F21" s="71"/>
      <c r="G21" s="22"/>
      <c r="H21" s="72" t="s">
        <v>56</v>
      </c>
      <c r="I21" s="73"/>
      <c r="J21" s="73"/>
      <c r="K21" s="72" t="s">
        <v>57</v>
      </c>
      <c r="L21" s="73"/>
      <c r="M21" s="73"/>
      <c r="N21" s="72" t="s">
        <v>58</v>
      </c>
      <c r="O21" s="73"/>
      <c r="P21" s="73"/>
      <c r="Q21" s="72" t="s">
        <v>59</v>
      </c>
      <c r="R21" s="73"/>
      <c r="S21" s="73"/>
      <c r="T21" s="72" t="s">
        <v>60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61</v>
      </c>
      <c r="AY21" s="59"/>
      <c r="AZ21" s="60"/>
      <c r="BA21" s="58" t="s">
        <v>62</v>
      </c>
      <c r="BB21" s="59"/>
      <c r="BC21" s="60"/>
      <c r="BD21" s="58" t="s">
        <v>63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64</v>
      </c>
      <c r="BN21" s="59"/>
      <c r="BO21" s="60"/>
    </row>
    <row r="22" spans="2:67" x14ac:dyDescent="0.25">
      <c r="B22" s="23">
        <v>45914</v>
      </c>
      <c r="C22" s="24" t="str">
        <f>AB23</f>
        <v>Argentina</v>
      </c>
      <c r="D22" s="48"/>
      <c r="E22" s="49" t="s">
        <v>0</v>
      </c>
      <c r="F22" s="47"/>
      <c r="G22" s="25" t="str">
        <f>AB24</f>
        <v>Finland</v>
      </c>
      <c r="H22" s="28"/>
      <c r="I22" s="29" t="s">
        <v>0</v>
      </c>
      <c r="J22" s="30"/>
      <c r="K22" s="28"/>
      <c r="L22" s="29" t="s">
        <v>0</v>
      </c>
      <c r="M22" s="30"/>
      <c r="N22" s="28"/>
      <c r="O22" s="29" t="s">
        <v>0</v>
      </c>
      <c r="P22" s="30"/>
      <c r="Q22" s="28"/>
      <c r="R22" s="29" t="s">
        <v>0</v>
      </c>
      <c r="S22" s="30"/>
      <c r="T22" s="28"/>
      <c r="U22" s="29" t="s">
        <v>0</v>
      </c>
      <c r="V22" s="30"/>
      <c r="W22" s="31">
        <f>SUM(H22,K22,N22,Q22,T22)</f>
        <v>0</v>
      </c>
      <c r="X22" s="29" t="s">
        <v>0</v>
      </c>
      <c r="Y22" s="32">
        <f>SUM(J22,M22,P22,S22,V22)</f>
        <v>0</v>
      </c>
      <c r="AA22" s="12">
        <v>1</v>
      </c>
      <c r="AB22" s="12" t="s">
        <v>87</v>
      </c>
      <c r="AD22" s="12">
        <f t="shared" ref="AD22" si="42">AG22+AH22</f>
        <v>0</v>
      </c>
      <c r="AE22" s="12">
        <f t="shared" ref="AE22:AE27" si="43">IF(OR(D22="",F22=""),0,IF(D22&gt;F22,C22,G22))</f>
        <v>0</v>
      </c>
      <c r="AF22" s="12">
        <f t="shared" ref="AF22:AF27" si="44">IF(OR(D22="",F22=""),0,1)</f>
        <v>0</v>
      </c>
      <c r="AG22" s="12">
        <f t="shared" ref="AG22:AG27" si="45">IF(OR(D22="",F22=""),0,IF(D22&gt;F22,D22,F22))</f>
        <v>0</v>
      </c>
      <c r="AH22" s="12">
        <f t="shared" ref="AH22:AH27" si="46">IF(OR(D22="",F22=""),0,IF(D22&gt;F22,F22,D22))</f>
        <v>0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0</v>
      </c>
      <c r="AM22" s="12">
        <f t="shared" ref="AM22:AM27" si="51">IF(D22&gt;F22,SUM(J22,M22,P22,S22,V22),SUM(H22,K22,N22,Q22,T22))</f>
        <v>0</v>
      </c>
      <c r="AO22" s="12">
        <f t="shared" ref="AO22:AO27" si="52">IF(OR(D22="",F22=""),0,IF(D22&lt;F22,C22,G22))</f>
        <v>0</v>
      </c>
      <c r="AP22" s="12">
        <f t="shared" ref="AP22:AP27" si="53">IF(OR(D22="",F22=""),0,1)</f>
        <v>0</v>
      </c>
      <c r="AQ22" s="12">
        <f t="shared" ref="AQ22:AQ27" si="54">IF(OR(D22="",F22=""),0,IF(D22&lt;F22,D22,F22))</f>
        <v>0</v>
      </c>
      <c r="AR22" s="12">
        <f t="shared" ref="AR22:AR27" si="55">IF(OR(D22="",F22=""),0,IF(D22&lt;F22,F22,D22))</f>
        <v>0</v>
      </c>
      <c r="AS22" s="12">
        <f t="shared" ref="AS22:AS27" si="56">IF(AND(AQ22=2,AR22=3),1,0)</f>
        <v>0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0</v>
      </c>
      <c r="AW22" s="12">
        <f t="shared" ref="AW22:AW27" si="60">IF(D22&lt;F22,SUM(J22,M22,P22,S22,V22),SUM(H22,K22,N22,Q22,T22))</f>
        <v>0</v>
      </c>
      <c r="AX22" s="27" t="s">
        <v>24</v>
      </c>
      <c r="AY22" s="27" t="s">
        <v>65</v>
      </c>
      <c r="AZ22" s="27" t="s">
        <v>26</v>
      </c>
      <c r="BA22" s="27" t="s">
        <v>66</v>
      </c>
      <c r="BB22" s="27" t="s">
        <v>67</v>
      </c>
      <c r="BC22" s="27" t="s">
        <v>68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67</v>
      </c>
      <c r="BK22" s="27" t="s">
        <v>68</v>
      </c>
      <c r="BL22" s="27" t="s">
        <v>69</v>
      </c>
      <c r="BM22" s="27" t="s">
        <v>67</v>
      </c>
      <c r="BN22" s="27" t="s">
        <v>68</v>
      </c>
      <c r="BO22" s="27" t="s">
        <v>70</v>
      </c>
    </row>
    <row r="23" spans="2:67" x14ac:dyDescent="0.25">
      <c r="B23" s="23">
        <v>45914</v>
      </c>
      <c r="C23" s="24" t="str">
        <f>AB22</f>
        <v>France</v>
      </c>
      <c r="D23" s="48"/>
      <c r="E23" s="49" t="s">
        <v>0</v>
      </c>
      <c r="F23" s="47"/>
      <c r="G23" s="25" t="str">
        <f>AB25</f>
        <v>South Korea</v>
      </c>
      <c r="H23" s="28"/>
      <c r="I23" s="29" t="s">
        <v>0</v>
      </c>
      <c r="J23" s="30"/>
      <c r="K23" s="28"/>
      <c r="L23" s="29" t="s">
        <v>0</v>
      </c>
      <c r="M23" s="30"/>
      <c r="N23" s="28"/>
      <c r="O23" s="29" t="s">
        <v>0</v>
      </c>
      <c r="P23" s="30"/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0</v>
      </c>
      <c r="X23" s="29" t="s">
        <v>0</v>
      </c>
      <c r="Y23" s="32">
        <f t="shared" ref="Y23:Y27" si="62">SUM(J23,M23,P23,S23,V23)</f>
        <v>0</v>
      </c>
      <c r="AA23" s="12">
        <v>2</v>
      </c>
      <c r="AB23" s="12" t="s">
        <v>88</v>
      </c>
      <c r="AD23" s="12">
        <f t="shared" si="21"/>
        <v>0</v>
      </c>
      <c r="AE23" s="12">
        <f t="shared" si="43"/>
        <v>0</v>
      </c>
      <c r="AF23" s="12">
        <f t="shared" si="44"/>
        <v>0</v>
      </c>
      <c r="AG23" s="12">
        <f t="shared" si="45"/>
        <v>0</v>
      </c>
      <c r="AH23" s="12">
        <f t="shared" si="46"/>
        <v>0</v>
      </c>
      <c r="AI23" s="12">
        <f t="shared" si="47"/>
        <v>0</v>
      </c>
      <c r="AJ23" s="12">
        <f t="shared" si="48"/>
        <v>0</v>
      </c>
      <c r="AK23" s="12">
        <f t="shared" si="49"/>
        <v>0</v>
      </c>
      <c r="AL23" s="12">
        <f t="shared" si="50"/>
        <v>0</v>
      </c>
      <c r="AM23" s="12">
        <f t="shared" si="51"/>
        <v>0</v>
      </c>
      <c r="AO23" s="12">
        <f t="shared" si="52"/>
        <v>0</v>
      </c>
      <c r="AP23" s="12">
        <f t="shared" si="53"/>
        <v>0</v>
      </c>
      <c r="AQ23" s="12">
        <f t="shared" si="54"/>
        <v>0</v>
      </c>
      <c r="AR23" s="12">
        <f t="shared" si="55"/>
        <v>0</v>
      </c>
      <c r="AS23" s="12">
        <f t="shared" si="56"/>
        <v>0</v>
      </c>
      <c r="AT23" s="12">
        <f t="shared" si="57"/>
        <v>0</v>
      </c>
      <c r="AU23" s="12">
        <f t="shared" si="58"/>
        <v>0</v>
      </c>
      <c r="AV23" s="12">
        <f t="shared" si="59"/>
        <v>0</v>
      </c>
      <c r="AW23" s="12">
        <f t="shared" si="60"/>
        <v>0</v>
      </c>
      <c r="AX23" s="50">
        <v>1</v>
      </c>
      <c r="AY23" s="51" t="str">
        <f>VLOOKUP($AX23,Dummy!$B$11:$S$14,2,FALSE)</f>
        <v>France</v>
      </c>
      <c r="AZ23" s="50">
        <f>VLOOKUP($AX23,Dummy!$B$11:$S$14,3,FALSE)</f>
        <v>0</v>
      </c>
      <c r="BA23" s="50">
        <f>VLOOKUP($AX23,Dummy!$B$11:$S$14,4,FALSE)</f>
        <v>0</v>
      </c>
      <c r="BB23" s="50">
        <f>VLOOKUP($AX23,Dummy!$B$11:$S$14,5,FALSE)</f>
        <v>0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0</v>
      </c>
      <c r="BF23" s="50">
        <f>VLOOKUP($AX23,Dummy!$B$11:$S$14,9,FALSE)</f>
        <v>0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0</v>
      </c>
      <c r="BK23" s="50">
        <f>VLOOKUP($AX23,Dummy!$B$11:$S$14,14,FALSE)</f>
        <v>0</v>
      </c>
      <c r="BL23" s="52" t="str">
        <f>VLOOKUP($AX23,Dummy!$B$11:$S$14,15,FALSE)</f>
        <v>MAX</v>
      </c>
      <c r="BM23" s="50">
        <f>VLOOKUP($AX23,Dummy!$B$11:$S$14,16,FALSE)</f>
        <v>0</v>
      </c>
      <c r="BN23" s="50">
        <f>VLOOKUP($AX23,Dummy!$B$11:$S$14,17,FALSE)</f>
        <v>0</v>
      </c>
      <c r="BO23" s="52" t="str">
        <f>VLOOKUP($AX23,Dummy!$B$11:$S$14,18,FALSE)</f>
        <v>MAX</v>
      </c>
    </row>
    <row r="24" spans="2:67" x14ac:dyDescent="0.25">
      <c r="B24" s="23">
        <v>45916</v>
      </c>
      <c r="C24" s="24" t="str">
        <f>AB23</f>
        <v>Argentina</v>
      </c>
      <c r="D24" s="48"/>
      <c r="E24" s="49" t="s">
        <v>0</v>
      </c>
      <c r="F24" s="47"/>
      <c r="G24" s="25" t="str">
        <f>AB25</f>
        <v>South Korea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 t="shared" si="61"/>
        <v>0</v>
      </c>
      <c r="X24" s="29" t="s">
        <v>0</v>
      </c>
      <c r="Y24" s="32">
        <f t="shared" si="62"/>
        <v>0</v>
      </c>
      <c r="AA24" s="12">
        <v>3</v>
      </c>
      <c r="AB24" s="12" t="s">
        <v>89</v>
      </c>
      <c r="AD24" s="12">
        <f t="shared" si="21"/>
        <v>0</v>
      </c>
      <c r="AE24" s="12">
        <f t="shared" si="43"/>
        <v>0</v>
      </c>
      <c r="AF24" s="12">
        <f t="shared" si="44"/>
        <v>0</v>
      </c>
      <c r="AG24" s="12">
        <f t="shared" si="45"/>
        <v>0</v>
      </c>
      <c r="AH24" s="12">
        <f t="shared" si="46"/>
        <v>0</v>
      </c>
      <c r="AI24" s="12">
        <f t="shared" si="47"/>
        <v>0</v>
      </c>
      <c r="AJ24" s="12">
        <f t="shared" si="48"/>
        <v>0</v>
      </c>
      <c r="AK24" s="12">
        <f t="shared" si="49"/>
        <v>0</v>
      </c>
      <c r="AL24" s="12">
        <f t="shared" si="50"/>
        <v>0</v>
      </c>
      <c r="AM24" s="12">
        <f t="shared" si="51"/>
        <v>0</v>
      </c>
      <c r="AO24" s="12">
        <f t="shared" si="52"/>
        <v>0</v>
      </c>
      <c r="AP24" s="12">
        <f t="shared" si="53"/>
        <v>0</v>
      </c>
      <c r="AQ24" s="12">
        <f t="shared" si="54"/>
        <v>0</v>
      </c>
      <c r="AR24" s="12">
        <f t="shared" si="55"/>
        <v>0</v>
      </c>
      <c r="AS24" s="12">
        <f t="shared" si="56"/>
        <v>0</v>
      </c>
      <c r="AT24" s="12">
        <f t="shared" si="57"/>
        <v>0</v>
      </c>
      <c r="AU24" s="12">
        <f t="shared" si="58"/>
        <v>0</v>
      </c>
      <c r="AV24" s="12">
        <f t="shared" si="59"/>
        <v>0</v>
      </c>
      <c r="AW24" s="12">
        <f t="shared" si="60"/>
        <v>0</v>
      </c>
      <c r="AX24" s="50">
        <v>2</v>
      </c>
      <c r="AY24" s="51" t="str">
        <f>VLOOKUP($AX24,Dummy!$B$11:$S$14,2,FALSE)</f>
        <v>Argentina</v>
      </c>
      <c r="AZ24" s="50">
        <f>VLOOKUP($AX24,Dummy!$B$11:$S$14,3,FALSE)</f>
        <v>0</v>
      </c>
      <c r="BA24" s="50">
        <f>VLOOKUP($AX24,Dummy!$B$11:$S$14,4,FALSE)</f>
        <v>0</v>
      </c>
      <c r="BB24" s="50">
        <f>VLOOKUP($AX24,Dummy!$B$11:$S$14,5,FALSE)</f>
        <v>0</v>
      </c>
      <c r="BC24" s="50">
        <f>VLOOKUP($AX24,Dummy!$B$11:$S$14,6,FALSE)</f>
        <v>0</v>
      </c>
      <c r="BD24" s="50">
        <f>VLOOKUP($AX24,Dummy!$B$11:$S$14,7,FALSE)</f>
        <v>0</v>
      </c>
      <c r="BE24" s="50">
        <f>VLOOKUP($AX24,Dummy!$B$11:$S$14,8,FALSE)</f>
        <v>0</v>
      </c>
      <c r="BF24" s="50">
        <f>VLOOKUP($AX24,Dummy!$B$11:$S$14,9,FALSE)</f>
        <v>0</v>
      </c>
      <c r="BG24" s="50">
        <f>VLOOKUP($AX24,Dummy!$B$11:$S$14,10,FALSE)</f>
        <v>0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0</v>
      </c>
      <c r="BK24" s="50">
        <f>VLOOKUP($AX24,Dummy!$B$11:$S$14,14,FALSE)</f>
        <v>0</v>
      </c>
      <c r="BL24" s="52" t="str">
        <f>VLOOKUP($AX24,Dummy!$B$11:$S$14,15,FALSE)</f>
        <v>MAX</v>
      </c>
      <c r="BM24" s="50">
        <f>VLOOKUP($AX24,Dummy!$B$11:$S$14,16,FALSE)</f>
        <v>0</v>
      </c>
      <c r="BN24" s="50">
        <f>VLOOKUP($AX24,Dummy!$B$11:$S$14,17,FALSE)</f>
        <v>0</v>
      </c>
      <c r="BO24" s="52" t="str">
        <f>VLOOKUP($AX24,Dummy!$B$11:$S$14,18,FALSE)</f>
        <v>MAX</v>
      </c>
    </row>
    <row r="25" spans="2:67" x14ac:dyDescent="0.25">
      <c r="B25" s="23">
        <v>45916</v>
      </c>
      <c r="C25" s="24" t="str">
        <f>AB22</f>
        <v>France</v>
      </c>
      <c r="D25" s="48"/>
      <c r="E25" s="49" t="s">
        <v>0</v>
      </c>
      <c r="F25" s="47"/>
      <c r="G25" s="25" t="str">
        <f>AB24</f>
        <v>Finland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 t="shared" si="61"/>
        <v>0</v>
      </c>
      <c r="X25" s="29" t="s">
        <v>0</v>
      </c>
      <c r="Y25" s="32">
        <f t="shared" si="62"/>
        <v>0</v>
      </c>
      <c r="AA25" s="12">
        <v>4</v>
      </c>
      <c r="AB25" s="12" t="s">
        <v>90</v>
      </c>
      <c r="AD25" s="12">
        <f t="shared" si="21"/>
        <v>0</v>
      </c>
      <c r="AE25" s="12">
        <f t="shared" si="43"/>
        <v>0</v>
      </c>
      <c r="AF25" s="12">
        <f t="shared" si="44"/>
        <v>0</v>
      </c>
      <c r="AG25" s="12">
        <f t="shared" si="45"/>
        <v>0</v>
      </c>
      <c r="AH25" s="12">
        <f t="shared" si="46"/>
        <v>0</v>
      </c>
      <c r="AI25" s="12">
        <f t="shared" si="47"/>
        <v>0</v>
      </c>
      <c r="AJ25" s="12">
        <f t="shared" si="48"/>
        <v>0</v>
      </c>
      <c r="AK25" s="12">
        <f t="shared" si="49"/>
        <v>0</v>
      </c>
      <c r="AL25" s="12">
        <f t="shared" si="50"/>
        <v>0</v>
      </c>
      <c r="AM25" s="12">
        <f t="shared" si="51"/>
        <v>0</v>
      </c>
      <c r="AO25" s="12">
        <f t="shared" si="52"/>
        <v>0</v>
      </c>
      <c r="AP25" s="12">
        <f t="shared" si="53"/>
        <v>0</v>
      </c>
      <c r="AQ25" s="12">
        <f t="shared" si="54"/>
        <v>0</v>
      </c>
      <c r="AR25" s="12">
        <f t="shared" si="55"/>
        <v>0</v>
      </c>
      <c r="AS25" s="12">
        <f t="shared" si="56"/>
        <v>0</v>
      </c>
      <c r="AT25" s="12">
        <f t="shared" si="57"/>
        <v>0</v>
      </c>
      <c r="AU25" s="12">
        <f t="shared" si="58"/>
        <v>0</v>
      </c>
      <c r="AV25" s="12">
        <f t="shared" si="59"/>
        <v>0</v>
      </c>
      <c r="AW25" s="12">
        <f t="shared" si="60"/>
        <v>0</v>
      </c>
      <c r="AX25" s="50">
        <v>3</v>
      </c>
      <c r="AY25" s="51" t="str">
        <f>VLOOKUP($AX25,Dummy!$B$11:$S$14,2,FALSE)</f>
        <v>Finland</v>
      </c>
      <c r="AZ25" s="50">
        <f>VLOOKUP($AX25,Dummy!$B$11:$S$14,3,FALSE)</f>
        <v>0</v>
      </c>
      <c r="BA25" s="50">
        <f>VLOOKUP($AX25,Dummy!$B$11:$S$14,4,FALSE)</f>
        <v>0</v>
      </c>
      <c r="BB25" s="50">
        <f>VLOOKUP($AX25,Dummy!$B$11:$S$14,5,FALSE)</f>
        <v>0</v>
      </c>
      <c r="BC25" s="50">
        <f>VLOOKUP($AX25,Dummy!$B$11:$S$14,6,FALSE)</f>
        <v>0</v>
      </c>
      <c r="BD25" s="50">
        <f>VLOOKUP($AX25,Dummy!$B$11:$S$14,7,FALSE)</f>
        <v>0</v>
      </c>
      <c r="BE25" s="50">
        <f>VLOOKUP($AX25,Dummy!$B$11:$S$14,8,FALSE)</f>
        <v>0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0</v>
      </c>
      <c r="BK25" s="50">
        <f>VLOOKUP($AX25,Dummy!$B$11:$S$14,14,FALSE)</f>
        <v>0</v>
      </c>
      <c r="BL25" s="52" t="str">
        <f>VLOOKUP($AX25,Dummy!$B$11:$S$14,15,FALSE)</f>
        <v>MAX</v>
      </c>
      <c r="BM25" s="50">
        <f>VLOOKUP($AX25,Dummy!$B$11:$S$14,16,FALSE)</f>
        <v>0</v>
      </c>
      <c r="BN25" s="50">
        <f>VLOOKUP($AX25,Dummy!$B$11:$S$14,17,FALSE)</f>
        <v>0</v>
      </c>
      <c r="BO25" s="52" t="str">
        <f>VLOOKUP($AX25,Dummy!$B$11:$S$14,18,FALSE)</f>
        <v>MAX</v>
      </c>
    </row>
    <row r="26" spans="2:67" x14ac:dyDescent="0.25">
      <c r="B26" s="23">
        <v>45918</v>
      </c>
      <c r="C26" s="24" t="str">
        <f>AB24</f>
        <v>Finland</v>
      </c>
      <c r="D26" s="48"/>
      <c r="E26" s="49" t="s">
        <v>0</v>
      </c>
      <c r="F26" s="47"/>
      <c r="G26" s="25" t="str">
        <f>AB25</f>
        <v>South Korea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South Korea</v>
      </c>
      <c r="AZ26" s="50">
        <f>VLOOKUP($AX26,Dummy!$B$11:$S$14,3,FALSE)</f>
        <v>0</v>
      </c>
      <c r="BA26" s="50">
        <f>VLOOKUP($AX26,Dummy!$B$11:$S$14,4,FALSE)</f>
        <v>0</v>
      </c>
      <c r="BB26" s="50">
        <f>VLOOKUP($AX26,Dummy!$B$11:$S$14,5,FALSE)</f>
        <v>0</v>
      </c>
      <c r="BC26" s="50">
        <f>VLOOKUP($AX26,Dummy!$B$11:$S$14,6,FALSE)</f>
        <v>0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0</v>
      </c>
      <c r="BI26" s="50">
        <f>VLOOKUP($AX26,Dummy!$B$11:$S$14,12,FALSE)</f>
        <v>0</v>
      </c>
      <c r="BJ26" s="50">
        <f>VLOOKUP($AX26,Dummy!$B$11:$S$14,13,FALSE)</f>
        <v>0</v>
      </c>
      <c r="BK26" s="50">
        <f>VLOOKUP($AX26,Dummy!$B$11:$S$14,14,FALSE)</f>
        <v>0</v>
      </c>
      <c r="BL26" s="52" t="str">
        <f>VLOOKUP($AX26,Dummy!$B$11:$S$14,15,FALSE)</f>
        <v>MAX</v>
      </c>
      <c r="BM26" s="50">
        <f>VLOOKUP($AX26,Dummy!$B$11:$S$14,16,FALSE)</f>
        <v>0</v>
      </c>
      <c r="BN26" s="50">
        <f>VLOOKUP($AX26,Dummy!$B$11:$S$14,17,FALSE)</f>
        <v>0</v>
      </c>
      <c r="BO26" s="52" t="str">
        <f>VLOOKUP($AX26,Dummy!$B$11:$S$14,18,FALSE)</f>
        <v>MAX</v>
      </c>
    </row>
    <row r="27" spans="2:67" x14ac:dyDescent="0.25">
      <c r="B27" s="23">
        <v>45918</v>
      </c>
      <c r="C27" s="24" t="str">
        <f>AB22</f>
        <v>France</v>
      </c>
      <c r="D27" s="48"/>
      <c r="E27" s="49" t="s">
        <v>0</v>
      </c>
      <c r="F27" s="47"/>
      <c r="G27" s="25" t="str">
        <f>AB23</f>
        <v>Argentina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0</v>
      </c>
    </row>
    <row r="28" spans="2:67" ht="15" customHeight="1" x14ac:dyDescent="0.25">
      <c r="B28" s="57" t="s">
        <v>49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54</v>
      </c>
      <c r="C29" s="21"/>
      <c r="D29" s="71" t="s">
        <v>55</v>
      </c>
      <c r="E29" s="71"/>
      <c r="F29" s="71"/>
      <c r="G29" s="22"/>
      <c r="H29" s="72" t="s">
        <v>56</v>
      </c>
      <c r="I29" s="73"/>
      <c r="J29" s="73"/>
      <c r="K29" s="72" t="s">
        <v>57</v>
      </c>
      <c r="L29" s="73"/>
      <c r="M29" s="73"/>
      <c r="N29" s="72" t="s">
        <v>58</v>
      </c>
      <c r="O29" s="73"/>
      <c r="P29" s="73"/>
      <c r="Q29" s="72" t="s">
        <v>59</v>
      </c>
      <c r="R29" s="73"/>
      <c r="S29" s="73"/>
      <c r="T29" s="72" t="s">
        <v>60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61</v>
      </c>
      <c r="AY29" s="59"/>
      <c r="AZ29" s="60"/>
      <c r="BA29" s="58" t="s">
        <v>62</v>
      </c>
      <c r="BB29" s="59"/>
      <c r="BC29" s="60"/>
      <c r="BD29" s="58" t="s">
        <v>63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64</v>
      </c>
      <c r="BN29" s="59"/>
      <c r="BO29" s="60"/>
    </row>
    <row r="30" spans="2:67" x14ac:dyDescent="0.25">
      <c r="B30" s="11">
        <v>45913</v>
      </c>
      <c r="C30" s="6" t="str">
        <f>AB31</f>
        <v>Cuba</v>
      </c>
      <c r="D30" s="48"/>
      <c r="E30" s="49" t="s">
        <v>0</v>
      </c>
      <c r="F30" s="47"/>
      <c r="G30" s="5" t="str">
        <f>AB32</f>
        <v>Portugal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v>1</v>
      </c>
      <c r="AB30" s="12" t="s">
        <v>91</v>
      </c>
      <c r="AD30" s="12">
        <f>AG30+AH30</f>
        <v>0</v>
      </c>
      <c r="AE30" s="12">
        <f>IF(OR(D30="",F30=""),0,IF(D30&gt;F30,C30,G30))</f>
        <v>0</v>
      </c>
      <c r="AF30" s="12">
        <f>IF(OR(D30="",F30=""),0,1)</f>
        <v>0</v>
      </c>
      <c r="AG30" s="12">
        <f>IF(OR(D30="",F30=""),0,IF(D30&gt;F30,D30,F30))</f>
        <v>0</v>
      </c>
      <c r="AH30" s="12">
        <f>IF(OR(D30="",F30=""),0,IF(D30&gt;F30,F30,D30))</f>
        <v>0</v>
      </c>
      <c r="AI30" s="12">
        <f>IF(AND(AG30=3,AH30=0),1,0)</f>
        <v>0</v>
      </c>
      <c r="AJ30" s="12">
        <f>IF(AND(AG30=3,AH30=1),1,0)</f>
        <v>0</v>
      </c>
      <c r="AK30" s="12">
        <f>IF(AND(AG30=3,AH30=2),1,0)</f>
        <v>0</v>
      </c>
      <c r="AL30" s="12">
        <f>IF(D30&gt;F30,SUM(H30,K30,N30,Q30,T30,),SUM(J30,M30,P30,S30,V30))</f>
        <v>0</v>
      </c>
      <c r="AM30" s="12">
        <f>IF(D30&gt;F30,SUM(J30,M30,P30,S30,V30),SUM(H30,K30,N30,Q30,T30))</f>
        <v>0</v>
      </c>
      <c r="AO30" s="12">
        <f>IF(OR(D30="",F30=""),0,IF(D30&lt;F30,C30,G30))</f>
        <v>0</v>
      </c>
      <c r="AP30" s="12">
        <f>IF(OR(D30="",F30=""),0,1)</f>
        <v>0</v>
      </c>
      <c r="AQ30" s="12">
        <f>IF(OR(D30="",F30=""),0,IF(D30&lt;F30,D30,F30))</f>
        <v>0</v>
      </c>
      <c r="AR30" s="12">
        <f>IF(OR(D30="",F30=""),0,IF(D30&lt;F30,F30,D30))</f>
        <v>0</v>
      </c>
      <c r="AS30" s="12">
        <f>IF(AND(AQ30=2,AR30=3),1,0)</f>
        <v>0</v>
      </c>
      <c r="AT30" s="12">
        <f>IF(AND(AQ30=1,AR30=3),1,0)</f>
        <v>0</v>
      </c>
      <c r="AU30" s="12">
        <f>IF(AND(AQ30=0,AR30=3),1,0)</f>
        <v>0</v>
      </c>
      <c r="AV30" s="12">
        <f>IF(D30&lt;F30,SUM(H30,K30,N30,Q30,T30,),SUM(J30,M30,P30,S30,V30))</f>
        <v>0</v>
      </c>
      <c r="AW30" s="12">
        <f>IF(D30&lt;F30,SUM(J30,M30,P30,S30,V30),SUM(H30,K30,N30,Q30,T30))</f>
        <v>0</v>
      </c>
      <c r="AX30" s="27" t="s">
        <v>24</v>
      </c>
      <c r="AY30" s="27" t="s">
        <v>65</v>
      </c>
      <c r="AZ30" s="27" t="s">
        <v>26</v>
      </c>
      <c r="BA30" s="27" t="s">
        <v>66</v>
      </c>
      <c r="BB30" s="27" t="s">
        <v>67</v>
      </c>
      <c r="BC30" s="27" t="s">
        <v>68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67</v>
      </c>
      <c r="BK30" s="27" t="s">
        <v>68</v>
      </c>
      <c r="BL30" s="27" t="s">
        <v>69</v>
      </c>
      <c r="BM30" s="27" t="s">
        <v>67</v>
      </c>
      <c r="BN30" s="27" t="s">
        <v>68</v>
      </c>
      <c r="BO30" s="27" t="s">
        <v>70</v>
      </c>
    </row>
    <row r="31" spans="2:67" x14ac:dyDescent="0.25">
      <c r="B31" s="11">
        <v>45913</v>
      </c>
      <c r="C31" s="6" t="str">
        <f>AB30</f>
        <v>United States</v>
      </c>
      <c r="D31" s="48"/>
      <c r="E31" s="49" t="s">
        <v>0</v>
      </c>
      <c r="F31" s="47"/>
      <c r="G31" s="5" t="str">
        <f>AB33</f>
        <v>Colombia</v>
      </c>
      <c r="H31" s="28"/>
      <c r="I31" s="29" t="s">
        <v>0</v>
      </c>
      <c r="J31" s="30"/>
      <c r="K31" s="28"/>
      <c r="L31" s="29" t="s">
        <v>0</v>
      </c>
      <c r="M31" s="30"/>
      <c r="N31" s="28"/>
      <c r="O31" s="29" t="s">
        <v>0</v>
      </c>
      <c r="P31" s="30"/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0</v>
      </c>
      <c r="X31" s="29" t="s">
        <v>0</v>
      </c>
      <c r="Y31" s="32">
        <f t="shared" ref="Y31:Y35" si="64">SUM(J31,M31,P31,S31,V31)</f>
        <v>0</v>
      </c>
      <c r="AA31" s="12">
        <v>2</v>
      </c>
      <c r="AB31" s="12" t="s">
        <v>92</v>
      </c>
      <c r="AD31" s="12">
        <f t="shared" ref="AD31:AD35" si="65">AG31+AH31</f>
        <v>0</v>
      </c>
      <c r="AE31" s="12">
        <f t="shared" ref="AE31:AE35" si="66">IF(OR(D31="",F31=""),0,IF(D31&gt;F31,C31,G31))</f>
        <v>0</v>
      </c>
      <c r="AF31" s="12">
        <f t="shared" ref="AF31:AF35" si="67">IF(OR(D31="",F31=""),0,1)</f>
        <v>0</v>
      </c>
      <c r="AG31" s="12">
        <f t="shared" ref="AG31:AG35" si="68">IF(OR(D31="",F31=""),0,IF(D31&gt;F31,D31,F31))</f>
        <v>0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0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0</v>
      </c>
      <c r="AM31" s="12">
        <f t="shared" ref="AM31:AM35" si="74">IF(D31&gt;F31,SUM(J31,M31,P31,S31,V31),SUM(H31,K31,N31,Q31,T31))</f>
        <v>0</v>
      </c>
      <c r="AO31" s="12">
        <f t="shared" ref="AO31:AO35" si="75">IF(OR(D31="",F31=""),0,IF(D31&lt;F31,C31,G31))</f>
        <v>0</v>
      </c>
      <c r="AP31" s="12">
        <f t="shared" ref="AP31:AP35" si="76">IF(OR(D31="",F31=""),0,1)</f>
        <v>0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0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0</v>
      </c>
      <c r="AW31" s="12">
        <f t="shared" ref="AW31:AW35" si="83">IF(D31&lt;F31,SUM(J31,M31,P31,S31,V31),SUM(H31,K31,N31,Q31,T31))</f>
        <v>0</v>
      </c>
      <c r="AX31" s="50">
        <v>1</v>
      </c>
      <c r="AY31" s="51" t="str">
        <f>VLOOKUP($AX31,Dummy!$B$15:$S$16,2,FALSE)</f>
        <v>United States</v>
      </c>
      <c r="AZ31" s="50">
        <f>VLOOKUP($AX31,Dummy!$B$15:$S$18,3,FALSE)</f>
        <v>0</v>
      </c>
      <c r="BA31" s="50">
        <f>VLOOKUP($AX31,Dummy!$B$15:$S$18,4,FALSE)</f>
        <v>0</v>
      </c>
      <c r="BB31" s="50">
        <f>VLOOKUP($AX31,Dummy!$B$15:$S$18,5,FALSE)</f>
        <v>0</v>
      </c>
      <c r="BC31" s="50">
        <f>VLOOKUP($AX31,Dummy!$B$15:$S$18,6,FALSE)</f>
        <v>0</v>
      </c>
      <c r="BD31" s="50">
        <f>VLOOKUP($AX31,Dummy!$B$15:$S$18,7,FALSE)</f>
        <v>0</v>
      </c>
      <c r="BE31" s="50">
        <f>VLOOKUP($AX31,Dummy!$B$15:$S$18,8,FALSE)</f>
        <v>0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0</v>
      </c>
      <c r="BK31" s="50">
        <f>VLOOKUP($AX31,Dummy!$B$15:$S$18,14,FALSE)</f>
        <v>0</v>
      </c>
      <c r="BL31" s="52" t="str">
        <f>VLOOKUP($AX31,Dummy!$B$15:$S$18,15,FALSE)</f>
        <v>MAX</v>
      </c>
      <c r="BM31" s="50">
        <f>VLOOKUP($AX31,Dummy!$B$15:$S$18,16,FALSE)</f>
        <v>0</v>
      </c>
      <c r="BN31" s="50">
        <f>VLOOKUP($AX31,Dummy!$B$15:$S$18,17,FALSE)</f>
        <v>0</v>
      </c>
      <c r="BO31" s="52" t="str">
        <f>VLOOKUP($AX31,Dummy!$B$15:$S$18,18,FALSE)</f>
        <v>MAX</v>
      </c>
    </row>
    <row r="32" spans="2:67" x14ac:dyDescent="0.25">
      <c r="B32" s="11">
        <v>45915</v>
      </c>
      <c r="C32" s="6" t="str">
        <f>AB31</f>
        <v>Cuba</v>
      </c>
      <c r="D32" s="48"/>
      <c r="E32" s="49" t="s">
        <v>0</v>
      </c>
      <c r="F32" s="47"/>
      <c r="G32" s="5" t="str">
        <f>AB33</f>
        <v>Colombia</v>
      </c>
      <c r="H32" s="28"/>
      <c r="I32" s="29" t="s">
        <v>0</v>
      </c>
      <c r="J32" s="30"/>
      <c r="K32" s="28"/>
      <c r="L32" s="29" t="s">
        <v>0</v>
      </c>
      <c r="M32" s="30"/>
      <c r="N32" s="28"/>
      <c r="O32" s="29" t="s">
        <v>0</v>
      </c>
      <c r="P32" s="30"/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0</v>
      </c>
      <c r="X32" s="29" t="s">
        <v>0</v>
      </c>
      <c r="Y32" s="32">
        <f t="shared" si="64"/>
        <v>0</v>
      </c>
      <c r="AA32" s="12">
        <v>3</v>
      </c>
      <c r="AB32" s="12" t="s">
        <v>93</v>
      </c>
      <c r="AD32" s="12">
        <f t="shared" si="65"/>
        <v>0</v>
      </c>
      <c r="AE32" s="12">
        <f t="shared" si="66"/>
        <v>0</v>
      </c>
      <c r="AF32" s="12">
        <f t="shared" si="67"/>
        <v>0</v>
      </c>
      <c r="AG32" s="12">
        <f t="shared" si="68"/>
        <v>0</v>
      </c>
      <c r="AH32" s="12">
        <f t="shared" si="69"/>
        <v>0</v>
      </c>
      <c r="AI32" s="12">
        <f t="shared" si="70"/>
        <v>0</v>
      </c>
      <c r="AJ32" s="12">
        <f t="shared" si="71"/>
        <v>0</v>
      </c>
      <c r="AK32" s="12">
        <f t="shared" si="72"/>
        <v>0</v>
      </c>
      <c r="AL32" s="12">
        <f t="shared" si="73"/>
        <v>0</v>
      </c>
      <c r="AM32" s="12">
        <f t="shared" si="74"/>
        <v>0</v>
      </c>
      <c r="AO32" s="12">
        <f t="shared" si="75"/>
        <v>0</v>
      </c>
      <c r="AP32" s="12">
        <f t="shared" si="76"/>
        <v>0</v>
      </c>
      <c r="AQ32" s="12">
        <f t="shared" si="77"/>
        <v>0</v>
      </c>
      <c r="AR32" s="12">
        <f t="shared" si="78"/>
        <v>0</v>
      </c>
      <c r="AS32" s="12">
        <f t="shared" si="79"/>
        <v>0</v>
      </c>
      <c r="AT32" s="12">
        <f t="shared" si="80"/>
        <v>0</v>
      </c>
      <c r="AU32" s="12">
        <f t="shared" si="81"/>
        <v>0</v>
      </c>
      <c r="AV32" s="12">
        <f t="shared" si="82"/>
        <v>0</v>
      </c>
      <c r="AW32" s="12">
        <f t="shared" si="83"/>
        <v>0</v>
      </c>
      <c r="AX32" s="50">
        <v>2</v>
      </c>
      <c r="AY32" s="51" t="str">
        <f>VLOOKUP($AX32,Dummy!$B$15:$S$18,2,FALSE)</f>
        <v>Cuba</v>
      </c>
      <c r="AZ32" s="50">
        <f>VLOOKUP($AX32,Dummy!$B$15:$S$18,3,FALSE)</f>
        <v>0</v>
      </c>
      <c r="BA32" s="50">
        <f>VLOOKUP($AX32,Dummy!$B$15:$S$18,4,FALSE)</f>
        <v>0</v>
      </c>
      <c r="BB32" s="50">
        <f>VLOOKUP($AX32,Dummy!$B$15:$S$18,5,FALSE)</f>
        <v>0</v>
      </c>
      <c r="BC32" s="50">
        <f>VLOOKUP($AX32,Dummy!$B$15:$S$18,6,FALSE)</f>
        <v>0</v>
      </c>
      <c r="BD32" s="50">
        <f>VLOOKUP($AX32,Dummy!$B$15:$S$18,7,FALSE)</f>
        <v>0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0</v>
      </c>
      <c r="BJ32" s="50">
        <f>VLOOKUP($AX32,Dummy!$B$15:$S$18,13,FALSE)</f>
        <v>0</v>
      </c>
      <c r="BK32" s="50">
        <f>VLOOKUP($AX32,Dummy!$B$15:$S$18,14,FALSE)</f>
        <v>0</v>
      </c>
      <c r="BL32" s="52" t="str">
        <f>VLOOKUP($AX32,Dummy!$B$15:$S$18,15,FALSE)</f>
        <v>MAX</v>
      </c>
      <c r="BM32" s="50">
        <f>VLOOKUP($AX32,Dummy!$B$15:$S$18,16,FALSE)</f>
        <v>0</v>
      </c>
      <c r="BN32" s="50">
        <f>VLOOKUP($AX32,Dummy!$B$15:$S$18,17,FALSE)</f>
        <v>0</v>
      </c>
      <c r="BO32" s="52" t="str">
        <f>VLOOKUP($AX32,Dummy!$B$15:$S$18,18,FALSE)</f>
        <v>MAX</v>
      </c>
    </row>
    <row r="33" spans="2:70" x14ac:dyDescent="0.25">
      <c r="B33" s="11">
        <v>45915</v>
      </c>
      <c r="C33" s="6" t="str">
        <f>AB30</f>
        <v>United States</v>
      </c>
      <c r="D33" s="48"/>
      <c r="E33" s="49" t="s">
        <v>0</v>
      </c>
      <c r="F33" s="47"/>
      <c r="G33" s="5" t="str">
        <f>AB32</f>
        <v>Portugal</v>
      </c>
      <c r="H33" s="28"/>
      <c r="I33" s="29" t="s">
        <v>0</v>
      </c>
      <c r="J33" s="30"/>
      <c r="K33" s="28"/>
      <c r="L33" s="29" t="s">
        <v>0</v>
      </c>
      <c r="M33" s="30"/>
      <c r="N33" s="28"/>
      <c r="O33" s="29" t="s">
        <v>0</v>
      </c>
      <c r="P33" s="30"/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0</v>
      </c>
      <c r="X33" s="29" t="s">
        <v>0</v>
      </c>
      <c r="Y33" s="32">
        <f t="shared" si="64"/>
        <v>0</v>
      </c>
      <c r="AA33" s="12">
        <v>4</v>
      </c>
      <c r="AB33" s="12" t="s">
        <v>94</v>
      </c>
      <c r="AD33" s="12">
        <f t="shared" si="65"/>
        <v>0</v>
      </c>
      <c r="AE33" s="12">
        <f t="shared" si="66"/>
        <v>0</v>
      </c>
      <c r="AF33" s="12">
        <f t="shared" si="67"/>
        <v>0</v>
      </c>
      <c r="AG33" s="12">
        <f t="shared" si="68"/>
        <v>0</v>
      </c>
      <c r="AH33" s="12">
        <f t="shared" si="69"/>
        <v>0</v>
      </c>
      <c r="AI33" s="12">
        <f t="shared" si="70"/>
        <v>0</v>
      </c>
      <c r="AJ33" s="12">
        <f t="shared" si="71"/>
        <v>0</v>
      </c>
      <c r="AK33" s="12">
        <f t="shared" si="72"/>
        <v>0</v>
      </c>
      <c r="AL33" s="12">
        <f t="shared" si="73"/>
        <v>0</v>
      </c>
      <c r="AM33" s="12">
        <f t="shared" si="74"/>
        <v>0</v>
      </c>
      <c r="AO33" s="12">
        <f t="shared" si="75"/>
        <v>0</v>
      </c>
      <c r="AP33" s="12">
        <f t="shared" si="76"/>
        <v>0</v>
      </c>
      <c r="AQ33" s="12">
        <f t="shared" si="77"/>
        <v>0</v>
      </c>
      <c r="AR33" s="12">
        <f t="shared" si="78"/>
        <v>0</v>
      </c>
      <c r="AS33" s="12">
        <f t="shared" si="79"/>
        <v>0</v>
      </c>
      <c r="AT33" s="12">
        <f t="shared" si="80"/>
        <v>0</v>
      </c>
      <c r="AU33" s="12">
        <f t="shared" si="81"/>
        <v>0</v>
      </c>
      <c r="AV33" s="12">
        <f t="shared" si="82"/>
        <v>0</v>
      </c>
      <c r="AW33" s="12">
        <f t="shared" si="83"/>
        <v>0</v>
      </c>
      <c r="AX33" s="50">
        <v>3</v>
      </c>
      <c r="AY33" s="51" t="str">
        <f>VLOOKUP($AX33,Dummy!$B$15:$S$18,2,FALSE)</f>
        <v>Portugal</v>
      </c>
      <c r="AZ33" s="50">
        <f>VLOOKUP($AX33,Dummy!$B$15:$S$18,3,FALSE)</f>
        <v>0</v>
      </c>
      <c r="BA33" s="50">
        <f>VLOOKUP($AX33,Dummy!$B$15:$S$18,4,FALSE)</f>
        <v>0</v>
      </c>
      <c r="BB33" s="50">
        <f>VLOOKUP($AX33,Dummy!$B$15:$S$18,5,FALSE)</f>
        <v>0</v>
      </c>
      <c r="BC33" s="50">
        <f>VLOOKUP($AX33,Dummy!$B$15:$S$18,6,FALSE)</f>
        <v>0</v>
      </c>
      <c r="BD33" s="50">
        <f>VLOOKUP($AX33,Dummy!$B$15:$S$18,7,FALSE)</f>
        <v>0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0</v>
      </c>
      <c r="BI33" s="50">
        <f>VLOOKUP($AX33,Dummy!$B$15:$S$18,12,FALSE)</f>
        <v>0</v>
      </c>
      <c r="BJ33" s="50">
        <f>VLOOKUP($AX33,Dummy!$B$15:$S$18,13,FALSE)</f>
        <v>0</v>
      </c>
      <c r="BK33" s="50">
        <f>VLOOKUP($AX33,Dummy!$B$15:$S$18,14,FALSE)</f>
        <v>0</v>
      </c>
      <c r="BL33" s="52" t="str">
        <f>VLOOKUP($AX33,Dummy!$B$15:$S$18,15,FALSE)</f>
        <v>MAX</v>
      </c>
      <c r="BM33" s="50">
        <f>VLOOKUP($AX33,Dummy!$B$15:$S$18,16,FALSE)</f>
        <v>0</v>
      </c>
      <c r="BN33" s="50">
        <f>VLOOKUP($AX33,Dummy!$B$15:$S$18,17,FALSE)</f>
        <v>0</v>
      </c>
      <c r="BO33" s="52" t="str">
        <f>VLOOKUP($AX33,Dummy!$B$15:$S$18,18,FALSE)</f>
        <v>MAX</v>
      </c>
    </row>
    <row r="34" spans="2:70" x14ac:dyDescent="0.25">
      <c r="B34" s="11">
        <v>45917</v>
      </c>
      <c r="C34" s="6" t="str">
        <f>AB32</f>
        <v>Portugal</v>
      </c>
      <c r="D34" s="48"/>
      <c r="E34" s="49" t="s">
        <v>0</v>
      </c>
      <c r="F34" s="47"/>
      <c r="G34" s="5" t="str">
        <f>AB33</f>
        <v>Colombia</v>
      </c>
      <c r="H34" s="28"/>
      <c r="I34" s="29" t="s">
        <v>0</v>
      </c>
      <c r="J34" s="30"/>
      <c r="K34" s="28"/>
      <c r="L34" s="29" t="s">
        <v>0</v>
      </c>
      <c r="M34" s="30"/>
      <c r="N34" s="28"/>
      <c r="O34" s="29" t="s">
        <v>0</v>
      </c>
      <c r="P34" s="30"/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0</v>
      </c>
      <c r="X34" s="29" t="s">
        <v>0</v>
      </c>
      <c r="Y34" s="32">
        <f t="shared" si="64"/>
        <v>0</v>
      </c>
      <c r="AD34" s="12">
        <f t="shared" si="65"/>
        <v>0</v>
      </c>
      <c r="AE34" s="12">
        <f t="shared" si="66"/>
        <v>0</v>
      </c>
      <c r="AF34" s="12">
        <f t="shared" si="67"/>
        <v>0</v>
      </c>
      <c r="AG34" s="12">
        <f t="shared" si="68"/>
        <v>0</v>
      </c>
      <c r="AH34" s="12">
        <f t="shared" si="69"/>
        <v>0</v>
      </c>
      <c r="AI34" s="12">
        <f t="shared" si="70"/>
        <v>0</v>
      </c>
      <c r="AJ34" s="12">
        <f t="shared" si="71"/>
        <v>0</v>
      </c>
      <c r="AK34" s="12">
        <f t="shared" si="72"/>
        <v>0</v>
      </c>
      <c r="AL34" s="12">
        <f t="shared" si="73"/>
        <v>0</v>
      </c>
      <c r="AM34" s="12">
        <f t="shared" si="74"/>
        <v>0</v>
      </c>
      <c r="AO34" s="12">
        <f t="shared" si="75"/>
        <v>0</v>
      </c>
      <c r="AP34" s="12">
        <f t="shared" si="76"/>
        <v>0</v>
      </c>
      <c r="AQ34" s="12">
        <f t="shared" si="77"/>
        <v>0</v>
      </c>
      <c r="AR34" s="12">
        <f t="shared" si="78"/>
        <v>0</v>
      </c>
      <c r="AS34" s="12">
        <f t="shared" si="79"/>
        <v>0</v>
      </c>
      <c r="AT34" s="12">
        <f t="shared" si="80"/>
        <v>0</v>
      </c>
      <c r="AU34" s="12">
        <f t="shared" si="81"/>
        <v>0</v>
      </c>
      <c r="AV34" s="12">
        <f t="shared" si="82"/>
        <v>0</v>
      </c>
      <c r="AW34" s="12">
        <f t="shared" si="83"/>
        <v>0</v>
      </c>
      <c r="AX34" s="50">
        <v>4</v>
      </c>
      <c r="AY34" s="51" t="str">
        <f>VLOOKUP($AX34,Dummy!$B$15:$S$18,2,FALSE)</f>
        <v>Colombia</v>
      </c>
      <c r="AZ34" s="50">
        <f>VLOOKUP($AX34,Dummy!$B$15:$S$18,3,FALSE)</f>
        <v>0</v>
      </c>
      <c r="BA34" s="50">
        <f>VLOOKUP($AX34,Dummy!$B$15:$S$18,4,FALSE)</f>
        <v>0</v>
      </c>
      <c r="BB34" s="50">
        <f>VLOOKUP($AX34,Dummy!$B$15:$S$18,5,FALSE)</f>
        <v>0</v>
      </c>
      <c r="BC34" s="50">
        <f>VLOOKUP($AX34,Dummy!$B$15:$S$18,6,FALSE)</f>
        <v>0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0</v>
      </c>
      <c r="BH34" s="50">
        <f>VLOOKUP($AX34,Dummy!$B$15:$S$18,11,FALSE)</f>
        <v>0</v>
      </c>
      <c r="BI34" s="50">
        <f>VLOOKUP($AX34,Dummy!$B$15:$S$18,12,FALSE)</f>
        <v>0</v>
      </c>
      <c r="BJ34" s="50">
        <f>VLOOKUP($AX34,Dummy!$B$15:$S$18,13,FALSE)</f>
        <v>0</v>
      </c>
      <c r="BK34" s="50">
        <f>VLOOKUP($AX34,Dummy!$B$15:$S$18,14,FALSE)</f>
        <v>0</v>
      </c>
      <c r="BL34" s="52" t="str">
        <f>VLOOKUP($AX34,Dummy!$B$15:$S$18,15,FALSE)</f>
        <v>MAX</v>
      </c>
      <c r="BM34" s="50">
        <f>VLOOKUP($AX34,Dummy!$B$15:$S$18,16,FALSE)</f>
        <v>0</v>
      </c>
      <c r="BN34" s="50">
        <f>VLOOKUP($AX34,Dummy!$B$15:$S$18,17,FALSE)</f>
        <v>0</v>
      </c>
      <c r="BO34" s="52" t="str">
        <f>VLOOKUP($AX34,Dummy!$B$15:$S$18,18,FALSE)</f>
        <v>MAX</v>
      </c>
    </row>
    <row r="35" spans="2:70" x14ac:dyDescent="0.25">
      <c r="B35" s="11">
        <v>45917</v>
      </c>
      <c r="C35" s="6" t="str">
        <f>AB30</f>
        <v>United States</v>
      </c>
      <c r="D35" s="48"/>
      <c r="E35" s="49" t="s">
        <v>0</v>
      </c>
      <c r="F35" s="47"/>
      <c r="G35" s="5" t="str">
        <f>AB31</f>
        <v>Cuba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0</v>
      </c>
      <c r="X35" s="29" t="s">
        <v>0</v>
      </c>
      <c r="Y35" s="32">
        <f t="shared" si="64"/>
        <v>0</v>
      </c>
      <c r="AD35" s="12">
        <f t="shared" si="65"/>
        <v>0</v>
      </c>
      <c r="AE35" s="12">
        <f t="shared" si="66"/>
        <v>0</v>
      </c>
      <c r="AF35" s="12">
        <f t="shared" si="67"/>
        <v>0</v>
      </c>
      <c r="AG35" s="12">
        <f t="shared" si="68"/>
        <v>0</v>
      </c>
      <c r="AH35" s="12">
        <f t="shared" si="69"/>
        <v>0</v>
      </c>
      <c r="AI35" s="12">
        <f t="shared" si="70"/>
        <v>0</v>
      </c>
      <c r="AJ35" s="12">
        <f t="shared" si="71"/>
        <v>0</v>
      </c>
      <c r="AK35" s="12">
        <f t="shared" si="72"/>
        <v>0</v>
      </c>
      <c r="AL35" s="12">
        <f t="shared" si="73"/>
        <v>0</v>
      </c>
      <c r="AM35" s="12">
        <f t="shared" si="74"/>
        <v>0</v>
      </c>
      <c r="AO35" s="12">
        <f t="shared" si="75"/>
        <v>0</v>
      </c>
      <c r="AP35" s="12">
        <f t="shared" si="76"/>
        <v>0</v>
      </c>
      <c r="AQ35" s="12">
        <f t="shared" si="77"/>
        <v>0</v>
      </c>
      <c r="AR35" s="12">
        <f t="shared" si="78"/>
        <v>0</v>
      </c>
      <c r="AS35" s="12">
        <f t="shared" si="79"/>
        <v>0</v>
      </c>
      <c r="AT35" s="12">
        <f t="shared" si="80"/>
        <v>0</v>
      </c>
      <c r="AU35" s="12">
        <f t="shared" si="81"/>
        <v>0</v>
      </c>
      <c r="AV35" s="12">
        <f t="shared" si="82"/>
        <v>0</v>
      </c>
      <c r="AW35" s="12">
        <f t="shared" si="83"/>
        <v>0</v>
      </c>
      <c r="BA35" s="26">
        <f>SUM(BA31:BA34)</f>
        <v>0</v>
      </c>
    </row>
    <row r="36" spans="2:70" ht="15" customHeight="1" x14ac:dyDescent="0.25">
      <c r="B36" s="57" t="s">
        <v>50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71</v>
      </c>
      <c r="BR36" s="64"/>
    </row>
    <row r="37" spans="2:70" x14ac:dyDescent="0.25">
      <c r="B37" s="20" t="s">
        <v>54</v>
      </c>
      <c r="C37" s="21"/>
      <c r="D37" s="71" t="s">
        <v>55</v>
      </c>
      <c r="E37" s="71"/>
      <c r="F37" s="71"/>
      <c r="G37" s="22"/>
      <c r="H37" s="72" t="s">
        <v>56</v>
      </c>
      <c r="I37" s="73"/>
      <c r="J37" s="73"/>
      <c r="K37" s="72" t="s">
        <v>57</v>
      </c>
      <c r="L37" s="73"/>
      <c r="M37" s="73"/>
      <c r="N37" s="72" t="s">
        <v>58</v>
      </c>
      <c r="O37" s="73"/>
      <c r="P37" s="73"/>
      <c r="Q37" s="72" t="s">
        <v>59</v>
      </c>
      <c r="R37" s="73"/>
      <c r="S37" s="73"/>
      <c r="T37" s="72" t="s">
        <v>60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61</v>
      </c>
      <c r="AY37" s="59"/>
      <c r="AZ37" s="60"/>
      <c r="BA37" s="58" t="s">
        <v>62</v>
      </c>
      <c r="BB37" s="59"/>
      <c r="BC37" s="60"/>
      <c r="BD37" s="58" t="s">
        <v>63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64</v>
      </c>
      <c r="BN37" s="59"/>
      <c r="BO37" s="60"/>
      <c r="BQ37" s="65" t="s">
        <v>41</v>
      </c>
      <c r="BR37" s="66"/>
    </row>
    <row r="38" spans="2:70" x14ac:dyDescent="0.25">
      <c r="B38" s="23">
        <v>45913</v>
      </c>
      <c r="C38" s="24" t="str">
        <f>AB39</f>
        <v>Germany</v>
      </c>
      <c r="D38" s="48"/>
      <c r="E38" s="49" t="s">
        <v>0</v>
      </c>
      <c r="F38" s="47"/>
      <c r="G38" s="25" t="str">
        <f>AB40</f>
        <v>Bulgaria</v>
      </c>
      <c r="H38" s="28"/>
      <c r="I38" s="29" t="s">
        <v>0</v>
      </c>
      <c r="J38" s="30"/>
      <c r="K38" s="28"/>
      <c r="L38" s="29" t="s">
        <v>0</v>
      </c>
      <c r="M38" s="30"/>
      <c r="N38" s="28"/>
      <c r="O38" s="29" t="s">
        <v>0</v>
      </c>
      <c r="P38" s="30"/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0</v>
      </c>
      <c r="X38" s="29" t="s">
        <v>0</v>
      </c>
      <c r="Y38" s="32">
        <f>SUM(J38,M38,P38,S38,V38)</f>
        <v>0</v>
      </c>
      <c r="AA38" s="12">
        <v>1</v>
      </c>
      <c r="AB38" s="12" t="s">
        <v>95</v>
      </c>
      <c r="AD38" s="12">
        <f t="shared" ref="AD38:AD43" si="84">AG38+AH38</f>
        <v>0</v>
      </c>
      <c r="AE38" s="12">
        <f t="shared" ref="AE38:AE43" si="85">IF(OR(D38="",F38=""),0,IF(D38&gt;F38,C38,G38))</f>
        <v>0</v>
      </c>
      <c r="AF38" s="12">
        <f t="shared" ref="AF38:AF43" si="86">IF(OR(D38="",F38=""),0,1)</f>
        <v>0</v>
      </c>
      <c r="AG38" s="12">
        <f t="shared" ref="AG38:AG43" si="87">IF(OR(D38="",F38=""),0,IF(D38&gt;F38,D38,F38))</f>
        <v>0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0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0</v>
      </c>
      <c r="AM38" s="12">
        <f t="shared" ref="AM38:AM43" si="93">IF(D38&gt;F38,SUM(J38,M38,P38,S38,V38),SUM(H38,K38,N38,Q38,T38))</f>
        <v>0</v>
      </c>
      <c r="AO38" s="12">
        <f t="shared" ref="AO38:AO43" si="94">IF(OR(D38="",F38=""),0,IF(D38&lt;F38,C38,G38))</f>
        <v>0</v>
      </c>
      <c r="AP38" s="12">
        <f t="shared" ref="AP38:AP43" si="95">IF(OR(D38="",F38=""),0,1)</f>
        <v>0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0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0</v>
      </c>
      <c r="AW38" s="12">
        <f t="shared" ref="AW38:AW43" si="102">IF(D38&lt;F38,SUM(J38,M38,P38,S38,V38),SUM(H38,K38,N38,Q38,T38))</f>
        <v>0</v>
      </c>
      <c r="AX38" s="27" t="s">
        <v>24</v>
      </c>
      <c r="AY38" s="27" t="s">
        <v>65</v>
      </c>
      <c r="AZ38" s="27" t="s">
        <v>26</v>
      </c>
      <c r="BA38" s="27" t="s">
        <v>66</v>
      </c>
      <c r="BB38" s="27" t="s">
        <v>67</v>
      </c>
      <c r="BC38" s="27" t="s">
        <v>68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67</v>
      </c>
      <c r="BK38" s="27" t="s">
        <v>68</v>
      </c>
      <c r="BL38" s="27" t="s">
        <v>69</v>
      </c>
      <c r="BM38" s="27" t="s">
        <v>67</v>
      </c>
      <c r="BN38" s="27" t="s">
        <v>68</v>
      </c>
      <c r="BO38" s="27" t="s">
        <v>70</v>
      </c>
      <c r="BQ38" s="67" t="s">
        <v>42</v>
      </c>
      <c r="BR38" s="68"/>
    </row>
    <row r="39" spans="2:70" x14ac:dyDescent="0.25">
      <c r="B39" s="23">
        <v>45913</v>
      </c>
      <c r="C39" s="24" t="str">
        <f>AB38</f>
        <v>Slovenia</v>
      </c>
      <c r="D39" s="48"/>
      <c r="E39" s="49" t="s">
        <v>0</v>
      </c>
      <c r="F39" s="47"/>
      <c r="G39" s="25" t="str">
        <f>AB41</f>
        <v>Chile</v>
      </c>
      <c r="H39" s="28"/>
      <c r="I39" s="29" t="s">
        <v>0</v>
      </c>
      <c r="J39" s="30"/>
      <c r="K39" s="28"/>
      <c r="L39" s="29" t="s">
        <v>0</v>
      </c>
      <c r="M39" s="30"/>
      <c r="N39" s="28"/>
      <c r="O39" s="29" t="s">
        <v>0</v>
      </c>
      <c r="P39" s="30"/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0</v>
      </c>
      <c r="X39" s="29" t="s">
        <v>0</v>
      </c>
      <c r="Y39" s="32">
        <f t="shared" ref="Y39:Y43" si="104">SUM(J39,M39,P39,S39,V39)</f>
        <v>0</v>
      </c>
      <c r="AA39" s="12">
        <v>2</v>
      </c>
      <c r="AB39" s="12" t="s">
        <v>96</v>
      </c>
      <c r="AD39" s="12">
        <f t="shared" si="84"/>
        <v>0</v>
      </c>
      <c r="AE39" s="12">
        <f t="shared" si="85"/>
        <v>0</v>
      </c>
      <c r="AF39" s="12">
        <f t="shared" si="86"/>
        <v>0</v>
      </c>
      <c r="AG39" s="12">
        <f t="shared" si="87"/>
        <v>0</v>
      </c>
      <c r="AH39" s="12">
        <f t="shared" si="88"/>
        <v>0</v>
      </c>
      <c r="AI39" s="12">
        <f t="shared" si="89"/>
        <v>0</v>
      </c>
      <c r="AJ39" s="12">
        <f t="shared" si="90"/>
        <v>0</v>
      </c>
      <c r="AK39" s="12">
        <f t="shared" si="91"/>
        <v>0</v>
      </c>
      <c r="AL39" s="12">
        <f t="shared" si="92"/>
        <v>0</v>
      </c>
      <c r="AM39" s="12">
        <f t="shared" si="93"/>
        <v>0</v>
      </c>
      <c r="AO39" s="12">
        <f t="shared" si="94"/>
        <v>0</v>
      </c>
      <c r="AP39" s="12">
        <f t="shared" si="95"/>
        <v>0</v>
      </c>
      <c r="AQ39" s="12">
        <f t="shared" si="96"/>
        <v>0</v>
      </c>
      <c r="AR39" s="12">
        <f t="shared" si="97"/>
        <v>0</v>
      </c>
      <c r="AS39" s="12">
        <f t="shared" si="98"/>
        <v>0</v>
      </c>
      <c r="AT39" s="12">
        <f t="shared" si="99"/>
        <v>0</v>
      </c>
      <c r="AU39" s="12">
        <f t="shared" si="100"/>
        <v>0</v>
      </c>
      <c r="AV39" s="12">
        <f t="shared" si="101"/>
        <v>0</v>
      </c>
      <c r="AW39" s="12">
        <f t="shared" si="102"/>
        <v>0</v>
      </c>
      <c r="AX39" s="50">
        <v>1</v>
      </c>
      <c r="AY39" s="51" t="str">
        <f>VLOOKUP($AX39,Dummy!$B$19:$S$22,2,FALSE)</f>
        <v>Slovenia</v>
      </c>
      <c r="AZ39" s="50">
        <f>VLOOKUP($AX39,Dummy!$B$19:$S$22,3,FALSE)</f>
        <v>0</v>
      </c>
      <c r="BA39" s="50">
        <f>VLOOKUP($AX39,Dummy!$B$19:$S$22,4,FALSE)</f>
        <v>0</v>
      </c>
      <c r="BB39" s="50">
        <f>VLOOKUP($AX39,Dummy!$B$19:$S$22,5,FALSE)</f>
        <v>0</v>
      </c>
      <c r="BC39" s="50">
        <f>VLOOKUP($AX39,Dummy!$B$19:$S$22,6,FALSE)</f>
        <v>0</v>
      </c>
      <c r="BD39" s="50">
        <f>VLOOKUP($AX39,Dummy!$B$19:$S$22,7,FALSE)</f>
        <v>0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0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0</v>
      </c>
      <c r="BN39" s="50">
        <f>VLOOKUP($AX39,Dummy!$B$19:$S$22,17,FALSE)</f>
        <v>0</v>
      </c>
      <c r="BO39" s="52" t="str">
        <f>VLOOKUP($AX39,Dummy!$B$19:$S$22,18,FALSE)</f>
        <v>MAX</v>
      </c>
      <c r="BQ39" s="67" t="s">
        <v>43</v>
      </c>
      <c r="BR39" s="68"/>
    </row>
    <row r="40" spans="2:70" x14ac:dyDescent="0.25">
      <c r="B40" s="23">
        <v>45915</v>
      </c>
      <c r="C40" s="24" t="str">
        <f>AB39</f>
        <v>Germany</v>
      </c>
      <c r="D40" s="48"/>
      <c r="E40" s="49" t="s">
        <v>0</v>
      </c>
      <c r="F40" s="47"/>
      <c r="G40" s="25" t="str">
        <f>AB41</f>
        <v>Chile</v>
      </c>
      <c r="H40" s="28"/>
      <c r="I40" s="29" t="s">
        <v>0</v>
      </c>
      <c r="J40" s="30"/>
      <c r="K40" s="28"/>
      <c r="L40" s="29" t="s">
        <v>0</v>
      </c>
      <c r="M40" s="30"/>
      <c r="N40" s="28"/>
      <c r="O40" s="29" t="s">
        <v>0</v>
      </c>
      <c r="P40" s="30"/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0</v>
      </c>
      <c r="X40" s="29" t="s">
        <v>0</v>
      </c>
      <c r="Y40" s="32">
        <f t="shared" si="104"/>
        <v>0</v>
      </c>
      <c r="AA40" s="12">
        <v>3</v>
      </c>
      <c r="AB40" s="12" t="s">
        <v>97</v>
      </c>
      <c r="AD40" s="12">
        <f t="shared" si="84"/>
        <v>0</v>
      </c>
      <c r="AE40" s="12">
        <f t="shared" si="85"/>
        <v>0</v>
      </c>
      <c r="AF40" s="12">
        <f t="shared" si="86"/>
        <v>0</v>
      </c>
      <c r="AG40" s="12">
        <f t="shared" si="87"/>
        <v>0</v>
      </c>
      <c r="AH40" s="12">
        <f t="shared" si="88"/>
        <v>0</v>
      </c>
      <c r="AI40" s="12">
        <f t="shared" si="89"/>
        <v>0</v>
      </c>
      <c r="AJ40" s="12">
        <f t="shared" si="90"/>
        <v>0</v>
      </c>
      <c r="AK40" s="12">
        <f t="shared" si="91"/>
        <v>0</v>
      </c>
      <c r="AL40" s="12">
        <f t="shared" si="92"/>
        <v>0</v>
      </c>
      <c r="AM40" s="12">
        <f t="shared" si="93"/>
        <v>0</v>
      </c>
      <c r="AO40" s="12">
        <f t="shared" si="94"/>
        <v>0</v>
      </c>
      <c r="AP40" s="12">
        <f t="shared" si="95"/>
        <v>0</v>
      </c>
      <c r="AQ40" s="12">
        <f t="shared" si="96"/>
        <v>0</v>
      </c>
      <c r="AR40" s="12">
        <f t="shared" si="97"/>
        <v>0</v>
      </c>
      <c r="AS40" s="12">
        <f t="shared" si="98"/>
        <v>0</v>
      </c>
      <c r="AT40" s="12">
        <f t="shared" si="99"/>
        <v>0</v>
      </c>
      <c r="AU40" s="12">
        <f t="shared" si="100"/>
        <v>0</v>
      </c>
      <c r="AV40" s="12">
        <f t="shared" si="101"/>
        <v>0</v>
      </c>
      <c r="AW40" s="12">
        <f t="shared" si="102"/>
        <v>0</v>
      </c>
      <c r="AX40" s="50">
        <v>2</v>
      </c>
      <c r="AY40" s="51" t="str">
        <f>VLOOKUP($AX40,Dummy!$B$19:$S$22,2,FALSE)</f>
        <v>Germany</v>
      </c>
      <c r="AZ40" s="50">
        <f>VLOOKUP($AX40,Dummy!$B$19:$S$22,3,FALSE)</f>
        <v>0</v>
      </c>
      <c r="BA40" s="50">
        <f>VLOOKUP($AX40,Dummy!$B$19:$S$22,4,FALSE)</f>
        <v>0</v>
      </c>
      <c r="BB40" s="50">
        <f>VLOOKUP($AX40,Dummy!$B$19:$S$22,5,FALSE)</f>
        <v>0</v>
      </c>
      <c r="BC40" s="50">
        <f>VLOOKUP($AX40,Dummy!$B$19:$S$22,6,FALSE)</f>
        <v>0</v>
      </c>
      <c r="BD40" s="50">
        <f>VLOOKUP($AX40,Dummy!$B$19:$S$22,7,FALSE)</f>
        <v>0</v>
      </c>
      <c r="BE40" s="50">
        <f>VLOOKUP($AX40,Dummy!$B$19:$S$22,8,FALSE)</f>
        <v>0</v>
      </c>
      <c r="BF40" s="50">
        <f>VLOOKUP($AX40,Dummy!$B$19:$S$22,9,FALSE)</f>
        <v>0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0</v>
      </c>
      <c r="BK40" s="50">
        <f>VLOOKUP($AX40,Dummy!$B$19:$S$22,14,FALSE)</f>
        <v>0</v>
      </c>
      <c r="BL40" s="52" t="str">
        <f>VLOOKUP($AX40,Dummy!$B$19:$S$22,15,FALSE)</f>
        <v>MAX</v>
      </c>
      <c r="BM40" s="50">
        <f>VLOOKUP($AX40,Dummy!$B$19:$S$22,16,FALSE)</f>
        <v>0</v>
      </c>
      <c r="BN40" s="50">
        <f>VLOOKUP($AX40,Dummy!$B$19:$S$22,17,FALSE)</f>
        <v>0</v>
      </c>
      <c r="BO40" s="52" t="str">
        <f>VLOOKUP($AX40,Dummy!$B$19:$S$22,18,FALSE)</f>
        <v>MAX</v>
      </c>
      <c r="BQ40" s="67" t="s">
        <v>44</v>
      </c>
      <c r="BR40" s="68"/>
    </row>
    <row r="41" spans="2:70" x14ac:dyDescent="0.25">
      <c r="B41" s="23">
        <v>45915</v>
      </c>
      <c r="C41" s="24" t="str">
        <f>AB38</f>
        <v>Slovenia</v>
      </c>
      <c r="D41" s="48"/>
      <c r="E41" s="49" t="s">
        <v>0</v>
      </c>
      <c r="F41" s="47"/>
      <c r="G41" s="25" t="str">
        <f>AB40</f>
        <v>Bulgaria</v>
      </c>
      <c r="H41" s="28"/>
      <c r="I41" s="29" t="s">
        <v>0</v>
      </c>
      <c r="J41" s="30"/>
      <c r="K41" s="28"/>
      <c r="L41" s="29" t="s">
        <v>0</v>
      </c>
      <c r="M41" s="30"/>
      <c r="N41" s="28"/>
      <c r="O41" s="29" t="s">
        <v>0</v>
      </c>
      <c r="P41" s="30"/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0</v>
      </c>
      <c r="X41" s="29" t="s">
        <v>0</v>
      </c>
      <c r="Y41" s="32">
        <f t="shared" si="104"/>
        <v>0</v>
      </c>
      <c r="AA41" s="12">
        <v>4</v>
      </c>
      <c r="AB41" s="12" t="s">
        <v>98</v>
      </c>
      <c r="AD41" s="12">
        <f t="shared" si="84"/>
        <v>0</v>
      </c>
      <c r="AE41" s="12">
        <f t="shared" si="85"/>
        <v>0</v>
      </c>
      <c r="AF41" s="12">
        <f t="shared" si="86"/>
        <v>0</v>
      </c>
      <c r="AG41" s="12">
        <f t="shared" si="87"/>
        <v>0</v>
      </c>
      <c r="AH41" s="12">
        <f t="shared" si="88"/>
        <v>0</v>
      </c>
      <c r="AI41" s="12">
        <f t="shared" si="89"/>
        <v>0</v>
      </c>
      <c r="AJ41" s="12">
        <f t="shared" si="90"/>
        <v>0</v>
      </c>
      <c r="AK41" s="12">
        <f t="shared" si="91"/>
        <v>0</v>
      </c>
      <c r="AL41" s="12">
        <f t="shared" si="92"/>
        <v>0</v>
      </c>
      <c r="AM41" s="12">
        <f t="shared" si="93"/>
        <v>0</v>
      </c>
      <c r="AO41" s="12">
        <f t="shared" si="94"/>
        <v>0</v>
      </c>
      <c r="AP41" s="12">
        <f t="shared" si="95"/>
        <v>0</v>
      </c>
      <c r="AQ41" s="12">
        <f t="shared" si="96"/>
        <v>0</v>
      </c>
      <c r="AR41" s="12">
        <f t="shared" si="97"/>
        <v>0</v>
      </c>
      <c r="AS41" s="12">
        <f t="shared" si="98"/>
        <v>0</v>
      </c>
      <c r="AT41" s="12">
        <f t="shared" si="99"/>
        <v>0</v>
      </c>
      <c r="AU41" s="12">
        <f t="shared" si="100"/>
        <v>0</v>
      </c>
      <c r="AV41" s="12">
        <f t="shared" si="101"/>
        <v>0</v>
      </c>
      <c r="AW41" s="12">
        <f t="shared" si="102"/>
        <v>0</v>
      </c>
      <c r="AX41" s="50">
        <v>3</v>
      </c>
      <c r="AY41" s="51" t="str">
        <f>VLOOKUP($AX41,Dummy!$B$19:$S$22,2,FALSE)</f>
        <v>Bulgaria</v>
      </c>
      <c r="AZ41" s="50">
        <f>VLOOKUP($AX41,Dummy!$B$19:$S$22,3,FALSE)</f>
        <v>0</v>
      </c>
      <c r="BA41" s="50">
        <f>VLOOKUP($AX41,Dummy!$B$19:$S$22,4,FALSE)</f>
        <v>0</v>
      </c>
      <c r="BB41" s="50">
        <f>VLOOKUP($AX41,Dummy!$B$19:$S$22,5,FALSE)</f>
        <v>0</v>
      </c>
      <c r="BC41" s="50">
        <f>VLOOKUP($AX41,Dummy!$B$19:$S$22,6,FALSE)</f>
        <v>0</v>
      </c>
      <c r="BD41" s="50">
        <f>VLOOKUP($AX41,Dummy!$B$19:$S$22,7,FALSE)</f>
        <v>0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0</v>
      </c>
      <c r="BI41" s="50">
        <f>VLOOKUP($AX41,Dummy!$B$19:$S$22,12,FALSE)</f>
        <v>0</v>
      </c>
      <c r="BJ41" s="50">
        <f>VLOOKUP($AX41,Dummy!$B$19:$S$22,13,FALSE)</f>
        <v>0</v>
      </c>
      <c r="BK41" s="50">
        <f>VLOOKUP($AX41,Dummy!$B$19:$S$22,14,FALSE)</f>
        <v>0</v>
      </c>
      <c r="BL41" s="52" t="str">
        <f>VLOOKUP($AX41,Dummy!$B$19:$S$22,15,FALSE)</f>
        <v>MAX</v>
      </c>
      <c r="BM41" s="50">
        <f>VLOOKUP($AX41,Dummy!$B$19:$S$22,16,FALSE)</f>
        <v>0</v>
      </c>
      <c r="BN41" s="50">
        <f>VLOOKUP($AX41,Dummy!$B$19:$S$22,17,FALSE)</f>
        <v>0</v>
      </c>
      <c r="BO41" s="52" t="str">
        <f>VLOOKUP($AX41,Dummy!$B$19:$S$22,18,FALSE)</f>
        <v>MAX</v>
      </c>
      <c r="BQ41" s="69" t="s">
        <v>45</v>
      </c>
      <c r="BR41" s="70"/>
    </row>
    <row r="42" spans="2:70" x14ac:dyDescent="0.25">
      <c r="B42" s="23">
        <v>45917</v>
      </c>
      <c r="C42" s="24" t="str">
        <f>AB40</f>
        <v>Bulgaria</v>
      </c>
      <c r="D42" s="48"/>
      <c r="E42" s="49" t="s">
        <v>0</v>
      </c>
      <c r="F42" s="47"/>
      <c r="G42" s="25" t="str">
        <f>AB41</f>
        <v>Chile</v>
      </c>
      <c r="H42" s="28"/>
      <c r="I42" s="29" t="s">
        <v>0</v>
      </c>
      <c r="J42" s="30"/>
      <c r="K42" s="28"/>
      <c r="L42" s="29" t="s">
        <v>0</v>
      </c>
      <c r="M42" s="30"/>
      <c r="N42" s="28"/>
      <c r="O42" s="29" t="s">
        <v>0</v>
      </c>
      <c r="P42" s="30"/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0</v>
      </c>
      <c r="X42" s="29" t="s">
        <v>0</v>
      </c>
      <c r="Y42" s="32">
        <f t="shared" si="104"/>
        <v>0</v>
      </c>
      <c r="AD42" s="12">
        <f t="shared" si="84"/>
        <v>0</v>
      </c>
      <c r="AE42" s="12">
        <f t="shared" si="85"/>
        <v>0</v>
      </c>
      <c r="AF42" s="12">
        <f t="shared" si="86"/>
        <v>0</v>
      </c>
      <c r="AG42" s="12">
        <f t="shared" si="87"/>
        <v>0</v>
      </c>
      <c r="AH42" s="12">
        <f t="shared" si="88"/>
        <v>0</v>
      </c>
      <c r="AI42" s="12">
        <f t="shared" si="89"/>
        <v>0</v>
      </c>
      <c r="AJ42" s="12">
        <f t="shared" si="90"/>
        <v>0</v>
      </c>
      <c r="AK42" s="12">
        <f t="shared" si="91"/>
        <v>0</v>
      </c>
      <c r="AL42" s="12">
        <f t="shared" si="92"/>
        <v>0</v>
      </c>
      <c r="AM42" s="12">
        <f t="shared" si="93"/>
        <v>0</v>
      </c>
      <c r="AO42" s="12">
        <f t="shared" si="94"/>
        <v>0</v>
      </c>
      <c r="AP42" s="12">
        <f t="shared" si="95"/>
        <v>0</v>
      </c>
      <c r="AQ42" s="12">
        <f t="shared" si="96"/>
        <v>0</v>
      </c>
      <c r="AR42" s="12">
        <f t="shared" si="97"/>
        <v>0</v>
      </c>
      <c r="AS42" s="12">
        <f t="shared" si="98"/>
        <v>0</v>
      </c>
      <c r="AT42" s="12">
        <f t="shared" si="99"/>
        <v>0</v>
      </c>
      <c r="AU42" s="12">
        <f t="shared" si="100"/>
        <v>0</v>
      </c>
      <c r="AV42" s="12">
        <f t="shared" si="101"/>
        <v>0</v>
      </c>
      <c r="AW42" s="12">
        <f t="shared" si="102"/>
        <v>0</v>
      </c>
      <c r="AX42" s="50">
        <v>4</v>
      </c>
      <c r="AY42" s="51" t="str">
        <f>VLOOKUP($AX42,Dummy!$B$19:$S$22,2,FALSE)</f>
        <v>Chile</v>
      </c>
      <c r="AZ42" s="50">
        <f>VLOOKUP($AX42,Dummy!$B$19:$S$22,3,FALSE)</f>
        <v>0</v>
      </c>
      <c r="BA42" s="50">
        <f>VLOOKUP($AX42,Dummy!$B$19:$S$22,4,FALSE)</f>
        <v>0</v>
      </c>
      <c r="BB42" s="50">
        <f>VLOOKUP($AX42,Dummy!$B$19:$S$22,5,FALSE)</f>
        <v>0</v>
      </c>
      <c r="BC42" s="50">
        <f>VLOOKUP($AX42,Dummy!$B$19:$S$22,6,FALSE)</f>
        <v>0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0</v>
      </c>
      <c r="BJ42" s="50">
        <f>VLOOKUP($AX42,Dummy!$B$19:$S$22,13,FALSE)</f>
        <v>0</v>
      </c>
      <c r="BK42" s="50">
        <f>VLOOKUP($AX42,Dummy!$B$19:$S$22,14,FALSE)</f>
        <v>0</v>
      </c>
      <c r="BL42" s="52" t="str">
        <f>VLOOKUP($AX42,Dummy!$B$19:$S$22,15,FALSE)</f>
        <v>MAX</v>
      </c>
      <c r="BM42" s="50">
        <f>VLOOKUP($AX42,Dummy!$B$19:$S$22,16,FALSE)</f>
        <v>0</v>
      </c>
      <c r="BN42" s="50">
        <f>VLOOKUP($AX42,Dummy!$B$19:$S$22,17,FALSE)</f>
        <v>0</v>
      </c>
      <c r="BO42" s="52" t="str">
        <f>VLOOKUP($AX42,Dummy!$B$19:$S$22,18,FALSE)</f>
        <v>MAX</v>
      </c>
    </row>
    <row r="43" spans="2:70" x14ac:dyDescent="0.25">
      <c r="B43" s="23">
        <v>45917</v>
      </c>
      <c r="C43" s="24" t="str">
        <f>AB38</f>
        <v>Slovenia</v>
      </c>
      <c r="D43" s="48"/>
      <c r="E43" s="49" t="s">
        <v>0</v>
      </c>
      <c r="F43" s="47"/>
      <c r="G43" s="25" t="str">
        <f>AB39</f>
        <v>Germany</v>
      </c>
      <c r="H43" s="28"/>
      <c r="I43" s="29" t="s">
        <v>0</v>
      </c>
      <c r="J43" s="30"/>
      <c r="K43" s="28"/>
      <c r="L43" s="29" t="s">
        <v>0</v>
      </c>
      <c r="M43" s="30"/>
      <c r="N43" s="28"/>
      <c r="O43" s="29" t="s">
        <v>0</v>
      </c>
      <c r="P43" s="30"/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0</v>
      </c>
      <c r="X43" s="29" t="s">
        <v>0</v>
      </c>
      <c r="Y43" s="32">
        <f t="shared" si="104"/>
        <v>0</v>
      </c>
      <c r="AD43" s="12">
        <f t="shared" si="84"/>
        <v>0</v>
      </c>
      <c r="AE43" s="12">
        <f t="shared" si="85"/>
        <v>0</v>
      </c>
      <c r="AF43" s="12">
        <f t="shared" si="86"/>
        <v>0</v>
      </c>
      <c r="AG43" s="12">
        <f t="shared" si="87"/>
        <v>0</v>
      </c>
      <c r="AH43" s="12">
        <f t="shared" si="88"/>
        <v>0</v>
      </c>
      <c r="AI43" s="12">
        <f t="shared" si="89"/>
        <v>0</v>
      </c>
      <c r="AJ43" s="12">
        <f t="shared" si="90"/>
        <v>0</v>
      </c>
      <c r="AK43" s="12">
        <f t="shared" si="91"/>
        <v>0</v>
      </c>
      <c r="AL43" s="12">
        <f t="shared" si="92"/>
        <v>0</v>
      </c>
      <c r="AM43" s="12">
        <f t="shared" si="93"/>
        <v>0</v>
      </c>
      <c r="AO43" s="12">
        <f t="shared" si="94"/>
        <v>0</v>
      </c>
      <c r="AP43" s="12">
        <f t="shared" si="95"/>
        <v>0</v>
      </c>
      <c r="AQ43" s="12">
        <f t="shared" si="96"/>
        <v>0</v>
      </c>
      <c r="AR43" s="12">
        <f t="shared" si="97"/>
        <v>0</v>
      </c>
      <c r="AS43" s="12">
        <f t="shared" si="98"/>
        <v>0</v>
      </c>
      <c r="AT43" s="12">
        <f t="shared" si="99"/>
        <v>0</v>
      </c>
      <c r="AU43" s="12">
        <f t="shared" si="100"/>
        <v>0</v>
      </c>
      <c r="AV43" s="12">
        <f t="shared" si="101"/>
        <v>0</v>
      </c>
      <c r="AW43" s="12">
        <f t="shared" si="102"/>
        <v>0</v>
      </c>
      <c r="BA43" s="26">
        <f>SUM(BA39:BA42)</f>
        <v>0</v>
      </c>
    </row>
    <row r="44" spans="2:70" ht="15" customHeight="1" x14ac:dyDescent="0.25">
      <c r="B44" s="57" t="s">
        <v>51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54</v>
      </c>
      <c r="C45" s="21"/>
      <c r="D45" s="71" t="s">
        <v>55</v>
      </c>
      <c r="E45" s="71"/>
      <c r="F45" s="71"/>
      <c r="G45" s="22"/>
      <c r="H45" s="72" t="s">
        <v>56</v>
      </c>
      <c r="I45" s="73"/>
      <c r="J45" s="73"/>
      <c r="K45" s="72" t="s">
        <v>57</v>
      </c>
      <c r="L45" s="73"/>
      <c r="M45" s="73"/>
      <c r="N45" s="72" t="s">
        <v>58</v>
      </c>
      <c r="O45" s="73"/>
      <c r="P45" s="73"/>
      <c r="Q45" s="72" t="s">
        <v>59</v>
      </c>
      <c r="R45" s="73"/>
      <c r="S45" s="73"/>
      <c r="T45" s="72" t="s">
        <v>60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61</v>
      </c>
      <c r="AY45" s="59"/>
      <c r="AZ45" s="60"/>
      <c r="BA45" s="58" t="s">
        <v>62</v>
      </c>
      <c r="BB45" s="59"/>
      <c r="BC45" s="60"/>
      <c r="BD45" s="58" t="s">
        <v>63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64</v>
      </c>
      <c r="BN45" s="59"/>
      <c r="BO45" s="60"/>
    </row>
    <row r="46" spans="2:70" x14ac:dyDescent="0.25">
      <c r="B46" s="11">
        <v>45914</v>
      </c>
      <c r="C46" s="6" t="str">
        <f>AB47</f>
        <v>Ukraine</v>
      </c>
      <c r="D46" s="48"/>
      <c r="E46" s="49" t="s">
        <v>0</v>
      </c>
      <c r="F46" s="47"/>
      <c r="G46" s="5" t="str">
        <f>AB48</f>
        <v>Belgium</v>
      </c>
      <c r="H46" s="28"/>
      <c r="I46" s="29" t="s">
        <v>0</v>
      </c>
      <c r="J46" s="30"/>
      <c r="K46" s="28"/>
      <c r="L46" s="29" t="s">
        <v>0</v>
      </c>
      <c r="M46" s="30"/>
      <c r="N46" s="28"/>
      <c r="O46" s="29" t="s">
        <v>0</v>
      </c>
      <c r="P46" s="30"/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0</v>
      </c>
      <c r="X46" s="29" t="s">
        <v>0</v>
      </c>
      <c r="Y46" s="32">
        <f>SUM(J46,M46,P46,S46,V46)</f>
        <v>0</v>
      </c>
      <c r="AA46" s="12">
        <v>1</v>
      </c>
      <c r="AB46" s="12" t="s">
        <v>99</v>
      </c>
      <c r="AD46" s="12">
        <f t="shared" ref="AD46:AD51" si="105">AG46+AH46</f>
        <v>0</v>
      </c>
      <c r="AE46" s="12">
        <f t="shared" ref="AE46:AE51" si="106">IF(OR(D46="",F46=""),0,IF(D46&gt;F46,C46,G46))</f>
        <v>0</v>
      </c>
      <c r="AF46" s="12">
        <f t="shared" ref="AF46:AF51" si="107">IF(OR(D46="",F46=""),0,1)</f>
        <v>0</v>
      </c>
      <c r="AG46" s="12">
        <f t="shared" ref="AG46:AG51" si="108">IF(OR(D46="",F46=""),0,IF(D46&gt;F46,D46,F46))</f>
        <v>0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0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0</v>
      </c>
      <c r="AM46" s="12">
        <f t="shared" ref="AM46:AM51" si="114">IF(D46&gt;F46,SUM(J46,M46,P46,S46,V46),SUM(H46,K46,N46,Q46,T46))</f>
        <v>0</v>
      </c>
      <c r="AO46" s="12">
        <f t="shared" ref="AO46:AO51" si="115">IF(OR(D46="",F46=""),0,IF(D46&lt;F46,C46,G46))</f>
        <v>0</v>
      </c>
      <c r="AP46" s="12">
        <f t="shared" ref="AP46:AP51" si="116">IF(OR(D46="",F46=""),0,1)</f>
        <v>0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0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0</v>
      </c>
      <c r="AV46" s="12">
        <f t="shared" ref="AV46:AV51" si="122">IF(D46&lt;F46,SUM(H46,K46,N46,Q46,T46,),SUM(J46,M46,P46,S46,V46))</f>
        <v>0</v>
      </c>
      <c r="AW46" s="12">
        <f t="shared" ref="AW46:AW51" si="123">IF(D46&lt;F46,SUM(J46,M46,P46,S46,V46),SUM(H46,K46,N46,Q46,T46))</f>
        <v>0</v>
      </c>
      <c r="AX46" s="27" t="s">
        <v>24</v>
      </c>
      <c r="AY46" s="27" t="s">
        <v>65</v>
      </c>
      <c r="AZ46" s="27" t="s">
        <v>26</v>
      </c>
      <c r="BA46" s="27" t="s">
        <v>66</v>
      </c>
      <c r="BB46" s="27" t="s">
        <v>67</v>
      </c>
      <c r="BC46" s="27" t="s">
        <v>68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67</v>
      </c>
      <c r="BK46" s="27" t="s">
        <v>68</v>
      </c>
      <c r="BL46" s="27" t="s">
        <v>69</v>
      </c>
      <c r="BM46" s="27" t="s">
        <v>67</v>
      </c>
      <c r="BN46" s="27" t="s">
        <v>68</v>
      </c>
      <c r="BO46" s="27" t="s">
        <v>70</v>
      </c>
    </row>
    <row r="47" spans="2:70" x14ac:dyDescent="0.25">
      <c r="B47" s="11">
        <v>45914</v>
      </c>
      <c r="C47" s="6" t="str">
        <f>AB46</f>
        <v>Italy</v>
      </c>
      <c r="D47" s="48"/>
      <c r="E47" s="49" t="s">
        <v>0</v>
      </c>
      <c r="F47" s="47"/>
      <c r="G47" s="5" t="str">
        <f>AB49</f>
        <v>Algeria</v>
      </c>
      <c r="H47" s="28"/>
      <c r="I47" s="29" t="s">
        <v>0</v>
      </c>
      <c r="J47" s="30"/>
      <c r="K47" s="28"/>
      <c r="L47" s="29" t="s">
        <v>0</v>
      </c>
      <c r="M47" s="30"/>
      <c r="N47" s="28"/>
      <c r="O47" s="29" t="s">
        <v>0</v>
      </c>
      <c r="P47" s="30"/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0</v>
      </c>
      <c r="X47" s="29" t="s">
        <v>0</v>
      </c>
      <c r="Y47" s="32">
        <f t="shared" ref="Y47:Y51" si="125">SUM(J47,M47,P47,S47,V47)</f>
        <v>0</v>
      </c>
      <c r="AA47" s="12">
        <v>2</v>
      </c>
      <c r="AB47" s="12" t="s">
        <v>100</v>
      </c>
      <c r="AD47" s="12">
        <f t="shared" si="105"/>
        <v>0</v>
      </c>
      <c r="AE47" s="12">
        <f t="shared" si="106"/>
        <v>0</v>
      </c>
      <c r="AF47" s="12">
        <f t="shared" si="107"/>
        <v>0</v>
      </c>
      <c r="AG47" s="12">
        <f t="shared" si="108"/>
        <v>0</v>
      </c>
      <c r="AH47" s="12">
        <f t="shared" si="109"/>
        <v>0</v>
      </c>
      <c r="AI47" s="12">
        <f t="shared" si="110"/>
        <v>0</v>
      </c>
      <c r="AJ47" s="12">
        <f t="shared" si="111"/>
        <v>0</v>
      </c>
      <c r="AK47" s="12">
        <f t="shared" si="112"/>
        <v>0</v>
      </c>
      <c r="AL47" s="12">
        <f t="shared" si="113"/>
        <v>0</v>
      </c>
      <c r="AM47" s="12">
        <f t="shared" si="114"/>
        <v>0</v>
      </c>
      <c r="AO47" s="12">
        <f t="shared" si="115"/>
        <v>0</v>
      </c>
      <c r="AP47" s="12">
        <f t="shared" si="116"/>
        <v>0</v>
      </c>
      <c r="AQ47" s="12">
        <f t="shared" si="117"/>
        <v>0</v>
      </c>
      <c r="AR47" s="12">
        <f t="shared" si="118"/>
        <v>0</v>
      </c>
      <c r="AS47" s="12">
        <f t="shared" si="119"/>
        <v>0</v>
      </c>
      <c r="AT47" s="12">
        <f t="shared" si="120"/>
        <v>0</v>
      </c>
      <c r="AU47" s="12">
        <f t="shared" si="121"/>
        <v>0</v>
      </c>
      <c r="AV47" s="12">
        <f t="shared" si="122"/>
        <v>0</v>
      </c>
      <c r="AW47" s="12">
        <f t="shared" si="123"/>
        <v>0</v>
      </c>
      <c r="AX47" s="50">
        <v>1</v>
      </c>
      <c r="AY47" s="51" t="str">
        <f>VLOOKUP($AX47,Dummy!$B$23:$S$26,2,FALSE)</f>
        <v>Italy</v>
      </c>
      <c r="AZ47" s="50">
        <f>VLOOKUP($AX47,Dummy!$B$23:$S$26,3,FALSE)</f>
        <v>0</v>
      </c>
      <c r="BA47" s="50">
        <f>VLOOKUP($AX47,Dummy!$B$23:$S$26,4,FALSE)</f>
        <v>0</v>
      </c>
      <c r="BB47" s="50">
        <f>VLOOKUP($AX47,Dummy!$B$23:$S$26,5,FALSE)</f>
        <v>0</v>
      </c>
      <c r="BC47" s="50">
        <f>VLOOKUP($AX47,Dummy!$B$23:$S$26,6,FALSE)</f>
        <v>0</v>
      </c>
      <c r="BD47" s="50">
        <f>VLOOKUP($AX47,Dummy!$B$23:$S$26,7,FALSE)</f>
        <v>0</v>
      </c>
      <c r="BE47" s="50">
        <f>VLOOKUP($AX47,Dummy!$B$23:$S$26,8,FALSE)</f>
        <v>0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0</v>
      </c>
      <c r="BK47" s="50">
        <f>VLOOKUP($AX47,Dummy!$B$23:$S$26,14,FALSE)</f>
        <v>0</v>
      </c>
      <c r="BL47" s="52" t="str">
        <f>VLOOKUP($AX47,Dummy!$B$23:$S$26,15,FALSE)</f>
        <v>MAX</v>
      </c>
      <c r="BM47" s="50">
        <f>VLOOKUP($AX47,Dummy!$B$23:$S$26,16,FALSE)</f>
        <v>0</v>
      </c>
      <c r="BN47" s="50">
        <f>VLOOKUP($AX47,Dummy!$B$23:$S$26,17,FALSE)</f>
        <v>0</v>
      </c>
      <c r="BO47" s="52" t="str">
        <f>VLOOKUP($AX47,Dummy!$B$23:$S$26,18,FALSE)</f>
        <v>MAX</v>
      </c>
    </row>
    <row r="48" spans="2:70" x14ac:dyDescent="0.25">
      <c r="B48" s="11">
        <v>45916</v>
      </c>
      <c r="C48" s="6" t="str">
        <f>AB47</f>
        <v>Ukraine</v>
      </c>
      <c r="D48" s="48"/>
      <c r="E48" s="49" t="s">
        <v>0</v>
      </c>
      <c r="F48" s="47"/>
      <c r="G48" s="5" t="str">
        <f>AB49</f>
        <v>Algeria</v>
      </c>
      <c r="H48" s="28"/>
      <c r="I48" s="29" t="s">
        <v>0</v>
      </c>
      <c r="J48" s="30"/>
      <c r="K48" s="28"/>
      <c r="L48" s="29" t="s">
        <v>0</v>
      </c>
      <c r="M48" s="30"/>
      <c r="N48" s="28"/>
      <c r="O48" s="29" t="s">
        <v>0</v>
      </c>
      <c r="P48" s="30"/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0</v>
      </c>
      <c r="X48" s="29" t="s">
        <v>0</v>
      </c>
      <c r="Y48" s="32">
        <f t="shared" si="125"/>
        <v>0</v>
      </c>
      <c r="AA48" s="12">
        <v>3</v>
      </c>
      <c r="AB48" s="12" t="s">
        <v>101</v>
      </c>
      <c r="AD48" s="12">
        <f t="shared" si="105"/>
        <v>0</v>
      </c>
      <c r="AE48" s="12">
        <f t="shared" si="106"/>
        <v>0</v>
      </c>
      <c r="AF48" s="12">
        <f t="shared" si="107"/>
        <v>0</v>
      </c>
      <c r="AG48" s="12">
        <f t="shared" si="108"/>
        <v>0</v>
      </c>
      <c r="AH48" s="12">
        <f t="shared" si="109"/>
        <v>0</v>
      </c>
      <c r="AI48" s="12">
        <f t="shared" si="110"/>
        <v>0</v>
      </c>
      <c r="AJ48" s="12">
        <f t="shared" si="111"/>
        <v>0</v>
      </c>
      <c r="AK48" s="12">
        <f t="shared" si="112"/>
        <v>0</v>
      </c>
      <c r="AL48" s="12">
        <f t="shared" si="113"/>
        <v>0</v>
      </c>
      <c r="AM48" s="12">
        <f t="shared" si="114"/>
        <v>0</v>
      </c>
      <c r="AO48" s="12">
        <f t="shared" si="115"/>
        <v>0</v>
      </c>
      <c r="AP48" s="12">
        <f t="shared" si="116"/>
        <v>0</v>
      </c>
      <c r="AQ48" s="12">
        <f t="shared" si="117"/>
        <v>0</v>
      </c>
      <c r="AR48" s="12">
        <f t="shared" si="118"/>
        <v>0</v>
      </c>
      <c r="AS48" s="12">
        <f t="shared" si="119"/>
        <v>0</v>
      </c>
      <c r="AT48" s="12">
        <f t="shared" si="120"/>
        <v>0</v>
      </c>
      <c r="AU48" s="12">
        <f t="shared" si="121"/>
        <v>0</v>
      </c>
      <c r="AV48" s="12">
        <f t="shared" si="122"/>
        <v>0</v>
      </c>
      <c r="AW48" s="12">
        <f t="shared" si="123"/>
        <v>0</v>
      </c>
      <c r="AX48" s="50">
        <v>2</v>
      </c>
      <c r="AY48" s="51" t="str">
        <f>VLOOKUP($AX48,Dummy!$B$23:$S$26,2,FALSE)</f>
        <v>Ukraine</v>
      </c>
      <c r="AZ48" s="50">
        <f>VLOOKUP($AX48,Dummy!$B$23:$S$26,3,FALSE)</f>
        <v>0</v>
      </c>
      <c r="BA48" s="50">
        <f>VLOOKUP($AX48,Dummy!$B$23:$S$26,4,FALSE)</f>
        <v>0</v>
      </c>
      <c r="BB48" s="50">
        <f>VLOOKUP($AX48,Dummy!$B$23:$S$26,5,FALSE)</f>
        <v>0</v>
      </c>
      <c r="BC48" s="50">
        <f>VLOOKUP($AX48,Dummy!$B$23:$S$26,6,FALSE)</f>
        <v>0</v>
      </c>
      <c r="BD48" s="50">
        <f>VLOOKUP($AX48,Dummy!$B$23:$S$26,7,FALSE)</f>
        <v>0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0</v>
      </c>
      <c r="BK48" s="50">
        <f>VLOOKUP($AX48,Dummy!$B$23:$S$26,14,FALSE)</f>
        <v>0</v>
      </c>
      <c r="BL48" s="52" t="str">
        <f>VLOOKUP($AX48,Dummy!$B$23:$S$26,15,FALSE)</f>
        <v>MAX</v>
      </c>
      <c r="BM48" s="50">
        <f>VLOOKUP($AX48,Dummy!$B$23:$S$26,16,FALSE)</f>
        <v>0</v>
      </c>
      <c r="BN48" s="50">
        <f>VLOOKUP($AX48,Dummy!$B$23:$S$26,17,FALSE)</f>
        <v>0</v>
      </c>
      <c r="BO48" s="52" t="str">
        <f>VLOOKUP($AX48,Dummy!$B$23:$S$26,18,FALSE)</f>
        <v>MAX</v>
      </c>
    </row>
    <row r="49" spans="2:67" x14ac:dyDescent="0.25">
      <c r="B49" s="11">
        <v>45916</v>
      </c>
      <c r="C49" s="6" t="str">
        <f>AB46</f>
        <v>Italy</v>
      </c>
      <c r="D49" s="48"/>
      <c r="E49" s="49" t="s">
        <v>0</v>
      </c>
      <c r="F49" s="47"/>
      <c r="G49" s="5" t="str">
        <f>AB48</f>
        <v>Belgium</v>
      </c>
      <c r="H49" s="28"/>
      <c r="I49" s="29" t="s">
        <v>0</v>
      </c>
      <c r="J49" s="30"/>
      <c r="K49" s="28"/>
      <c r="L49" s="29" t="s">
        <v>0</v>
      </c>
      <c r="M49" s="30"/>
      <c r="N49" s="28"/>
      <c r="O49" s="29" t="s">
        <v>0</v>
      </c>
      <c r="P49" s="30"/>
      <c r="Q49" s="28"/>
      <c r="R49" s="29" t="s">
        <v>0</v>
      </c>
      <c r="S49" s="30"/>
      <c r="T49" s="28"/>
      <c r="U49" s="29" t="s">
        <v>0</v>
      </c>
      <c r="V49" s="30"/>
      <c r="W49" s="31">
        <f t="shared" si="124"/>
        <v>0</v>
      </c>
      <c r="X49" s="29" t="s">
        <v>0</v>
      </c>
      <c r="Y49" s="32">
        <f t="shared" si="125"/>
        <v>0</v>
      </c>
      <c r="AA49" s="12">
        <v>4</v>
      </c>
      <c r="AB49" s="12" t="s">
        <v>102</v>
      </c>
      <c r="AD49" s="12">
        <f t="shared" si="105"/>
        <v>0</v>
      </c>
      <c r="AE49" s="12">
        <f t="shared" si="106"/>
        <v>0</v>
      </c>
      <c r="AF49" s="12">
        <f t="shared" si="107"/>
        <v>0</v>
      </c>
      <c r="AG49" s="12">
        <f t="shared" si="108"/>
        <v>0</v>
      </c>
      <c r="AH49" s="12">
        <f t="shared" si="109"/>
        <v>0</v>
      </c>
      <c r="AI49" s="12">
        <f t="shared" si="110"/>
        <v>0</v>
      </c>
      <c r="AJ49" s="12">
        <f t="shared" si="111"/>
        <v>0</v>
      </c>
      <c r="AK49" s="12">
        <f t="shared" si="112"/>
        <v>0</v>
      </c>
      <c r="AL49" s="12">
        <f t="shared" si="113"/>
        <v>0</v>
      </c>
      <c r="AM49" s="12">
        <f t="shared" si="114"/>
        <v>0</v>
      </c>
      <c r="AO49" s="12">
        <f t="shared" si="115"/>
        <v>0</v>
      </c>
      <c r="AP49" s="12">
        <f t="shared" si="116"/>
        <v>0</v>
      </c>
      <c r="AQ49" s="12">
        <f t="shared" si="117"/>
        <v>0</v>
      </c>
      <c r="AR49" s="12">
        <f t="shared" si="118"/>
        <v>0</v>
      </c>
      <c r="AS49" s="12">
        <f t="shared" si="119"/>
        <v>0</v>
      </c>
      <c r="AT49" s="12">
        <f t="shared" si="120"/>
        <v>0</v>
      </c>
      <c r="AU49" s="12">
        <f t="shared" si="121"/>
        <v>0</v>
      </c>
      <c r="AV49" s="12">
        <f t="shared" si="122"/>
        <v>0</v>
      </c>
      <c r="AW49" s="12">
        <f t="shared" si="123"/>
        <v>0</v>
      </c>
      <c r="AX49" s="50">
        <v>3</v>
      </c>
      <c r="AY49" s="51" t="str">
        <f>VLOOKUP($AX49,Dummy!$B$23:$S$26,2,FALSE)</f>
        <v>Belgium</v>
      </c>
      <c r="AZ49" s="50">
        <f>VLOOKUP($AX49,Dummy!$B$23:$S$26,3,FALSE)</f>
        <v>0</v>
      </c>
      <c r="BA49" s="50">
        <f>VLOOKUP($AX49,Dummy!$B$23:$S$26,4,FALSE)</f>
        <v>0</v>
      </c>
      <c r="BB49" s="50">
        <f>VLOOKUP($AX49,Dummy!$B$23:$S$26,5,FALSE)</f>
        <v>0</v>
      </c>
      <c r="BC49" s="50">
        <f>VLOOKUP($AX49,Dummy!$B$23:$S$26,6,FALSE)</f>
        <v>0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0</v>
      </c>
      <c r="BJ49" s="50">
        <f>VLOOKUP($AX49,Dummy!$B$23:$S$26,13,FALSE)</f>
        <v>0</v>
      </c>
      <c r="BK49" s="50">
        <f>VLOOKUP($AX49,Dummy!$B$23:$S$26,14,FALSE)</f>
        <v>0</v>
      </c>
      <c r="BL49" s="52" t="str">
        <f>VLOOKUP($AX49,Dummy!$B$23:$S$26,15,FALSE)</f>
        <v>MAX</v>
      </c>
      <c r="BM49" s="50">
        <f>VLOOKUP($AX49,Dummy!$B$23:$S$26,16,FALSE)</f>
        <v>0</v>
      </c>
      <c r="BN49" s="50">
        <f>VLOOKUP($AX49,Dummy!$B$23:$S$26,17,FALSE)</f>
        <v>0</v>
      </c>
      <c r="BO49" s="52" t="str">
        <f>VLOOKUP($AX49,Dummy!$B$23:$S$26,18,FALSE)</f>
        <v>MAX</v>
      </c>
    </row>
    <row r="50" spans="2:67" x14ac:dyDescent="0.25">
      <c r="B50" s="11">
        <v>45918</v>
      </c>
      <c r="C50" s="6" t="str">
        <f>AB48</f>
        <v>Belgium</v>
      </c>
      <c r="D50" s="48"/>
      <c r="E50" s="49" t="s">
        <v>0</v>
      </c>
      <c r="F50" s="47"/>
      <c r="G50" s="5" t="str">
        <f>AB49</f>
        <v>Algeria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Algeria</v>
      </c>
      <c r="AZ50" s="50">
        <f>VLOOKUP($AX50,Dummy!$B$23:$S$26,3,FALSE)</f>
        <v>0</v>
      </c>
      <c r="BA50" s="50">
        <f>VLOOKUP($AX50,Dummy!$B$23:$S$26,4,FALSE)</f>
        <v>0</v>
      </c>
      <c r="BB50" s="50">
        <f>VLOOKUP($AX50,Dummy!$B$23:$S$26,5,FALSE)</f>
        <v>0</v>
      </c>
      <c r="BC50" s="50">
        <f>VLOOKUP($AX50,Dummy!$B$23:$S$26,6,FALSE)</f>
        <v>0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0</v>
      </c>
      <c r="BJ50" s="50">
        <f>VLOOKUP($AX50,Dummy!$B$23:$S$26,13,FALSE)</f>
        <v>0</v>
      </c>
      <c r="BK50" s="50">
        <f>VLOOKUP($AX50,Dummy!$B$23:$S$26,14,FALSE)</f>
        <v>0</v>
      </c>
      <c r="BL50" s="52" t="str">
        <f>VLOOKUP($AX50,Dummy!$B$23:$S$26,15,FALSE)</f>
        <v>MAX</v>
      </c>
      <c r="BM50" s="50">
        <f>VLOOKUP($AX50,Dummy!$B$23:$S$26,16,FALSE)</f>
        <v>0</v>
      </c>
      <c r="BN50" s="50">
        <f>VLOOKUP($AX50,Dummy!$B$23:$S$26,17,FALSE)</f>
        <v>0</v>
      </c>
      <c r="BO50" s="52" t="str">
        <f>VLOOKUP($AX50,Dummy!$B$23:$S$26,18,FALSE)</f>
        <v>MAX</v>
      </c>
    </row>
    <row r="51" spans="2:67" x14ac:dyDescent="0.25">
      <c r="B51" s="11">
        <v>45918</v>
      </c>
      <c r="C51" s="6" t="str">
        <f>AB46</f>
        <v>Italy</v>
      </c>
      <c r="D51" s="48"/>
      <c r="E51" s="49" t="s">
        <v>0</v>
      </c>
      <c r="F51" s="47"/>
      <c r="G51" s="5" t="str">
        <f>AB47</f>
        <v>Ukraine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0</v>
      </c>
    </row>
    <row r="52" spans="2:67" ht="15" customHeight="1" x14ac:dyDescent="0.25">
      <c r="B52" s="57" t="s">
        <v>52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54</v>
      </c>
      <c r="C53" s="21"/>
      <c r="D53" s="71" t="s">
        <v>55</v>
      </c>
      <c r="E53" s="71"/>
      <c r="F53" s="71"/>
      <c r="G53" s="22"/>
      <c r="H53" s="72" t="s">
        <v>56</v>
      </c>
      <c r="I53" s="73"/>
      <c r="J53" s="73"/>
      <c r="K53" s="72" t="s">
        <v>57</v>
      </c>
      <c r="L53" s="73"/>
      <c r="M53" s="73"/>
      <c r="N53" s="72" t="s">
        <v>58</v>
      </c>
      <c r="O53" s="73"/>
      <c r="P53" s="73"/>
      <c r="Q53" s="72" t="s">
        <v>59</v>
      </c>
      <c r="R53" s="73"/>
      <c r="S53" s="73"/>
      <c r="T53" s="72" t="s">
        <v>60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61</v>
      </c>
      <c r="AY53" s="59"/>
      <c r="AZ53" s="60"/>
      <c r="BA53" s="58" t="s">
        <v>62</v>
      </c>
      <c r="BB53" s="59"/>
      <c r="BC53" s="60"/>
      <c r="BD53" s="58" t="s">
        <v>63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64</v>
      </c>
      <c r="BN53" s="59"/>
      <c r="BO53" s="60"/>
    </row>
    <row r="54" spans="2:67" x14ac:dyDescent="0.25">
      <c r="B54" s="23">
        <v>45913</v>
      </c>
      <c r="C54" s="24" t="str">
        <f>AB55</f>
        <v>Canada</v>
      </c>
      <c r="D54" s="48"/>
      <c r="E54" s="49" t="s">
        <v>0</v>
      </c>
      <c r="F54" s="47"/>
      <c r="G54" s="25" t="str">
        <f>AB56</f>
        <v>Turkey</v>
      </c>
      <c r="H54" s="28"/>
      <c r="I54" s="29" t="s">
        <v>0</v>
      </c>
      <c r="J54" s="30"/>
      <c r="K54" s="28"/>
      <c r="L54" s="29" t="s">
        <v>0</v>
      </c>
      <c r="M54" s="30"/>
      <c r="N54" s="28"/>
      <c r="O54" s="29" t="s">
        <v>0</v>
      </c>
      <c r="P54" s="30"/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0</v>
      </c>
      <c r="X54" s="29" t="s">
        <v>0</v>
      </c>
      <c r="Y54" s="32">
        <f>SUM(J54,M54,P54,S54,V54)</f>
        <v>0</v>
      </c>
      <c r="AA54" s="12">
        <v>1</v>
      </c>
      <c r="AB54" s="12" t="s">
        <v>103</v>
      </c>
      <c r="AD54" s="12">
        <f>AG54+AH54</f>
        <v>0</v>
      </c>
      <c r="AE54" s="12">
        <f>IF(OR(D54="",F54=""),0,IF(D54&gt;F54,C54,G54))</f>
        <v>0</v>
      </c>
      <c r="AF54" s="12">
        <f>IF(OR(D54="",F54=""),0,1)</f>
        <v>0</v>
      </c>
      <c r="AG54" s="12">
        <f>IF(OR(D54="",F54=""),0,IF(D54&gt;F54,D54,F54))</f>
        <v>0</v>
      </c>
      <c r="AH54" s="12">
        <f>IF(OR(D54="",F54=""),0,IF(D54&gt;F54,F54,D54))</f>
        <v>0</v>
      </c>
      <c r="AI54" s="12">
        <f>IF(AND(AG54=3,AH54=0),1,0)</f>
        <v>0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0</v>
      </c>
      <c r="AM54" s="12">
        <f>IF(D54&gt;F54,SUM(J54,M54,P54,S54,V54),SUM(H54,K54,N54,Q54,T54))</f>
        <v>0</v>
      </c>
      <c r="AO54" s="12">
        <f>IF(OR(D54="",F54=""),0,IF(D54&lt;F54,C54,G54))</f>
        <v>0</v>
      </c>
      <c r="AP54" s="12">
        <f>IF(OR(D54="",F54=""),0,1)</f>
        <v>0</v>
      </c>
      <c r="AQ54" s="12">
        <f>IF(OR(D54="",F54=""),0,IF(D54&lt;F54,D54,F54))</f>
        <v>0</v>
      </c>
      <c r="AR54" s="12">
        <f>IF(OR(D54="",F54=""),0,IF(D54&lt;F54,F54,D54))</f>
        <v>0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0</v>
      </c>
      <c r="AV54" s="12">
        <f>IF(D54&lt;F54,SUM(H54,K54,N54,Q54,T54,),SUM(J54,M54,P54,S54,V54))</f>
        <v>0</v>
      </c>
      <c r="AW54" s="12">
        <f>IF(D54&lt;F54,SUM(J54,M54,P54,S54,V54),SUM(H54,K54,N54,Q54,T54))</f>
        <v>0</v>
      </c>
      <c r="AX54" s="27" t="s">
        <v>24</v>
      </c>
      <c r="AY54" s="27" t="s">
        <v>65</v>
      </c>
      <c r="AZ54" s="27" t="s">
        <v>26</v>
      </c>
      <c r="BA54" s="27" t="s">
        <v>66</v>
      </c>
      <c r="BB54" s="27" t="s">
        <v>67</v>
      </c>
      <c r="BC54" s="27" t="s">
        <v>68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67</v>
      </c>
      <c r="BK54" s="27" t="s">
        <v>68</v>
      </c>
      <c r="BL54" s="27" t="s">
        <v>69</v>
      </c>
      <c r="BM54" s="27" t="s">
        <v>67</v>
      </c>
      <c r="BN54" s="27" t="s">
        <v>68</v>
      </c>
      <c r="BO54" s="27" t="s">
        <v>70</v>
      </c>
    </row>
    <row r="55" spans="2:67" x14ac:dyDescent="0.25">
      <c r="B55" s="23">
        <v>45913</v>
      </c>
      <c r="C55" s="24" t="str">
        <f>AB54</f>
        <v>Japan</v>
      </c>
      <c r="D55" s="48"/>
      <c r="E55" s="49" t="s">
        <v>0</v>
      </c>
      <c r="F55" s="47"/>
      <c r="G55" s="25" t="str">
        <f>AB57</f>
        <v>Libya</v>
      </c>
      <c r="H55" s="28"/>
      <c r="I55" s="29" t="s">
        <v>0</v>
      </c>
      <c r="J55" s="30"/>
      <c r="K55" s="28"/>
      <c r="L55" s="29" t="s">
        <v>0</v>
      </c>
      <c r="M55" s="30"/>
      <c r="N55" s="28"/>
      <c r="O55" s="29" t="s">
        <v>0</v>
      </c>
      <c r="P55" s="30"/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0</v>
      </c>
      <c r="X55" s="29" t="s">
        <v>0</v>
      </c>
      <c r="Y55" s="32">
        <f t="shared" ref="Y55:Y59" si="127">SUM(J55,M55,P55,S55,V55)</f>
        <v>0</v>
      </c>
      <c r="AA55" s="12">
        <v>2</v>
      </c>
      <c r="AB55" s="12" t="s">
        <v>104</v>
      </c>
      <c r="AD55" s="12">
        <f t="shared" ref="AD55:AD59" si="128">AG55+AH55</f>
        <v>0</v>
      </c>
      <c r="AE55" s="12">
        <f t="shared" ref="AE55:AE59" si="129">IF(OR(D55="",F55=""),0,IF(D55&gt;F55,C55,G55))</f>
        <v>0</v>
      </c>
      <c r="AF55" s="12">
        <f t="shared" ref="AF55:AF59" si="130">IF(OR(D55="",F55=""),0,1)</f>
        <v>0</v>
      </c>
      <c r="AG55" s="12">
        <f t="shared" ref="AG55:AG59" si="131">IF(OR(D55="",F55=""),0,IF(D55&gt;F55,D55,F55))</f>
        <v>0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0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0</v>
      </c>
      <c r="AM55" s="12">
        <f t="shared" ref="AM55:AM59" si="137">IF(D55&gt;F55,SUM(J55,M55,P55,S55,V55),SUM(H55,K55,N55,Q55,T55))</f>
        <v>0</v>
      </c>
      <c r="AO55" s="12">
        <f t="shared" ref="AO55:AO59" si="138">IF(OR(D55="",F55=""),0,IF(D55&lt;F55,C55,G55))</f>
        <v>0</v>
      </c>
      <c r="AP55" s="12">
        <f t="shared" ref="AP55:AP59" si="139">IF(OR(D55="",F55=""),0,1)</f>
        <v>0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0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0</v>
      </c>
      <c r="AW55" s="12">
        <f t="shared" ref="AW55:AW59" si="146">IF(D55&lt;F55,SUM(J55,M55,P55,S55,V55),SUM(H55,K55,N55,Q55,T55))</f>
        <v>0</v>
      </c>
      <c r="AX55" s="50">
        <v>1</v>
      </c>
      <c r="AY55" s="51" t="str">
        <f>VLOOKUP($AX55,Dummy!$B$27:$S$30,2,FALSE)</f>
        <v>Japan</v>
      </c>
      <c r="AZ55" s="50">
        <f>VLOOKUP($AX55,Dummy!$B$27:$S$30,3,FALSE)</f>
        <v>0</v>
      </c>
      <c r="BA55" s="50">
        <f>VLOOKUP($AX55,Dummy!$B$27:$S$30,4,FALSE)</f>
        <v>0</v>
      </c>
      <c r="BB55" s="50">
        <f>VLOOKUP($AX55,Dummy!$B$27:$S$30,5,FALSE)</f>
        <v>0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0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0</v>
      </c>
      <c r="BK55" s="50">
        <f>VLOOKUP($AX55,Dummy!$B$27:$S$30,14,FALSE)</f>
        <v>0</v>
      </c>
      <c r="BL55" s="52" t="str">
        <f>VLOOKUP($AX55,Dummy!$B$27:$S$30,15,FALSE)</f>
        <v>MAX</v>
      </c>
      <c r="BM55" s="50">
        <f>VLOOKUP($AX55,Dummy!$B$27:$S$30,16,FALSE)</f>
        <v>0</v>
      </c>
      <c r="BN55" s="50">
        <f>VLOOKUP($AX55,Dummy!$B$27:$S$30,17,FALSE)</f>
        <v>0</v>
      </c>
      <c r="BO55" s="52" t="str">
        <f>VLOOKUP($AX55,Dummy!$B$27:$S$30,18,FALSE)</f>
        <v>MAX</v>
      </c>
    </row>
    <row r="56" spans="2:67" x14ac:dyDescent="0.25">
      <c r="B56" s="23">
        <v>45915</v>
      </c>
      <c r="C56" s="24" t="str">
        <f>AB55</f>
        <v>Canada</v>
      </c>
      <c r="D56" s="48"/>
      <c r="E56" s="49" t="s">
        <v>0</v>
      </c>
      <c r="F56" s="47"/>
      <c r="G56" s="25" t="str">
        <f>AB57</f>
        <v>Libya</v>
      </c>
      <c r="H56" s="28"/>
      <c r="I56" s="29" t="s">
        <v>0</v>
      </c>
      <c r="J56" s="30"/>
      <c r="K56" s="28"/>
      <c r="L56" s="29" t="s">
        <v>0</v>
      </c>
      <c r="M56" s="30"/>
      <c r="N56" s="28"/>
      <c r="O56" s="29" t="s">
        <v>0</v>
      </c>
      <c r="P56" s="30"/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0</v>
      </c>
      <c r="X56" s="29" t="s">
        <v>0</v>
      </c>
      <c r="Y56" s="32">
        <f t="shared" si="127"/>
        <v>0</v>
      </c>
      <c r="AA56" s="12">
        <v>3</v>
      </c>
      <c r="AB56" s="12" t="s">
        <v>105</v>
      </c>
      <c r="AD56" s="12">
        <f t="shared" si="128"/>
        <v>0</v>
      </c>
      <c r="AE56" s="12">
        <f t="shared" si="129"/>
        <v>0</v>
      </c>
      <c r="AF56" s="12">
        <f t="shared" si="130"/>
        <v>0</v>
      </c>
      <c r="AG56" s="12">
        <f t="shared" si="131"/>
        <v>0</v>
      </c>
      <c r="AH56" s="12">
        <f t="shared" si="132"/>
        <v>0</v>
      </c>
      <c r="AI56" s="12">
        <f t="shared" si="133"/>
        <v>0</v>
      </c>
      <c r="AJ56" s="12">
        <f t="shared" si="134"/>
        <v>0</v>
      </c>
      <c r="AK56" s="12">
        <f t="shared" si="135"/>
        <v>0</v>
      </c>
      <c r="AL56" s="12">
        <f t="shared" si="136"/>
        <v>0</v>
      </c>
      <c r="AM56" s="12">
        <f t="shared" si="137"/>
        <v>0</v>
      </c>
      <c r="AO56" s="12">
        <f t="shared" si="138"/>
        <v>0</v>
      </c>
      <c r="AP56" s="12">
        <f t="shared" si="139"/>
        <v>0</v>
      </c>
      <c r="AQ56" s="12">
        <f t="shared" si="140"/>
        <v>0</v>
      </c>
      <c r="AR56" s="12">
        <f t="shared" si="141"/>
        <v>0</v>
      </c>
      <c r="AS56" s="12">
        <f t="shared" si="142"/>
        <v>0</v>
      </c>
      <c r="AT56" s="12">
        <f t="shared" si="143"/>
        <v>0</v>
      </c>
      <c r="AU56" s="12">
        <f t="shared" si="144"/>
        <v>0</v>
      </c>
      <c r="AV56" s="12">
        <f t="shared" si="145"/>
        <v>0</v>
      </c>
      <c r="AW56" s="12">
        <f t="shared" si="146"/>
        <v>0</v>
      </c>
      <c r="AX56" s="50">
        <v>2</v>
      </c>
      <c r="AY56" s="51" t="str">
        <f>VLOOKUP($AX56,Dummy!$B$27:$S$30,2,FALSE)</f>
        <v>Canada</v>
      </c>
      <c r="AZ56" s="50">
        <f>VLOOKUP($AX56,Dummy!$B$27:$S$30,3,FALSE)</f>
        <v>0</v>
      </c>
      <c r="BA56" s="50">
        <f>VLOOKUP($AX56,Dummy!$B$27:$S$30,4,FALSE)</f>
        <v>0</v>
      </c>
      <c r="BB56" s="50">
        <f>VLOOKUP($AX56,Dummy!$B$27:$S$30,5,FALSE)</f>
        <v>0</v>
      </c>
      <c r="BC56" s="50">
        <f>VLOOKUP($AX56,Dummy!$B$27:$S$30,6,FALSE)</f>
        <v>0</v>
      </c>
      <c r="BD56" s="50">
        <f>VLOOKUP($AX56,Dummy!$B$27:$S$30,7,FALSE)</f>
        <v>0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0</v>
      </c>
      <c r="BK56" s="50">
        <f>VLOOKUP($AX56,Dummy!$B$27:$S$30,14,FALSE)</f>
        <v>0</v>
      </c>
      <c r="BL56" s="52" t="str">
        <f>VLOOKUP($AX56,Dummy!$B$27:$S$30,15,FALSE)</f>
        <v>MAX</v>
      </c>
      <c r="BM56" s="50">
        <f>VLOOKUP($AX56,Dummy!$B$27:$S$30,16,FALSE)</f>
        <v>0</v>
      </c>
      <c r="BN56" s="50">
        <f>VLOOKUP($AX56,Dummy!$B$27:$S$30,17,FALSE)</f>
        <v>0</v>
      </c>
      <c r="BO56" s="52" t="str">
        <f>VLOOKUP($AX56,Dummy!$B$27:$S$30,18,FALSE)</f>
        <v>MAX</v>
      </c>
    </row>
    <row r="57" spans="2:67" x14ac:dyDescent="0.25">
      <c r="B57" s="23">
        <v>45915</v>
      </c>
      <c r="C57" s="24" t="str">
        <f>AB54</f>
        <v>Japan</v>
      </c>
      <c r="D57" s="48"/>
      <c r="E57" s="49" t="s">
        <v>0</v>
      </c>
      <c r="F57" s="47"/>
      <c r="G57" s="25" t="str">
        <f>AB56</f>
        <v>Turkey</v>
      </c>
      <c r="H57" s="28"/>
      <c r="I57" s="29" t="s">
        <v>0</v>
      </c>
      <c r="J57" s="30"/>
      <c r="K57" s="28"/>
      <c r="L57" s="29" t="s">
        <v>0</v>
      </c>
      <c r="M57" s="30"/>
      <c r="N57" s="28"/>
      <c r="O57" s="29" t="s">
        <v>0</v>
      </c>
      <c r="P57" s="30"/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0</v>
      </c>
      <c r="X57" s="29" t="s">
        <v>0</v>
      </c>
      <c r="Y57" s="32">
        <f t="shared" si="127"/>
        <v>0</v>
      </c>
      <c r="AA57" s="12">
        <v>4</v>
      </c>
      <c r="AB57" s="12" t="s">
        <v>106</v>
      </c>
      <c r="AD57" s="12">
        <f t="shared" si="128"/>
        <v>0</v>
      </c>
      <c r="AE57" s="12">
        <f t="shared" si="129"/>
        <v>0</v>
      </c>
      <c r="AF57" s="12">
        <f t="shared" si="130"/>
        <v>0</v>
      </c>
      <c r="AG57" s="12">
        <f t="shared" si="131"/>
        <v>0</v>
      </c>
      <c r="AH57" s="12">
        <f t="shared" si="132"/>
        <v>0</v>
      </c>
      <c r="AI57" s="12">
        <f t="shared" si="133"/>
        <v>0</v>
      </c>
      <c r="AJ57" s="12">
        <f t="shared" si="134"/>
        <v>0</v>
      </c>
      <c r="AK57" s="12">
        <f t="shared" si="135"/>
        <v>0</v>
      </c>
      <c r="AL57" s="12">
        <f t="shared" si="136"/>
        <v>0</v>
      </c>
      <c r="AM57" s="12">
        <f t="shared" si="137"/>
        <v>0</v>
      </c>
      <c r="AO57" s="12">
        <f t="shared" si="138"/>
        <v>0</v>
      </c>
      <c r="AP57" s="12">
        <f t="shared" si="139"/>
        <v>0</v>
      </c>
      <c r="AQ57" s="12">
        <f t="shared" si="140"/>
        <v>0</v>
      </c>
      <c r="AR57" s="12">
        <f t="shared" si="141"/>
        <v>0</v>
      </c>
      <c r="AS57" s="12">
        <f t="shared" si="142"/>
        <v>0</v>
      </c>
      <c r="AT57" s="12">
        <f t="shared" si="143"/>
        <v>0</v>
      </c>
      <c r="AU57" s="12">
        <f t="shared" si="144"/>
        <v>0</v>
      </c>
      <c r="AV57" s="12">
        <f t="shared" si="145"/>
        <v>0</v>
      </c>
      <c r="AW57" s="12">
        <f t="shared" si="146"/>
        <v>0</v>
      </c>
      <c r="AX57" s="50">
        <v>3</v>
      </c>
      <c r="AY57" s="51" t="str">
        <f>VLOOKUP($AX57,Dummy!$B$27:$S$30,2,FALSE)</f>
        <v>Turkey</v>
      </c>
      <c r="AZ57" s="50">
        <f>VLOOKUP($AX57,Dummy!$B$27:$S$30,3,FALSE)</f>
        <v>0</v>
      </c>
      <c r="BA57" s="50">
        <f>VLOOKUP($AX57,Dummy!$B$27:$S$30,4,FALSE)</f>
        <v>0</v>
      </c>
      <c r="BB57" s="50">
        <f>VLOOKUP($AX57,Dummy!$B$27:$S$30,5,FALSE)</f>
        <v>0</v>
      </c>
      <c r="BC57" s="50">
        <f>VLOOKUP($AX57,Dummy!$B$27:$S$30,6,FALSE)</f>
        <v>0</v>
      </c>
      <c r="BD57" s="50">
        <f>VLOOKUP($AX57,Dummy!$B$27:$S$30,7,FALSE)</f>
        <v>0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0</v>
      </c>
      <c r="BJ57" s="50">
        <f>VLOOKUP($AX57,Dummy!$B$27:$S$30,13,FALSE)</f>
        <v>0</v>
      </c>
      <c r="BK57" s="50">
        <f>VLOOKUP($AX57,Dummy!$B$27:$S$30,14,FALSE)</f>
        <v>0</v>
      </c>
      <c r="BL57" s="52" t="str">
        <f>VLOOKUP($AX57,Dummy!$B$27:$S$30,15,FALSE)</f>
        <v>MAX</v>
      </c>
      <c r="BM57" s="50">
        <f>VLOOKUP($AX57,Dummy!$B$27:$S$30,16,FALSE)</f>
        <v>0</v>
      </c>
      <c r="BN57" s="50">
        <f>VLOOKUP($AX57,Dummy!$B$27:$S$30,17,FALSE)</f>
        <v>0</v>
      </c>
      <c r="BO57" s="52" t="str">
        <f>VLOOKUP($AX57,Dummy!$B$27:$S$30,18,FALSE)</f>
        <v>MAX</v>
      </c>
    </row>
    <row r="58" spans="2:67" x14ac:dyDescent="0.25">
      <c r="B58" s="23">
        <v>45917</v>
      </c>
      <c r="C58" s="24" t="str">
        <f>AB56</f>
        <v>Turkey</v>
      </c>
      <c r="D58" s="48"/>
      <c r="E58" s="49" t="s">
        <v>0</v>
      </c>
      <c r="F58" s="47"/>
      <c r="G58" s="25" t="str">
        <f>AB57</f>
        <v>Libya</v>
      </c>
      <c r="H58" s="28"/>
      <c r="I58" s="29" t="s">
        <v>0</v>
      </c>
      <c r="J58" s="30"/>
      <c r="K58" s="28"/>
      <c r="L58" s="29" t="s">
        <v>0</v>
      </c>
      <c r="M58" s="30"/>
      <c r="N58" s="28"/>
      <c r="O58" s="29" t="s">
        <v>0</v>
      </c>
      <c r="P58" s="30"/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0</v>
      </c>
      <c r="X58" s="29" t="s">
        <v>0</v>
      </c>
      <c r="Y58" s="32">
        <f t="shared" si="127"/>
        <v>0</v>
      </c>
      <c r="AD58" s="12">
        <f t="shared" si="128"/>
        <v>0</v>
      </c>
      <c r="AE58" s="12">
        <f t="shared" si="129"/>
        <v>0</v>
      </c>
      <c r="AF58" s="12">
        <f t="shared" si="130"/>
        <v>0</v>
      </c>
      <c r="AG58" s="12">
        <f t="shared" si="131"/>
        <v>0</v>
      </c>
      <c r="AH58" s="12">
        <f t="shared" si="132"/>
        <v>0</v>
      </c>
      <c r="AI58" s="12">
        <f t="shared" si="133"/>
        <v>0</v>
      </c>
      <c r="AJ58" s="12">
        <f t="shared" si="134"/>
        <v>0</v>
      </c>
      <c r="AK58" s="12">
        <f t="shared" si="135"/>
        <v>0</v>
      </c>
      <c r="AL58" s="12">
        <f t="shared" si="136"/>
        <v>0</v>
      </c>
      <c r="AM58" s="12">
        <f t="shared" si="137"/>
        <v>0</v>
      </c>
      <c r="AO58" s="12">
        <f t="shared" si="138"/>
        <v>0</v>
      </c>
      <c r="AP58" s="12">
        <f t="shared" si="139"/>
        <v>0</v>
      </c>
      <c r="AQ58" s="12">
        <f t="shared" si="140"/>
        <v>0</v>
      </c>
      <c r="AR58" s="12">
        <f t="shared" si="141"/>
        <v>0</v>
      </c>
      <c r="AS58" s="12">
        <f t="shared" si="142"/>
        <v>0</v>
      </c>
      <c r="AT58" s="12">
        <f t="shared" si="143"/>
        <v>0</v>
      </c>
      <c r="AU58" s="12">
        <f t="shared" si="144"/>
        <v>0</v>
      </c>
      <c r="AV58" s="12">
        <f t="shared" si="145"/>
        <v>0</v>
      </c>
      <c r="AW58" s="12">
        <f t="shared" si="146"/>
        <v>0</v>
      </c>
      <c r="AX58" s="50">
        <v>4</v>
      </c>
      <c r="AY58" s="51" t="str">
        <f>VLOOKUP($AX58,Dummy!$B$27:$S$30,2,FALSE)</f>
        <v>Libya</v>
      </c>
      <c r="AZ58" s="50">
        <f>VLOOKUP($AX58,Dummy!$B$27:$S$30,3,FALSE)</f>
        <v>0</v>
      </c>
      <c r="BA58" s="50">
        <f>VLOOKUP($AX58,Dummy!$B$27:$S$30,4,FALSE)</f>
        <v>0</v>
      </c>
      <c r="BB58" s="50">
        <f>VLOOKUP($AX58,Dummy!$B$27:$S$30,5,FALSE)</f>
        <v>0</v>
      </c>
      <c r="BC58" s="50">
        <f>VLOOKUP($AX58,Dummy!$B$27:$S$30,6,FALSE)</f>
        <v>0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0</v>
      </c>
      <c r="BI58" s="50">
        <f>VLOOKUP($AX58,Dummy!$B$27:$S$30,12,FALSE)</f>
        <v>0</v>
      </c>
      <c r="BJ58" s="50">
        <f>VLOOKUP($AX58,Dummy!$B$27:$S$30,13,FALSE)</f>
        <v>0</v>
      </c>
      <c r="BK58" s="50">
        <f>VLOOKUP($AX58,Dummy!$B$27:$S$30,14,FALSE)</f>
        <v>0</v>
      </c>
      <c r="BL58" s="52" t="str">
        <f>VLOOKUP($AX58,Dummy!$B$27:$S$30,15,FALSE)</f>
        <v>MAX</v>
      </c>
      <c r="BM58" s="50">
        <f>VLOOKUP($AX58,Dummy!$B$27:$S$30,16,FALSE)</f>
        <v>0</v>
      </c>
      <c r="BN58" s="50">
        <f>VLOOKUP($AX58,Dummy!$B$27:$S$30,17,FALSE)</f>
        <v>0</v>
      </c>
      <c r="BO58" s="52" t="str">
        <f>VLOOKUP($AX58,Dummy!$B$27:$S$30,18,FALSE)</f>
        <v>MAX</v>
      </c>
    </row>
    <row r="59" spans="2:67" x14ac:dyDescent="0.25">
      <c r="B59" s="23">
        <v>45917</v>
      </c>
      <c r="C59" s="24" t="str">
        <f>AB54</f>
        <v>Japan</v>
      </c>
      <c r="D59" s="48"/>
      <c r="E59" s="49" t="s">
        <v>0</v>
      </c>
      <c r="F59" s="47"/>
      <c r="G59" s="25" t="str">
        <f>AB55</f>
        <v>Canada</v>
      </c>
      <c r="H59" s="28"/>
      <c r="I59" s="29" t="s">
        <v>0</v>
      </c>
      <c r="J59" s="30"/>
      <c r="K59" s="28"/>
      <c r="L59" s="29" t="s">
        <v>0</v>
      </c>
      <c r="M59" s="30"/>
      <c r="N59" s="28"/>
      <c r="O59" s="29" t="s">
        <v>0</v>
      </c>
      <c r="P59" s="30"/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0</v>
      </c>
      <c r="X59" s="29" t="s">
        <v>0</v>
      </c>
      <c r="Y59" s="32">
        <f t="shared" si="127"/>
        <v>0</v>
      </c>
      <c r="AD59" s="12">
        <f t="shared" si="128"/>
        <v>0</v>
      </c>
      <c r="AE59" s="12">
        <f t="shared" si="129"/>
        <v>0</v>
      </c>
      <c r="AF59" s="12">
        <f t="shared" si="130"/>
        <v>0</v>
      </c>
      <c r="AG59" s="12">
        <f t="shared" si="131"/>
        <v>0</v>
      </c>
      <c r="AH59" s="12">
        <f t="shared" si="132"/>
        <v>0</v>
      </c>
      <c r="AI59" s="12">
        <f t="shared" si="133"/>
        <v>0</v>
      </c>
      <c r="AJ59" s="12">
        <f t="shared" si="134"/>
        <v>0</v>
      </c>
      <c r="AK59" s="12">
        <f t="shared" si="135"/>
        <v>0</v>
      </c>
      <c r="AL59" s="12">
        <f t="shared" si="136"/>
        <v>0</v>
      </c>
      <c r="AM59" s="12">
        <f t="shared" si="137"/>
        <v>0</v>
      </c>
      <c r="AO59" s="12">
        <f t="shared" si="138"/>
        <v>0</v>
      </c>
      <c r="AP59" s="12">
        <f t="shared" si="139"/>
        <v>0</v>
      </c>
      <c r="AQ59" s="12">
        <f t="shared" si="140"/>
        <v>0</v>
      </c>
      <c r="AR59" s="12">
        <f t="shared" si="141"/>
        <v>0</v>
      </c>
      <c r="AS59" s="12">
        <f t="shared" si="142"/>
        <v>0</v>
      </c>
      <c r="AT59" s="12">
        <f t="shared" si="143"/>
        <v>0</v>
      </c>
      <c r="AU59" s="12">
        <f t="shared" si="144"/>
        <v>0</v>
      </c>
      <c r="AV59" s="12">
        <f t="shared" si="145"/>
        <v>0</v>
      </c>
      <c r="AW59" s="12">
        <f t="shared" si="146"/>
        <v>0</v>
      </c>
      <c r="BA59" s="26">
        <f>SUM(BA55:BA58)</f>
        <v>0</v>
      </c>
    </row>
    <row r="60" spans="2:67" ht="15" customHeight="1" x14ac:dyDescent="0.25">
      <c r="B60" s="57" t="s">
        <v>53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54</v>
      </c>
      <c r="C61" s="21"/>
      <c r="D61" s="71" t="s">
        <v>55</v>
      </c>
      <c r="E61" s="71"/>
      <c r="F61" s="71"/>
      <c r="G61" s="22"/>
      <c r="H61" s="72" t="s">
        <v>56</v>
      </c>
      <c r="I61" s="73"/>
      <c r="J61" s="73"/>
      <c r="K61" s="72" t="s">
        <v>57</v>
      </c>
      <c r="L61" s="73"/>
      <c r="M61" s="73"/>
      <c r="N61" s="72" t="s">
        <v>58</v>
      </c>
      <c r="O61" s="73"/>
      <c r="P61" s="73"/>
      <c r="Q61" s="72" t="s">
        <v>59</v>
      </c>
      <c r="R61" s="73"/>
      <c r="S61" s="73"/>
      <c r="T61" s="72" t="s">
        <v>60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61</v>
      </c>
      <c r="AY61" s="59"/>
      <c r="AZ61" s="60"/>
      <c r="BA61" s="58" t="s">
        <v>62</v>
      </c>
      <c r="BB61" s="59"/>
      <c r="BC61" s="60"/>
      <c r="BD61" s="58" t="s">
        <v>63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64</v>
      </c>
      <c r="BN61" s="59"/>
      <c r="BO61" s="60"/>
    </row>
    <row r="62" spans="2:67" x14ac:dyDescent="0.25">
      <c r="B62" s="11">
        <v>45914</v>
      </c>
      <c r="C62" s="6" t="str">
        <f>AB63</f>
        <v>Serbia</v>
      </c>
      <c r="D62" s="48"/>
      <c r="E62" s="49" t="s">
        <v>0</v>
      </c>
      <c r="F62" s="47"/>
      <c r="G62" s="5" t="str">
        <f>AB64</f>
        <v>Czech Republic</v>
      </c>
      <c r="H62" s="28"/>
      <c r="I62" s="29" t="s">
        <v>0</v>
      </c>
      <c r="J62" s="30"/>
      <c r="K62" s="28"/>
      <c r="L62" s="29" t="s">
        <v>0</v>
      </c>
      <c r="M62" s="30"/>
      <c r="N62" s="28"/>
      <c r="O62" s="29" t="s">
        <v>0</v>
      </c>
      <c r="P62" s="30"/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0</v>
      </c>
      <c r="X62" s="29" t="s">
        <v>0</v>
      </c>
      <c r="Y62" s="32">
        <f>SUM(J62,M62,P62,S62,V62)</f>
        <v>0</v>
      </c>
      <c r="AA62" s="12">
        <v>1</v>
      </c>
      <c r="AB62" s="12" t="s">
        <v>107</v>
      </c>
      <c r="AD62" s="12">
        <f t="shared" ref="AD62:AD67" si="147">AG62+AH62</f>
        <v>0</v>
      </c>
      <c r="AE62" s="12">
        <f t="shared" ref="AE62:AE67" si="148">IF(OR(D62="",F62=""),0,IF(D62&gt;F62,C62,G62))</f>
        <v>0</v>
      </c>
      <c r="AF62" s="12">
        <f t="shared" ref="AF62:AF67" si="149">IF(OR(D62="",F62=""),0,1)</f>
        <v>0</v>
      </c>
      <c r="AG62" s="12">
        <f t="shared" ref="AG62:AG67" si="150">IF(OR(D62="",F62=""),0,IF(D62&gt;F62,D62,F62))</f>
        <v>0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0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0</v>
      </c>
      <c r="AM62" s="12">
        <f t="shared" ref="AM62:AM67" si="156">IF(D62&gt;F62,SUM(J62,M62,P62,S62,V62),SUM(H62,K62,N62,Q62,T62))</f>
        <v>0</v>
      </c>
      <c r="AO62" s="12">
        <f t="shared" ref="AO62:AO67" si="157">IF(OR(D62="",F62=""),0,IF(D62&lt;F62,C62,G62))</f>
        <v>0</v>
      </c>
      <c r="AP62" s="12">
        <f t="shared" ref="AP62:AP67" si="158">IF(OR(D62="",F62=""),0,1)</f>
        <v>0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0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0</v>
      </c>
      <c r="AV62" s="12">
        <f t="shared" ref="AV62:AV67" si="164">IF(D62&lt;F62,SUM(H62,K62,N62,Q62,T62,),SUM(J62,M62,P62,S62,V62))</f>
        <v>0</v>
      </c>
      <c r="AW62" s="12">
        <f t="shared" ref="AW62:AW67" si="165">IF(D62&lt;F62,SUM(J62,M62,P62,S62,V62),SUM(H62,K62,N62,Q62,T62))</f>
        <v>0</v>
      </c>
      <c r="AX62" s="27" t="s">
        <v>24</v>
      </c>
      <c r="AY62" s="27" t="s">
        <v>65</v>
      </c>
      <c r="AZ62" s="27" t="s">
        <v>26</v>
      </c>
      <c r="BA62" s="27" t="s">
        <v>66</v>
      </c>
      <c r="BB62" s="27" t="s">
        <v>67</v>
      </c>
      <c r="BC62" s="27" t="s">
        <v>68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67</v>
      </c>
      <c r="BK62" s="27" t="s">
        <v>68</v>
      </c>
      <c r="BL62" s="27" t="s">
        <v>69</v>
      </c>
      <c r="BM62" s="27" t="s">
        <v>67</v>
      </c>
      <c r="BN62" s="27" t="s">
        <v>68</v>
      </c>
      <c r="BO62" s="27" t="s">
        <v>70</v>
      </c>
    </row>
    <row r="63" spans="2:67" x14ac:dyDescent="0.25">
      <c r="B63" s="11">
        <v>45914</v>
      </c>
      <c r="C63" s="6" t="str">
        <f>AB62</f>
        <v>Brazil</v>
      </c>
      <c r="D63" s="48"/>
      <c r="E63" s="49" t="s">
        <v>0</v>
      </c>
      <c r="F63" s="47"/>
      <c r="G63" s="5" t="str">
        <f>AB65</f>
        <v>China</v>
      </c>
      <c r="H63" s="28"/>
      <c r="I63" s="29" t="s">
        <v>0</v>
      </c>
      <c r="J63" s="30"/>
      <c r="K63" s="28"/>
      <c r="L63" s="29" t="s">
        <v>0</v>
      </c>
      <c r="M63" s="30"/>
      <c r="N63" s="28"/>
      <c r="O63" s="29" t="s">
        <v>0</v>
      </c>
      <c r="P63" s="30"/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0</v>
      </c>
      <c r="X63" s="29" t="s">
        <v>0</v>
      </c>
      <c r="Y63" s="32">
        <f t="shared" ref="Y63:Y67" si="167">SUM(J63,M63,P63,S63,V63)</f>
        <v>0</v>
      </c>
      <c r="AA63" s="12">
        <v>2</v>
      </c>
      <c r="AB63" s="12" t="s">
        <v>108</v>
      </c>
      <c r="AD63" s="12">
        <f t="shared" si="147"/>
        <v>0</v>
      </c>
      <c r="AE63" s="12">
        <f t="shared" si="148"/>
        <v>0</v>
      </c>
      <c r="AF63" s="12">
        <f t="shared" si="149"/>
        <v>0</v>
      </c>
      <c r="AG63" s="12">
        <f t="shared" si="150"/>
        <v>0</v>
      </c>
      <c r="AH63" s="12">
        <f t="shared" si="151"/>
        <v>0</v>
      </c>
      <c r="AI63" s="12">
        <f t="shared" si="152"/>
        <v>0</v>
      </c>
      <c r="AJ63" s="12">
        <f t="shared" si="153"/>
        <v>0</v>
      </c>
      <c r="AK63" s="12">
        <f t="shared" si="154"/>
        <v>0</v>
      </c>
      <c r="AL63" s="12">
        <f t="shared" si="155"/>
        <v>0</v>
      </c>
      <c r="AM63" s="12">
        <f t="shared" si="156"/>
        <v>0</v>
      </c>
      <c r="AO63" s="12">
        <f t="shared" si="157"/>
        <v>0</v>
      </c>
      <c r="AP63" s="12">
        <f t="shared" si="158"/>
        <v>0</v>
      </c>
      <c r="AQ63" s="12">
        <f t="shared" si="159"/>
        <v>0</v>
      </c>
      <c r="AR63" s="12">
        <f t="shared" si="160"/>
        <v>0</v>
      </c>
      <c r="AS63" s="12">
        <f t="shared" si="161"/>
        <v>0</v>
      </c>
      <c r="AT63" s="12">
        <f t="shared" si="162"/>
        <v>0</v>
      </c>
      <c r="AU63" s="12">
        <f t="shared" si="163"/>
        <v>0</v>
      </c>
      <c r="AV63" s="12">
        <f t="shared" si="164"/>
        <v>0</v>
      </c>
      <c r="AW63" s="12">
        <f t="shared" si="165"/>
        <v>0</v>
      </c>
      <c r="AX63" s="50">
        <v>1</v>
      </c>
      <c r="AY63" s="51" t="str">
        <f>VLOOKUP($AX63,Dummy!$B$31:$S$34,2,FALSE)</f>
        <v>Brazil</v>
      </c>
      <c r="AZ63" s="50">
        <f>VLOOKUP($AX63,Dummy!$B$31:$S$34,3,FALSE)</f>
        <v>0</v>
      </c>
      <c r="BA63" s="50">
        <f>VLOOKUP($AX63,Dummy!$B$31:$S$34,4,FALSE)</f>
        <v>0</v>
      </c>
      <c r="BB63" s="50">
        <f>VLOOKUP($AX63,Dummy!$B$31:$S$34,5,FALSE)</f>
        <v>0</v>
      </c>
      <c r="BC63" s="50">
        <f>VLOOKUP($AX63,Dummy!$B$31:$S$34,6,FALSE)</f>
        <v>0</v>
      </c>
      <c r="BD63" s="50">
        <f>VLOOKUP($AX63,Dummy!$B$31:$S$34,7,FALSE)</f>
        <v>0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0</v>
      </c>
      <c r="BK63" s="50">
        <f>VLOOKUP($AX63,Dummy!$B$31:$S$34,14,FALSE)</f>
        <v>0</v>
      </c>
      <c r="BL63" s="52" t="str">
        <f>VLOOKUP($AX63,Dummy!$B$31:$S$34,15,FALSE)</f>
        <v>MAX</v>
      </c>
      <c r="BM63" s="50">
        <f>VLOOKUP($AX63,Dummy!$B$31:$S$34,16,FALSE)</f>
        <v>0</v>
      </c>
      <c r="BN63" s="50">
        <f>VLOOKUP($AX63,Dummy!$B$31:$S$34,17,FALSE)</f>
        <v>0</v>
      </c>
      <c r="BO63" s="52" t="str">
        <f>VLOOKUP($AX63,Dummy!$B$31:$S$34,18,FALSE)</f>
        <v>MAX</v>
      </c>
    </row>
    <row r="64" spans="2:67" x14ac:dyDescent="0.25">
      <c r="B64" s="11">
        <v>45916</v>
      </c>
      <c r="C64" s="6" t="str">
        <f>AB63</f>
        <v>Serbia</v>
      </c>
      <c r="D64" s="48"/>
      <c r="E64" s="49" t="s">
        <v>0</v>
      </c>
      <c r="F64" s="47"/>
      <c r="G64" s="5" t="str">
        <f>AB65</f>
        <v>China</v>
      </c>
      <c r="H64" s="28"/>
      <c r="I64" s="29" t="s">
        <v>0</v>
      </c>
      <c r="J64" s="30"/>
      <c r="K64" s="28"/>
      <c r="L64" s="29" t="s">
        <v>0</v>
      </c>
      <c r="M64" s="30"/>
      <c r="N64" s="28"/>
      <c r="O64" s="29" t="s">
        <v>0</v>
      </c>
      <c r="P64" s="30"/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0</v>
      </c>
      <c r="X64" s="29" t="s">
        <v>0</v>
      </c>
      <c r="Y64" s="32">
        <f t="shared" si="167"/>
        <v>0</v>
      </c>
      <c r="AA64" s="12">
        <v>3</v>
      </c>
      <c r="AB64" s="12" t="s">
        <v>109</v>
      </c>
      <c r="AD64" s="12">
        <f t="shared" si="147"/>
        <v>0</v>
      </c>
      <c r="AE64" s="12">
        <f t="shared" si="148"/>
        <v>0</v>
      </c>
      <c r="AF64" s="12">
        <f t="shared" si="149"/>
        <v>0</v>
      </c>
      <c r="AG64" s="12">
        <f t="shared" si="150"/>
        <v>0</v>
      </c>
      <c r="AH64" s="12">
        <f t="shared" si="151"/>
        <v>0</v>
      </c>
      <c r="AI64" s="12">
        <f t="shared" si="152"/>
        <v>0</v>
      </c>
      <c r="AJ64" s="12">
        <f t="shared" si="153"/>
        <v>0</v>
      </c>
      <c r="AK64" s="12">
        <f t="shared" si="154"/>
        <v>0</v>
      </c>
      <c r="AL64" s="12">
        <f t="shared" si="155"/>
        <v>0</v>
      </c>
      <c r="AM64" s="12">
        <f t="shared" si="156"/>
        <v>0</v>
      </c>
      <c r="AO64" s="12">
        <f t="shared" si="157"/>
        <v>0</v>
      </c>
      <c r="AP64" s="12">
        <f t="shared" si="158"/>
        <v>0</v>
      </c>
      <c r="AQ64" s="12">
        <f t="shared" si="159"/>
        <v>0</v>
      </c>
      <c r="AR64" s="12">
        <f t="shared" si="160"/>
        <v>0</v>
      </c>
      <c r="AS64" s="12">
        <f t="shared" si="161"/>
        <v>0</v>
      </c>
      <c r="AT64" s="12">
        <f t="shared" si="162"/>
        <v>0</v>
      </c>
      <c r="AU64" s="12">
        <f t="shared" si="163"/>
        <v>0</v>
      </c>
      <c r="AV64" s="12">
        <f t="shared" si="164"/>
        <v>0</v>
      </c>
      <c r="AW64" s="12">
        <f t="shared" si="165"/>
        <v>0</v>
      </c>
      <c r="AX64" s="50">
        <v>2</v>
      </c>
      <c r="AY64" s="51" t="str">
        <f>VLOOKUP($AX64,Dummy!$B$31:$S$34,2,FALSE)</f>
        <v>Serbia</v>
      </c>
      <c r="AZ64" s="50">
        <f>VLOOKUP($AX64,Dummy!$B$31:$S$34,3,FALSE)</f>
        <v>0</v>
      </c>
      <c r="BA64" s="50">
        <f>VLOOKUP($AX64,Dummy!$B$31:$S$34,4,FALSE)</f>
        <v>0</v>
      </c>
      <c r="BB64" s="50">
        <f>VLOOKUP($AX64,Dummy!$B$31:$S$34,5,FALSE)</f>
        <v>0</v>
      </c>
      <c r="BC64" s="50">
        <f>VLOOKUP($AX64,Dummy!$B$31:$S$34,6,FALSE)</f>
        <v>0</v>
      </c>
      <c r="BD64" s="50">
        <f>VLOOKUP($AX64,Dummy!$B$31:$S$34,7,FALSE)</f>
        <v>0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0</v>
      </c>
      <c r="BJ64" s="50">
        <f>VLOOKUP($AX64,Dummy!$B$31:$S$34,13,FALSE)</f>
        <v>0</v>
      </c>
      <c r="BK64" s="50">
        <f>VLOOKUP($AX64,Dummy!$B$31:$S$34,14,FALSE)</f>
        <v>0</v>
      </c>
      <c r="BL64" s="52" t="str">
        <f>VLOOKUP($AX64,Dummy!$B$31:$S$34,15,FALSE)</f>
        <v>MAX</v>
      </c>
      <c r="BM64" s="50">
        <f>VLOOKUP($AX64,Dummy!$B$31:$S$34,16,FALSE)</f>
        <v>0</v>
      </c>
      <c r="BN64" s="50">
        <f>VLOOKUP($AX64,Dummy!$B$31:$S$34,17,FALSE)</f>
        <v>0</v>
      </c>
      <c r="BO64" s="52" t="str">
        <f>VLOOKUP($AX64,Dummy!$B$31:$S$34,18,FALSE)</f>
        <v>MAX</v>
      </c>
    </row>
    <row r="65" spans="2:67" x14ac:dyDescent="0.25">
      <c r="B65" s="11">
        <v>45916</v>
      </c>
      <c r="C65" s="6" t="str">
        <f>AB62</f>
        <v>Brazil</v>
      </c>
      <c r="D65" s="48"/>
      <c r="E65" s="49" t="s">
        <v>0</v>
      </c>
      <c r="F65" s="47"/>
      <c r="G65" s="5" t="str">
        <f>AB64</f>
        <v>Czech Republic</v>
      </c>
      <c r="H65" s="28"/>
      <c r="I65" s="29" t="s">
        <v>0</v>
      </c>
      <c r="J65" s="30"/>
      <c r="K65" s="28"/>
      <c r="L65" s="29" t="s">
        <v>0</v>
      </c>
      <c r="M65" s="30"/>
      <c r="N65" s="28"/>
      <c r="O65" s="29" t="s">
        <v>0</v>
      </c>
      <c r="P65" s="30"/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0</v>
      </c>
      <c r="X65" s="29" t="s">
        <v>0</v>
      </c>
      <c r="Y65" s="32">
        <f t="shared" si="167"/>
        <v>0</v>
      </c>
      <c r="AA65" s="12">
        <v>4</v>
      </c>
      <c r="AB65" s="12" t="s">
        <v>110</v>
      </c>
      <c r="AD65" s="12">
        <f t="shared" si="147"/>
        <v>0</v>
      </c>
      <c r="AE65" s="12">
        <f t="shared" si="148"/>
        <v>0</v>
      </c>
      <c r="AF65" s="12">
        <f t="shared" si="149"/>
        <v>0</v>
      </c>
      <c r="AG65" s="12">
        <f t="shared" si="150"/>
        <v>0</v>
      </c>
      <c r="AH65" s="12">
        <f t="shared" si="151"/>
        <v>0</v>
      </c>
      <c r="AI65" s="12">
        <f t="shared" si="152"/>
        <v>0</v>
      </c>
      <c r="AJ65" s="12">
        <f t="shared" si="153"/>
        <v>0</v>
      </c>
      <c r="AK65" s="12">
        <f t="shared" si="154"/>
        <v>0</v>
      </c>
      <c r="AL65" s="12">
        <f t="shared" si="155"/>
        <v>0</v>
      </c>
      <c r="AM65" s="12">
        <f t="shared" si="156"/>
        <v>0</v>
      </c>
      <c r="AO65" s="12">
        <f t="shared" si="157"/>
        <v>0</v>
      </c>
      <c r="AP65" s="12">
        <f t="shared" si="158"/>
        <v>0</v>
      </c>
      <c r="AQ65" s="12">
        <f t="shared" si="159"/>
        <v>0</v>
      </c>
      <c r="AR65" s="12">
        <f t="shared" si="160"/>
        <v>0</v>
      </c>
      <c r="AS65" s="12">
        <f t="shared" si="161"/>
        <v>0</v>
      </c>
      <c r="AT65" s="12">
        <f t="shared" si="162"/>
        <v>0</v>
      </c>
      <c r="AU65" s="12">
        <f t="shared" si="163"/>
        <v>0</v>
      </c>
      <c r="AV65" s="12">
        <f t="shared" si="164"/>
        <v>0</v>
      </c>
      <c r="AW65" s="12">
        <f t="shared" si="165"/>
        <v>0</v>
      </c>
      <c r="AX65" s="50">
        <v>3</v>
      </c>
      <c r="AY65" s="51" t="str">
        <f>VLOOKUP($AX65,Dummy!$B$31:$S$34,2,FALSE)</f>
        <v>Czech Republic</v>
      </c>
      <c r="AZ65" s="50">
        <f>VLOOKUP($AX65,Dummy!$B$31:$S$34,3,FALSE)</f>
        <v>0</v>
      </c>
      <c r="BA65" s="50">
        <f>VLOOKUP($AX65,Dummy!$B$31:$S$34,4,FALSE)</f>
        <v>0</v>
      </c>
      <c r="BB65" s="50">
        <f>VLOOKUP($AX65,Dummy!$B$31:$S$34,5,FALSE)</f>
        <v>0</v>
      </c>
      <c r="BC65" s="50">
        <f>VLOOKUP($AX65,Dummy!$B$31:$S$34,6,FALSE)</f>
        <v>0</v>
      </c>
      <c r="BD65" s="50">
        <f>VLOOKUP($AX65,Dummy!$B$31:$S$34,7,FALSE)</f>
        <v>0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0</v>
      </c>
      <c r="BJ65" s="50">
        <f>VLOOKUP($AX65,Dummy!$B$31:$S$34,13,FALSE)</f>
        <v>0</v>
      </c>
      <c r="BK65" s="50">
        <f>VLOOKUP($AX65,Dummy!$B$31:$S$34,14,FALSE)</f>
        <v>0</v>
      </c>
      <c r="BL65" s="52" t="str">
        <f>VLOOKUP($AX65,Dummy!$B$31:$S$34,15,FALSE)</f>
        <v>MAX</v>
      </c>
      <c r="BM65" s="50">
        <f>VLOOKUP($AX65,Dummy!$B$31:$S$34,16,FALSE)</f>
        <v>0</v>
      </c>
      <c r="BN65" s="50">
        <f>VLOOKUP($AX65,Dummy!$B$31:$S$34,17,FALSE)</f>
        <v>0</v>
      </c>
      <c r="BO65" s="52" t="str">
        <f>VLOOKUP($AX65,Dummy!$B$31:$S$34,18,FALSE)</f>
        <v>MAX</v>
      </c>
    </row>
    <row r="66" spans="2:67" x14ac:dyDescent="0.25">
      <c r="B66" s="11">
        <v>45918</v>
      </c>
      <c r="C66" s="6" t="str">
        <f>AB64</f>
        <v>Czech Republic</v>
      </c>
      <c r="D66" s="48"/>
      <c r="E66" s="49" t="s">
        <v>0</v>
      </c>
      <c r="F66" s="47"/>
      <c r="G66" s="5" t="str">
        <f>AB65</f>
        <v>China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China</v>
      </c>
      <c r="AZ66" s="50">
        <f>VLOOKUP($AX66,Dummy!$B$31:$S$34,3,FALSE)</f>
        <v>0</v>
      </c>
      <c r="BA66" s="50">
        <f>VLOOKUP($AX66,Dummy!$B$31:$S$34,4,FALSE)</f>
        <v>0</v>
      </c>
      <c r="BB66" s="50">
        <f>VLOOKUP($AX66,Dummy!$B$31:$S$34,5,FALSE)</f>
        <v>0</v>
      </c>
      <c r="BC66" s="50">
        <f>VLOOKUP($AX66,Dummy!$B$31:$S$34,6,FALSE)</f>
        <v>0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0</v>
      </c>
      <c r="BJ66" s="50">
        <f>VLOOKUP($AX66,Dummy!$B$31:$S$34,13,FALSE)</f>
        <v>0</v>
      </c>
      <c r="BK66" s="50">
        <f>VLOOKUP($AX66,Dummy!$B$31:$S$34,14,FALSE)</f>
        <v>0</v>
      </c>
      <c r="BL66" s="52" t="str">
        <f>VLOOKUP($AX66,Dummy!$B$31:$S$34,15,FALSE)</f>
        <v>MAX</v>
      </c>
      <c r="BM66" s="50">
        <f>VLOOKUP($AX66,Dummy!$B$31:$S$34,16,FALSE)</f>
        <v>0</v>
      </c>
      <c r="BN66" s="50">
        <f>VLOOKUP($AX66,Dummy!$B$31:$S$34,17,FALSE)</f>
        <v>0</v>
      </c>
      <c r="BO66" s="52" t="str">
        <f>VLOOKUP($AX66,Dummy!$B$31:$S$34,18,FALSE)</f>
        <v>MAX</v>
      </c>
    </row>
    <row r="67" spans="2:67" x14ac:dyDescent="0.25">
      <c r="B67" s="11">
        <v>45918</v>
      </c>
      <c r="C67" s="6" t="str">
        <f>AB62</f>
        <v>Brazil</v>
      </c>
      <c r="D67" s="48"/>
      <c r="E67" s="49" t="s">
        <v>0</v>
      </c>
      <c r="F67" s="47"/>
      <c r="G67" s="5" t="str">
        <f>AB63</f>
        <v>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0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63" priority="464">
      <formula>$AD6&lt;5</formula>
    </cfRule>
  </conditionalFormatting>
  <conditionalFormatting sqref="Q6:S11 Q22:S27 Q54:S59">
    <cfRule type="expression" dxfId="62" priority="463">
      <formula>$AD6&lt;4</formula>
    </cfRule>
  </conditionalFormatting>
  <conditionalFormatting sqref="N6:P11 N22:P27 N54:P59">
    <cfRule type="expression" dxfId="61" priority="462">
      <formula>$AD6&lt;3</formula>
    </cfRule>
  </conditionalFormatting>
  <conditionalFormatting sqref="K6:M11 K22:M27 K54:M59">
    <cfRule type="expression" dxfId="60" priority="461">
      <formula>$AD6&lt;2</formula>
    </cfRule>
  </conditionalFormatting>
  <conditionalFormatting sqref="H6:J11 W6:Y11 H22:J27 W22:Y27 H54:J59 W54:Y59">
    <cfRule type="expression" dxfId="59" priority="460">
      <formula>$AD6=0</formula>
    </cfRule>
  </conditionalFormatting>
  <conditionalFormatting sqref="T14:V19 T38:V43">
    <cfRule type="expression" dxfId="58" priority="452">
      <formula>$AD14&lt;5</formula>
    </cfRule>
  </conditionalFormatting>
  <conditionalFormatting sqref="Q14:S19 Q38:S43">
    <cfRule type="expression" dxfId="57" priority="451">
      <formula>$AD14&lt;4</formula>
    </cfRule>
  </conditionalFormatting>
  <conditionalFormatting sqref="N14:P19 N38:P43">
    <cfRule type="expression" dxfId="56" priority="450">
      <formula>$AD14&lt;3</formula>
    </cfRule>
  </conditionalFormatting>
  <conditionalFormatting sqref="K14:M19 K38:M43">
    <cfRule type="expression" dxfId="55" priority="449">
      <formula>$AD14&lt;2</formula>
    </cfRule>
  </conditionalFormatting>
  <conditionalFormatting sqref="H14:J19 W14:Y19 H38:J43 W38:Y43">
    <cfRule type="expression" dxfId="54" priority="448">
      <formula>$AD14=0</formula>
    </cfRule>
  </conditionalFormatting>
  <conditionalFormatting sqref="W14:Y19">
    <cfRule type="expression" dxfId="53" priority="447">
      <formula>$AD14=0</formula>
    </cfRule>
  </conditionalFormatting>
  <conditionalFormatting sqref="W14:Y19">
    <cfRule type="expression" dxfId="52" priority="409">
      <formula>$AD14=0</formula>
    </cfRule>
  </conditionalFormatting>
  <conditionalFormatting sqref="T38:V43">
    <cfRule type="expression" dxfId="51" priority="371">
      <formula>$AD38&lt;5</formula>
    </cfRule>
  </conditionalFormatting>
  <conditionalFormatting sqref="Q38:S43">
    <cfRule type="expression" dxfId="50" priority="370">
      <formula>$AD38&lt;4</formula>
    </cfRule>
  </conditionalFormatting>
  <conditionalFormatting sqref="N38:P43">
    <cfRule type="expression" dxfId="49" priority="369">
      <formula>$AD38&lt;3</formula>
    </cfRule>
  </conditionalFormatting>
  <conditionalFormatting sqref="K38:M43">
    <cfRule type="expression" dxfId="48" priority="368">
      <formula>$AD38&lt;2</formula>
    </cfRule>
  </conditionalFormatting>
  <conditionalFormatting sqref="H38:J43 W38:Y43">
    <cfRule type="expression" dxfId="47" priority="367">
      <formula>$AD38=0</formula>
    </cfRule>
  </conditionalFormatting>
  <conditionalFormatting sqref="T38:V43">
    <cfRule type="expression" dxfId="46" priority="366">
      <formula>$AD38&lt;5</formula>
    </cfRule>
  </conditionalFormatting>
  <conditionalFormatting sqref="Q38:S43">
    <cfRule type="expression" dxfId="45" priority="365">
      <formula>$AD38&lt;4</formula>
    </cfRule>
  </conditionalFormatting>
  <conditionalFormatting sqref="N38:P43">
    <cfRule type="expression" dxfId="44" priority="364">
      <formula>$AD38&lt;3</formula>
    </cfRule>
  </conditionalFormatting>
  <conditionalFormatting sqref="K38:M43">
    <cfRule type="expression" dxfId="43" priority="363">
      <formula>$AD38&lt;2</formula>
    </cfRule>
  </conditionalFormatting>
  <conditionalFormatting sqref="H38:J43 W38:Y43">
    <cfRule type="expression" dxfId="42" priority="362">
      <formula>$AD38=0</formula>
    </cfRule>
  </conditionalFormatting>
  <conditionalFormatting sqref="T38:V43">
    <cfRule type="expression" dxfId="41" priority="328">
      <formula>$AD38&lt;5</formula>
    </cfRule>
  </conditionalFormatting>
  <conditionalFormatting sqref="Q38:S43">
    <cfRule type="expression" dxfId="40" priority="327">
      <formula>$AD38&lt;4</formula>
    </cfRule>
  </conditionalFormatting>
  <conditionalFormatting sqref="N38:P43">
    <cfRule type="expression" dxfId="39" priority="326">
      <formula>$AD38&lt;3</formula>
    </cfRule>
  </conditionalFormatting>
  <conditionalFormatting sqref="K38:M43">
    <cfRule type="expression" dxfId="38" priority="325">
      <formula>$AD38&lt;2</formula>
    </cfRule>
  </conditionalFormatting>
  <conditionalFormatting sqref="H38:J43 W38:Y43">
    <cfRule type="expression" dxfId="37" priority="324">
      <formula>$AD38=0</formula>
    </cfRule>
  </conditionalFormatting>
  <conditionalFormatting sqref="T30:V35">
    <cfRule type="expression" dxfId="36" priority="320">
      <formula>$AD30&lt;5</formula>
    </cfRule>
  </conditionalFormatting>
  <conditionalFormatting sqref="Q30:S35">
    <cfRule type="expression" dxfId="35" priority="319">
      <formula>$AD30&lt;4</formula>
    </cfRule>
  </conditionalFormatting>
  <conditionalFormatting sqref="N30:P35">
    <cfRule type="expression" dxfId="34" priority="318">
      <formula>$AD30&lt;3</formula>
    </cfRule>
  </conditionalFormatting>
  <conditionalFormatting sqref="K30:M35">
    <cfRule type="expression" dxfId="33" priority="317">
      <formula>$AD30&lt;2</formula>
    </cfRule>
  </conditionalFormatting>
  <conditionalFormatting sqref="H30:J35 W30:Y35">
    <cfRule type="expression" dxfId="32" priority="316">
      <formula>$AD30=0</formula>
    </cfRule>
  </conditionalFormatting>
  <conditionalFormatting sqref="W30:Y35">
    <cfRule type="expression" dxfId="31" priority="315">
      <formula>$AD30=0</formula>
    </cfRule>
  </conditionalFormatting>
  <conditionalFormatting sqref="W30:Y35">
    <cfRule type="expression" dxfId="30" priority="314">
      <formula>$AD30=0</formula>
    </cfRule>
  </conditionalFormatting>
  <conditionalFormatting sqref="T46:V51">
    <cfRule type="expression" dxfId="29" priority="312">
      <formula>$AD46&lt;5</formula>
    </cfRule>
  </conditionalFormatting>
  <conditionalFormatting sqref="Q46:S51">
    <cfRule type="expression" dxfId="28" priority="311">
      <formula>$AD46&lt;4</formula>
    </cfRule>
  </conditionalFormatting>
  <conditionalFormatting sqref="N46:P51">
    <cfRule type="expression" dxfId="27" priority="310">
      <formula>$AD46&lt;3</formula>
    </cfRule>
  </conditionalFormatting>
  <conditionalFormatting sqref="K46:M51">
    <cfRule type="expression" dxfId="26" priority="309">
      <formula>$AD46&lt;2</formula>
    </cfRule>
  </conditionalFormatting>
  <conditionalFormatting sqref="H46:J51 W46:Y51">
    <cfRule type="expression" dxfId="25" priority="308">
      <formula>$AD46=0</formula>
    </cfRule>
  </conditionalFormatting>
  <conditionalFormatting sqref="W46:Y51">
    <cfRule type="expression" dxfId="24" priority="307">
      <formula>$AD46=0</formula>
    </cfRule>
  </conditionalFormatting>
  <conditionalFormatting sqref="W46:Y51">
    <cfRule type="expression" dxfId="23" priority="306">
      <formula>$AD46=0</formula>
    </cfRule>
  </conditionalFormatting>
  <conditionalFormatting sqref="T62:V67">
    <cfRule type="expression" dxfId="22" priority="305">
      <formula>$AD62&lt;5</formula>
    </cfRule>
  </conditionalFormatting>
  <conditionalFormatting sqref="Q62:S67">
    <cfRule type="expression" dxfId="21" priority="304">
      <formula>$AD62&lt;4</formula>
    </cfRule>
  </conditionalFormatting>
  <conditionalFormatting sqref="N62:P67">
    <cfRule type="expression" dxfId="20" priority="303">
      <formula>$AD62&lt;3</formula>
    </cfRule>
  </conditionalFormatting>
  <conditionalFormatting sqref="K62:M67">
    <cfRule type="expression" dxfId="19" priority="302">
      <formula>$AD62&lt;2</formula>
    </cfRule>
  </conditionalFormatting>
  <conditionalFormatting sqref="H62:J67 W62:Y67">
    <cfRule type="expression" dxfId="18" priority="301">
      <formula>$AD62=0</formula>
    </cfRule>
  </conditionalFormatting>
  <conditionalFormatting sqref="W62:Y67">
    <cfRule type="expression" dxfId="17" priority="300">
      <formula>$AD62=0</formula>
    </cfRule>
  </conditionalFormatting>
  <conditionalFormatting sqref="W62:Y67">
    <cfRule type="expression" dxfId="16" priority="299">
      <formula>$AD62=0</formula>
    </cfRule>
  </conditionalFormatting>
  <conditionalFormatting sqref="AX7:BO7">
    <cfRule type="expression" dxfId="15" priority="16">
      <formula>$BA11=12</formula>
    </cfRule>
  </conditionalFormatting>
  <conditionalFormatting sqref="AX8:BO8">
    <cfRule type="expression" dxfId="14" priority="15">
      <formula>$BA11=12</formula>
    </cfRule>
  </conditionalFormatting>
  <conditionalFormatting sqref="AX15:BO15">
    <cfRule type="expression" dxfId="13" priority="14">
      <formula>$BA19=12</formula>
    </cfRule>
  </conditionalFormatting>
  <conditionalFormatting sqref="AX16:BO16">
    <cfRule type="expression" dxfId="12" priority="13">
      <formula>$BA19=12</formula>
    </cfRule>
  </conditionalFormatting>
  <conditionalFormatting sqref="AX23:BO23">
    <cfRule type="expression" dxfId="11" priority="12">
      <formula>$BA27=12</formula>
    </cfRule>
  </conditionalFormatting>
  <conditionalFormatting sqref="AX24:BO24">
    <cfRule type="expression" dxfId="10" priority="11">
      <formula>$BA27=12</formula>
    </cfRule>
  </conditionalFormatting>
  <conditionalFormatting sqref="AX31:BO31">
    <cfRule type="expression" dxfId="9" priority="10">
      <formula>$BA35=12</formula>
    </cfRule>
  </conditionalFormatting>
  <conditionalFormatting sqref="AX32:BO32">
    <cfRule type="expression" dxfId="8" priority="9">
      <formula>$BA35=12</formula>
    </cfRule>
  </conditionalFormatting>
  <conditionalFormatting sqref="AX39:BO39">
    <cfRule type="expression" dxfId="7" priority="8">
      <formula>$BA43=12</formula>
    </cfRule>
  </conditionalFormatting>
  <conditionalFormatting sqref="AX40:BO40">
    <cfRule type="expression" dxfId="6" priority="7">
      <formula>$BA43=12</formula>
    </cfRule>
  </conditionalFormatting>
  <conditionalFormatting sqref="AX47:BO47">
    <cfRule type="expression" dxfId="5" priority="6">
      <formula>$BA51=12</formula>
    </cfRule>
  </conditionalFormatting>
  <conditionalFormatting sqref="AX48:BO48">
    <cfRule type="expression" dxfId="4" priority="5">
      <formula>$BA51=12</formula>
    </cfRule>
  </conditionalFormatting>
  <conditionalFormatting sqref="AX55:BO55">
    <cfRule type="expression" dxfId="3" priority="4">
      <formula>$BA59=12</formula>
    </cfRule>
  </conditionalFormatting>
  <conditionalFormatting sqref="AX56:BO56">
    <cfRule type="expression" dxfId="2" priority="3">
      <formula>$BA59=12</formula>
    </cfRule>
  </conditionalFormatting>
  <conditionalFormatting sqref="AX63:BO63">
    <cfRule type="expression" dxfId="1" priority="2">
      <formula>$BA67=12</formula>
    </cfRule>
  </conditionalFormatting>
  <conditionalFormatting sqref="AX64:BO64">
    <cfRule type="expression" dxfId="0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78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73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45923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45923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45920</v>
      </c>
      <c r="C8" s="24" t="str">
        <f>IF(Preliminary!BA15&lt;3,"Winner of Pool B",Preliminary!AY15)</f>
        <v>Winner of Pool B</v>
      </c>
      <c r="D8" s="48"/>
      <c r="E8" s="49" t="s">
        <v>0</v>
      </c>
      <c r="F8" s="47"/>
      <c r="G8" s="25" t="str">
        <f>IF(Preliminary!BA56&lt;3,"Runners-up of Pool G",Preliminary!AY56)</f>
        <v>Runners-up of Pool G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45920</v>
      </c>
      <c r="C9" s="24" t="str">
        <f>IF(Preliminary!BA55&lt;3,"Winner of Pool G",Preliminary!AY55)</f>
        <v>Winner of Pool G</v>
      </c>
      <c r="D9" s="48"/>
      <c r="E9" s="49" t="s">
        <v>0</v>
      </c>
      <c r="F9" s="47"/>
      <c r="G9" s="25" t="str">
        <f>IF(Preliminary!BA16&lt;3,"Runners-up of Pool B",Preliminary!AY16)</f>
        <v>Runners-up of Pool B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45921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45921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45922</v>
      </c>
      <c r="C12" s="24" t="str">
        <f>IF(Preliminary!BA31&lt;3,"Winner of Pool D",Preliminary!AY31)</f>
        <v>Winner of Pool D</v>
      </c>
      <c r="D12" s="48"/>
      <c r="E12" s="49" t="s">
        <v>0</v>
      </c>
      <c r="F12" s="47"/>
      <c r="G12" s="25" t="str">
        <f>IF(Preliminary!BB40&lt;3,"Runners-up of Pool E",Preliminary!AY40)</f>
        <v>Runners-up of Pool E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45922</v>
      </c>
      <c r="C13" s="24" t="str">
        <f>IF(Preliminary!BA39&lt;3,"Winner of Pool E",Preliminary!AY39)</f>
        <v>Winner of Pool E</v>
      </c>
      <c r="D13" s="48"/>
      <c r="E13" s="49" t="s">
        <v>0</v>
      </c>
      <c r="F13" s="47"/>
      <c r="G13" s="25" t="str">
        <f>IF(Preliminary!BA32&lt;3,"Runners-up of Pool D",Preliminary!AY32)</f>
        <v>Runners-up of Pool D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74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71</v>
      </c>
      <c r="AV15" s="64"/>
    </row>
    <row r="16" spans="2:67" ht="12.75" customHeight="1" x14ac:dyDescent="0.25">
      <c r="B16" s="34" t="s">
        <v>54</v>
      </c>
      <c r="C16" s="35"/>
      <c r="D16" s="76" t="s">
        <v>55</v>
      </c>
      <c r="E16" s="76"/>
      <c r="F16" s="76"/>
      <c r="G16" s="36"/>
      <c r="H16" s="75" t="s">
        <v>56</v>
      </c>
      <c r="I16" s="74"/>
      <c r="J16" s="74"/>
      <c r="K16" s="75" t="s">
        <v>57</v>
      </c>
      <c r="L16" s="74"/>
      <c r="M16" s="74"/>
      <c r="N16" s="75" t="s">
        <v>58</v>
      </c>
      <c r="O16" s="74"/>
      <c r="P16" s="74"/>
      <c r="Q16" s="75" t="s">
        <v>59</v>
      </c>
      <c r="R16" s="74"/>
      <c r="S16" s="74"/>
      <c r="T16" s="75" t="s">
        <v>60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45925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45925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45924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45924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75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54</v>
      </c>
      <c r="C23" s="35"/>
      <c r="D23" s="76" t="s">
        <v>55</v>
      </c>
      <c r="E23" s="76"/>
      <c r="F23" s="76"/>
      <c r="G23" s="36"/>
      <c r="H23" s="75" t="s">
        <v>56</v>
      </c>
      <c r="I23" s="74"/>
      <c r="J23" s="74"/>
      <c r="K23" s="75" t="s">
        <v>57</v>
      </c>
      <c r="L23" s="74"/>
      <c r="M23" s="74"/>
      <c r="N23" s="75" t="s">
        <v>58</v>
      </c>
      <c r="O23" s="74"/>
      <c r="P23" s="74"/>
      <c r="Q23" s="75" t="s">
        <v>59</v>
      </c>
      <c r="R23" s="74"/>
      <c r="S23" s="74"/>
      <c r="T23" s="75" t="s">
        <v>60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45927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45927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76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54</v>
      </c>
      <c r="C29" s="35"/>
      <c r="D29" s="76" t="s">
        <v>55</v>
      </c>
      <c r="E29" s="76"/>
      <c r="F29" s="76"/>
      <c r="G29" s="36"/>
      <c r="H29" s="75" t="s">
        <v>56</v>
      </c>
      <c r="I29" s="74"/>
      <c r="J29" s="74"/>
      <c r="K29" s="75" t="s">
        <v>57</v>
      </c>
      <c r="L29" s="74"/>
      <c r="M29" s="74"/>
      <c r="N29" s="75" t="s">
        <v>58</v>
      </c>
      <c r="O29" s="74"/>
      <c r="P29" s="74"/>
      <c r="Q29" s="75" t="s">
        <v>59</v>
      </c>
      <c r="R29" s="74"/>
      <c r="S29" s="74"/>
      <c r="T29" s="75" t="s">
        <v>60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45928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54</v>
      </c>
      <c r="C34" s="35"/>
      <c r="D34" s="76" t="s">
        <v>55</v>
      </c>
      <c r="E34" s="76"/>
      <c r="F34" s="76"/>
      <c r="G34" s="36"/>
      <c r="H34" s="75" t="s">
        <v>56</v>
      </c>
      <c r="I34" s="74"/>
      <c r="J34" s="74"/>
      <c r="K34" s="75" t="s">
        <v>57</v>
      </c>
      <c r="L34" s="74"/>
      <c r="M34" s="74"/>
      <c r="N34" s="75" t="s">
        <v>58</v>
      </c>
      <c r="O34" s="74"/>
      <c r="P34" s="74"/>
      <c r="Q34" s="75" t="s">
        <v>59</v>
      </c>
      <c r="R34" s="74"/>
      <c r="S34" s="74"/>
      <c r="T34" s="75" t="s">
        <v>60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45928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77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objects="1" scenarios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Z22:AT22 AA5:AT13 Z26:AT28 Z23:Z25 Z29:Z30 B36:AT36 Z34:Z35 BM25:XFD36 A22:A36 Z31:AT33 Z5:XFD5 B14:AT15 B21:Y22 B28:Y28 B33:Y33 Z6:Z13 AW24:BL1048576 AU21:AV1048576 B4:XFD4">
    <cfRule type="cellIs" dxfId="95" priority="79" operator="equal">
      <formula>"Brasil"</formula>
    </cfRule>
  </conditionalFormatting>
  <conditionalFormatting sqref="BM19:XFD19">
    <cfRule type="cellIs" dxfId="94" priority="75" operator="equal">
      <formula>"Brasil"</formula>
    </cfRule>
  </conditionalFormatting>
  <conditionalFormatting sqref="BM24:XFD24">
    <cfRule type="cellIs" dxfId="93" priority="74" operator="equal">
      <formula>"Brasil"</formula>
    </cfRule>
  </conditionalFormatting>
  <conditionalFormatting sqref="AA16:AT20">
    <cfRule type="cellIs" dxfId="92" priority="54" operator="equal">
      <formula>"Brasil"</formula>
    </cfRule>
  </conditionalFormatting>
  <conditionalFormatting sqref="AA34:AT35">
    <cfRule type="cellIs" dxfId="91" priority="46" operator="equal">
      <formula>"Brasil"</formula>
    </cfRule>
  </conditionalFormatting>
  <conditionalFormatting sqref="AA23:AT25">
    <cfRule type="cellIs" dxfId="90" priority="48" operator="equal">
      <formula>"Brasil"</formula>
    </cfRule>
  </conditionalFormatting>
  <conditionalFormatting sqref="AA29:AT30">
    <cfRule type="cellIs" dxfId="89" priority="47" operator="equal">
      <formula>"Brasil"</formula>
    </cfRule>
  </conditionalFormatting>
  <conditionalFormatting sqref="T6:V13">
    <cfRule type="expression" dxfId="88" priority="45">
      <formula>$AA6&lt;5</formula>
    </cfRule>
  </conditionalFormatting>
  <conditionalFormatting sqref="Q6:S13">
    <cfRule type="expression" dxfId="87" priority="44">
      <formula>$AA6&lt;4</formula>
    </cfRule>
  </conditionalFormatting>
  <conditionalFormatting sqref="N6:P13">
    <cfRule type="expression" dxfId="86" priority="43">
      <formula>$AD6&lt;3</formula>
    </cfRule>
  </conditionalFormatting>
  <conditionalFormatting sqref="K6:M13">
    <cfRule type="expression" dxfId="85" priority="42">
      <formula>$AD6&lt;2</formula>
    </cfRule>
  </conditionalFormatting>
  <conditionalFormatting sqref="H6:J13 W6:Y13">
    <cfRule type="expression" dxfId="84" priority="41">
      <formula>$AD6=0</formula>
    </cfRule>
  </conditionalFormatting>
  <conditionalFormatting sqref="N17:P20">
    <cfRule type="expression" dxfId="83" priority="18">
      <formula>$AD17&lt;3</formula>
    </cfRule>
  </conditionalFormatting>
  <conditionalFormatting sqref="K17:M20">
    <cfRule type="expression" dxfId="82" priority="17">
      <formula>$AD17&lt;2</formula>
    </cfRule>
  </conditionalFormatting>
  <conditionalFormatting sqref="H17:J20 W17:Y20">
    <cfRule type="expression" dxfId="81" priority="16">
      <formula>$AD17=0</formula>
    </cfRule>
  </conditionalFormatting>
  <conditionalFormatting sqref="T17:V20">
    <cfRule type="expression" dxfId="80" priority="20">
      <formula>$AA17&lt;5</formula>
    </cfRule>
  </conditionalFormatting>
  <conditionalFormatting sqref="Q17:S20">
    <cfRule type="expression" dxfId="79" priority="19">
      <formula>$AA17&lt;4</formula>
    </cfRule>
  </conditionalFormatting>
  <conditionalFormatting sqref="T24:V25">
    <cfRule type="expression" dxfId="78" priority="15">
      <formula>$AA24&lt;5</formula>
    </cfRule>
  </conditionalFormatting>
  <conditionalFormatting sqref="Q24:S25">
    <cfRule type="expression" dxfId="77" priority="14">
      <formula>$AA24&lt;4</formula>
    </cfRule>
  </conditionalFormatting>
  <conditionalFormatting sqref="N24:P25">
    <cfRule type="expression" dxfId="76" priority="13">
      <formula>$AD24&lt;3</formula>
    </cfRule>
  </conditionalFormatting>
  <conditionalFormatting sqref="K24:M25">
    <cfRule type="expression" dxfId="75" priority="12">
      <formula>$AD24&lt;2</formula>
    </cfRule>
  </conditionalFormatting>
  <conditionalFormatting sqref="H24:J25 W24:Y25">
    <cfRule type="expression" dxfId="74" priority="11">
      <formula>$AD24=0</formula>
    </cfRule>
  </conditionalFormatting>
  <conditionalFormatting sqref="T30:V30">
    <cfRule type="expression" dxfId="73" priority="10">
      <formula>$AA30&lt;5</formula>
    </cfRule>
  </conditionalFormatting>
  <conditionalFormatting sqref="Q30:S30">
    <cfRule type="expression" dxfId="72" priority="9">
      <formula>$AA30&lt;4</formula>
    </cfRule>
  </conditionalFormatting>
  <conditionalFormatting sqref="N30:P30">
    <cfRule type="expression" dxfId="71" priority="8">
      <formula>$AD30&lt;3</formula>
    </cfRule>
  </conditionalFormatting>
  <conditionalFormatting sqref="K30:M30">
    <cfRule type="expression" dxfId="70" priority="7">
      <formula>$AD30&lt;2</formula>
    </cfRule>
  </conditionalFormatting>
  <conditionalFormatting sqref="H30:J30 W30:Y30">
    <cfRule type="expression" dxfId="69" priority="6">
      <formula>$AD30=0</formula>
    </cfRule>
  </conditionalFormatting>
  <conditionalFormatting sqref="T35:V35">
    <cfRule type="expression" dxfId="68" priority="5">
      <formula>$AA35&lt;5</formula>
    </cfRule>
  </conditionalFormatting>
  <conditionalFormatting sqref="Q35:S35">
    <cfRule type="expression" dxfId="67" priority="4">
      <formula>$AA35&lt;4</formula>
    </cfRule>
  </conditionalFormatting>
  <conditionalFormatting sqref="N35:P35">
    <cfRule type="expression" dxfId="66" priority="3">
      <formula>$AD35&lt;3</formula>
    </cfRule>
  </conditionalFormatting>
  <conditionalFormatting sqref="K35:M35">
    <cfRule type="expression" dxfId="65" priority="2">
      <formula>$AD35&lt;2</formula>
    </cfRule>
  </conditionalFormatting>
  <conditionalFormatting sqref="H35:J35 W35:Y35">
    <cfRule type="expression" dxfId="64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dc8c2798-6aba-4af7-93a4-b89253b03650"/>
    <ds:schemaRef ds:uri="2c8c20e6-817c-474f-b9c2-eb2b1ac2483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2025-09-08T18:10:32Z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