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unior\Downloads\"/>
    </mc:Choice>
  </mc:AlternateContent>
  <xr:revisionPtr revIDLastSave="0" documentId="8_{1390BB76-1C6E-4A89-821D-31A313915318}" xr6:coauthVersionLast="36" xr6:coauthVersionMax="36" xr10:uidLastSave="{00000000-0000-0000-0000-000000000000}"/>
  <workbookProtection workbookPassword="CC01" lockStructure="1"/>
  <bookViews>
    <workbookView xWindow="0" yWindow="0" windowWidth="28800" windowHeight="12105" firstSheet="1" activeTab="1" xr2:uid="{701403F6-3112-456D-B33A-FC5595D41656}"/>
  </bookViews>
  <sheets>
    <sheet name="Dummy" sheetId="2" state="hidden" r:id="rId1"/>
    <sheet name="Preliminary" sheetId="1" r:id="rId2"/>
    <sheet name="Final Round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35" i="3" l="1"/>
  <c r="AS35" i="3"/>
  <c r="AO35" i="3"/>
  <c r="AN35" i="3"/>
  <c r="AM35" i="3"/>
  <c r="AL35" i="3"/>
  <c r="AJ35" i="3"/>
  <c r="AI35" i="3"/>
  <c r="AE35" i="3"/>
  <c r="AD35" i="3"/>
  <c r="AC35" i="3"/>
  <c r="AB35" i="3"/>
  <c r="AT30" i="3"/>
  <c r="AS30" i="3"/>
  <c r="AO30" i="3"/>
  <c r="AN30" i="3"/>
  <c r="AM30" i="3"/>
  <c r="AL30" i="3"/>
  <c r="AJ30" i="3"/>
  <c r="AI30" i="3"/>
  <c r="AE30" i="3"/>
  <c r="AD30" i="3"/>
  <c r="AH30" i="3" s="1"/>
  <c r="AC30" i="3"/>
  <c r="AB30" i="3"/>
  <c r="AT25" i="3"/>
  <c r="AS25" i="3"/>
  <c r="AO25" i="3"/>
  <c r="AN25" i="3"/>
  <c r="AM25" i="3"/>
  <c r="AL25" i="3"/>
  <c r="G30" i="3" s="1"/>
  <c r="AJ25" i="3"/>
  <c r="AI25" i="3"/>
  <c r="AE25" i="3"/>
  <c r="AD25" i="3"/>
  <c r="AA25" i="3" s="1"/>
  <c r="AC25" i="3"/>
  <c r="AB25" i="3"/>
  <c r="G35" i="3" s="1"/>
  <c r="AT24" i="3"/>
  <c r="AS24" i="3"/>
  <c r="AO24" i="3"/>
  <c r="AN24" i="3"/>
  <c r="AM24" i="3"/>
  <c r="AJ24" i="3"/>
  <c r="AI24" i="3"/>
  <c r="AE24" i="3"/>
  <c r="AD24" i="3"/>
  <c r="AC24" i="3"/>
  <c r="AJ17" i="3"/>
  <c r="AI17" i="3"/>
  <c r="AE17" i="3"/>
  <c r="AD17" i="3"/>
  <c r="AC17" i="3"/>
  <c r="AB17" i="3"/>
  <c r="C24" i="3" s="1"/>
  <c r="AB24" i="3" s="1"/>
  <c r="C35" i="3" s="1"/>
  <c r="AT20" i="3"/>
  <c r="AS20" i="3"/>
  <c r="AO20" i="3"/>
  <c r="AN20" i="3"/>
  <c r="AM20" i="3"/>
  <c r="AL20" i="3"/>
  <c r="AJ20" i="3"/>
  <c r="AI20" i="3"/>
  <c r="AE20" i="3"/>
  <c r="AD20" i="3"/>
  <c r="AC20" i="3"/>
  <c r="AB20" i="3"/>
  <c r="G24" i="3" s="1"/>
  <c r="AL24" i="3" s="1"/>
  <c r="C30" i="3" s="1"/>
  <c r="AT19" i="3"/>
  <c r="AS19" i="3"/>
  <c r="AO19" i="3"/>
  <c r="AN19" i="3"/>
  <c r="AM19" i="3"/>
  <c r="AL19" i="3"/>
  <c r="AJ19" i="3"/>
  <c r="AI19" i="3"/>
  <c r="AE19" i="3"/>
  <c r="AD19" i="3"/>
  <c r="AC19" i="3"/>
  <c r="AB19" i="3"/>
  <c r="G25" i="3" s="1"/>
  <c r="AT18" i="3"/>
  <c r="AS18" i="3"/>
  <c r="AO18" i="3"/>
  <c r="AN18" i="3"/>
  <c r="AM18" i="3"/>
  <c r="AL18" i="3"/>
  <c r="AJ18" i="3"/>
  <c r="AI18" i="3"/>
  <c r="AE18" i="3"/>
  <c r="AD18" i="3"/>
  <c r="AC18" i="3"/>
  <c r="AB18" i="3"/>
  <c r="C25" i="3" s="1"/>
  <c r="AT17" i="3"/>
  <c r="AS17" i="3"/>
  <c r="AO17" i="3"/>
  <c r="AN17" i="3"/>
  <c r="AR17" i="3" s="1"/>
  <c r="AM17" i="3"/>
  <c r="AL17" i="3"/>
  <c r="AC7" i="3"/>
  <c r="AD7" i="3"/>
  <c r="AE7" i="3"/>
  <c r="AI7" i="3"/>
  <c r="AJ7" i="3"/>
  <c r="AM7" i="3"/>
  <c r="AN7" i="3"/>
  <c r="AO7" i="3"/>
  <c r="AS7" i="3"/>
  <c r="AT7" i="3"/>
  <c r="AC8" i="3"/>
  <c r="AD8" i="3"/>
  <c r="AE8" i="3"/>
  <c r="AI8" i="3"/>
  <c r="AJ8" i="3"/>
  <c r="AM8" i="3"/>
  <c r="AN8" i="3"/>
  <c r="AO8" i="3"/>
  <c r="AS8" i="3"/>
  <c r="AT8" i="3"/>
  <c r="AC9" i="3"/>
  <c r="AD9" i="3"/>
  <c r="AE9" i="3"/>
  <c r="AI9" i="3"/>
  <c r="AJ9" i="3"/>
  <c r="AM9" i="3"/>
  <c r="AN9" i="3"/>
  <c r="AO9" i="3"/>
  <c r="AS9" i="3"/>
  <c r="AT9" i="3"/>
  <c r="AC10" i="3"/>
  <c r="AD10" i="3"/>
  <c r="AE10" i="3"/>
  <c r="AI10" i="3"/>
  <c r="AJ10" i="3"/>
  <c r="AM10" i="3"/>
  <c r="AN10" i="3"/>
  <c r="AO10" i="3"/>
  <c r="AS10" i="3"/>
  <c r="AT10" i="3"/>
  <c r="AC11" i="3"/>
  <c r="AD11" i="3"/>
  <c r="AE11" i="3"/>
  <c r="AI11" i="3"/>
  <c r="AJ11" i="3"/>
  <c r="AM11" i="3"/>
  <c r="AN11" i="3"/>
  <c r="AO11" i="3"/>
  <c r="AS11" i="3"/>
  <c r="AT11" i="3"/>
  <c r="AC12" i="3"/>
  <c r="AD12" i="3"/>
  <c r="AE12" i="3"/>
  <c r="AI12" i="3"/>
  <c r="AJ12" i="3"/>
  <c r="AM12" i="3"/>
  <c r="AN12" i="3"/>
  <c r="AO12" i="3"/>
  <c r="AS12" i="3"/>
  <c r="AT12" i="3"/>
  <c r="AC13" i="3"/>
  <c r="AD13" i="3"/>
  <c r="AE13" i="3"/>
  <c r="AI13" i="3"/>
  <c r="AJ13" i="3"/>
  <c r="AM13" i="3"/>
  <c r="AN13" i="3"/>
  <c r="AO13" i="3"/>
  <c r="AS13" i="3"/>
  <c r="AT13" i="3"/>
  <c r="AT6" i="3"/>
  <c r="AS6" i="3"/>
  <c r="AO6" i="3"/>
  <c r="AN6" i="3"/>
  <c r="AM6" i="3"/>
  <c r="AJ6" i="3"/>
  <c r="AI6" i="3"/>
  <c r="AE6" i="3"/>
  <c r="AD6" i="3"/>
  <c r="AC6" i="3"/>
  <c r="Y13" i="3"/>
  <c r="W13" i="3"/>
  <c r="Y12" i="3"/>
  <c r="W12" i="3"/>
  <c r="Y11" i="3"/>
  <c r="W11" i="3"/>
  <c r="Y10" i="3"/>
  <c r="W10" i="3"/>
  <c r="Y9" i="3"/>
  <c r="W9" i="3"/>
  <c r="Y8" i="3"/>
  <c r="W8" i="3"/>
  <c r="Y7" i="3"/>
  <c r="W7" i="3"/>
  <c r="Y6" i="3"/>
  <c r="W6" i="3"/>
  <c r="Y51" i="1"/>
  <c r="W51" i="1"/>
  <c r="Y50" i="1"/>
  <c r="W50" i="1"/>
  <c r="Y49" i="1"/>
  <c r="W49" i="1"/>
  <c r="Y48" i="1"/>
  <c r="W48" i="1"/>
  <c r="Y47" i="1"/>
  <c r="W47" i="1"/>
  <c r="Y46" i="1"/>
  <c r="W46" i="1"/>
  <c r="Y59" i="1"/>
  <c r="W59" i="1"/>
  <c r="Y58" i="1"/>
  <c r="W58" i="1"/>
  <c r="Y57" i="1"/>
  <c r="W57" i="1"/>
  <c r="Y56" i="1"/>
  <c r="W56" i="1"/>
  <c r="Y55" i="1"/>
  <c r="W55" i="1"/>
  <c r="Y54" i="1"/>
  <c r="W54" i="1"/>
  <c r="Y43" i="1"/>
  <c r="W43" i="1"/>
  <c r="Y42" i="1"/>
  <c r="W42" i="1"/>
  <c r="Y41" i="1"/>
  <c r="W41" i="1"/>
  <c r="Y40" i="1"/>
  <c r="W40" i="1"/>
  <c r="Y39" i="1"/>
  <c r="W39" i="1"/>
  <c r="Y38" i="1"/>
  <c r="W38" i="1"/>
  <c r="Y27" i="1"/>
  <c r="W27" i="1"/>
  <c r="Y26" i="1"/>
  <c r="W26" i="1"/>
  <c r="Y25" i="1"/>
  <c r="W25" i="1"/>
  <c r="Y24" i="1"/>
  <c r="W24" i="1"/>
  <c r="Y23" i="1"/>
  <c r="W23" i="1"/>
  <c r="Y22" i="1"/>
  <c r="W22" i="1"/>
  <c r="Y35" i="1"/>
  <c r="W35" i="1"/>
  <c r="Y34" i="1"/>
  <c r="W34" i="1"/>
  <c r="Y33" i="1"/>
  <c r="W33" i="1"/>
  <c r="Y32" i="1"/>
  <c r="W32" i="1"/>
  <c r="Y31" i="1"/>
  <c r="W31" i="1"/>
  <c r="Y30" i="1"/>
  <c r="W30" i="1"/>
  <c r="G67" i="1"/>
  <c r="G66" i="1"/>
  <c r="G65" i="1"/>
  <c r="G64" i="1"/>
  <c r="G63" i="1"/>
  <c r="G62" i="1"/>
  <c r="G59" i="1"/>
  <c r="G58" i="1"/>
  <c r="G57" i="1"/>
  <c r="G56" i="1"/>
  <c r="G55" i="1"/>
  <c r="G54" i="1"/>
  <c r="G51" i="1"/>
  <c r="G50" i="1"/>
  <c r="G49" i="1"/>
  <c r="G48" i="1"/>
  <c r="G47" i="1"/>
  <c r="G46" i="1"/>
  <c r="G43" i="1"/>
  <c r="G42" i="1"/>
  <c r="G41" i="1"/>
  <c r="G40" i="1"/>
  <c r="G39" i="1"/>
  <c r="G38" i="1"/>
  <c r="G35" i="1"/>
  <c r="G34" i="1"/>
  <c r="G33" i="1"/>
  <c r="G32" i="1"/>
  <c r="G31" i="1"/>
  <c r="G30" i="1"/>
  <c r="G27" i="1"/>
  <c r="G26" i="1"/>
  <c r="G25" i="1"/>
  <c r="G24" i="1"/>
  <c r="G23" i="1"/>
  <c r="G22" i="1"/>
  <c r="C67" i="1"/>
  <c r="C66" i="1"/>
  <c r="C65" i="1"/>
  <c r="C64" i="1"/>
  <c r="C63" i="1"/>
  <c r="C62" i="1"/>
  <c r="C59" i="1"/>
  <c r="C58" i="1"/>
  <c r="C57" i="1"/>
  <c r="C56" i="1"/>
  <c r="C55" i="1"/>
  <c r="C54" i="1"/>
  <c r="C51" i="1"/>
  <c r="C50" i="1"/>
  <c r="C49" i="1"/>
  <c r="C48" i="1"/>
  <c r="C47" i="1"/>
  <c r="C46" i="1"/>
  <c r="C43" i="1"/>
  <c r="C42" i="1"/>
  <c r="C41" i="1"/>
  <c r="C40" i="1"/>
  <c r="C39" i="1"/>
  <c r="C38" i="1"/>
  <c r="C35" i="1"/>
  <c r="C34" i="1"/>
  <c r="C33" i="1"/>
  <c r="C32" i="1"/>
  <c r="C31" i="1"/>
  <c r="C30" i="1"/>
  <c r="C27" i="1"/>
  <c r="C26" i="1"/>
  <c r="C25" i="1"/>
  <c r="C24" i="1"/>
  <c r="C23" i="1"/>
  <c r="C22" i="1"/>
  <c r="G19" i="1"/>
  <c r="G18" i="1"/>
  <c r="G17" i="1"/>
  <c r="G16" i="1"/>
  <c r="G15" i="1"/>
  <c r="G14" i="1"/>
  <c r="C19" i="1"/>
  <c r="C18" i="1"/>
  <c r="C17" i="1"/>
  <c r="C16" i="1"/>
  <c r="C15" i="1"/>
  <c r="C14" i="1"/>
  <c r="W15" i="1"/>
  <c r="Y15" i="1"/>
  <c r="W16" i="1"/>
  <c r="Y16" i="1"/>
  <c r="W17" i="1"/>
  <c r="Y17" i="1"/>
  <c r="W18" i="1"/>
  <c r="Y18" i="1"/>
  <c r="W19" i="1"/>
  <c r="Y19" i="1"/>
  <c r="G11" i="1"/>
  <c r="C11" i="1"/>
  <c r="G10" i="1"/>
  <c r="C10" i="1"/>
  <c r="G9" i="1"/>
  <c r="C9" i="1"/>
  <c r="G8" i="1"/>
  <c r="C8" i="1"/>
  <c r="G7" i="1"/>
  <c r="C7" i="1"/>
  <c r="G6" i="1"/>
  <c r="C6" i="1"/>
  <c r="AR24" i="3" l="1"/>
  <c r="AR30" i="3"/>
  <c r="AH20" i="3"/>
  <c r="AA17" i="3"/>
  <c r="AF9" i="3"/>
  <c r="AP7" i="3"/>
  <c r="AQ9" i="3"/>
  <c r="AF7" i="3"/>
  <c r="AA20" i="3"/>
  <c r="AA19" i="3"/>
  <c r="AQ19" i="3"/>
  <c r="AR18" i="3"/>
  <c r="AA18" i="3"/>
  <c r="AG17" i="3"/>
  <c r="AQ13" i="3"/>
  <c r="AP11" i="3"/>
  <c r="AR7" i="3"/>
  <c r="AG13" i="3"/>
  <c r="AF12" i="3"/>
  <c r="AF10" i="3"/>
  <c r="AR9" i="3"/>
  <c r="AH11" i="3"/>
  <c r="AH10" i="3"/>
  <c r="AG10" i="3"/>
  <c r="AA35" i="3"/>
  <c r="AA24" i="3"/>
  <c r="AP17" i="3"/>
  <c r="AR6" i="3"/>
  <c r="AH6" i="3"/>
  <c r="AA30" i="3"/>
  <c r="AP25" i="3"/>
  <c r="AQ25" i="3"/>
  <c r="AR25" i="3"/>
  <c r="AH18" i="3"/>
  <c r="AH17" i="3"/>
  <c r="AQ17" i="3"/>
  <c r="AR20" i="3"/>
  <c r="AP9" i="3"/>
  <c r="AA7" i="3"/>
  <c r="AP8" i="3"/>
  <c r="AQ7" i="3"/>
  <c r="AA13" i="3"/>
  <c r="AA10" i="3"/>
  <c r="AQ11" i="3"/>
  <c r="AQ10" i="3"/>
  <c r="AA9" i="3"/>
  <c r="AF8" i="3"/>
  <c r="AH7" i="3"/>
  <c r="AG7" i="3"/>
  <c r="AF6" i="3"/>
  <c r="AP13" i="3"/>
  <c r="AG9" i="3"/>
  <c r="AH35" i="3"/>
  <c r="AA8" i="3"/>
  <c r="AP12" i="3"/>
  <c r="AA11" i="3"/>
  <c r="AF20" i="3"/>
  <c r="AH24" i="3"/>
  <c r="AP6" i="3"/>
  <c r="AR11" i="3"/>
  <c r="AR19" i="3"/>
  <c r="AG20" i="3"/>
  <c r="AR35" i="3"/>
  <c r="AQ6" i="3"/>
  <c r="AF13" i="3"/>
  <c r="AR8" i="3"/>
  <c r="AP19" i="3"/>
  <c r="AF17" i="3"/>
  <c r="AA12" i="3"/>
  <c r="AH12" i="3"/>
  <c r="AF30" i="3"/>
  <c r="AG6" i="3"/>
  <c r="AG12" i="3"/>
  <c r="AP10" i="3"/>
  <c r="AG30" i="3"/>
  <c r="AH9" i="3"/>
  <c r="AG18" i="3"/>
  <c r="AG35" i="3"/>
  <c r="AP35" i="3"/>
  <c r="AQ35" i="3"/>
  <c r="AF35" i="3"/>
  <c r="AP30" i="3"/>
  <c r="AQ30" i="3"/>
  <c r="AF25" i="3"/>
  <c r="AG25" i="3"/>
  <c r="AP24" i="3"/>
  <c r="AH25" i="3"/>
  <c r="AQ24" i="3"/>
  <c r="AF24" i="3"/>
  <c r="AG24" i="3"/>
  <c r="AF19" i="3"/>
  <c r="AG19" i="3"/>
  <c r="AP18" i="3"/>
  <c r="AH19" i="3"/>
  <c r="AQ18" i="3"/>
  <c r="AP20" i="3"/>
  <c r="AF18" i="3"/>
  <c r="AQ20" i="3"/>
  <c r="AR13" i="3"/>
  <c r="AG11" i="3"/>
  <c r="AQ8" i="3"/>
  <c r="AF11" i="3"/>
  <c r="AR12" i="3"/>
  <c r="AQ12" i="3"/>
  <c r="AH8" i="3"/>
  <c r="AH13" i="3"/>
  <c r="AR10" i="3"/>
  <c r="AG8" i="3"/>
  <c r="AA6" i="3"/>
  <c r="AW67" i="1"/>
  <c r="AV67" i="1"/>
  <c r="AR67" i="1"/>
  <c r="AQ67" i="1"/>
  <c r="AP67" i="1"/>
  <c r="AO67" i="1"/>
  <c r="AM67" i="1"/>
  <c r="AL67" i="1"/>
  <c r="AH67" i="1"/>
  <c r="AG67" i="1"/>
  <c r="AF67" i="1"/>
  <c r="AE67" i="1"/>
  <c r="AW66" i="1"/>
  <c r="AV66" i="1"/>
  <c r="AR66" i="1"/>
  <c r="AQ66" i="1"/>
  <c r="AP66" i="1"/>
  <c r="AO66" i="1"/>
  <c r="AM66" i="1"/>
  <c r="AL66" i="1"/>
  <c r="AH66" i="1"/>
  <c r="AG66" i="1"/>
  <c r="AF66" i="1"/>
  <c r="AE66" i="1"/>
  <c r="AW65" i="1"/>
  <c r="AV65" i="1"/>
  <c r="AR65" i="1"/>
  <c r="AQ65" i="1"/>
  <c r="AP65" i="1"/>
  <c r="AO65" i="1"/>
  <c r="AM65" i="1"/>
  <c r="AL65" i="1"/>
  <c r="AH65" i="1"/>
  <c r="AG65" i="1"/>
  <c r="AF65" i="1"/>
  <c r="AE65" i="1"/>
  <c r="AW64" i="1"/>
  <c r="AV64" i="1"/>
  <c r="AR64" i="1"/>
  <c r="AQ64" i="1"/>
  <c r="AP64" i="1"/>
  <c r="AO64" i="1"/>
  <c r="AM64" i="1"/>
  <c r="AL64" i="1"/>
  <c r="AH64" i="1"/>
  <c r="AG64" i="1"/>
  <c r="AF64" i="1"/>
  <c r="AE64" i="1"/>
  <c r="AW63" i="1"/>
  <c r="AV63" i="1"/>
  <c r="AR63" i="1"/>
  <c r="AQ63" i="1"/>
  <c r="AP63" i="1"/>
  <c r="AO63" i="1"/>
  <c r="AM63" i="1"/>
  <c r="AL63" i="1"/>
  <c r="AH63" i="1"/>
  <c r="AG63" i="1"/>
  <c r="AF63" i="1"/>
  <c r="AE63" i="1"/>
  <c r="AW62" i="1"/>
  <c r="AV62" i="1"/>
  <c r="AR62" i="1"/>
  <c r="AQ62" i="1"/>
  <c r="AP62" i="1"/>
  <c r="AO62" i="1"/>
  <c r="AM62" i="1"/>
  <c r="AL62" i="1"/>
  <c r="AH62" i="1"/>
  <c r="AG62" i="1"/>
  <c r="AF62" i="1"/>
  <c r="AE62" i="1"/>
  <c r="AW59" i="1"/>
  <c r="AV59" i="1"/>
  <c r="AR59" i="1"/>
  <c r="AQ59" i="1"/>
  <c r="AP59" i="1"/>
  <c r="AO59" i="1"/>
  <c r="AM59" i="1"/>
  <c r="AL59" i="1"/>
  <c r="AH59" i="1"/>
  <c r="AG59" i="1"/>
  <c r="AF59" i="1"/>
  <c r="AE59" i="1"/>
  <c r="AW58" i="1"/>
  <c r="AV58" i="1"/>
  <c r="AR58" i="1"/>
  <c r="AQ58" i="1"/>
  <c r="AP58" i="1"/>
  <c r="AO58" i="1"/>
  <c r="AM58" i="1"/>
  <c r="AL58" i="1"/>
  <c r="AH58" i="1"/>
  <c r="AG58" i="1"/>
  <c r="AF58" i="1"/>
  <c r="AE58" i="1"/>
  <c r="AW57" i="1"/>
  <c r="AV57" i="1"/>
  <c r="AR57" i="1"/>
  <c r="AQ57" i="1"/>
  <c r="AP57" i="1"/>
  <c r="AO57" i="1"/>
  <c r="AM57" i="1"/>
  <c r="AL57" i="1"/>
  <c r="AH57" i="1"/>
  <c r="AG57" i="1"/>
  <c r="AF57" i="1"/>
  <c r="AE57" i="1"/>
  <c r="AW56" i="1"/>
  <c r="AV56" i="1"/>
  <c r="AR56" i="1"/>
  <c r="AQ56" i="1"/>
  <c r="AP56" i="1"/>
  <c r="AO56" i="1"/>
  <c r="AM56" i="1"/>
  <c r="AL56" i="1"/>
  <c r="AH56" i="1"/>
  <c r="AG56" i="1"/>
  <c r="AF56" i="1"/>
  <c r="AE56" i="1"/>
  <c r="AW55" i="1"/>
  <c r="AV55" i="1"/>
  <c r="AR55" i="1"/>
  <c r="AQ55" i="1"/>
  <c r="AP55" i="1"/>
  <c r="AO55" i="1"/>
  <c r="AM55" i="1"/>
  <c r="AL55" i="1"/>
  <c r="AH55" i="1"/>
  <c r="AG55" i="1"/>
  <c r="AF55" i="1"/>
  <c r="AE55" i="1"/>
  <c r="AW54" i="1"/>
  <c r="AV54" i="1"/>
  <c r="AR54" i="1"/>
  <c r="AQ54" i="1"/>
  <c r="AP54" i="1"/>
  <c r="AO54" i="1"/>
  <c r="AM54" i="1"/>
  <c r="AL54" i="1"/>
  <c r="AH54" i="1"/>
  <c r="AG54" i="1"/>
  <c r="AF54" i="1"/>
  <c r="AE54" i="1"/>
  <c r="AW51" i="1"/>
  <c r="AV51" i="1"/>
  <c r="AR51" i="1"/>
  <c r="AQ51" i="1"/>
  <c r="AP51" i="1"/>
  <c r="AO51" i="1"/>
  <c r="AM51" i="1"/>
  <c r="AL51" i="1"/>
  <c r="AH51" i="1"/>
  <c r="AG51" i="1"/>
  <c r="AF51" i="1"/>
  <c r="AE51" i="1"/>
  <c r="AW50" i="1"/>
  <c r="AV50" i="1"/>
  <c r="AR50" i="1"/>
  <c r="AQ50" i="1"/>
  <c r="AP50" i="1"/>
  <c r="AO50" i="1"/>
  <c r="AM50" i="1"/>
  <c r="AL50" i="1"/>
  <c r="AH50" i="1"/>
  <c r="AG50" i="1"/>
  <c r="AF50" i="1"/>
  <c r="AE50" i="1"/>
  <c r="AW49" i="1"/>
  <c r="AV49" i="1"/>
  <c r="AR49" i="1"/>
  <c r="AQ49" i="1"/>
  <c r="AP49" i="1"/>
  <c r="AO49" i="1"/>
  <c r="AM49" i="1"/>
  <c r="AL49" i="1"/>
  <c r="AH49" i="1"/>
  <c r="AG49" i="1"/>
  <c r="AF49" i="1"/>
  <c r="AE49" i="1"/>
  <c r="AW48" i="1"/>
  <c r="AV48" i="1"/>
  <c r="AR48" i="1"/>
  <c r="AQ48" i="1"/>
  <c r="AP48" i="1"/>
  <c r="AO48" i="1"/>
  <c r="AM48" i="1"/>
  <c r="AL48" i="1"/>
  <c r="AH48" i="1"/>
  <c r="AG48" i="1"/>
  <c r="AF48" i="1"/>
  <c r="AE48" i="1"/>
  <c r="AW47" i="1"/>
  <c r="AV47" i="1"/>
  <c r="AR47" i="1"/>
  <c r="AQ47" i="1"/>
  <c r="AP47" i="1"/>
  <c r="AO47" i="1"/>
  <c r="AM47" i="1"/>
  <c r="AL47" i="1"/>
  <c r="AH47" i="1"/>
  <c r="AG47" i="1"/>
  <c r="AF47" i="1"/>
  <c r="AE47" i="1"/>
  <c r="AW46" i="1"/>
  <c r="AV46" i="1"/>
  <c r="AR46" i="1"/>
  <c r="AQ46" i="1"/>
  <c r="AP46" i="1"/>
  <c r="AO46" i="1"/>
  <c r="AM46" i="1"/>
  <c r="AL46" i="1"/>
  <c r="AH46" i="1"/>
  <c r="AG46" i="1"/>
  <c r="AF46" i="1"/>
  <c r="AE46" i="1"/>
  <c r="AW43" i="1"/>
  <c r="AV43" i="1"/>
  <c r="AR43" i="1"/>
  <c r="AQ43" i="1"/>
  <c r="AP43" i="1"/>
  <c r="AO43" i="1"/>
  <c r="AM43" i="1"/>
  <c r="AL43" i="1"/>
  <c r="AH43" i="1"/>
  <c r="AG43" i="1"/>
  <c r="AF43" i="1"/>
  <c r="AE43" i="1"/>
  <c r="AW42" i="1"/>
  <c r="AV42" i="1"/>
  <c r="AR42" i="1"/>
  <c r="AQ42" i="1"/>
  <c r="AP42" i="1"/>
  <c r="AO42" i="1"/>
  <c r="AM42" i="1"/>
  <c r="AL42" i="1"/>
  <c r="AH42" i="1"/>
  <c r="AG42" i="1"/>
  <c r="AF42" i="1"/>
  <c r="AE42" i="1"/>
  <c r="AW41" i="1"/>
  <c r="AV41" i="1"/>
  <c r="AR41" i="1"/>
  <c r="AQ41" i="1"/>
  <c r="AP41" i="1"/>
  <c r="AO41" i="1"/>
  <c r="AM41" i="1"/>
  <c r="AL41" i="1"/>
  <c r="AH41" i="1"/>
  <c r="AG41" i="1"/>
  <c r="AF41" i="1"/>
  <c r="AE41" i="1"/>
  <c r="AW40" i="1"/>
  <c r="AV40" i="1"/>
  <c r="AR40" i="1"/>
  <c r="AQ40" i="1"/>
  <c r="AP40" i="1"/>
  <c r="AO40" i="1"/>
  <c r="AM40" i="1"/>
  <c r="AL40" i="1"/>
  <c r="AH40" i="1"/>
  <c r="AG40" i="1"/>
  <c r="AF40" i="1"/>
  <c r="AE40" i="1"/>
  <c r="AW39" i="1"/>
  <c r="AV39" i="1"/>
  <c r="AR39" i="1"/>
  <c r="AQ39" i="1"/>
  <c r="AP39" i="1"/>
  <c r="AO39" i="1"/>
  <c r="AM39" i="1"/>
  <c r="AL39" i="1"/>
  <c r="AH39" i="1"/>
  <c r="AG39" i="1"/>
  <c r="AF39" i="1"/>
  <c r="AE39" i="1"/>
  <c r="AW38" i="1"/>
  <c r="AV38" i="1"/>
  <c r="AR38" i="1"/>
  <c r="AQ38" i="1"/>
  <c r="AP38" i="1"/>
  <c r="AO38" i="1"/>
  <c r="AM38" i="1"/>
  <c r="AL38" i="1"/>
  <c r="AH38" i="1"/>
  <c r="AG38" i="1"/>
  <c r="AF38" i="1"/>
  <c r="AE38" i="1"/>
  <c r="AW35" i="1"/>
  <c r="AV35" i="1"/>
  <c r="AR35" i="1"/>
  <c r="AQ35" i="1"/>
  <c r="AP35" i="1"/>
  <c r="AO35" i="1"/>
  <c r="AM35" i="1"/>
  <c r="AL35" i="1"/>
  <c r="AH35" i="1"/>
  <c r="AG35" i="1"/>
  <c r="AF35" i="1"/>
  <c r="AE35" i="1"/>
  <c r="AW34" i="1"/>
  <c r="AV34" i="1"/>
  <c r="AR34" i="1"/>
  <c r="AQ34" i="1"/>
  <c r="AP34" i="1"/>
  <c r="AO34" i="1"/>
  <c r="AM34" i="1"/>
  <c r="AL34" i="1"/>
  <c r="AH34" i="1"/>
  <c r="AG34" i="1"/>
  <c r="AF34" i="1"/>
  <c r="AE34" i="1"/>
  <c r="AW33" i="1"/>
  <c r="AV33" i="1"/>
  <c r="AR33" i="1"/>
  <c r="AQ33" i="1"/>
  <c r="AP33" i="1"/>
  <c r="AO33" i="1"/>
  <c r="AM33" i="1"/>
  <c r="AL33" i="1"/>
  <c r="AH33" i="1"/>
  <c r="AG33" i="1"/>
  <c r="AF33" i="1"/>
  <c r="AE33" i="1"/>
  <c r="AW32" i="1"/>
  <c r="AV32" i="1"/>
  <c r="AR32" i="1"/>
  <c r="AQ32" i="1"/>
  <c r="AP32" i="1"/>
  <c r="AO32" i="1"/>
  <c r="AM32" i="1"/>
  <c r="AL32" i="1"/>
  <c r="AH32" i="1"/>
  <c r="AG32" i="1"/>
  <c r="AF32" i="1"/>
  <c r="AE32" i="1"/>
  <c r="AW31" i="1"/>
  <c r="AV31" i="1"/>
  <c r="AR31" i="1"/>
  <c r="AQ31" i="1"/>
  <c r="AP31" i="1"/>
  <c r="AO31" i="1"/>
  <c r="AM31" i="1"/>
  <c r="AL31" i="1"/>
  <c r="AH31" i="1"/>
  <c r="AG31" i="1"/>
  <c r="AF31" i="1"/>
  <c r="AE31" i="1"/>
  <c r="AW30" i="1"/>
  <c r="AV30" i="1"/>
  <c r="AR30" i="1"/>
  <c r="AQ30" i="1"/>
  <c r="AP30" i="1"/>
  <c r="AO30" i="1"/>
  <c r="AM30" i="1"/>
  <c r="AL30" i="1"/>
  <c r="AH30" i="1"/>
  <c r="AG30" i="1"/>
  <c r="AF30" i="1"/>
  <c r="AE30" i="1"/>
  <c r="C39" i="3"/>
  <c r="C38" i="3"/>
  <c r="Y35" i="3"/>
  <c r="W35" i="3"/>
  <c r="C40" i="3"/>
  <c r="Y30" i="3"/>
  <c r="W30" i="3"/>
  <c r="Y25" i="3"/>
  <c r="W25" i="3"/>
  <c r="Y24" i="3"/>
  <c r="W24" i="3"/>
  <c r="Y20" i="3"/>
  <c r="W20" i="3"/>
  <c r="Y19" i="3"/>
  <c r="W19" i="3"/>
  <c r="Y18" i="3"/>
  <c r="W18" i="3"/>
  <c r="Y17" i="3"/>
  <c r="W17" i="3"/>
  <c r="Y67" i="1"/>
  <c r="W67" i="1"/>
  <c r="Y66" i="1"/>
  <c r="W66" i="1"/>
  <c r="Y65" i="1"/>
  <c r="W65" i="1"/>
  <c r="Y64" i="1"/>
  <c r="W64" i="1"/>
  <c r="Y63" i="1"/>
  <c r="W63" i="1"/>
  <c r="Y62" i="1"/>
  <c r="W62" i="1"/>
  <c r="AK39" i="1" l="1"/>
  <c r="AJ40" i="1"/>
  <c r="AK42" i="1"/>
  <c r="AU38" i="1"/>
  <c r="AU39" i="1"/>
  <c r="AU43" i="1"/>
  <c r="AU48" i="1"/>
  <c r="AS50" i="1"/>
  <c r="AT55" i="1"/>
  <c r="AU57" i="1"/>
  <c r="AU58" i="1"/>
  <c r="AU59" i="1"/>
  <c r="AS63" i="1"/>
  <c r="AS65" i="1"/>
  <c r="AK46" i="1"/>
  <c r="AD47" i="1"/>
  <c r="AJ50" i="1"/>
  <c r="AJ51" i="1"/>
  <c r="AD62" i="1"/>
  <c r="AD63" i="1"/>
  <c r="AD65" i="1"/>
  <c r="AD30" i="1"/>
  <c r="AD35" i="1"/>
  <c r="AK38" i="1"/>
  <c r="AI38" i="1"/>
  <c r="AI54" i="1"/>
  <c r="AU30" i="1"/>
  <c r="AU31" i="1"/>
  <c r="AT32" i="1"/>
  <c r="AD46" i="1"/>
  <c r="AJ38" i="1"/>
  <c r="AD38" i="1"/>
  <c r="AS42" i="1"/>
  <c r="AJ30" i="1"/>
  <c r="AK30" i="1"/>
  <c r="AJ31" i="1"/>
  <c r="AD66" i="1"/>
  <c r="AS66" i="1"/>
  <c r="AU64" i="1"/>
  <c r="AK63" i="1"/>
  <c r="AK62" i="1"/>
  <c r="AJ58" i="1"/>
  <c r="AK58" i="1"/>
  <c r="AD56" i="1"/>
  <c r="AI55" i="1"/>
  <c r="AU55" i="1"/>
  <c r="AU51" i="1"/>
  <c r="AD51" i="1"/>
  <c r="AU49" i="1"/>
  <c r="AU41" i="1"/>
  <c r="AD48" i="1"/>
  <c r="AJ32" i="1"/>
  <c r="AU47" i="1"/>
  <c r="AK47" i="1"/>
  <c r="AD58" i="1"/>
  <c r="AU67" i="1"/>
  <c r="AD39" i="1"/>
  <c r="AU40" i="1"/>
  <c r="AS41" i="1"/>
  <c r="AT47" i="1"/>
  <c r="AK50" i="1"/>
  <c r="AU54" i="1"/>
  <c r="AK56" i="1"/>
  <c r="AD57" i="1"/>
  <c r="AT59" i="1"/>
  <c r="AK64" i="1"/>
  <c r="AD64" i="1"/>
  <c r="AT41" i="1"/>
  <c r="AT42" i="1"/>
  <c r="AK66" i="1"/>
  <c r="AJ66" i="1"/>
  <c r="AI46" i="1"/>
  <c r="AS49" i="1"/>
  <c r="AK51" i="1"/>
  <c r="AD54" i="1"/>
  <c r="AU42" i="1"/>
  <c r="AT43" i="1"/>
  <c r="AJ46" i="1"/>
  <c r="AT49" i="1"/>
  <c r="AS55" i="1"/>
  <c r="AI58" i="1"/>
  <c r="AI66" i="1"/>
  <c r="AI30" i="1"/>
  <c r="AI39" i="1"/>
  <c r="AK40" i="1"/>
  <c r="AI47" i="1"/>
  <c r="AU50" i="1"/>
  <c r="AD59" i="1"/>
  <c r="AU62" i="1"/>
  <c r="AJ39" i="1"/>
  <c r="AD41" i="1"/>
  <c r="AJ47" i="1"/>
  <c r="AK54" i="1"/>
  <c r="AD55" i="1"/>
  <c r="AU56" i="1"/>
  <c r="AS57" i="1"/>
  <c r="AT57" i="1"/>
  <c r="AU63" i="1"/>
  <c r="AT63" i="1"/>
  <c r="AK32" i="1"/>
  <c r="AK48" i="1"/>
  <c r="AD49" i="1"/>
  <c r="AD43" i="1"/>
  <c r="AU46" i="1"/>
  <c r="AS51" i="1"/>
  <c r="AJ55" i="1"/>
  <c r="AD67" i="1"/>
  <c r="AI63" i="1"/>
  <c r="AT65" i="1"/>
  <c r="AJ63" i="1"/>
  <c r="AU65" i="1"/>
  <c r="AU66" i="1"/>
  <c r="AI35" i="1"/>
  <c r="AU33" i="1"/>
  <c r="AU34" i="1"/>
  <c r="AU35" i="1"/>
  <c r="AD31" i="1"/>
  <c r="AU32" i="1"/>
  <c r="AJ35" i="1"/>
  <c r="AS33" i="1"/>
  <c r="AT33" i="1"/>
  <c r="AK35" i="1"/>
  <c r="AK31" i="1"/>
  <c r="AS34" i="1"/>
  <c r="AI31" i="1"/>
  <c r="AD33" i="1"/>
  <c r="AT34" i="1"/>
  <c r="AK34" i="1"/>
  <c r="AS59" i="1"/>
  <c r="AS67" i="1"/>
  <c r="AS54" i="1"/>
  <c r="AK55" i="1"/>
  <c r="AI57" i="1"/>
  <c r="AS62" i="1"/>
  <c r="AI65" i="1"/>
  <c r="AT67" i="1"/>
  <c r="AT54" i="1"/>
  <c r="AJ57" i="1"/>
  <c r="AT62" i="1"/>
  <c r="AJ65" i="1"/>
  <c r="AS56" i="1"/>
  <c r="AK57" i="1"/>
  <c r="AI59" i="1"/>
  <c r="AS64" i="1"/>
  <c r="AK65" i="1"/>
  <c r="AI67" i="1"/>
  <c r="AT56" i="1"/>
  <c r="AJ59" i="1"/>
  <c r="AI62" i="1"/>
  <c r="AT64" i="1"/>
  <c r="AJ67" i="1"/>
  <c r="AJ54" i="1"/>
  <c r="AS58" i="1"/>
  <c r="AK59" i="1"/>
  <c r="AJ62" i="1"/>
  <c r="AK67" i="1"/>
  <c r="AI56" i="1"/>
  <c r="AT58" i="1"/>
  <c r="AI64" i="1"/>
  <c r="AT66" i="1"/>
  <c r="AJ56" i="1"/>
  <c r="AJ64" i="1"/>
  <c r="AS35" i="1"/>
  <c r="AS43" i="1"/>
  <c r="AS30" i="1"/>
  <c r="AD32" i="1"/>
  <c r="AI33" i="1"/>
  <c r="AT35" i="1"/>
  <c r="AS38" i="1"/>
  <c r="AD40" i="1"/>
  <c r="AI41" i="1"/>
  <c r="AS46" i="1"/>
  <c r="AI49" i="1"/>
  <c r="AT51" i="1"/>
  <c r="AT30" i="1"/>
  <c r="AJ33" i="1"/>
  <c r="AT38" i="1"/>
  <c r="AJ41" i="1"/>
  <c r="AT46" i="1"/>
  <c r="AJ49" i="1"/>
  <c r="AS32" i="1"/>
  <c r="AK33" i="1"/>
  <c r="AD34" i="1"/>
  <c r="AS40" i="1"/>
  <c r="AK41" i="1"/>
  <c r="AD42" i="1"/>
  <c r="AI43" i="1"/>
  <c r="AS48" i="1"/>
  <c r="AK49" i="1"/>
  <c r="AD50" i="1"/>
  <c r="AI51" i="1"/>
  <c r="AT40" i="1"/>
  <c r="AJ43" i="1"/>
  <c r="AT48" i="1"/>
  <c r="AK43" i="1"/>
  <c r="AI32" i="1"/>
  <c r="AI40" i="1"/>
  <c r="AI48" i="1"/>
  <c r="AT50" i="1"/>
  <c r="AJ48" i="1"/>
  <c r="AS31" i="1"/>
  <c r="AI34" i="1"/>
  <c r="AS39" i="1"/>
  <c r="AI42" i="1"/>
  <c r="AS47" i="1"/>
  <c r="AI50" i="1"/>
  <c r="AT31" i="1"/>
  <c r="AJ34" i="1"/>
  <c r="AT39" i="1"/>
  <c r="AJ42" i="1"/>
  <c r="W7" i="1" l="1"/>
  <c r="Y7" i="1"/>
  <c r="W8" i="1"/>
  <c r="Y8" i="1"/>
  <c r="W9" i="1"/>
  <c r="Y9" i="1"/>
  <c r="W10" i="1"/>
  <c r="Y10" i="1"/>
  <c r="W11" i="1"/>
  <c r="Y11" i="1"/>
  <c r="AG6" i="1"/>
  <c r="AE14" i="1"/>
  <c r="AF14" i="1"/>
  <c r="AG14" i="1"/>
  <c r="AH14" i="1"/>
  <c r="AL14" i="1"/>
  <c r="AM14" i="1"/>
  <c r="AO14" i="1"/>
  <c r="AP14" i="1"/>
  <c r="AQ14" i="1"/>
  <c r="AR14" i="1"/>
  <c r="AV14" i="1"/>
  <c r="AW14" i="1"/>
  <c r="AE15" i="1"/>
  <c r="AF15" i="1"/>
  <c r="AG15" i="1"/>
  <c r="AH15" i="1"/>
  <c r="AL15" i="1"/>
  <c r="AM15" i="1"/>
  <c r="AO15" i="1"/>
  <c r="AP15" i="1"/>
  <c r="AQ15" i="1"/>
  <c r="AR15" i="1"/>
  <c r="AV15" i="1"/>
  <c r="AW15" i="1"/>
  <c r="AE16" i="1"/>
  <c r="AF16" i="1"/>
  <c r="AG16" i="1"/>
  <c r="AH16" i="1"/>
  <c r="AL16" i="1"/>
  <c r="AM16" i="1"/>
  <c r="AO16" i="1"/>
  <c r="AP16" i="1"/>
  <c r="AQ16" i="1"/>
  <c r="AR16" i="1"/>
  <c r="AV16" i="1"/>
  <c r="AW16" i="1"/>
  <c r="AE17" i="1"/>
  <c r="AF17" i="1"/>
  <c r="AG17" i="1"/>
  <c r="AH17" i="1"/>
  <c r="AL17" i="1"/>
  <c r="AM17" i="1"/>
  <c r="AO17" i="1"/>
  <c r="AP17" i="1"/>
  <c r="AQ17" i="1"/>
  <c r="AR17" i="1"/>
  <c r="AV17" i="1"/>
  <c r="AW17" i="1"/>
  <c r="AE18" i="1"/>
  <c r="AF18" i="1"/>
  <c r="AG18" i="1"/>
  <c r="AH18" i="1"/>
  <c r="AL18" i="1"/>
  <c r="AM18" i="1"/>
  <c r="AO18" i="1"/>
  <c r="AP18" i="1"/>
  <c r="AQ18" i="1"/>
  <c r="AR18" i="1"/>
  <c r="AV18" i="1"/>
  <c r="AW18" i="1"/>
  <c r="AE19" i="1"/>
  <c r="AF19" i="1"/>
  <c r="AG19" i="1"/>
  <c r="AH19" i="1"/>
  <c r="AL19" i="1"/>
  <c r="AM19" i="1"/>
  <c r="AO19" i="1"/>
  <c r="AP19" i="1"/>
  <c r="AQ19" i="1"/>
  <c r="AR19" i="1"/>
  <c r="AV19" i="1"/>
  <c r="AW19" i="1"/>
  <c r="AE22" i="1"/>
  <c r="AF22" i="1"/>
  <c r="AG22" i="1"/>
  <c r="AH22" i="1"/>
  <c r="AL22" i="1"/>
  <c r="AM22" i="1"/>
  <c r="AO22" i="1"/>
  <c r="AP22" i="1"/>
  <c r="AQ22" i="1"/>
  <c r="AR22" i="1"/>
  <c r="AV22" i="1"/>
  <c r="AW22" i="1"/>
  <c r="AE23" i="1"/>
  <c r="AF23" i="1"/>
  <c r="AG23" i="1"/>
  <c r="AH23" i="1"/>
  <c r="AL23" i="1"/>
  <c r="AM23" i="1"/>
  <c r="AO23" i="1"/>
  <c r="AP23" i="1"/>
  <c r="AQ23" i="1"/>
  <c r="AR23" i="1"/>
  <c r="AV23" i="1"/>
  <c r="AW23" i="1"/>
  <c r="AE24" i="1"/>
  <c r="AF24" i="1"/>
  <c r="AG24" i="1"/>
  <c r="AH24" i="1"/>
  <c r="AL24" i="1"/>
  <c r="AM24" i="1"/>
  <c r="AO24" i="1"/>
  <c r="AP24" i="1"/>
  <c r="AQ24" i="1"/>
  <c r="AR24" i="1"/>
  <c r="AV24" i="1"/>
  <c r="AW24" i="1"/>
  <c r="AE25" i="1"/>
  <c r="AF25" i="1"/>
  <c r="AG25" i="1"/>
  <c r="AH25" i="1"/>
  <c r="AL25" i="1"/>
  <c r="AM25" i="1"/>
  <c r="AO25" i="1"/>
  <c r="AP25" i="1"/>
  <c r="AQ25" i="1"/>
  <c r="AR25" i="1"/>
  <c r="AV25" i="1"/>
  <c r="AW25" i="1"/>
  <c r="AE26" i="1"/>
  <c r="AF26" i="1"/>
  <c r="AG26" i="1"/>
  <c r="AH26" i="1"/>
  <c r="AL26" i="1"/>
  <c r="AM26" i="1"/>
  <c r="AO26" i="1"/>
  <c r="AP26" i="1"/>
  <c r="AQ26" i="1"/>
  <c r="AR26" i="1"/>
  <c r="AV26" i="1"/>
  <c r="AW26" i="1"/>
  <c r="AE27" i="1"/>
  <c r="AF27" i="1"/>
  <c r="AG27" i="1"/>
  <c r="AH27" i="1"/>
  <c r="AL27" i="1"/>
  <c r="AM27" i="1"/>
  <c r="AO27" i="1"/>
  <c r="AP27" i="1"/>
  <c r="AQ27" i="1"/>
  <c r="AR27" i="1"/>
  <c r="AV27" i="1"/>
  <c r="AW27" i="1"/>
  <c r="AE7" i="1"/>
  <c r="AF7" i="1"/>
  <c r="AG7" i="1"/>
  <c r="AH7" i="1"/>
  <c r="AL7" i="1"/>
  <c r="AM7" i="1"/>
  <c r="AO7" i="1"/>
  <c r="AP7" i="1"/>
  <c r="AQ7" i="1"/>
  <c r="AR7" i="1"/>
  <c r="AV7" i="1"/>
  <c r="AW7" i="1"/>
  <c r="AE8" i="1"/>
  <c r="AF8" i="1"/>
  <c r="AG8" i="1"/>
  <c r="AH8" i="1"/>
  <c r="AL8" i="1"/>
  <c r="AM8" i="1"/>
  <c r="AO8" i="1"/>
  <c r="AP8" i="1"/>
  <c r="AQ8" i="1"/>
  <c r="AR8" i="1"/>
  <c r="AV8" i="1"/>
  <c r="AW8" i="1"/>
  <c r="AE9" i="1"/>
  <c r="AF9" i="1"/>
  <c r="AG9" i="1"/>
  <c r="AH9" i="1"/>
  <c r="AL9" i="1"/>
  <c r="AM9" i="1"/>
  <c r="AO9" i="1"/>
  <c r="AP9" i="1"/>
  <c r="AQ9" i="1"/>
  <c r="AR9" i="1"/>
  <c r="AV9" i="1"/>
  <c r="AW9" i="1"/>
  <c r="AE10" i="1"/>
  <c r="AF10" i="1"/>
  <c r="AG10" i="1"/>
  <c r="AH10" i="1"/>
  <c r="AL10" i="1"/>
  <c r="AM10" i="1"/>
  <c r="AO10" i="1"/>
  <c r="AP10" i="1"/>
  <c r="AQ10" i="1"/>
  <c r="AR10" i="1"/>
  <c r="AV10" i="1"/>
  <c r="AW10" i="1"/>
  <c r="AE11" i="1"/>
  <c r="AF11" i="1"/>
  <c r="AG11" i="1"/>
  <c r="AH11" i="1"/>
  <c r="AL11" i="1"/>
  <c r="AM11" i="1"/>
  <c r="AO11" i="1"/>
  <c r="AP11" i="1"/>
  <c r="AQ11" i="1"/>
  <c r="AR11" i="1"/>
  <c r="AV11" i="1"/>
  <c r="AW11" i="1"/>
  <c r="AW6" i="1"/>
  <c r="AV6" i="1"/>
  <c r="AR6" i="1"/>
  <c r="AQ6" i="1"/>
  <c r="AP6" i="1"/>
  <c r="AO6" i="1"/>
  <c r="AM6" i="1"/>
  <c r="AL6" i="1"/>
  <c r="AF6" i="1"/>
  <c r="AH6" i="1"/>
  <c r="AE6" i="1"/>
  <c r="Y14" i="1"/>
  <c r="W14" i="1"/>
  <c r="Y6" i="1"/>
  <c r="W6" i="1"/>
  <c r="N21" i="2" l="1"/>
  <c r="N22" i="2"/>
  <c r="J32" i="2"/>
  <c r="J33" i="2"/>
  <c r="J34" i="2"/>
  <c r="I31" i="2"/>
  <c r="J30" i="2"/>
  <c r="O21" i="2"/>
  <c r="O22" i="2"/>
  <c r="N23" i="2"/>
  <c r="N24" i="2"/>
  <c r="N25" i="2"/>
  <c r="I30" i="2"/>
  <c r="I34" i="2"/>
  <c r="Q21" i="2"/>
  <c r="Q22" i="2"/>
  <c r="O23" i="2"/>
  <c r="O24" i="2"/>
  <c r="O25" i="2"/>
  <c r="N26" i="2"/>
  <c r="N27" i="2"/>
  <c r="N28" i="2"/>
  <c r="I29" i="2"/>
  <c r="R21" i="2"/>
  <c r="R22" i="2"/>
  <c r="Q23" i="2"/>
  <c r="Q24" i="2"/>
  <c r="Q25" i="2"/>
  <c r="O26" i="2"/>
  <c r="O27" i="2"/>
  <c r="O28" i="2"/>
  <c r="N29" i="2"/>
  <c r="N30" i="2"/>
  <c r="N31" i="2"/>
  <c r="J27" i="2"/>
  <c r="J29" i="2"/>
  <c r="F21" i="2"/>
  <c r="F22" i="2"/>
  <c r="R23" i="2"/>
  <c r="R24" i="2"/>
  <c r="R25" i="2"/>
  <c r="Q26" i="2"/>
  <c r="Q27" i="2"/>
  <c r="Q28" i="2"/>
  <c r="O29" i="2"/>
  <c r="O30" i="2"/>
  <c r="O31" i="2"/>
  <c r="N32" i="2"/>
  <c r="N33" i="2"/>
  <c r="N34" i="2"/>
  <c r="O34" i="2"/>
  <c r="R32" i="2"/>
  <c r="H32" i="2"/>
  <c r="F23" i="2"/>
  <c r="F24" i="2"/>
  <c r="F25" i="2"/>
  <c r="R26" i="2"/>
  <c r="R27" i="2"/>
  <c r="R28" i="2"/>
  <c r="Q29" i="2"/>
  <c r="Q30" i="2"/>
  <c r="Q31" i="2"/>
  <c r="O32" i="2"/>
  <c r="O33" i="2"/>
  <c r="R33" i="2"/>
  <c r="H34" i="2"/>
  <c r="I33" i="2"/>
  <c r="H21" i="2"/>
  <c r="H22" i="2"/>
  <c r="F26" i="2"/>
  <c r="F27" i="2"/>
  <c r="F28" i="2"/>
  <c r="R29" i="2"/>
  <c r="R30" i="2"/>
  <c r="R31" i="2"/>
  <c r="Q32" i="2"/>
  <c r="Q33" i="2"/>
  <c r="Q34" i="2"/>
  <c r="H33" i="2"/>
  <c r="I32" i="2"/>
  <c r="I21" i="2"/>
  <c r="I22" i="2"/>
  <c r="H23" i="2"/>
  <c r="H24" i="2"/>
  <c r="H25" i="2"/>
  <c r="F29" i="2"/>
  <c r="F30" i="2"/>
  <c r="F31" i="2"/>
  <c r="R34" i="2"/>
  <c r="J21" i="2"/>
  <c r="J22" i="2"/>
  <c r="I23" i="2"/>
  <c r="I24" i="2"/>
  <c r="I25" i="2"/>
  <c r="H26" i="2"/>
  <c r="H27" i="2"/>
  <c r="H28" i="2"/>
  <c r="F32" i="2"/>
  <c r="F33" i="2"/>
  <c r="F34" i="2"/>
  <c r="J28" i="2"/>
  <c r="J23" i="2"/>
  <c r="J24" i="2"/>
  <c r="J25" i="2"/>
  <c r="I26" i="2"/>
  <c r="I27" i="2"/>
  <c r="I28" i="2"/>
  <c r="H29" i="2"/>
  <c r="H30" i="2"/>
  <c r="H31" i="2"/>
  <c r="J26" i="2"/>
  <c r="J31" i="2"/>
  <c r="M23" i="2"/>
  <c r="M24" i="2"/>
  <c r="M25" i="2"/>
  <c r="L26" i="2"/>
  <c r="L27" i="2"/>
  <c r="L28" i="2"/>
  <c r="K29" i="2"/>
  <c r="K30" i="2"/>
  <c r="K31" i="2"/>
  <c r="K33" i="2"/>
  <c r="K23" i="2"/>
  <c r="M26" i="2"/>
  <c r="M27" i="2"/>
  <c r="M28" i="2"/>
  <c r="L29" i="2"/>
  <c r="L30" i="2"/>
  <c r="L31" i="2"/>
  <c r="K32" i="2"/>
  <c r="K34" i="2"/>
  <c r="M22" i="2"/>
  <c r="M29" i="2"/>
  <c r="M30" i="2"/>
  <c r="M31" i="2"/>
  <c r="L32" i="2"/>
  <c r="L33" i="2"/>
  <c r="L34" i="2"/>
  <c r="K27" i="2"/>
  <c r="M32" i="2"/>
  <c r="M33" i="2"/>
  <c r="M34" i="2"/>
  <c r="L22" i="2"/>
  <c r="K28" i="2"/>
  <c r="G21" i="2"/>
  <c r="G22" i="2"/>
  <c r="L21" i="2"/>
  <c r="L24" i="2"/>
  <c r="G23" i="2"/>
  <c r="G24" i="2"/>
  <c r="G25" i="2"/>
  <c r="K24" i="2"/>
  <c r="L23" i="2"/>
  <c r="G26" i="2"/>
  <c r="G27" i="2"/>
  <c r="G28" i="2"/>
  <c r="K25" i="2"/>
  <c r="M21" i="2"/>
  <c r="G29" i="2"/>
  <c r="G30" i="2"/>
  <c r="G31" i="2"/>
  <c r="K26" i="2"/>
  <c r="K21" i="2"/>
  <c r="K22" i="2"/>
  <c r="G32" i="2"/>
  <c r="G33" i="2"/>
  <c r="G34" i="2"/>
  <c r="L25" i="2"/>
  <c r="AT27" i="1"/>
  <c r="AJ11" i="1"/>
  <c r="AD8" i="1"/>
  <c r="AS11" i="1"/>
  <c r="AS10" i="1"/>
  <c r="AI27" i="1"/>
  <c r="AI25" i="1"/>
  <c r="AK19" i="1"/>
  <c r="AT19" i="1"/>
  <c r="AT15" i="1"/>
  <c r="AU14" i="1"/>
  <c r="AI15" i="1"/>
  <c r="AS19" i="1"/>
  <c r="AS18" i="1"/>
  <c r="AS17" i="1"/>
  <c r="AU16" i="1"/>
  <c r="AK17" i="1"/>
  <c r="AD16" i="1"/>
  <c r="AK15" i="1"/>
  <c r="AD14" i="1"/>
  <c r="AU23" i="1"/>
  <c r="AT25" i="1"/>
  <c r="AU18" i="1"/>
  <c r="AT22" i="1"/>
  <c r="L13" i="2" s="1"/>
  <c r="AS23" i="1"/>
  <c r="AK23" i="1"/>
  <c r="AS15" i="1"/>
  <c r="K10" i="2" s="1"/>
  <c r="AI22" i="1"/>
  <c r="AT26" i="1"/>
  <c r="AS25" i="1"/>
  <c r="AS24" i="1"/>
  <c r="AU22" i="1"/>
  <c r="AD22" i="1"/>
  <c r="AI26" i="1"/>
  <c r="AK25" i="1"/>
  <c r="AI23" i="1"/>
  <c r="H11" i="2" s="1"/>
  <c r="AU19" i="1"/>
  <c r="M8" i="2" s="1"/>
  <c r="AJ17" i="1"/>
  <c r="AI18" i="1"/>
  <c r="AI17" i="1"/>
  <c r="AU17" i="1"/>
  <c r="AJ15" i="1"/>
  <c r="AD19" i="1"/>
  <c r="AD18" i="1"/>
  <c r="AT17" i="1"/>
  <c r="AD17" i="1"/>
  <c r="AJ19" i="1"/>
  <c r="AU15" i="1"/>
  <c r="M10" i="2" s="1"/>
  <c r="AD15" i="1"/>
  <c r="AI16" i="1"/>
  <c r="AI19" i="1"/>
  <c r="AS16" i="1"/>
  <c r="M11" i="2"/>
  <c r="L20" i="2"/>
  <c r="M20" i="2"/>
  <c r="R12" i="2"/>
  <c r="N18" i="2"/>
  <c r="R13" i="2"/>
  <c r="Q7" i="2"/>
  <c r="Q19" i="2"/>
  <c r="O13" i="2"/>
  <c r="N7" i="2"/>
  <c r="N19" i="2"/>
  <c r="R14" i="2"/>
  <c r="Q8" i="2"/>
  <c r="Q20" i="2"/>
  <c r="O14" i="2"/>
  <c r="N8" i="2"/>
  <c r="N20" i="2"/>
  <c r="Q9" i="2"/>
  <c r="Q3" i="2"/>
  <c r="O15" i="2"/>
  <c r="N3" i="2"/>
  <c r="N4" i="2"/>
  <c r="O12" i="2"/>
  <c r="O10" i="2"/>
  <c r="R15" i="2"/>
  <c r="N9" i="2"/>
  <c r="H10" i="2"/>
  <c r="Q4" i="2"/>
  <c r="R11" i="2"/>
  <c r="Q18" i="2"/>
  <c r="R4" i="2"/>
  <c r="R16" i="2"/>
  <c r="Q10" i="2"/>
  <c r="O4" i="2"/>
  <c r="O16" i="2"/>
  <c r="N10" i="2"/>
  <c r="Q16" i="2"/>
  <c r="N5" i="2"/>
  <c r="R5" i="2"/>
  <c r="R17" i="2"/>
  <c r="Q11" i="2"/>
  <c r="O5" i="2"/>
  <c r="O17" i="2"/>
  <c r="N11" i="2"/>
  <c r="N17" i="2"/>
  <c r="Q6" i="2"/>
  <c r="R6" i="2"/>
  <c r="R18" i="2"/>
  <c r="Q12" i="2"/>
  <c r="O6" i="2"/>
  <c r="O18" i="2"/>
  <c r="N12" i="2"/>
  <c r="Q17" i="2"/>
  <c r="N6" i="2"/>
  <c r="R7" i="2"/>
  <c r="R19" i="2"/>
  <c r="Q13" i="2"/>
  <c r="O7" i="2"/>
  <c r="O19" i="2"/>
  <c r="N13" i="2"/>
  <c r="N16" i="2"/>
  <c r="Q5" i="2"/>
  <c r="H19" i="2"/>
  <c r="R8" i="2"/>
  <c r="R20" i="2"/>
  <c r="Q14" i="2"/>
  <c r="O8" i="2"/>
  <c r="O20" i="2"/>
  <c r="N14" i="2"/>
  <c r="R9" i="2"/>
  <c r="R3" i="2"/>
  <c r="Q15" i="2"/>
  <c r="O9" i="2"/>
  <c r="O3" i="2"/>
  <c r="N15" i="2"/>
  <c r="R10" i="2"/>
  <c r="O11" i="2"/>
  <c r="G4" i="2"/>
  <c r="G16" i="2"/>
  <c r="G5" i="2"/>
  <c r="G17" i="2"/>
  <c r="G6" i="2"/>
  <c r="G18" i="2"/>
  <c r="G7" i="2"/>
  <c r="G19" i="2"/>
  <c r="G8" i="2"/>
  <c r="G20" i="2"/>
  <c r="G9" i="2"/>
  <c r="G3" i="2"/>
  <c r="G10" i="2"/>
  <c r="G15" i="2"/>
  <c r="G11" i="2"/>
  <c r="G12" i="2"/>
  <c r="G13" i="2"/>
  <c r="G14" i="2"/>
  <c r="F10" i="2"/>
  <c r="F11" i="2"/>
  <c r="F9" i="2"/>
  <c r="F12" i="2"/>
  <c r="F13" i="2"/>
  <c r="F14" i="2"/>
  <c r="F15" i="2"/>
  <c r="F4" i="2"/>
  <c r="F16" i="2"/>
  <c r="F5" i="2"/>
  <c r="F17" i="2"/>
  <c r="F6" i="2"/>
  <c r="F18" i="2"/>
  <c r="F7" i="2"/>
  <c r="F19" i="2"/>
  <c r="F3" i="2"/>
  <c r="F8" i="2"/>
  <c r="F20" i="2"/>
  <c r="AK10" i="1"/>
  <c r="AK9" i="1"/>
  <c r="AI14" i="1"/>
  <c r="H8" i="2" s="1"/>
  <c r="AS14" i="1"/>
  <c r="AD7" i="1"/>
  <c r="L16" i="2"/>
  <c r="AK27" i="1"/>
  <c r="AT23" i="1"/>
  <c r="L19" i="2" s="1"/>
  <c r="AU27" i="1"/>
  <c r="AJ25" i="1"/>
  <c r="H16" i="2"/>
  <c r="AS27" i="1"/>
  <c r="H9" i="2"/>
  <c r="AU26" i="1"/>
  <c r="M16" i="2" s="1"/>
  <c r="AI24" i="1"/>
  <c r="H12" i="2" s="1"/>
  <c r="AU25" i="1"/>
  <c r="M19" i="2" s="1"/>
  <c r="AJ23" i="1"/>
  <c r="I11" i="2" s="1"/>
  <c r="AD27" i="1"/>
  <c r="AD26" i="1"/>
  <c r="AD25" i="1"/>
  <c r="M12" i="2"/>
  <c r="H20" i="2"/>
  <c r="AU24" i="1"/>
  <c r="AD24" i="1"/>
  <c r="AJ27" i="1"/>
  <c r="AD23" i="1"/>
  <c r="AD6" i="1"/>
  <c r="AK11" i="1"/>
  <c r="AS8" i="1"/>
  <c r="AI11" i="1"/>
  <c r="AJ9" i="1"/>
  <c r="AT11" i="1"/>
  <c r="AI9" i="1"/>
  <c r="AK8" i="1"/>
  <c r="AJ8" i="1"/>
  <c r="AU10" i="1"/>
  <c r="AI8" i="1"/>
  <c r="AD11" i="1"/>
  <c r="AT10" i="1"/>
  <c r="AD10" i="1"/>
  <c r="AD9" i="1"/>
  <c r="AS9" i="1"/>
  <c r="AS7" i="1"/>
  <c r="AK7" i="1"/>
  <c r="J17" i="2" s="1"/>
  <c r="AJ7" i="1"/>
  <c r="I17" i="2" s="1"/>
  <c r="AI7" i="1"/>
  <c r="H3" i="2" s="1"/>
  <c r="AU7" i="1"/>
  <c r="M3" i="2" s="1"/>
  <c r="AT7" i="1"/>
  <c r="AU6" i="1"/>
  <c r="AT6" i="1"/>
  <c r="AS6" i="1"/>
  <c r="K14" i="2" s="1"/>
  <c r="J19" i="2"/>
  <c r="AK26" i="1"/>
  <c r="J9" i="2" s="1"/>
  <c r="AK24" i="1"/>
  <c r="AK22" i="1"/>
  <c r="J11" i="2"/>
  <c r="AK18" i="1"/>
  <c r="J5" i="2" s="1"/>
  <c r="AK16" i="1"/>
  <c r="J10" i="2" s="1"/>
  <c r="AK14" i="1"/>
  <c r="I19" i="2"/>
  <c r="AJ26" i="1"/>
  <c r="I9" i="2" s="1"/>
  <c r="AJ24" i="1"/>
  <c r="AJ22" i="1"/>
  <c r="I12" i="2" s="1"/>
  <c r="AJ18" i="1"/>
  <c r="AJ16" i="1"/>
  <c r="I10" i="2" s="1"/>
  <c r="AJ14" i="1"/>
  <c r="L12" i="2"/>
  <c r="AT24" i="1"/>
  <c r="AT18" i="1"/>
  <c r="AT16" i="1"/>
  <c r="AT14" i="1"/>
  <c r="L9" i="2" s="1"/>
  <c r="L8" i="2"/>
  <c r="K19" i="2"/>
  <c r="AS26" i="1"/>
  <c r="K16" i="2" s="1"/>
  <c r="AS22" i="1"/>
  <c r="K20" i="2" s="1"/>
  <c r="K8" i="2"/>
  <c r="AJ10" i="1"/>
  <c r="AI10" i="1"/>
  <c r="H5" i="2" s="1"/>
  <c r="AU8" i="1"/>
  <c r="AT8" i="1"/>
  <c r="AU11" i="1"/>
  <c r="AU9" i="1"/>
  <c r="AT9" i="1"/>
  <c r="AJ6" i="1"/>
  <c r="AK6" i="1"/>
  <c r="AI6" i="1"/>
  <c r="L14" i="2" l="1"/>
  <c r="M14" i="2"/>
  <c r="I13" i="2"/>
  <c r="I4" i="2"/>
  <c r="K5" i="2"/>
  <c r="L4" i="2"/>
  <c r="K3" i="2"/>
  <c r="H4" i="2"/>
  <c r="J4" i="2"/>
  <c r="J13" i="2"/>
  <c r="M13" i="2"/>
  <c r="M5" i="2"/>
  <c r="L5" i="2"/>
  <c r="K13" i="2"/>
  <c r="S23" i="2"/>
  <c r="P24" i="2"/>
  <c r="P21" i="2"/>
  <c r="D30" i="2"/>
  <c r="S29" i="2"/>
  <c r="S26" i="2"/>
  <c r="P28" i="2"/>
  <c r="P27" i="2"/>
  <c r="S30" i="2"/>
  <c r="D27" i="2"/>
  <c r="D24" i="2"/>
  <c r="E28" i="2"/>
  <c r="P32" i="2"/>
  <c r="P25" i="2"/>
  <c r="E27" i="2"/>
  <c r="D29" i="2"/>
  <c r="D22" i="2"/>
  <c r="E26" i="2"/>
  <c r="P31" i="2"/>
  <c r="P23" i="2"/>
  <c r="D26" i="2"/>
  <c r="P30" i="2"/>
  <c r="D23" i="2"/>
  <c r="D32" i="2"/>
  <c r="D21" i="2"/>
  <c r="E25" i="2"/>
  <c r="S28" i="2"/>
  <c r="P29" i="2"/>
  <c r="P26" i="2"/>
  <c r="D33" i="2"/>
  <c r="E24" i="2"/>
  <c r="S27" i="2"/>
  <c r="S34" i="2"/>
  <c r="D34" i="2"/>
  <c r="E23" i="2"/>
  <c r="S33" i="2"/>
  <c r="E34" i="2"/>
  <c r="E31" i="2"/>
  <c r="S32" i="2"/>
  <c r="S25" i="2"/>
  <c r="S22" i="2"/>
  <c r="E33" i="2"/>
  <c r="E30" i="2"/>
  <c r="S24" i="2"/>
  <c r="S21" i="2"/>
  <c r="D31" i="2"/>
  <c r="E32" i="2"/>
  <c r="E29" i="2"/>
  <c r="S31" i="2"/>
  <c r="P34" i="2"/>
  <c r="E22" i="2"/>
  <c r="P22" i="2"/>
  <c r="D28" i="2"/>
  <c r="D25" i="2"/>
  <c r="P33" i="2"/>
  <c r="E21" i="2"/>
  <c r="M4" i="2"/>
  <c r="K4" i="2"/>
  <c r="J15" i="2"/>
  <c r="I15" i="2"/>
  <c r="L3" i="2"/>
  <c r="I8" i="2"/>
  <c r="J8" i="2"/>
  <c r="M18" i="2"/>
  <c r="K18" i="2"/>
  <c r="H13" i="2"/>
  <c r="H17" i="2"/>
  <c r="J12" i="2"/>
  <c r="K17" i="2"/>
  <c r="K7" i="2"/>
  <c r="M7" i="2"/>
  <c r="L7" i="2"/>
  <c r="L18" i="2"/>
  <c r="L17" i="2"/>
  <c r="M17" i="2"/>
  <c r="H15" i="2"/>
  <c r="K11" i="2"/>
  <c r="D11" i="2" s="1"/>
  <c r="I6" i="2"/>
  <c r="J6" i="2"/>
  <c r="H6" i="2"/>
  <c r="K9" i="2"/>
  <c r="D9" i="2" s="1"/>
  <c r="J16" i="2"/>
  <c r="M9" i="2"/>
  <c r="I16" i="2"/>
  <c r="I3" i="2"/>
  <c r="J3" i="2"/>
  <c r="L10" i="2"/>
  <c r="K6" i="2"/>
  <c r="J7" i="2"/>
  <c r="I7" i="2"/>
  <c r="M6" i="2"/>
  <c r="L6" i="2"/>
  <c r="H7" i="2"/>
  <c r="H18" i="2"/>
  <c r="I18" i="2"/>
  <c r="J18" i="2"/>
  <c r="K12" i="2"/>
  <c r="J20" i="2"/>
  <c r="I20" i="2"/>
  <c r="I5" i="2"/>
  <c r="D5" i="2" s="1"/>
  <c r="J14" i="2"/>
  <c r="L15" i="2"/>
  <c r="H14" i="2"/>
  <c r="K15" i="2"/>
  <c r="I14" i="2"/>
  <c r="M15" i="2"/>
  <c r="L11" i="2"/>
  <c r="P16" i="2"/>
  <c r="P12" i="2"/>
  <c r="P15" i="2"/>
  <c r="P6" i="2"/>
  <c r="S4" i="2"/>
  <c r="P4" i="2"/>
  <c r="S13" i="2"/>
  <c r="P10" i="2"/>
  <c r="S12" i="2"/>
  <c r="S14" i="2"/>
  <c r="S15" i="2"/>
  <c r="P3" i="2"/>
  <c r="S11" i="2"/>
  <c r="S16" i="2"/>
  <c r="P14" i="2"/>
  <c r="P13" i="2"/>
  <c r="D19" i="2"/>
  <c r="P8" i="2"/>
  <c r="D10" i="2"/>
  <c r="S19" i="2"/>
  <c r="S17" i="2"/>
  <c r="S20" i="2"/>
  <c r="S7" i="2"/>
  <c r="P9" i="2"/>
  <c r="S8" i="2"/>
  <c r="P18" i="2"/>
  <c r="S3" i="2"/>
  <c r="S6" i="2"/>
  <c r="P5" i="2"/>
  <c r="S10" i="2"/>
  <c r="S9" i="2"/>
  <c r="P17" i="2"/>
  <c r="S5" i="2"/>
  <c r="S18" i="2"/>
  <c r="P19" i="2"/>
  <c r="P11" i="2"/>
  <c r="P20" i="2"/>
  <c r="P7" i="2"/>
  <c r="E19" i="2"/>
  <c r="E9" i="2"/>
  <c r="E20" i="2"/>
  <c r="E8" i="2"/>
  <c r="E7" i="2"/>
  <c r="E17" i="2"/>
  <c r="E18" i="2"/>
  <c r="E5" i="2"/>
  <c r="E15" i="2"/>
  <c r="E14" i="2"/>
  <c r="E11" i="2"/>
  <c r="E6" i="2"/>
  <c r="E3" i="2"/>
  <c r="E16" i="2"/>
  <c r="E10" i="2"/>
  <c r="E4" i="2"/>
  <c r="E12" i="2"/>
  <c r="E13" i="2"/>
  <c r="D4" i="2" l="1"/>
  <c r="D13" i="2"/>
  <c r="W31" i="2"/>
  <c r="T33" i="2"/>
  <c r="V24" i="2"/>
  <c r="V27" i="2"/>
  <c r="W34" i="2"/>
  <c r="V29" i="2"/>
  <c r="U29" i="2"/>
  <c r="V31" i="2"/>
  <c r="U32" i="2"/>
  <c r="T23" i="2"/>
  <c r="V23" i="2"/>
  <c r="U30" i="2"/>
  <c r="W26" i="2"/>
  <c r="U25" i="2"/>
  <c r="W24" i="2"/>
  <c r="W27" i="2"/>
  <c r="V28" i="2"/>
  <c r="W25" i="2"/>
  <c r="V33" i="2"/>
  <c r="U33" i="2"/>
  <c r="U34" i="2"/>
  <c r="U26" i="2"/>
  <c r="U23" i="2"/>
  <c r="T28" i="2"/>
  <c r="T29" i="2"/>
  <c r="V34" i="2"/>
  <c r="T31" i="2"/>
  <c r="T34" i="2"/>
  <c r="T26" i="2"/>
  <c r="U24" i="2"/>
  <c r="T27" i="2"/>
  <c r="W28" i="2"/>
  <c r="W32" i="2"/>
  <c r="W33" i="2"/>
  <c r="W23" i="2"/>
  <c r="W30" i="2"/>
  <c r="U31" i="2"/>
  <c r="T24" i="2"/>
  <c r="V30" i="2"/>
  <c r="V32" i="2"/>
  <c r="V25" i="2"/>
  <c r="U28" i="2"/>
  <c r="V26" i="2"/>
  <c r="T30" i="2"/>
  <c r="T25" i="2"/>
  <c r="U27" i="2"/>
  <c r="W29" i="2"/>
  <c r="T32" i="2"/>
  <c r="D17" i="2"/>
  <c r="D8" i="2"/>
  <c r="D12" i="2"/>
  <c r="D15" i="2"/>
  <c r="D3" i="2"/>
  <c r="D6" i="2"/>
  <c r="D16" i="2"/>
  <c r="D7" i="2"/>
  <c r="D18" i="2"/>
  <c r="D20" i="2"/>
  <c r="U21" i="2" s="1"/>
  <c r="D14" i="2"/>
  <c r="W14" i="2" l="1"/>
  <c r="B28" i="2"/>
  <c r="W19" i="2"/>
  <c r="T22" i="2"/>
  <c r="V19" i="2"/>
  <c r="T11" i="2"/>
  <c r="U14" i="2"/>
  <c r="B23" i="2"/>
  <c r="B33" i="2"/>
  <c r="T21" i="2"/>
  <c r="W22" i="2"/>
  <c r="B34" i="2"/>
  <c r="W13" i="2"/>
  <c r="B27" i="2"/>
  <c r="B26" i="2"/>
  <c r="B29" i="2"/>
  <c r="B25" i="2"/>
  <c r="T13" i="2"/>
  <c r="U20" i="2"/>
  <c r="V20" i="2"/>
  <c r="W20" i="2"/>
  <c r="W7" i="2"/>
  <c r="V10" i="2"/>
  <c r="V7" i="2"/>
  <c r="U10" i="2"/>
  <c r="U7" i="2"/>
  <c r="W8" i="2"/>
  <c r="T9" i="2"/>
  <c r="T10" i="2"/>
  <c r="U9" i="2"/>
  <c r="T7" i="2"/>
  <c r="V9" i="2"/>
  <c r="T8" i="2"/>
  <c r="W10" i="2"/>
  <c r="V8" i="2"/>
  <c r="U8" i="2"/>
  <c r="W9" i="2"/>
  <c r="U11" i="2"/>
  <c r="B24" i="2"/>
  <c r="V22" i="2"/>
  <c r="U13" i="2"/>
  <c r="T12" i="2"/>
  <c r="V14" i="2"/>
  <c r="W21" i="2"/>
  <c r="B31" i="2"/>
  <c r="U12" i="2"/>
  <c r="U22" i="2"/>
  <c r="U16" i="2"/>
  <c r="U18" i="2"/>
  <c r="W17" i="2"/>
  <c r="W15" i="2"/>
  <c r="U15" i="2"/>
  <c r="V18" i="2"/>
  <c r="V16" i="2"/>
  <c r="W18" i="2"/>
  <c r="T15" i="2"/>
  <c r="T16" i="2"/>
  <c r="W16" i="2"/>
  <c r="T18" i="2"/>
  <c r="T17" i="2"/>
  <c r="U17" i="2"/>
  <c r="V15" i="2"/>
  <c r="V17" i="2"/>
  <c r="V21" i="2"/>
  <c r="T20" i="2"/>
  <c r="U19" i="2"/>
  <c r="V13" i="2"/>
  <c r="V11" i="2"/>
  <c r="V12" i="2"/>
  <c r="B30" i="2"/>
  <c r="T19" i="2"/>
  <c r="W11" i="2"/>
  <c r="B32" i="2"/>
  <c r="T3" i="2"/>
  <c r="U5" i="2"/>
  <c r="U3" i="2"/>
  <c r="W3" i="2"/>
  <c r="T6" i="2"/>
  <c r="V3" i="2"/>
  <c r="W4" i="2"/>
  <c r="U6" i="2"/>
  <c r="W5" i="2"/>
  <c r="U4" i="2"/>
  <c r="T4" i="2"/>
  <c r="T5" i="2"/>
  <c r="W6" i="2"/>
  <c r="V4" i="2"/>
  <c r="V5" i="2"/>
  <c r="V6" i="2"/>
  <c r="T14" i="2"/>
  <c r="W12" i="2"/>
  <c r="BK66" i="1" l="1"/>
  <c r="AY66" i="1"/>
  <c r="BD65" i="1"/>
  <c r="BI64" i="1"/>
  <c r="BN63" i="1"/>
  <c r="BB63" i="1"/>
  <c r="BJ66" i="1"/>
  <c r="BO65" i="1"/>
  <c r="BC65" i="1"/>
  <c r="BH64" i="1"/>
  <c r="BM63" i="1"/>
  <c r="BA63" i="1"/>
  <c r="C7" i="3" s="1"/>
  <c r="AB7" i="3" s="1"/>
  <c r="G17" i="3" s="1"/>
  <c r="BI66" i="1"/>
  <c r="BN65" i="1"/>
  <c r="BB65" i="1"/>
  <c r="BG64" i="1"/>
  <c r="BL63" i="1"/>
  <c r="AZ63" i="1"/>
  <c r="BH66" i="1"/>
  <c r="BM65" i="1"/>
  <c r="BA65" i="1"/>
  <c r="BF64" i="1"/>
  <c r="BK63" i="1"/>
  <c r="AY63" i="1"/>
  <c r="BG66" i="1"/>
  <c r="BL65" i="1"/>
  <c r="AZ65" i="1"/>
  <c r="BE64" i="1"/>
  <c r="BJ63" i="1"/>
  <c r="BF66" i="1"/>
  <c r="BK65" i="1"/>
  <c r="AY65" i="1"/>
  <c r="BD64" i="1"/>
  <c r="BI63" i="1"/>
  <c r="BE66" i="1"/>
  <c r="BJ65" i="1"/>
  <c r="BO64" i="1"/>
  <c r="BC64" i="1"/>
  <c r="BH63" i="1"/>
  <c r="BD66" i="1"/>
  <c r="BI65" i="1"/>
  <c r="BN64" i="1"/>
  <c r="BB64" i="1"/>
  <c r="BG63" i="1"/>
  <c r="BO66" i="1"/>
  <c r="BC66" i="1"/>
  <c r="BH65" i="1"/>
  <c r="BM64" i="1"/>
  <c r="BA64" i="1"/>
  <c r="G6" i="3" s="1"/>
  <c r="AL6" i="3" s="1"/>
  <c r="BF63" i="1"/>
  <c r="BN66" i="1"/>
  <c r="BB66" i="1"/>
  <c r="BG65" i="1"/>
  <c r="BL64" i="1"/>
  <c r="AZ64" i="1"/>
  <c r="BE63" i="1"/>
  <c r="BM66" i="1"/>
  <c r="BA66" i="1"/>
  <c r="BF65" i="1"/>
  <c r="BK64" i="1"/>
  <c r="AY64" i="1"/>
  <c r="BD63" i="1"/>
  <c r="BL66" i="1"/>
  <c r="AZ66" i="1"/>
  <c r="BE65" i="1"/>
  <c r="BJ64" i="1"/>
  <c r="BO63" i="1"/>
  <c r="BC63" i="1"/>
  <c r="BO50" i="1"/>
  <c r="BC50" i="1"/>
  <c r="BH49" i="1"/>
  <c r="BM48" i="1"/>
  <c r="BA48" i="1"/>
  <c r="G10" i="3" s="1"/>
  <c r="AL10" i="3" s="1"/>
  <c r="BF47" i="1"/>
  <c r="BN50" i="1"/>
  <c r="BB50" i="1"/>
  <c r="BG49" i="1"/>
  <c r="BL48" i="1"/>
  <c r="AZ48" i="1"/>
  <c r="BE47" i="1"/>
  <c r="BM50" i="1"/>
  <c r="BA50" i="1"/>
  <c r="BF49" i="1"/>
  <c r="BK48" i="1"/>
  <c r="AY48" i="1"/>
  <c r="BD47" i="1"/>
  <c r="BL50" i="1"/>
  <c r="AZ50" i="1"/>
  <c r="BE49" i="1"/>
  <c r="BJ48" i="1"/>
  <c r="BO47" i="1"/>
  <c r="BC47" i="1"/>
  <c r="BK50" i="1"/>
  <c r="AY50" i="1"/>
  <c r="BD49" i="1"/>
  <c r="BI48" i="1"/>
  <c r="BN47" i="1"/>
  <c r="BB47" i="1"/>
  <c r="BJ50" i="1"/>
  <c r="BO49" i="1"/>
  <c r="BC49" i="1"/>
  <c r="BH48" i="1"/>
  <c r="BM47" i="1"/>
  <c r="BA47" i="1"/>
  <c r="C11" i="3" s="1"/>
  <c r="AB11" i="3" s="1"/>
  <c r="G19" i="3" s="1"/>
  <c r="BK47" i="1"/>
  <c r="BI50" i="1"/>
  <c r="BN49" i="1"/>
  <c r="BB49" i="1"/>
  <c r="BG48" i="1"/>
  <c r="BL47" i="1"/>
  <c r="AZ47" i="1"/>
  <c r="AY47" i="1"/>
  <c r="BH50" i="1"/>
  <c r="BM49" i="1"/>
  <c r="BA49" i="1"/>
  <c r="BF48" i="1"/>
  <c r="BG50" i="1"/>
  <c r="BL49" i="1"/>
  <c r="AZ49" i="1"/>
  <c r="BE48" i="1"/>
  <c r="BJ47" i="1"/>
  <c r="BF50" i="1"/>
  <c r="BK49" i="1"/>
  <c r="AY49" i="1"/>
  <c r="BD48" i="1"/>
  <c r="BI47" i="1"/>
  <c r="BE50" i="1"/>
  <c r="BJ49" i="1"/>
  <c r="BO48" i="1"/>
  <c r="BC48" i="1"/>
  <c r="BH47" i="1"/>
  <c r="BD50" i="1"/>
  <c r="BI49" i="1"/>
  <c r="BN48" i="1"/>
  <c r="BB48" i="1"/>
  <c r="BG47" i="1"/>
  <c r="BG58" i="1"/>
  <c r="BL57" i="1"/>
  <c r="AZ57" i="1"/>
  <c r="BE56" i="1"/>
  <c r="BJ55" i="1"/>
  <c r="BF58" i="1"/>
  <c r="BK57" i="1"/>
  <c r="AY57" i="1"/>
  <c r="BD56" i="1"/>
  <c r="BI55" i="1"/>
  <c r="BE58" i="1"/>
  <c r="BJ57" i="1"/>
  <c r="BO56" i="1"/>
  <c r="BC56" i="1"/>
  <c r="BH55" i="1"/>
  <c r="BD58" i="1"/>
  <c r="BI57" i="1"/>
  <c r="BN56" i="1"/>
  <c r="BB56" i="1"/>
  <c r="BG55" i="1"/>
  <c r="BO58" i="1"/>
  <c r="BC58" i="1"/>
  <c r="BH57" i="1"/>
  <c r="BM56" i="1"/>
  <c r="BA56" i="1"/>
  <c r="G8" i="3" s="1"/>
  <c r="AL8" i="3" s="1"/>
  <c r="BF55" i="1"/>
  <c r="BN58" i="1"/>
  <c r="BB58" i="1"/>
  <c r="BG57" i="1"/>
  <c r="BL56" i="1"/>
  <c r="AZ56" i="1"/>
  <c r="BE55" i="1"/>
  <c r="BM58" i="1"/>
  <c r="BA58" i="1"/>
  <c r="BF57" i="1"/>
  <c r="BK56" i="1"/>
  <c r="AY56" i="1"/>
  <c r="BD55" i="1"/>
  <c r="BL58" i="1"/>
  <c r="AZ58" i="1"/>
  <c r="BE57" i="1"/>
  <c r="BJ56" i="1"/>
  <c r="BO55" i="1"/>
  <c r="BC55" i="1"/>
  <c r="BK58" i="1"/>
  <c r="AY58" i="1"/>
  <c r="BD57" i="1"/>
  <c r="BI56" i="1"/>
  <c r="BN55" i="1"/>
  <c r="BB55" i="1"/>
  <c r="BJ58" i="1"/>
  <c r="BO57" i="1"/>
  <c r="BC57" i="1"/>
  <c r="BH56" i="1"/>
  <c r="BM55" i="1"/>
  <c r="BA55" i="1"/>
  <c r="C9" i="3" s="1"/>
  <c r="AB9" i="3" s="1"/>
  <c r="G18" i="3" s="1"/>
  <c r="BI58" i="1"/>
  <c r="BN57" i="1"/>
  <c r="BB57" i="1"/>
  <c r="BG56" i="1"/>
  <c r="BL55" i="1"/>
  <c r="AZ55" i="1"/>
  <c r="BH58" i="1"/>
  <c r="BM57" i="1"/>
  <c r="BA57" i="1"/>
  <c r="BF56" i="1"/>
  <c r="BK55" i="1"/>
  <c r="AY55" i="1"/>
  <c r="B14" i="2"/>
  <c r="B8" i="2"/>
  <c r="B3" i="2"/>
  <c r="B19" i="2"/>
  <c r="B18" i="2"/>
  <c r="B11" i="2"/>
  <c r="B15" i="2"/>
  <c r="B21" i="2"/>
  <c r="B16" i="2"/>
  <c r="B12" i="2"/>
  <c r="B7" i="2"/>
  <c r="B6" i="2"/>
  <c r="B20" i="2"/>
  <c r="B10" i="2"/>
  <c r="B13" i="2"/>
  <c r="B22" i="2"/>
  <c r="B9" i="2"/>
  <c r="B5" i="2"/>
  <c r="B4" i="2"/>
  <c r="B17" i="2"/>
  <c r="AY31" i="1" l="1"/>
  <c r="BO18" i="1"/>
  <c r="BC18" i="1"/>
  <c r="BH17" i="1"/>
  <c r="BM16" i="1"/>
  <c r="BA16" i="1"/>
  <c r="G9" i="3" s="1"/>
  <c r="AL9" i="3" s="1"/>
  <c r="BF15" i="1"/>
  <c r="BK16" i="1"/>
  <c r="BD15" i="1"/>
  <c r="BE17" i="1"/>
  <c r="BC15" i="1"/>
  <c r="BL17" i="1"/>
  <c r="BN18" i="1"/>
  <c r="BB18" i="1"/>
  <c r="BG17" i="1"/>
  <c r="BL16" i="1"/>
  <c r="AZ16" i="1"/>
  <c r="BE15" i="1"/>
  <c r="BM18" i="1"/>
  <c r="BF17" i="1"/>
  <c r="AY16" i="1"/>
  <c r="AZ18" i="1"/>
  <c r="BJ16" i="1"/>
  <c r="AZ17" i="1"/>
  <c r="AY17" i="1"/>
  <c r="BA18" i="1"/>
  <c r="BD16" i="1"/>
  <c r="BL18" i="1"/>
  <c r="BO15" i="1"/>
  <c r="BI15" i="1"/>
  <c r="BK18" i="1"/>
  <c r="AY18" i="1"/>
  <c r="BD17" i="1"/>
  <c r="BI16" i="1"/>
  <c r="BN15" i="1"/>
  <c r="BB15" i="1"/>
  <c r="BF18" i="1"/>
  <c r="BJ18" i="1"/>
  <c r="BO17" i="1"/>
  <c r="BC17" i="1"/>
  <c r="BH16" i="1"/>
  <c r="BM15" i="1"/>
  <c r="BA15" i="1"/>
  <c r="C8" i="3" s="1"/>
  <c r="AB8" i="3" s="1"/>
  <c r="C18" i="3" s="1"/>
  <c r="BH18" i="1"/>
  <c r="BF16" i="1"/>
  <c r="BE16" i="1"/>
  <c r="BI18" i="1"/>
  <c r="BN17" i="1"/>
  <c r="BB17" i="1"/>
  <c r="BG16" i="1"/>
  <c r="BL15" i="1"/>
  <c r="AZ15" i="1"/>
  <c r="BA17" i="1"/>
  <c r="BK15" i="1"/>
  <c r="BJ15" i="1"/>
  <c r="BM17" i="1"/>
  <c r="AY15" i="1"/>
  <c r="BG18" i="1"/>
  <c r="BE18" i="1"/>
  <c r="BJ17" i="1"/>
  <c r="BO16" i="1"/>
  <c r="BC16" i="1"/>
  <c r="BH15" i="1"/>
  <c r="BD18" i="1"/>
  <c r="BI17" i="1"/>
  <c r="BN16" i="1"/>
  <c r="BB16" i="1"/>
  <c r="BG15" i="1"/>
  <c r="BK17" i="1"/>
  <c r="BD34" i="1"/>
  <c r="BI33" i="1"/>
  <c r="BN32" i="1"/>
  <c r="BB32" i="1"/>
  <c r="BG31" i="1"/>
  <c r="BO34" i="1"/>
  <c r="BC34" i="1"/>
  <c r="BH33" i="1"/>
  <c r="BM32" i="1"/>
  <c r="BA32" i="1"/>
  <c r="G13" i="3" s="1"/>
  <c r="AL13" i="3" s="1"/>
  <c r="BF31" i="1"/>
  <c r="BN34" i="1"/>
  <c r="BB34" i="1"/>
  <c r="BG33" i="1"/>
  <c r="BL32" i="1"/>
  <c r="AZ32" i="1"/>
  <c r="BE31" i="1"/>
  <c r="BM34" i="1"/>
  <c r="BA34" i="1"/>
  <c r="BF33" i="1"/>
  <c r="BK32" i="1"/>
  <c r="AY32" i="1"/>
  <c r="BD31" i="1"/>
  <c r="BL34" i="1"/>
  <c r="AZ34" i="1"/>
  <c r="BE33" i="1"/>
  <c r="BJ32" i="1"/>
  <c r="BO31" i="1"/>
  <c r="BC31" i="1"/>
  <c r="BK34" i="1"/>
  <c r="AY34" i="1"/>
  <c r="BD33" i="1"/>
  <c r="BI32" i="1"/>
  <c r="BN31" i="1"/>
  <c r="BB31" i="1"/>
  <c r="BJ34" i="1"/>
  <c r="BO33" i="1"/>
  <c r="BC33" i="1"/>
  <c r="BH32" i="1"/>
  <c r="BM31" i="1"/>
  <c r="BA31" i="1"/>
  <c r="C12" i="3" s="1"/>
  <c r="AB12" i="3" s="1"/>
  <c r="C20" i="3" s="1"/>
  <c r="BI34" i="1"/>
  <c r="BN33" i="1"/>
  <c r="BB33" i="1"/>
  <c r="BG32" i="1"/>
  <c r="BL31" i="1"/>
  <c r="AZ31" i="1"/>
  <c r="BH34" i="1"/>
  <c r="BM33" i="1"/>
  <c r="BA33" i="1"/>
  <c r="BF32" i="1"/>
  <c r="BK31" i="1"/>
  <c r="BG34" i="1"/>
  <c r="BL33" i="1"/>
  <c r="AZ33" i="1"/>
  <c r="BE32" i="1"/>
  <c r="BJ31" i="1"/>
  <c r="BF34" i="1"/>
  <c r="BK33" i="1"/>
  <c r="AY33" i="1"/>
  <c r="BD32" i="1"/>
  <c r="BI31" i="1"/>
  <c r="BE34" i="1"/>
  <c r="BJ33" i="1"/>
  <c r="BO32" i="1"/>
  <c r="BC32" i="1"/>
  <c r="BH31" i="1"/>
  <c r="BG26" i="1"/>
  <c r="BL25" i="1"/>
  <c r="AZ25" i="1"/>
  <c r="BE24" i="1"/>
  <c r="BJ23" i="1"/>
  <c r="BJ25" i="1"/>
  <c r="BH23" i="1"/>
  <c r="BG23" i="1"/>
  <c r="BF26" i="1"/>
  <c r="BK25" i="1"/>
  <c r="AY25" i="1"/>
  <c r="BD24" i="1"/>
  <c r="BI23" i="1"/>
  <c r="BE26" i="1"/>
  <c r="BC24" i="1"/>
  <c r="BB24" i="1"/>
  <c r="BO24" i="1"/>
  <c r="BD26" i="1"/>
  <c r="BI25" i="1"/>
  <c r="BN24" i="1"/>
  <c r="BO26" i="1"/>
  <c r="BC26" i="1"/>
  <c r="BH25" i="1"/>
  <c r="BM24" i="1"/>
  <c r="BA24" i="1"/>
  <c r="G11" i="3" s="1"/>
  <c r="AL11" i="3" s="1"/>
  <c r="BF23" i="1"/>
  <c r="BN26" i="1"/>
  <c r="BB26" i="1"/>
  <c r="BG25" i="1"/>
  <c r="BL24" i="1"/>
  <c r="AZ24" i="1"/>
  <c r="BE23" i="1"/>
  <c r="AZ26" i="1"/>
  <c r="BJ24" i="1"/>
  <c r="BI24" i="1"/>
  <c r="BM26" i="1"/>
  <c r="BA26" i="1"/>
  <c r="BF25" i="1"/>
  <c r="BK24" i="1"/>
  <c r="AY24" i="1"/>
  <c r="BD23" i="1"/>
  <c r="BE25" i="1"/>
  <c r="BC23" i="1"/>
  <c r="BD25" i="1"/>
  <c r="BL26" i="1"/>
  <c r="BO23" i="1"/>
  <c r="BB23" i="1"/>
  <c r="BK26" i="1"/>
  <c r="AY26" i="1"/>
  <c r="BN23" i="1"/>
  <c r="BJ26" i="1"/>
  <c r="BO25" i="1"/>
  <c r="BC25" i="1"/>
  <c r="BH24" i="1"/>
  <c r="BM23" i="1"/>
  <c r="BA23" i="1"/>
  <c r="C10" i="3" s="1"/>
  <c r="AB10" i="3" s="1"/>
  <c r="C19" i="3" s="1"/>
  <c r="BI26" i="1"/>
  <c r="BN25" i="1"/>
  <c r="BB25" i="1"/>
  <c r="BG24" i="1"/>
  <c r="BL23" i="1"/>
  <c r="AZ23" i="1"/>
  <c r="BH26" i="1"/>
  <c r="BM25" i="1"/>
  <c r="BA25" i="1"/>
  <c r="BF24" i="1"/>
  <c r="BK23" i="1"/>
  <c r="AY23" i="1"/>
  <c r="BK42" i="1"/>
  <c r="AY42" i="1"/>
  <c r="BD41" i="1"/>
  <c r="BI40" i="1"/>
  <c r="BN39" i="1"/>
  <c r="BB39" i="1"/>
  <c r="BJ42" i="1"/>
  <c r="BO41" i="1"/>
  <c r="BC41" i="1"/>
  <c r="BH40" i="1"/>
  <c r="BM39" i="1"/>
  <c r="BA39" i="1"/>
  <c r="C13" i="3" s="1"/>
  <c r="AB13" i="3" s="1"/>
  <c r="G20" i="3" s="1"/>
  <c r="BI42" i="1"/>
  <c r="BN41" i="1"/>
  <c r="BB41" i="1"/>
  <c r="BG40" i="1"/>
  <c r="BL39" i="1"/>
  <c r="AZ39" i="1"/>
  <c r="BH42" i="1"/>
  <c r="BM41" i="1"/>
  <c r="BA41" i="1"/>
  <c r="BF40" i="1"/>
  <c r="BK39" i="1"/>
  <c r="AY39" i="1"/>
  <c r="BG42" i="1"/>
  <c r="BL41" i="1"/>
  <c r="AZ41" i="1"/>
  <c r="BE40" i="1"/>
  <c r="BJ39" i="1"/>
  <c r="BF42" i="1"/>
  <c r="BK41" i="1"/>
  <c r="AY41" i="1"/>
  <c r="BD40" i="1"/>
  <c r="BI39" i="1"/>
  <c r="BB40" i="1"/>
  <c r="G12" i="3" s="1"/>
  <c r="AL12" i="3" s="1"/>
  <c r="BE42" i="1"/>
  <c r="BJ41" i="1"/>
  <c r="BO40" i="1"/>
  <c r="BC40" i="1"/>
  <c r="BH39" i="1"/>
  <c r="BG39" i="1"/>
  <c r="BD42" i="1"/>
  <c r="BI41" i="1"/>
  <c r="BN40" i="1"/>
  <c r="BO42" i="1"/>
  <c r="BC42" i="1"/>
  <c r="BH41" i="1"/>
  <c r="BM40" i="1"/>
  <c r="BA40" i="1"/>
  <c r="BF39" i="1"/>
  <c r="BN42" i="1"/>
  <c r="BB42" i="1"/>
  <c r="BG41" i="1"/>
  <c r="BL40" i="1"/>
  <c r="AZ40" i="1"/>
  <c r="BE39" i="1"/>
  <c r="BM42" i="1"/>
  <c r="BA42" i="1"/>
  <c r="BF41" i="1"/>
  <c r="BK40" i="1"/>
  <c r="AY40" i="1"/>
  <c r="BD39" i="1"/>
  <c r="BL42" i="1"/>
  <c r="AZ42" i="1"/>
  <c r="BE41" i="1"/>
  <c r="BJ40" i="1"/>
  <c r="BO39" i="1"/>
  <c r="BC39" i="1"/>
  <c r="AY8" i="1"/>
  <c r="BK8" i="1"/>
  <c r="BF9" i="1"/>
  <c r="BA10" i="1"/>
  <c r="BM10" i="1"/>
  <c r="BF7" i="1"/>
  <c r="BC9" i="1"/>
  <c r="AZ8" i="1"/>
  <c r="BL8" i="1"/>
  <c r="BG9" i="1"/>
  <c r="BB10" i="1"/>
  <c r="BN10" i="1"/>
  <c r="BE7" i="1"/>
  <c r="BI7" i="1"/>
  <c r="BA8" i="1"/>
  <c r="G7" i="3" s="1"/>
  <c r="AL7" i="3" s="1"/>
  <c r="BM8" i="1"/>
  <c r="BH9" i="1"/>
  <c r="BC10" i="1"/>
  <c r="BO10" i="1"/>
  <c r="BD7" i="1"/>
  <c r="BD9" i="1"/>
  <c r="BB8" i="1"/>
  <c r="BN8" i="1"/>
  <c r="BI9" i="1"/>
  <c r="BD10" i="1"/>
  <c r="BO7" i="1"/>
  <c r="BC7" i="1"/>
  <c r="BN9" i="1"/>
  <c r="BK10" i="1"/>
  <c r="BC8" i="1"/>
  <c r="BO8" i="1"/>
  <c r="BJ9" i="1"/>
  <c r="BE10" i="1"/>
  <c r="BN7" i="1"/>
  <c r="BB7" i="1"/>
  <c r="BB9" i="1"/>
  <c r="BH8" i="1"/>
  <c r="AY10" i="1"/>
  <c r="BD8" i="1"/>
  <c r="AY9" i="1"/>
  <c r="BK9" i="1"/>
  <c r="BF10" i="1"/>
  <c r="BM7" i="1"/>
  <c r="BA7" i="1"/>
  <c r="C6" i="3" s="1"/>
  <c r="AB6" i="3" s="1"/>
  <c r="C17" i="3" s="1"/>
  <c r="BI10" i="1"/>
  <c r="BH7" i="1"/>
  <c r="BE8" i="1"/>
  <c r="AZ9" i="1"/>
  <c r="BL9" i="1"/>
  <c r="BG10" i="1"/>
  <c r="BL7" i="1"/>
  <c r="AZ7" i="1"/>
  <c r="BJ7" i="1"/>
  <c r="BI8" i="1"/>
  <c r="BF8" i="1"/>
  <c r="BA9" i="1"/>
  <c r="BM9" i="1"/>
  <c r="BH10" i="1"/>
  <c r="BK7" i="1"/>
  <c r="AY7" i="1"/>
  <c r="BG8" i="1"/>
  <c r="BJ10" i="1"/>
  <c r="BJ8" i="1"/>
  <c r="BE9" i="1"/>
  <c r="AZ10" i="1"/>
  <c r="BL10" i="1"/>
  <c r="BG7" i="1"/>
  <c r="BO9" i="1"/>
  <c r="BA51" i="1" l="1"/>
  <c r="BA27" i="1"/>
  <c r="BA67" i="1"/>
  <c r="BA59" i="1"/>
  <c r="BA43" i="1"/>
  <c r="BA35" i="1"/>
  <c r="BA19" i="1"/>
  <c r="BA11" i="1"/>
</calcChain>
</file>

<file path=xl/sharedStrings.xml><?xml version="1.0" encoding="utf-8"?>
<sst xmlns="http://schemas.openxmlformats.org/spreadsheetml/2006/main" count="1114" uniqueCount="110">
  <si>
    <t>-</t>
  </si>
  <si>
    <t>Total</t>
  </si>
  <si>
    <t>Jogos</t>
  </si>
  <si>
    <t>3-0</t>
  </si>
  <si>
    <t>3-2</t>
  </si>
  <si>
    <t>3-1</t>
  </si>
  <si>
    <t>SetV</t>
  </si>
  <si>
    <t>SetP</t>
  </si>
  <si>
    <t>V</t>
  </si>
  <si>
    <t>PP</t>
  </si>
  <si>
    <t>PC</t>
  </si>
  <si>
    <t>TimeV</t>
  </si>
  <si>
    <t>TimeD</t>
  </si>
  <si>
    <t>D</t>
  </si>
  <si>
    <t>2-3</t>
  </si>
  <si>
    <t>1-3</t>
  </si>
  <si>
    <t>0-3</t>
  </si>
  <si>
    <t>2-4</t>
  </si>
  <si>
    <t>1-4</t>
  </si>
  <si>
    <t>0-4</t>
  </si>
  <si>
    <t>2-5</t>
  </si>
  <si>
    <t>1-5</t>
  </si>
  <si>
    <t>0-5</t>
  </si>
  <si>
    <t>Tsets</t>
  </si>
  <si>
    <t>Pos</t>
  </si>
  <si>
    <t>Time</t>
  </si>
  <si>
    <t>Pts</t>
  </si>
  <si>
    <t>Rat</t>
  </si>
  <si>
    <t>PV</t>
  </si>
  <si>
    <t>Resultados</t>
  </si>
  <si>
    <t>Sets</t>
  </si>
  <si>
    <t>Pontos</t>
  </si>
  <si>
    <t>Desempate</t>
  </si>
  <si>
    <t>RatSet</t>
  </si>
  <si>
    <t>RatPont</t>
  </si>
  <si>
    <t>Ordem</t>
  </si>
  <si>
    <t>NMOrdem</t>
  </si>
  <si>
    <t>Final</t>
  </si>
  <si>
    <t>🥇</t>
  </si>
  <si>
    <t>🥈</t>
  </si>
  <si>
    <t>🥉</t>
  </si>
  <si>
    <t>Maurilyn Júnior</t>
  </si>
  <si>
    <t>maurilyn@gmail.com</t>
  </si>
  <si>
    <t>github.com/maurilyn</t>
  </si>
  <si>
    <t>linkedin/maurilyn</t>
  </si>
  <si>
    <t>@maurilyn</t>
  </si>
  <si>
    <t> Brazil</t>
  </si>
  <si>
    <t> Argentina</t>
  </si>
  <si>
    <t> Colombia</t>
  </si>
  <si>
    <t> Kenya</t>
  </si>
  <si>
    <t> Egypt</t>
  </si>
  <si>
    <t> Cameroon</t>
  </si>
  <si>
    <t> Netherlands</t>
  </si>
  <si>
    <t> Dominican Republic</t>
  </si>
  <si>
    <t> United States</t>
  </si>
  <si>
    <t> Canada</t>
  </si>
  <si>
    <t> China</t>
  </si>
  <si>
    <t> Japan</t>
  </si>
  <si>
    <t> Poland</t>
  </si>
  <si>
    <t> Belgium</t>
  </si>
  <si>
    <t> Puerto Rico</t>
  </si>
  <si>
    <t> Ukraine</t>
  </si>
  <si>
    <t> France</t>
  </si>
  <si>
    <t> Bulgaria</t>
  </si>
  <si>
    <t> Cuba</t>
  </si>
  <si>
    <t> Sweden</t>
  </si>
  <si>
    <t> Mexico</t>
  </si>
  <si>
    <t> Slovenia</t>
  </si>
  <si>
    <t> Slovakia</t>
  </si>
  <si>
    <t> Spain</t>
  </si>
  <si>
    <t> Greece</t>
  </si>
  <si>
    <t>Pool A</t>
  </si>
  <si>
    <t>Pool B</t>
  </si>
  <si>
    <t>Pool C</t>
  </si>
  <si>
    <t>Pool D</t>
  </si>
  <si>
    <t> Thailand</t>
  </si>
  <si>
    <t> Italy</t>
  </si>
  <si>
    <t> Czech Republic</t>
  </si>
  <si>
    <t>Pool E</t>
  </si>
  <si>
    <t>Pool F</t>
  </si>
  <si>
    <t>Pool G</t>
  </si>
  <si>
    <t>Pool H</t>
  </si>
  <si>
    <t> Turkey</t>
  </si>
  <si>
    <t> Germany</t>
  </si>
  <si>
    <t> Serbia</t>
  </si>
  <si>
    <t> Vietnam</t>
  </si>
  <si>
    <t>Date</t>
  </si>
  <si>
    <t>Score</t>
  </si>
  <si>
    <t>Set 1</t>
  </si>
  <si>
    <t>Set 2</t>
  </si>
  <si>
    <t>Set 3</t>
  </si>
  <si>
    <t>Set 4</t>
  </si>
  <si>
    <t>Set 5</t>
  </si>
  <si>
    <t>Teams</t>
  </si>
  <si>
    <t>Matches</t>
  </si>
  <si>
    <t>Results</t>
  </si>
  <si>
    <t>Points</t>
  </si>
  <si>
    <t>Team</t>
  </si>
  <si>
    <t>Pld</t>
  </si>
  <si>
    <t>W</t>
  </si>
  <si>
    <t>L</t>
  </si>
  <si>
    <t>SR</t>
  </si>
  <si>
    <t>SPR</t>
  </si>
  <si>
    <t>Worksheet</t>
  </si>
  <si>
    <t>2025 FIVB Women's Volleyball World Championship</t>
  </si>
  <si>
    <t>Round of 16</t>
  </si>
  <si>
    <t>Quarterfinals</t>
  </si>
  <si>
    <t>Semifinals</t>
  </si>
  <si>
    <t>3rd place match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</si>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</sst>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,000"/>
    <numFmt numFmtId="165" formatCode="[$-416]d\-mmm;@"/>
    <numFmt numFmtId="166" formatCode="[$-409]d\ mmm;@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1"/>
      <color theme="0"/>
      <name val="Verdana"/>
      <family val="2"/>
    </font>
    <font>
      <b/>
      <i/>
      <sz val="9"/>
      <color theme="1"/>
      <name val="Verdana"/>
      <family val="2"/>
    </font>
    <font>
      <b/>
      <sz val="12"/>
      <color theme="0"/>
      <name val="Verdana"/>
      <family val="2"/>
    </font>
    <font>
      <sz val="9"/>
      <color theme="1"/>
      <name val="Verdana"/>
      <family val="2"/>
    </font>
    <font>
      <b/>
      <sz val="12"/>
      <color theme="1"/>
      <name val="Verdana"/>
      <family val="2"/>
    </font>
    <font>
      <sz val="12"/>
      <color theme="1"/>
      <name val="Verdana"/>
      <family val="2"/>
    </font>
    <font>
      <sz val="16"/>
      <color theme="1"/>
      <name val="Verdana"/>
      <family val="2"/>
    </font>
    <font>
      <sz val="20"/>
      <color theme="1"/>
      <name val="Verdana"/>
      <family val="2"/>
    </font>
    <font>
      <sz val="10"/>
      <color theme="5" tint="0.59999389629810485"/>
      <name val="Verdana"/>
      <family val="2"/>
    </font>
    <font>
      <b/>
      <sz val="9"/>
      <color theme="0"/>
      <name val="Verdana"/>
      <family val="2"/>
    </font>
    <font>
      <u/>
      <sz val="11"/>
      <color theme="10"/>
      <name val="Calibri"/>
      <family val="2"/>
      <scheme val="minor"/>
    </font>
    <font>
      <b/>
      <sz val="10"/>
      <color theme="0"/>
      <name val="Verdana"/>
      <family val="2"/>
    </font>
    <font>
      <sz val="9"/>
      <color theme="10"/>
      <name val="Verdana"/>
      <family val="2"/>
    </font>
    <font>
      <sz val="10"/>
      <color theme="4" tint="0.39997558519241921"/>
      <name val="Verdana"/>
      <family val="2"/>
    </font>
    <font>
      <b/>
      <sz val="18"/>
      <color theme="1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D7F3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7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64" fontId="0" fillId="0" borderId="0" xfId="0" applyNumberFormat="1" applyAlignment="1">
      <alignment horizontal="right" vertical="center"/>
    </xf>
    <xf numFmtId="0" fontId="1" fillId="2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right" vertical="center" indent="1"/>
    </xf>
    <xf numFmtId="165" fontId="10" fillId="3" borderId="1" xfId="0" applyNumberFormat="1" applyFont="1" applyFill="1" applyBorder="1" applyAlignment="1">
      <alignment horizontal="center" vertical="center"/>
    </xf>
    <xf numFmtId="165" fontId="10" fillId="4" borderId="1" xfId="0" applyNumberFormat="1" applyFont="1" applyFill="1" applyBorder="1" applyAlignment="1">
      <alignment horizontal="center" vertical="center"/>
    </xf>
    <xf numFmtId="165" fontId="10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1" fillId="2" borderId="1" xfId="0" applyNumberFormat="1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8" borderId="0" xfId="0" quotePrefix="1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165" fontId="1" fillId="8" borderId="0" xfId="0" applyNumberFormat="1" applyFont="1" applyFill="1" applyAlignment="1">
      <alignment horizontal="center" vertical="center"/>
    </xf>
    <xf numFmtId="0" fontId="1" fillId="8" borderId="0" xfId="0" applyFont="1" applyFill="1" applyAlignment="1">
      <alignment horizontal="right" vertical="center" indent="1"/>
    </xf>
    <xf numFmtId="0" fontId="1" fillId="8" borderId="0" xfId="0" applyFont="1" applyFill="1" applyAlignment="1">
      <alignment horizontal="right" vertical="center"/>
    </xf>
    <xf numFmtId="0" fontId="1" fillId="8" borderId="0" xfId="0" applyFont="1" applyFill="1" applyAlignment="1">
      <alignment horizontal="left" vertical="center"/>
    </xf>
    <xf numFmtId="0" fontId="1" fillId="8" borderId="0" xfId="0" applyFont="1" applyFill="1" applyAlignment="1">
      <alignment horizontal="left" vertical="center" indent="1"/>
    </xf>
    <xf numFmtId="165" fontId="4" fillId="9" borderId="1" xfId="0" applyNumberFormat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right" vertical="center"/>
    </xf>
    <xf numFmtId="0" fontId="4" fillId="9" borderId="1" xfId="0" applyFont="1" applyFill="1" applyBorder="1" applyAlignment="1">
      <alignment horizontal="left" vertical="center"/>
    </xf>
    <xf numFmtId="166" fontId="1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right" vertical="center" indent="1"/>
    </xf>
    <xf numFmtId="0" fontId="1" fillId="7" borderId="1" xfId="0" applyFont="1" applyFill="1" applyBorder="1" applyAlignment="1">
      <alignment horizontal="left" vertical="center" indent="1"/>
    </xf>
    <xf numFmtId="0" fontId="16" fillId="8" borderId="0" xfId="0" applyFont="1" applyFill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1" fillId="10" borderId="2" xfId="0" applyFont="1" applyFill="1" applyBorder="1" applyAlignment="1" applyProtection="1">
      <alignment horizontal="right" vertical="center"/>
      <protection locked="0"/>
    </xf>
    <xf numFmtId="0" fontId="1" fillId="10" borderId="8" xfId="0" quotePrefix="1" applyFont="1" applyFill="1" applyBorder="1" applyAlignment="1">
      <alignment horizontal="center" vertical="center"/>
    </xf>
    <xf numFmtId="0" fontId="1" fillId="10" borderId="3" xfId="0" applyFont="1" applyFill="1" applyBorder="1" applyAlignment="1" applyProtection="1">
      <alignment horizontal="left" vertical="center"/>
      <protection locked="0"/>
    </xf>
    <xf numFmtId="0" fontId="1" fillId="10" borderId="2" xfId="0" applyFont="1" applyFill="1" applyBorder="1" applyAlignment="1">
      <alignment horizontal="right" vertical="center"/>
    </xf>
    <xf numFmtId="0" fontId="1" fillId="10" borderId="3" xfId="0" applyFont="1" applyFill="1" applyBorder="1" applyAlignment="1">
      <alignment horizontal="left" vertical="center"/>
    </xf>
    <xf numFmtId="165" fontId="17" fillId="8" borderId="0" xfId="0" applyNumberFormat="1" applyFont="1" applyFill="1" applyAlignment="1">
      <alignment horizontal="center" vertical="center"/>
    </xf>
    <xf numFmtId="165" fontId="4" fillId="9" borderId="5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right" vertical="center"/>
    </xf>
    <xf numFmtId="0" fontId="4" fillId="9" borderId="5" xfId="0" applyFont="1" applyFill="1" applyBorder="1" applyAlignment="1">
      <alignment horizontal="left" vertical="center"/>
    </xf>
    <xf numFmtId="0" fontId="1" fillId="8" borderId="0" xfId="0" applyFont="1" applyFill="1" applyAlignment="1">
      <alignment vertical="center"/>
    </xf>
    <xf numFmtId="0" fontId="8" fillId="8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8" fillId="8" borderId="0" xfId="0" applyFont="1" applyFill="1" applyAlignment="1">
      <alignment vertical="center"/>
    </xf>
    <xf numFmtId="0" fontId="8" fillId="8" borderId="0" xfId="0" applyFont="1" applyFill="1" applyAlignment="1">
      <alignment horizontal="left" vertical="center"/>
    </xf>
    <xf numFmtId="0" fontId="8" fillId="8" borderId="0" xfId="0" applyFont="1" applyFill="1" applyAlignment="1">
      <alignment horizontal="left" vertical="center" inden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8" borderId="0" xfId="0" applyFont="1" applyFill="1" applyAlignment="1">
      <alignment horizontal="left" vertical="center" indent="1"/>
    </xf>
    <xf numFmtId="165" fontId="17" fillId="8" borderId="0" xfId="0" applyNumberFormat="1" applyFont="1" applyFill="1" applyAlignment="1">
      <alignment vertical="center"/>
    </xf>
    <xf numFmtId="0" fontId="1" fillId="11" borderId="3" xfId="0" applyFont="1" applyFill="1" applyBorder="1" applyAlignment="1" applyProtection="1">
      <alignment horizontal="left" vertical="center"/>
      <protection locked="0"/>
    </xf>
    <xf numFmtId="0" fontId="1" fillId="11" borderId="2" xfId="0" applyFont="1" applyFill="1" applyBorder="1" applyAlignment="1" applyProtection="1">
      <alignment horizontal="right" vertical="center"/>
      <protection locked="0"/>
    </xf>
    <xf numFmtId="0" fontId="1" fillId="11" borderId="8" xfId="0" quotePrefix="1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left" vertical="center" indent="1"/>
    </xf>
    <xf numFmtId="164" fontId="6" fillId="11" borderId="1" xfId="0" applyNumberFormat="1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9" borderId="5" xfId="0" quotePrefix="1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9" borderId="1" xfId="0" quotePrefix="1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165" fontId="2" fillId="9" borderId="2" xfId="0" applyNumberFormat="1" applyFont="1" applyFill="1" applyBorder="1" applyAlignment="1">
      <alignment horizontal="center" vertical="center"/>
    </xf>
    <xf numFmtId="165" fontId="2" fillId="9" borderId="3" xfId="0" applyNumberFormat="1" applyFont="1" applyFill="1" applyBorder="1" applyAlignment="1">
      <alignment horizontal="center" vertical="center"/>
    </xf>
    <xf numFmtId="0" fontId="15" fillId="10" borderId="2" xfId="1" applyFont="1" applyFill="1" applyBorder="1" applyAlignment="1" applyProtection="1">
      <alignment horizontal="center" vertical="center"/>
      <protection locked="0"/>
    </xf>
    <xf numFmtId="0" fontId="15" fillId="10" borderId="3" xfId="1" applyFont="1" applyFill="1" applyBorder="1" applyAlignment="1" applyProtection="1">
      <alignment horizontal="center" vertical="center"/>
      <protection locked="0"/>
    </xf>
    <xf numFmtId="0" fontId="15" fillId="10" borderId="2" xfId="1" quotePrefix="1" applyFont="1" applyFill="1" applyBorder="1" applyAlignment="1" applyProtection="1">
      <alignment horizontal="center" vertical="center"/>
      <protection locked="0"/>
    </xf>
    <xf numFmtId="0" fontId="15" fillId="10" borderId="3" xfId="1" quotePrefix="1" applyFont="1" applyFill="1" applyBorder="1" applyAlignment="1" applyProtection="1">
      <alignment horizontal="center" vertical="center"/>
      <protection locked="0"/>
    </xf>
    <xf numFmtId="0" fontId="12" fillId="6" borderId="2" xfId="0" applyFont="1" applyFill="1" applyBorder="1" applyAlignment="1">
      <alignment horizontal="center" vertical="center"/>
    </xf>
    <xf numFmtId="0" fontId="12" fillId="6" borderId="8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/>
    </xf>
    <xf numFmtId="0" fontId="12" fillId="6" borderId="10" xfId="0" applyFont="1" applyFill="1" applyBorder="1" applyAlignment="1">
      <alignment horizontal="center" vertical="center"/>
    </xf>
    <xf numFmtId="0" fontId="12" fillId="6" borderId="7" xfId="0" applyFont="1" applyFill="1" applyBorder="1" applyAlignment="1">
      <alignment horizontal="center" vertical="center"/>
    </xf>
    <xf numFmtId="165" fontId="17" fillId="8" borderId="0" xfId="0" applyNumberFormat="1" applyFont="1" applyFill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165" fontId="7" fillId="7" borderId="1" xfId="0" applyNumberFormat="1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184"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theme="9" tint="0.59996337778862885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theme="9" tint="0.59996337778862885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theme="9" tint="0.59996337778862885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theme="9" tint="0.59996337778862885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theme="9" tint="0.59996337778862885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theme="9" tint="0.59996337778862885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theme="9" tint="0.59996337778862885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CD7F32"/>
      <color rgb="FFCDA9DB"/>
      <color rgb="FFC0C0C0"/>
      <color rgb="FFFFD700"/>
      <color rgb="FFFF9B9B"/>
      <color rgb="FFFFCCCC"/>
      <color rgb="FFFF7D7D"/>
      <color rgb="FFCC6600"/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68</xdr:col>
      <xdr:colOff>9525</xdr:colOff>
      <xdr:row>3</xdr:row>
      <xdr:rowOff>28575</xdr:rowOff>
    </xdr:from>
    <xdr:to>
      <xdr:col>69</xdr:col>
      <xdr:colOff>666750</xdr:colOff>
      <xdr:row>10</xdr:row>
      <xdr:rowOff>51588</xdr:rowOff>
    </xdr:to>
    <xdr:pic>
      <xdr:nvPicPr>
        <xdr:cNvPr id="2" name="Imagem 1" descr="https://upload.wikimedia.org/wikipedia/en/thumb/1/14/2025_FIVB_Women%27s_Volleyball_World_Championship.svg/250px-2025_FIVB_Women%27s_Volleyball_World_Championship.svg.png">
          <a:extLst>
            <a:ext uri="{FF2B5EF4-FFF2-40B4-BE49-F238E27FC236}">
              <a16:creationId xmlns:a16="http://schemas.microsoft.com/office/drawing/2014/main" id="{5D4E462B-C963-4F16-BEBE-9E831291E3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87650" y="638175"/>
          <a:ext cx="1543050" cy="1185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578048</xdr:colOff>
      <xdr:row>3</xdr:row>
      <xdr:rowOff>66675</xdr:rowOff>
    </xdr:from>
    <xdr:to>
      <xdr:col>47</xdr:col>
      <xdr:colOff>1514474</xdr:colOff>
      <xdr:row>12</xdr:row>
      <xdr:rowOff>9525</xdr:rowOff>
    </xdr:to>
    <xdr:pic>
      <xdr:nvPicPr>
        <xdr:cNvPr id="2" name="Imagem 1" descr="https://upload.wikimedia.org/wikipedia/en/thumb/1/14/2025_FIVB_Women%27s_Volleyball_World_Championship.svg/250px-2025_FIVB_Women%27s_Volleyball_World_Championship.svg.png">
          <a:extLst>
            <a:ext uri="{FF2B5EF4-FFF2-40B4-BE49-F238E27FC236}">
              <a16:creationId xmlns:a16="http://schemas.microsoft.com/office/drawing/2014/main" id="{64D29151-1B84-4BB6-B6E9-F6285AAA2D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9573" y="676275"/>
          <a:ext cx="1860351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NL%20Masculino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mmy"/>
      <sheetName val="Jogos"/>
      <sheetName val="Finai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x.com/maurilyn" TargetMode="External"/><Relationship Id="rId2" Type="http://schemas.openxmlformats.org/officeDocument/2006/relationships/hyperlink" Target="https://www.linkedin.com/in/maurilyn/" TargetMode="External"/><Relationship Id="rId1" Type="http://schemas.openxmlformats.org/officeDocument/2006/relationships/hyperlink" Target="https://github.com/maurilyn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urilyn@gmail.com?subject=Planilha%20Mundial%20de%20Clube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x.com/maurilyn" TargetMode="External"/><Relationship Id="rId2" Type="http://schemas.openxmlformats.org/officeDocument/2006/relationships/hyperlink" Target="https://www.linkedin.com/in/maurilyn/" TargetMode="External"/><Relationship Id="rId1" Type="http://schemas.openxmlformats.org/officeDocument/2006/relationships/hyperlink" Target="https://github.com/maurilyn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maurilyn@gmail.com?subject=Planilha%20Mundial%20de%20Club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05591-0ED1-4DC4-AB6F-0041F040A9F0}">
  <dimension ref="A1:X34"/>
  <sheetViews>
    <sheetView workbookViewId="0">
      <selection activeCell="C14" sqref="C14"/>
    </sheetView>
  </sheetViews>
  <sheetFormatPr defaultRowHeight="15" x14ac:dyDescent="0.25"/>
  <cols>
    <col min="1" max="2" width="9.140625" style="1"/>
    <col min="3" max="3" width="23" style="1" customWidth="1"/>
    <col min="4" max="16384" width="9.140625" style="1"/>
  </cols>
  <sheetData>
    <row r="1" spans="1:24" x14ac:dyDescent="0.25">
      <c r="E1" s="55" t="s">
        <v>2</v>
      </c>
      <c r="F1" s="55"/>
      <c r="G1" s="55"/>
      <c r="H1" s="55" t="s">
        <v>29</v>
      </c>
      <c r="I1" s="55"/>
      <c r="J1" s="55"/>
      <c r="K1" s="55"/>
      <c r="L1" s="55"/>
      <c r="M1" s="55"/>
      <c r="N1" s="55" t="s">
        <v>30</v>
      </c>
      <c r="O1" s="55"/>
      <c r="P1" s="55"/>
      <c r="Q1" s="55" t="s">
        <v>31</v>
      </c>
      <c r="R1" s="55"/>
      <c r="S1" s="55"/>
      <c r="T1" s="55" t="s">
        <v>32</v>
      </c>
      <c r="U1" s="55"/>
      <c r="V1" s="55"/>
      <c r="W1" s="55"/>
      <c r="X1" s="55"/>
    </row>
    <row r="2" spans="1:24" s="2" customFormat="1" x14ac:dyDescent="0.25">
      <c r="A2" s="10"/>
      <c r="B2" s="2" t="s">
        <v>24</v>
      </c>
      <c r="C2" s="2" t="s">
        <v>25</v>
      </c>
      <c r="D2" s="2" t="s">
        <v>26</v>
      </c>
      <c r="E2" s="2" t="s">
        <v>1</v>
      </c>
      <c r="F2" s="2" t="s">
        <v>8</v>
      </c>
      <c r="G2" s="2" t="s">
        <v>13</v>
      </c>
      <c r="H2" s="3" t="s">
        <v>3</v>
      </c>
      <c r="I2" s="3" t="s">
        <v>5</v>
      </c>
      <c r="J2" s="3" t="s">
        <v>4</v>
      </c>
      <c r="K2" s="3" t="s">
        <v>14</v>
      </c>
      <c r="L2" s="3" t="s">
        <v>15</v>
      </c>
      <c r="M2" s="3" t="s">
        <v>16</v>
      </c>
      <c r="N2" s="2" t="s">
        <v>6</v>
      </c>
      <c r="O2" s="2" t="s">
        <v>7</v>
      </c>
      <c r="P2" s="2" t="s">
        <v>27</v>
      </c>
      <c r="Q2" s="2" t="s">
        <v>28</v>
      </c>
      <c r="R2" s="2" t="s">
        <v>9</v>
      </c>
      <c r="S2" s="2" t="s">
        <v>27</v>
      </c>
      <c r="T2" s="2" t="s">
        <v>31</v>
      </c>
      <c r="U2" s="2" t="s">
        <v>33</v>
      </c>
      <c r="V2" s="2" t="s">
        <v>34</v>
      </c>
      <c r="W2" s="2" t="s">
        <v>36</v>
      </c>
      <c r="X2" s="2" t="s">
        <v>35</v>
      </c>
    </row>
    <row r="3" spans="1:24" x14ac:dyDescent="0.25">
      <c r="A3" s="55" t="s">
        <v>71</v>
      </c>
      <c r="B3" s="1">
        <f>RANK(F3,$F$3:$F$6)+SUM(T3:W3)</f>
        <v>1</v>
      </c>
      <c r="C3" t="s">
        <v>75</v>
      </c>
      <c r="D3" s="1">
        <f>SUM(H3*3,I3*3,J3*2,K3)</f>
        <v>3</v>
      </c>
      <c r="E3" s="1">
        <f>F3+G3</f>
        <v>1</v>
      </c>
      <c r="F3" s="1">
        <f>COUNTIF(Preliminary!AE:AE,Dummy!C3)</f>
        <v>1</v>
      </c>
      <c r="G3" s="1">
        <f>COUNTIF(Preliminary!AO:AO,Dummy!C3)</f>
        <v>0</v>
      </c>
      <c r="H3" s="1">
        <f>SUMIF(Preliminary!$AE:$AE,Dummy!$C3,Preliminary!AI:AI)</f>
        <v>0</v>
      </c>
      <c r="I3" s="1">
        <f>SUMIF(Preliminary!$AE:$AE,Dummy!$C3,Preliminary!AJ:AJ)</f>
        <v>1</v>
      </c>
      <c r="J3" s="1">
        <f>SUMIF(Preliminary!$AE:$AE,Dummy!$C3,Preliminary!AK:AK)</f>
        <v>0</v>
      </c>
      <c r="K3" s="1">
        <f>SUMIF(Preliminary!$AO:$AO,Dummy!$C3,Preliminary!AS:AS)</f>
        <v>0</v>
      </c>
      <c r="L3" s="1">
        <f>SUMIF(Preliminary!$AO:$AO,Dummy!$C3,Preliminary!AT:AT)</f>
        <v>0</v>
      </c>
      <c r="M3" s="1">
        <f>SUMIF(Preliminary!$AO:$AO,Dummy!$C3,Preliminary!AU:AU)</f>
        <v>0</v>
      </c>
      <c r="N3" s="1">
        <f>SUMIF(Preliminary!AE:AE,C3,Preliminary!AG:AG)+SUMIF(Preliminary!AO:AO,C3,Preliminary!AQ:AQ)</f>
        <v>3</v>
      </c>
      <c r="O3" s="1">
        <f>SUMIF(Preliminary!AE:AE,C3,Preliminary!AH:AH)+SUMIF(Preliminary!AO:AO,C3,Preliminary!AR:AR)</f>
        <v>1</v>
      </c>
      <c r="P3" s="4">
        <f>IFERROR((N3/O3)*1000,"MAX")</f>
        <v>3000</v>
      </c>
      <c r="Q3" s="1">
        <f>SUMIF(Preliminary!AE:AE,C3,Preliminary!AL:AL)+SUMIF(Preliminary!AO:AO,C3,Preliminary!AV:AV)</f>
        <v>98</v>
      </c>
      <c r="R3" s="1">
        <f>SUMIF(Preliminary!AE:AE,C3,Preliminary!AM:AM)+SUMIF(Preliminary!AO:AO,C3,Preliminary!AW:AW)</f>
        <v>66</v>
      </c>
      <c r="S3" s="4">
        <f t="shared" ref="S3:S20" si="0">IFERROR((Q3/R3)*1000,"MAX")</f>
        <v>1484.8484848484848</v>
      </c>
      <c r="T3" s="1">
        <f>SUMPRODUCT(($F$3:$F$6=F3)*($D$3:$D$6&gt;D3))</f>
        <v>0</v>
      </c>
      <c r="U3" s="1">
        <f>SUMPRODUCT(($F$3:$F$6=F3)*($D$3:$D$6=D3)*($P$3:$P$6&gt;P3))</f>
        <v>0</v>
      </c>
      <c r="V3" s="1">
        <f>SUMPRODUCT(($F$3:$F$6=F3)*($D$3:$D$6=D3)*($P$3:$P$6=P3)*($S$3:$S$6&gt;S3))</f>
        <v>0</v>
      </c>
      <c r="W3" s="1">
        <f>SUMPRODUCT(($F$3:$F$6=F3)*($D$3:$D$6=D3)*($P$3:$P$6=P3)*($S$3:$S$6=S3)*($X$3:$X$6&lt;X3))</f>
        <v>0</v>
      </c>
      <c r="X3" s="1">
        <v>0</v>
      </c>
    </row>
    <row r="4" spans="1:24" x14ac:dyDescent="0.25">
      <c r="A4" s="55"/>
      <c r="B4" s="1">
        <f>RANK(F4,$F$3:$F$6)+SUM(T4:W4)</f>
        <v>2</v>
      </c>
      <c r="C4" t="s">
        <v>52</v>
      </c>
      <c r="D4" s="1">
        <f t="shared" ref="D4:D20" si="1">SUM(H4*3,I4*3,J4*2,K4)</f>
        <v>2</v>
      </c>
      <c r="E4" s="1">
        <f t="shared" ref="E4:E20" si="2">F4+G4</f>
        <v>1</v>
      </c>
      <c r="F4" s="1">
        <f>COUNTIF(Preliminary!AE:AE,Dummy!C4)</f>
        <v>1</v>
      </c>
      <c r="G4" s="1">
        <f>COUNTIF(Preliminary!AO:AO,Dummy!C4)</f>
        <v>0</v>
      </c>
      <c r="H4" s="1">
        <f>SUMIF(Preliminary!$AE:$AE,Dummy!$C4,Preliminary!AI:AI)</f>
        <v>0</v>
      </c>
      <c r="I4" s="1">
        <f>SUMIF(Preliminary!$AE:$AE,Dummy!$C4,Preliminary!AJ:AJ)</f>
        <v>0</v>
      </c>
      <c r="J4" s="1">
        <f>SUMIF(Preliminary!$AE:$AE,Dummy!$C4,Preliminary!AK:AK)</f>
        <v>1</v>
      </c>
      <c r="K4" s="1">
        <f>SUMIF(Preliminary!$AO:$AO,Dummy!$C4,Preliminary!AS:AS)</f>
        <v>0</v>
      </c>
      <c r="L4" s="1">
        <f>SUMIF(Preliminary!$AO:$AO,Dummy!$C4,Preliminary!AT:AT)</f>
        <v>0</v>
      </c>
      <c r="M4" s="1">
        <f>SUMIF(Preliminary!$AO:$AO,Dummy!$C4,Preliminary!AU:AU)</f>
        <v>0</v>
      </c>
      <c r="N4" s="1">
        <f>SUMIF(Preliminary!AE:AE,C4,Preliminary!AG:AG)+SUMIF(Preliminary!AO:AO,C4,Preliminary!AQ:AQ)</f>
        <v>3</v>
      </c>
      <c r="O4" s="1">
        <f>SUMIF(Preliminary!AE:AE,C4,Preliminary!AH:AH)+SUMIF(Preliminary!AO:AO,C4,Preliminary!AR:AR)</f>
        <v>2</v>
      </c>
      <c r="P4" s="4">
        <f t="shared" ref="P4:P20" si="3">IFERROR((N4/O4)*1000,"MAX")</f>
        <v>1500</v>
      </c>
      <c r="Q4" s="1">
        <f>SUMIF(Preliminary!AE:AE,C4,Preliminary!AL:AL)+SUMIF(Preliminary!AO:AO,C4,Preliminary!AV:AV)</f>
        <v>111</v>
      </c>
      <c r="R4" s="1">
        <f>SUMIF(Preliminary!AE:AE,C4,Preliminary!AM:AM)+SUMIF(Preliminary!AO:AO,C4,Preliminary!AW:AW)</f>
        <v>93</v>
      </c>
      <c r="S4" s="4">
        <f t="shared" si="0"/>
        <v>1193.5483870967741</v>
      </c>
      <c r="T4" s="1">
        <f t="shared" ref="T4:T6" si="4">SUMPRODUCT(($F$3:$F$6=F4)*($D$3:$D$6&gt;D4))</f>
        <v>1</v>
      </c>
      <c r="U4" s="1">
        <f t="shared" ref="U4:U6" si="5">SUMPRODUCT(($F$3:$F$6=F4)*($D$3:$D$6=D4)*($P$3:$P$6&gt;P4))</f>
        <v>0</v>
      </c>
      <c r="V4" s="1">
        <f t="shared" ref="V4:V6" si="6">SUMPRODUCT(($F$3:$F$6=F4)*($D$3:$D$6=D4)*($P$3:$P$6=P4)*($S$3:$S$6&gt;S4))</f>
        <v>0</v>
      </c>
      <c r="W4" s="1">
        <f t="shared" ref="W4:W6" si="7">SUMPRODUCT(($F$3:$F$6=F4)*($D$3:$D$6=D4)*($P$3:$P$6=P4)*($S$3:$S$6=S4)*($X$3:$X$6&lt;X4))</f>
        <v>0</v>
      </c>
      <c r="X4" s="1">
        <v>1</v>
      </c>
    </row>
    <row r="5" spans="1:24" x14ac:dyDescent="0.25">
      <c r="A5" s="55"/>
      <c r="B5" s="1">
        <f>RANK(F5,$F$3:$F$6)+SUM(T5:W5)</f>
        <v>3</v>
      </c>
      <c r="C5" t="s">
        <v>65</v>
      </c>
      <c r="D5" s="1">
        <f t="shared" si="1"/>
        <v>1</v>
      </c>
      <c r="E5" s="1">
        <f t="shared" si="2"/>
        <v>1</v>
      </c>
      <c r="F5" s="1">
        <f>COUNTIF(Preliminary!AE:AE,Dummy!C5)</f>
        <v>0</v>
      </c>
      <c r="G5" s="1">
        <f>COUNTIF(Preliminary!AO:AO,Dummy!C5)</f>
        <v>1</v>
      </c>
      <c r="H5" s="1">
        <f>SUMIF(Preliminary!$AE:$AE,Dummy!$C5,Preliminary!AI:AI)</f>
        <v>0</v>
      </c>
      <c r="I5" s="1">
        <f>SUMIF(Preliminary!$AE:$AE,Dummy!$C5,Preliminary!AJ:AJ)</f>
        <v>0</v>
      </c>
      <c r="J5" s="1">
        <f>SUMIF(Preliminary!$AE:$AE,Dummy!$C5,Preliminary!AK:AK)</f>
        <v>0</v>
      </c>
      <c r="K5" s="1">
        <f>SUMIF(Preliminary!$AO:$AO,Dummy!$C5,Preliminary!AS:AS)</f>
        <v>1</v>
      </c>
      <c r="L5" s="1">
        <f>SUMIF(Preliminary!$AO:$AO,Dummy!$C5,Preliminary!AT:AT)</f>
        <v>0</v>
      </c>
      <c r="M5" s="1">
        <f>SUMIF(Preliminary!$AO:$AO,Dummy!$C5,Preliminary!AU:AU)</f>
        <v>0</v>
      </c>
      <c r="N5" s="1">
        <f>SUMIF(Preliminary!AE:AE,C5,Preliminary!AG:AG)+SUMIF(Preliminary!AO:AO,C5,Preliminary!AQ:AQ)</f>
        <v>2</v>
      </c>
      <c r="O5" s="1">
        <f>SUMIF(Preliminary!AE:AE,C5,Preliminary!AH:AH)+SUMIF(Preliminary!AO:AO,C5,Preliminary!AR:AR)</f>
        <v>3</v>
      </c>
      <c r="P5" s="4">
        <f t="shared" si="3"/>
        <v>666.66666666666663</v>
      </c>
      <c r="Q5" s="1">
        <f>SUMIF(Preliminary!AE:AE,C5,Preliminary!AL:AL)+SUMIF(Preliminary!AO:AO,C5,Preliminary!AV:AV)</f>
        <v>93</v>
      </c>
      <c r="R5" s="1">
        <f>SUMIF(Preliminary!AE:AE,C5,Preliminary!AM:AM)+SUMIF(Preliminary!AO:AO,C5,Preliminary!AW:AW)</f>
        <v>111</v>
      </c>
      <c r="S5" s="4">
        <f t="shared" si="0"/>
        <v>837.83783783783781</v>
      </c>
      <c r="T5" s="1">
        <f t="shared" si="4"/>
        <v>0</v>
      </c>
      <c r="U5" s="1">
        <f t="shared" si="5"/>
        <v>0</v>
      </c>
      <c r="V5" s="1">
        <f t="shared" si="6"/>
        <v>0</v>
      </c>
      <c r="W5" s="1">
        <f t="shared" si="7"/>
        <v>0</v>
      </c>
      <c r="X5" s="1">
        <v>2</v>
      </c>
    </row>
    <row r="6" spans="1:24" x14ac:dyDescent="0.25">
      <c r="A6" s="55"/>
      <c r="B6" s="1">
        <f>RANK(F6,$F$3:$F$6)+SUM(T6:W6)</f>
        <v>4</v>
      </c>
      <c r="C6" t="s">
        <v>50</v>
      </c>
      <c r="D6" s="1">
        <f t="shared" si="1"/>
        <v>0</v>
      </c>
      <c r="E6" s="1">
        <f t="shared" si="2"/>
        <v>1</v>
      </c>
      <c r="F6" s="1">
        <f>COUNTIF(Preliminary!AE:AE,Dummy!C6)</f>
        <v>0</v>
      </c>
      <c r="G6" s="1">
        <f>COUNTIF(Preliminary!AO:AO,Dummy!C6)</f>
        <v>1</v>
      </c>
      <c r="H6" s="1">
        <f>SUMIF(Preliminary!$AE:$AE,Dummy!$C6,Preliminary!AI:AI)</f>
        <v>0</v>
      </c>
      <c r="I6" s="1">
        <f>SUMIF(Preliminary!$AE:$AE,Dummy!$C6,Preliminary!AJ:AJ)</f>
        <v>0</v>
      </c>
      <c r="J6" s="1">
        <f>SUMIF(Preliminary!$AE:$AE,Dummy!$C6,Preliminary!AK:AK)</f>
        <v>0</v>
      </c>
      <c r="K6" s="1">
        <f>SUMIF(Preliminary!$AO:$AO,Dummy!$C6,Preliminary!AS:AS)</f>
        <v>0</v>
      </c>
      <c r="L6" s="1">
        <f>SUMIF(Preliminary!$AO:$AO,Dummy!$C6,Preliminary!AT:AT)</f>
        <v>1</v>
      </c>
      <c r="M6" s="1">
        <f>SUMIF(Preliminary!$AO:$AO,Dummy!$C6,Preliminary!AU:AU)</f>
        <v>0</v>
      </c>
      <c r="N6" s="1">
        <f>SUMIF(Preliminary!AE:AE,C6,Preliminary!AG:AG)+SUMIF(Preliminary!AO:AO,C6,Preliminary!AQ:AQ)</f>
        <v>1</v>
      </c>
      <c r="O6" s="1">
        <f>SUMIF(Preliminary!AE:AE,C6,Preliminary!AH:AH)+SUMIF(Preliminary!AO:AO,C6,Preliminary!AR:AR)</f>
        <v>3</v>
      </c>
      <c r="P6" s="4">
        <f t="shared" si="3"/>
        <v>333.33333333333331</v>
      </c>
      <c r="Q6" s="1">
        <f>SUMIF(Preliminary!AE:AE,C6,Preliminary!AL:AL)+SUMIF(Preliminary!AO:AO,C6,Preliminary!AV:AV)</f>
        <v>66</v>
      </c>
      <c r="R6" s="1">
        <f>SUMIF(Preliminary!AE:AE,C6,Preliminary!AM:AM)+SUMIF(Preliminary!AO:AO,C6,Preliminary!AW:AW)</f>
        <v>98</v>
      </c>
      <c r="S6" s="4">
        <f t="shared" si="0"/>
        <v>673.46938775510205</v>
      </c>
      <c r="T6" s="1">
        <f t="shared" si="4"/>
        <v>1</v>
      </c>
      <c r="U6" s="1">
        <f t="shared" si="5"/>
        <v>0</v>
      </c>
      <c r="V6" s="1">
        <f t="shared" si="6"/>
        <v>0</v>
      </c>
      <c r="W6" s="1">
        <f t="shared" si="7"/>
        <v>0</v>
      </c>
      <c r="X6" s="1">
        <v>3</v>
      </c>
    </row>
    <row r="7" spans="1:24" x14ac:dyDescent="0.25">
      <c r="A7" s="55" t="s">
        <v>72</v>
      </c>
      <c r="B7" s="1">
        <f>RANK(F7,$F$7:$F$10)+SUM(T7:W7)</f>
        <v>2</v>
      </c>
      <c r="C7" t="s">
        <v>76</v>
      </c>
      <c r="D7" s="1">
        <f t="shared" si="1"/>
        <v>3</v>
      </c>
      <c r="E7" s="1">
        <f t="shared" si="2"/>
        <v>1</v>
      </c>
      <c r="F7" s="1">
        <f>COUNTIF(Preliminary!AE:AE,Dummy!C7)</f>
        <v>1</v>
      </c>
      <c r="G7" s="1">
        <f>COUNTIF(Preliminary!AO:AO,Dummy!C7)</f>
        <v>0</v>
      </c>
      <c r="H7" s="1">
        <f>SUMIF(Preliminary!$AE:$AE,Dummy!$C7,Preliminary!AI:AI)</f>
        <v>1</v>
      </c>
      <c r="I7" s="1">
        <f>SUMIF(Preliminary!$AE:$AE,Dummy!$C7,Preliminary!AJ:AJ)</f>
        <v>0</v>
      </c>
      <c r="J7" s="1">
        <f>SUMIF(Preliminary!$AE:$AE,Dummy!$C7,Preliminary!AK:AK)</f>
        <v>0</v>
      </c>
      <c r="K7" s="1">
        <f>SUMIF(Preliminary!$AO:$AO,Dummy!$C7,Preliminary!AS:AS)</f>
        <v>0</v>
      </c>
      <c r="L7" s="1">
        <f>SUMIF(Preliminary!$AO:$AO,Dummy!$C7,Preliminary!AT:AT)</f>
        <v>0</v>
      </c>
      <c r="M7" s="1">
        <f>SUMIF(Preliminary!$AO:$AO,Dummy!$C7,Preliminary!AU:AU)</f>
        <v>0</v>
      </c>
      <c r="N7" s="1">
        <f>SUMIF(Preliminary!AE:AE,C7,Preliminary!AG:AG)+SUMIF(Preliminary!AO:AO,C7,Preliminary!AQ:AQ)</f>
        <v>3</v>
      </c>
      <c r="O7" s="1">
        <f>SUMIF(Preliminary!AE:AE,C7,Preliminary!AH:AH)+SUMIF(Preliminary!AO:AO,C7,Preliminary!AR:AR)</f>
        <v>0</v>
      </c>
      <c r="P7" s="4" t="str">
        <f t="shared" si="3"/>
        <v>MAX</v>
      </c>
      <c r="Q7" s="1">
        <f>SUMIF(Preliminary!AE:AE,C7,Preliminary!AL:AL)+SUMIF(Preliminary!AO:AO,C7,Preliminary!AV:AV)</f>
        <v>75</v>
      </c>
      <c r="R7" s="1">
        <f>SUMIF(Preliminary!AE:AE,C7,Preliminary!AM:AM)+SUMIF(Preliminary!AO:AO,C7,Preliminary!AW:AW)</f>
        <v>49</v>
      </c>
      <c r="S7" s="4">
        <f t="shared" si="0"/>
        <v>1530.612244897959</v>
      </c>
      <c r="T7" s="1">
        <f>SUMPRODUCT(($F$7:$F$10=F7)*($D$7:$D$10&gt;D7))</f>
        <v>0</v>
      </c>
      <c r="U7" s="1">
        <f>SUMPRODUCT(($F$7:$F$10=F7)*($D$7:$D$10=D7)*($P$7:$P$10&gt;P7))</f>
        <v>0</v>
      </c>
      <c r="V7" s="1">
        <f>SUMPRODUCT(($F$7:$F$10=F7)*($D$7:$D$10=D7)*($P$7:$P$10=P7)*($S$7:$S$10&gt;S7))</f>
        <v>1</v>
      </c>
      <c r="W7" s="1">
        <f>SUMPRODUCT(($F$7:$F$10=F7)*($D$7:$D$10=D7)*($P$7:$P$10=P7)*($S$7:$S$10=S7)*($X$7:$X$10&lt;X7))</f>
        <v>0</v>
      </c>
      <c r="X7" s="1">
        <v>0</v>
      </c>
    </row>
    <row r="8" spans="1:24" x14ac:dyDescent="0.25">
      <c r="A8" s="55"/>
      <c r="B8" s="1">
        <f t="shared" ref="B8:B10" si="8">RANK(F8,$F$7:$F$10)+SUM(T8:W8)</f>
        <v>1</v>
      </c>
      <c r="C8" t="s">
        <v>59</v>
      </c>
      <c r="D8" s="1">
        <f t="shared" si="1"/>
        <v>3</v>
      </c>
      <c r="E8" s="1">
        <f t="shared" si="2"/>
        <v>1</v>
      </c>
      <c r="F8" s="1">
        <f>COUNTIF(Preliminary!AE:AE,Dummy!C8)</f>
        <v>1</v>
      </c>
      <c r="G8" s="1">
        <f>COUNTIF(Preliminary!AO:AO,Dummy!C8)</f>
        <v>0</v>
      </c>
      <c r="H8" s="1">
        <f>SUMIF(Preliminary!$AE:$AE,Dummy!$C8,Preliminary!AI:AI)</f>
        <v>1</v>
      </c>
      <c r="I8" s="1">
        <f>SUMIF(Preliminary!$AE:$AE,Dummy!$C8,Preliminary!AJ:AJ)</f>
        <v>0</v>
      </c>
      <c r="J8" s="1">
        <f>SUMIF(Preliminary!$AE:$AE,Dummy!$C8,Preliminary!AK:AK)</f>
        <v>0</v>
      </c>
      <c r="K8" s="1">
        <f>SUMIF(Preliminary!$AO:$AO,Dummy!$C8,Preliminary!AS:AS)</f>
        <v>0</v>
      </c>
      <c r="L8" s="1">
        <f>SUMIF(Preliminary!$AO:$AO,Dummy!$C8,Preliminary!AT:AT)</f>
        <v>0</v>
      </c>
      <c r="M8" s="1">
        <f>SUMIF(Preliminary!$AO:$AO,Dummy!$C8,Preliminary!AU:AU)</f>
        <v>0</v>
      </c>
      <c r="N8" s="1">
        <f>SUMIF(Preliminary!AE:AE,C8,Preliminary!AG:AG)+SUMIF(Preliminary!AO:AO,C8,Preliminary!AQ:AQ)</f>
        <v>3</v>
      </c>
      <c r="O8" s="1">
        <f>SUMIF(Preliminary!AE:AE,C8,Preliminary!AH:AH)+SUMIF(Preliminary!AO:AO,C8,Preliminary!AR:AR)</f>
        <v>0</v>
      </c>
      <c r="P8" s="4" t="str">
        <f t="shared" si="3"/>
        <v>MAX</v>
      </c>
      <c r="Q8" s="1">
        <f>SUMIF(Preliminary!AE:AE,C8,Preliminary!AL:AL)+SUMIF(Preliminary!AO:AO,C8,Preliminary!AV:AV)</f>
        <v>75</v>
      </c>
      <c r="R8" s="1">
        <f>SUMIF(Preliminary!AE:AE,C8,Preliminary!AM:AM)+SUMIF(Preliminary!AO:AO,C8,Preliminary!AW:AW)</f>
        <v>48</v>
      </c>
      <c r="S8" s="4">
        <f t="shared" si="0"/>
        <v>1562.5</v>
      </c>
      <c r="T8" s="1">
        <f t="shared" ref="T8:T9" si="9">SUMPRODUCT(($F$7:$F$10=F8)*($D$7:$D$10&gt;D8))</f>
        <v>0</v>
      </c>
      <c r="U8" s="1">
        <f t="shared" ref="U8:U9" si="10">SUMPRODUCT(($F$7:$F$10=F8)*($D$7:$D$10=D8)*($P$7:$P$10&gt;P8))</f>
        <v>0</v>
      </c>
      <c r="V8" s="1">
        <f t="shared" ref="V8:V9" si="11">SUMPRODUCT(($F$7:$F$10=F8)*($D$7:$D$10=D8)*($P$7:$P$10=P8)*($S$7:$S$10&gt;S8))</f>
        <v>0</v>
      </c>
      <c r="W8" s="1">
        <f t="shared" ref="W8:W9" si="12">SUMPRODUCT(($F$7:$F$10=F8)*($D$7:$D$10=D8)*($P$7:$P$10=P8)*($S$7:$S$10=S8)*($X$7:$X$10&lt;X8))</f>
        <v>0</v>
      </c>
      <c r="X8" s="1">
        <v>1</v>
      </c>
    </row>
    <row r="9" spans="1:24" x14ac:dyDescent="0.25">
      <c r="A9" s="55"/>
      <c r="B9" s="1">
        <f t="shared" si="8"/>
        <v>4</v>
      </c>
      <c r="C9" t="s">
        <v>64</v>
      </c>
      <c r="D9" s="1">
        <f t="shared" si="1"/>
        <v>0</v>
      </c>
      <c r="E9" s="1">
        <f t="shared" si="2"/>
        <v>1</v>
      </c>
      <c r="F9" s="1">
        <f>COUNTIF(Preliminary!AE:AE,Dummy!C9)</f>
        <v>0</v>
      </c>
      <c r="G9" s="1">
        <f>COUNTIF(Preliminary!AO:AO,Dummy!C9)</f>
        <v>1</v>
      </c>
      <c r="H9" s="1">
        <f>SUMIF(Preliminary!$AE:$AE,Dummy!$C9,Preliminary!AI:AI)</f>
        <v>0</v>
      </c>
      <c r="I9" s="1">
        <f>SUMIF(Preliminary!$AE:$AE,Dummy!$C9,Preliminary!AJ:AJ)</f>
        <v>0</v>
      </c>
      <c r="J9" s="1">
        <f>SUMIF(Preliminary!$AE:$AE,Dummy!$C9,Preliminary!AK:AK)</f>
        <v>0</v>
      </c>
      <c r="K9" s="1">
        <f>SUMIF(Preliminary!$AO:$AO,Dummy!$C9,Preliminary!AS:AS)</f>
        <v>0</v>
      </c>
      <c r="L9" s="1">
        <f>SUMIF(Preliminary!$AO:$AO,Dummy!$C9,Preliminary!AT:AT)</f>
        <v>0</v>
      </c>
      <c r="M9" s="1">
        <f>SUMIF(Preliminary!$AO:$AO,Dummy!$C9,Preliminary!AU:AU)</f>
        <v>1</v>
      </c>
      <c r="N9" s="1">
        <f>SUMIF(Preliminary!AE:AE,C9,Preliminary!AG:AG)+SUMIF(Preliminary!AO:AO,C9,Preliminary!AQ:AQ)</f>
        <v>0</v>
      </c>
      <c r="O9" s="1">
        <f>SUMIF(Preliminary!AE:AE,C9,Preliminary!AH:AH)+SUMIF(Preliminary!AO:AO,C9,Preliminary!AR:AR)</f>
        <v>3</v>
      </c>
      <c r="P9" s="4">
        <f t="shared" si="3"/>
        <v>0</v>
      </c>
      <c r="Q9" s="1">
        <f>SUMIF(Preliminary!AE:AE,C9,Preliminary!AL:AL)+SUMIF(Preliminary!AO:AO,C9,Preliminary!AV:AV)</f>
        <v>48</v>
      </c>
      <c r="R9" s="1">
        <f>SUMIF(Preliminary!AE:AE,C9,Preliminary!AM:AM)+SUMIF(Preliminary!AO:AO,C9,Preliminary!AW:AW)</f>
        <v>75</v>
      </c>
      <c r="S9" s="4">
        <f t="shared" si="0"/>
        <v>640</v>
      </c>
      <c r="T9" s="1">
        <f t="shared" si="9"/>
        <v>0</v>
      </c>
      <c r="U9" s="1">
        <f t="shared" si="10"/>
        <v>0</v>
      </c>
      <c r="V9" s="1">
        <f t="shared" si="11"/>
        <v>1</v>
      </c>
      <c r="W9" s="1">
        <f t="shared" si="12"/>
        <v>0</v>
      </c>
      <c r="X9" s="1">
        <v>2</v>
      </c>
    </row>
    <row r="10" spans="1:24" x14ac:dyDescent="0.25">
      <c r="A10" s="55"/>
      <c r="B10" s="1">
        <f t="shared" si="8"/>
        <v>3</v>
      </c>
      <c r="C10" t="s">
        <v>68</v>
      </c>
      <c r="D10" s="1">
        <f t="shared" si="1"/>
        <v>0</v>
      </c>
      <c r="E10" s="1">
        <f t="shared" si="2"/>
        <v>1</v>
      </c>
      <c r="F10" s="1">
        <f>COUNTIF(Preliminary!AE:AE,Dummy!C10)</f>
        <v>0</v>
      </c>
      <c r="G10" s="1">
        <f>COUNTIF(Preliminary!AO:AO,Dummy!C10)</f>
        <v>1</v>
      </c>
      <c r="H10" s="1">
        <f>SUMIF(Preliminary!$AE:$AE,Dummy!$C10,Preliminary!AI:AI)</f>
        <v>0</v>
      </c>
      <c r="I10" s="1">
        <f>SUMIF(Preliminary!$AE:$AE,Dummy!$C10,Preliminary!AJ:AJ)</f>
        <v>0</v>
      </c>
      <c r="J10" s="1">
        <f>SUMIF(Preliminary!$AE:$AE,Dummy!$C10,Preliminary!AK:AK)</f>
        <v>0</v>
      </c>
      <c r="K10" s="1">
        <f>SUMIF(Preliminary!$AO:$AO,Dummy!$C10,Preliminary!AS:AS)</f>
        <v>0</v>
      </c>
      <c r="L10" s="1">
        <f>SUMIF(Preliminary!$AO:$AO,Dummy!$C10,Preliminary!AT:AT)</f>
        <v>0</v>
      </c>
      <c r="M10" s="1">
        <f>SUMIF(Preliminary!$AO:$AO,Dummy!$C10,Preliminary!AU:AU)</f>
        <v>1</v>
      </c>
      <c r="N10" s="1">
        <f>SUMIF(Preliminary!AE:AE,C10,Preliminary!AG:AG)+SUMIF(Preliminary!AO:AO,C10,Preliminary!AQ:AQ)</f>
        <v>0</v>
      </c>
      <c r="O10" s="1">
        <f>SUMIF(Preliminary!AE:AE,C10,Preliminary!AH:AH)+SUMIF(Preliminary!AO:AO,C10,Preliminary!AR:AR)</f>
        <v>3</v>
      </c>
      <c r="P10" s="4">
        <f t="shared" si="3"/>
        <v>0</v>
      </c>
      <c r="Q10" s="1">
        <f>SUMIF(Preliminary!AE:AE,C10,Preliminary!AL:AL)+SUMIF(Preliminary!AO:AO,C10,Preliminary!AV:AV)</f>
        <v>49</v>
      </c>
      <c r="R10" s="1">
        <f>SUMIF(Preliminary!AE:AE,C10,Preliminary!AM:AM)+SUMIF(Preliminary!AO:AO,C10,Preliminary!AW:AW)</f>
        <v>75</v>
      </c>
      <c r="S10" s="4">
        <f t="shared" si="0"/>
        <v>653.33333333333337</v>
      </c>
      <c r="T10" s="1">
        <f>SUMPRODUCT(($F$7:$F$10=F10)*($D$7:$D$10&gt;D10))</f>
        <v>0</v>
      </c>
      <c r="U10" s="1">
        <f>SUMPRODUCT(($F$7:$F$10=F10)*($D$7:$D$10=D10)*($P$7:$P$10&gt;P10))</f>
        <v>0</v>
      </c>
      <c r="V10" s="1">
        <f>SUMPRODUCT(($F$7:$F$10=F10)*($D$7:$D$10=D10)*($P$7:$P$10=P10)*($S$7:$S$10&gt;S10))</f>
        <v>0</v>
      </c>
      <c r="W10" s="1">
        <f>SUMPRODUCT(($F$7:$F$10=F10)*($D$7:$D$10=D10)*($P$7:$P$10=P10)*($S$7:$S$10=S10)*($X$7:$X$10&lt;X10))</f>
        <v>0</v>
      </c>
      <c r="X10" s="1">
        <v>3</v>
      </c>
    </row>
    <row r="11" spans="1:24" x14ac:dyDescent="0.25">
      <c r="A11" s="55" t="s">
        <v>73</v>
      </c>
      <c r="B11" s="1">
        <f>RANK(F11,$F$11:$F$14)+SUM(T11:W11)</f>
        <v>1</v>
      </c>
      <c r="C11" t="s">
        <v>46</v>
      </c>
      <c r="D11" s="1">
        <f t="shared" si="1"/>
        <v>3</v>
      </c>
      <c r="E11" s="1">
        <f t="shared" si="2"/>
        <v>1</v>
      </c>
      <c r="F11" s="1">
        <f>COUNTIF(Preliminary!AE:AE,Dummy!C11)</f>
        <v>1</v>
      </c>
      <c r="G11" s="1">
        <f>COUNTIF(Preliminary!AO:AO,Dummy!C11)</f>
        <v>0</v>
      </c>
      <c r="H11" s="1">
        <f>SUMIF(Preliminary!$AE:$AE,Dummy!$C11,Preliminary!AI:AI)</f>
        <v>1</v>
      </c>
      <c r="I11" s="1">
        <f>SUMIF(Preliminary!$AE:$AE,Dummy!$C11,Preliminary!AJ:AJ)</f>
        <v>0</v>
      </c>
      <c r="J11" s="1">
        <f>SUMIF(Preliminary!$AE:$AE,Dummy!$C11,Preliminary!AK:AK)</f>
        <v>0</v>
      </c>
      <c r="K11" s="1">
        <f>SUMIF(Preliminary!$AO:$AO,Dummy!$C11,Preliminary!AS:AS)</f>
        <v>0</v>
      </c>
      <c r="L11" s="1">
        <f>SUMIF(Preliminary!$AO:$AO,Dummy!$C11,Preliminary!AT:AT)</f>
        <v>0</v>
      </c>
      <c r="M11" s="1">
        <f>SUMIF(Preliminary!$AO:$AO,Dummy!$C11,Preliminary!AU:AU)</f>
        <v>0</v>
      </c>
      <c r="N11" s="1">
        <f>SUMIF(Preliminary!AE:AE,C11,Preliminary!AG:AG)+SUMIF(Preliminary!AO:AO,C11,Preliminary!AQ:AQ)</f>
        <v>3</v>
      </c>
      <c r="O11" s="1">
        <f>SUMIF(Preliminary!AE:AE,C11,Preliminary!AH:AH)+SUMIF(Preliminary!AO:AO,C11,Preliminary!AR:AR)</f>
        <v>0</v>
      </c>
      <c r="P11" s="4" t="str">
        <f t="shared" si="3"/>
        <v>MAX</v>
      </c>
      <c r="Q11" s="1">
        <f>SUMIF(Preliminary!AE:AE,C11,Preliminary!AL:AL)+SUMIF(Preliminary!AO:AO,C11,Preliminary!AV:AV)</f>
        <v>75</v>
      </c>
      <c r="R11" s="1">
        <f>SUMIF(Preliminary!AE:AE,C11,Preliminary!AM:AM)+SUMIF(Preliminary!AO:AO,C11,Preliminary!AW:AW)</f>
        <v>50</v>
      </c>
      <c r="S11" s="4">
        <f t="shared" si="0"/>
        <v>1500</v>
      </c>
      <c r="T11" s="1">
        <f>SUMPRODUCT(($F$11:$F$14=F11)*($D$11:$D$14&gt;D11))</f>
        <v>0</v>
      </c>
      <c r="U11" s="1">
        <f>SUMPRODUCT(($F$11:$F$14=F11)*($D$11:$D$14=D11)*($P$11:$P$14&gt;P11))</f>
        <v>0</v>
      </c>
      <c r="V11" s="1">
        <f>SUMPRODUCT(($F$11:$F$14=F11)*($D$11:$D$14=D11)*($P$11:$P$14=P11)*($S$11:$S$14&gt;S11))</f>
        <v>0</v>
      </c>
      <c r="W11" s="1">
        <f>SUMPRODUCT(($F$11:$F$14=F11)*($D$11:$D$14=D11)*($P$11:$P$14=P11)*($S$11:$S$14=S11)*($X$11:$X$14&lt;X11))</f>
        <v>0</v>
      </c>
      <c r="X11" s="1">
        <v>0</v>
      </c>
    </row>
    <row r="12" spans="1:24" x14ac:dyDescent="0.25">
      <c r="A12" s="55"/>
      <c r="B12" s="1">
        <f t="shared" ref="B12:B14" si="13">RANK(F12,$F$11:$F$14)+SUM(T12:W12)</f>
        <v>3</v>
      </c>
      <c r="C12" t="s">
        <v>60</v>
      </c>
      <c r="D12" s="1">
        <f t="shared" si="1"/>
        <v>0</v>
      </c>
      <c r="E12" s="1">
        <f t="shared" si="2"/>
        <v>1</v>
      </c>
      <c r="F12" s="1">
        <f>COUNTIF(Preliminary!AE:AE,Dummy!C12)</f>
        <v>0</v>
      </c>
      <c r="G12" s="1">
        <f>COUNTIF(Preliminary!AO:AO,Dummy!C12)</f>
        <v>1</v>
      </c>
      <c r="H12" s="1">
        <f>SUMIF(Preliminary!$AE:$AE,Dummy!$C12,Preliminary!AI:AI)</f>
        <v>0</v>
      </c>
      <c r="I12" s="1">
        <f>SUMIF(Preliminary!$AE:$AE,Dummy!$C12,Preliminary!AJ:AJ)</f>
        <v>0</v>
      </c>
      <c r="J12" s="1">
        <f>SUMIF(Preliminary!$AE:$AE,Dummy!$C12,Preliminary!AK:AK)</f>
        <v>0</v>
      </c>
      <c r="K12" s="1">
        <f>SUMIF(Preliminary!$AO:$AO,Dummy!$C12,Preliminary!AS:AS)</f>
        <v>0</v>
      </c>
      <c r="L12" s="1">
        <f>SUMIF(Preliminary!$AO:$AO,Dummy!$C12,Preliminary!AT:AT)</f>
        <v>1</v>
      </c>
      <c r="M12" s="1">
        <f>SUMIF(Preliminary!$AO:$AO,Dummy!$C12,Preliminary!AU:AU)</f>
        <v>0</v>
      </c>
      <c r="N12" s="1">
        <f>SUMIF(Preliminary!AE:AE,C12,Preliminary!AG:AG)+SUMIF(Preliminary!AO:AO,C12,Preliminary!AQ:AQ)</f>
        <v>1</v>
      </c>
      <c r="O12" s="1">
        <f>SUMIF(Preliminary!AE:AE,C12,Preliminary!AH:AH)+SUMIF(Preliminary!AO:AO,C12,Preliminary!AR:AR)</f>
        <v>3</v>
      </c>
      <c r="P12" s="4">
        <f t="shared" si="3"/>
        <v>333.33333333333331</v>
      </c>
      <c r="Q12" s="1">
        <f>SUMIF(Preliminary!AE:AE,C12,Preliminary!AL:AL)+SUMIF(Preliminary!AO:AO,C12,Preliminary!AV:AV)</f>
        <v>79</v>
      </c>
      <c r="R12" s="1">
        <f>SUMIF(Preliminary!AE:AE,C12,Preliminary!AM:AM)+SUMIF(Preliminary!AO:AO,C12,Preliminary!AW:AW)</f>
        <v>96</v>
      </c>
      <c r="S12" s="4">
        <f t="shared" si="0"/>
        <v>822.91666666666663</v>
      </c>
      <c r="T12" s="1">
        <f t="shared" ref="T12:T14" si="14">SUMPRODUCT(($F$11:$F$14=F12)*($D$11:$D$14&gt;D12))</f>
        <v>0</v>
      </c>
      <c r="U12" s="1">
        <f t="shared" ref="U12:U14" si="15">SUMPRODUCT(($F$11:$F$14=F12)*($D$11:$D$14=D12)*($P$11:$P$14&gt;P12))</f>
        <v>0</v>
      </c>
      <c r="V12" s="1">
        <f t="shared" ref="V12:V14" si="16">SUMPRODUCT(($F$11:$F$14=F12)*($D$11:$D$14=D12)*($P$11:$P$14=P12)*($S$11:$S$14&gt;S12))</f>
        <v>0</v>
      </c>
      <c r="W12" s="1">
        <f>SUMPRODUCT(($F$11:$F$14=F12)*($D$11:$D$14=D12)*($P$11:$P$14=P12)*($S$11:$S$14=S12)*($X$11:$X$14&lt;X12))</f>
        <v>0</v>
      </c>
      <c r="X12" s="1">
        <v>1</v>
      </c>
    </row>
    <row r="13" spans="1:24" x14ac:dyDescent="0.25">
      <c r="A13" s="55"/>
      <c r="B13" s="1">
        <f t="shared" si="13"/>
        <v>2</v>
      </c>
      <c r="C13" t="s">
        <v>62</v>
      </c>
      <c r="D13" s="1">
        <f t="shared" si="1"/>
        <v>3</v>
      </c>
      <c r="E13" s="1">
        <f t="shared" si="2"/>
        <v>1</v>
      </c>
      <c r="F13" s="1">
        <f>COUNTIF(Preliminary!AE:AE,Dummy!C13)</f>
        <v>1</v>
      </c>
      <c r="G13" s="1">
        <f>COUNTIF(Preliminary!AO:AO,Dummy!C13)</f>
        <v>0</v>
      </c>
      <c r="H13" s="1">
        <f>SUMIF(Preliminary!$AE:$AE,Dummy!$C13,Preliminary!AI:AI)</f>
        <v>0</v>
      </c>
      <c r="I13" s="1">
        <f>SUMIF(Preliminary!$AE:$AE,Dummy!$C13,Preliminary!AJ:AJ)</f>
        <v>1</v>
      </c>
      <c r="J13" s="1">
        <f>SUMIF(Preliminary!$AE:$AE,Dummy!$C13,Preliminary!AK:AK)</f>
        <v>0</v>
      </c>
      <c r="K13" s="1">
        <f>SUMIF(Preliminary!$AO:$AO,Dummy!$C13,Preliminary!AS:AS)</f>
        <v>0</v>
      </c>
      <c r="L13" s="1">
        <f>SUMIF(Preliminary!$AO:$AO,Dummy!$C13,Preliminary!AT:AT)</f>
        <v>0</v>
      </c>
      <c r="M13" s="1">
        <f>SUMIF(Preliminary!$AO:$AO,Dummy!$C13,Preliminary!AU:AU)</f>
        <v>0</v>
      </c>
      <c r="N13" s="1">
        <f>SUMIF(Preliminary!AE:AE,C13,Preliminary!AG:AG)+SUMIF(Preliminary!AO:AO,C13,Preliminary!AQ:AQ)</f>
        <v>3</v>
      </c>
      <c r="O13" s="1">
        <f>SUMIF(Preliminary!AE:AE,C13,Preliminary!AH:AH)+SUMIF(Preliminary!AO:AO,C13,Preliminary!AR:AR)</f>
        <v>1</v>
      </c>
      <c r="P13" s="4">
        <f t="shared" si="3"/>
        <v>3000</v>
      </c>
      <c r="Q13" s="1">
        <f>SUMIF(Preliminary!AE:AE,C13,Preliminary!AL:AL)+SUMIF(Preliminary!AO:AO,C13,Preliminary!AV:AV)</f>
        <v>96</v>
      </c>
      <c r="R13" s="1">
        <f>SUMIF(Preliminary!AE:AE,C13,Preliminary!AM:AM)+SUMIF(Preliminary!AO:AO,C13,Preliminary!AW:AW)</f>
        <v>79</v>
      </c>
      <c r="S13" s="4">
        <f t="shared" si="0"/>
        <v>1215.1898734177216</v>
      </c>
      <c r="T13" s="1">
        <f t="shared" si="14"/>
        <v>0</v>
      </c>
      <c r="U13" s="1">
        <f t="shared" si="15"/>
        <v>1</v>
      </c>
      <c r="V13" s="1">
        <f t="shared" si="16"/>
        <v>0</v>
      </c>
      <c r="W13" s="1">
        <f>SUMPRODUCT(($F$11:$F$14=F13)*($D$11:$D$14=D13)*($P$11:$P$14=P13)*($S$11:$S$14=S13)*($X$11:$X$14&lt;X13))</f>
        <v>0</v>
      </c>
      <c r="X13" s="1">
        <v>2</v>
      </c>
    </row>
    <row r="14" spans="1:24" x14ac:dyDescent="0.25">
      <c r="A14" s="55"/>
      <c r="B14" s="1">
        <f t="shared" si="13"/>
        <v>4</v>
      </c>
      <c r="C14" t="s">
        <v>70</v>
      </c>
      <c r="D14" s="1">
        <f t="shared" si="1"/>
        <v>0</v>
      </c>
      <c r="E14" s="1">
        <f t="shared" si="2"/>
        <v>1</v>
      </c>
      <c r="F14" s="1">
        <f>COUNTIF(Preliminary!AE:AE,Dummy!C14)</f>
        <v>0</v>
      </c>
      <c r="G14" s="1">
        <f>COUNTIF(Preliminary!AO:AO,Dummy!C14)</f>
        <v>1</v>
      </c>
      <c r="H14" s="1">
        <f>SUMIF(Preliminary!$AE:$AE,Dummy!$C14,Preliminary!AI:AI)</f>
        <v>0</v>
      </c>
      <c r="I14" s="1">
        <f>SUMIF(Preliminary!$AE:$AE,Dummy!$C14,Preliminary!AJ:AJ)</f>
        <v>0</v>
      </c>
      <c r="J14" s="1">
        <f>SUMIF(Preliminary!$AE:$AE,Dummy!$C14,Preliminary!AK:AK)</f>
        <v>0</v>
      </c>
      <c r="K14" s="1">
        <f>SUMIF(Preliminary!$AO:$AO,Dummy!$C14,Preliminary!AS:AS)</f>
        <v>0</v>
      </c>
      <c r="L14" s="1">
        <f>SUMIF(Preliminary!$AO:$AO,Dummy!$C14,Preliminary!AT:AT)</f>
        <v>0</v>
      </c>
      <c r="M14" s="1">
        <f>SUMIF(Preliminary!$AO:$AO,Dummy!$C14,Preliminary!AU:AU)</f>
        <v>1</v>
      </c>
      <c r="N14" s="1">
        <f>SUMIF(Preliminary!AE:AE,C14,Preliminary!AG:AG)+SUMIF(Preliminary!AO:AO,C14,Preliminary!AQ:AQ)</f>
        <v>0</v>
      </c>
      <c r="O14" s="1">
        <f>SUMIF(Preliminary!AE:AE,C14,Preliminary!AH:AH)+SUMIF(Preliminary!AO:AO,C14,Preliminary!AR:AR)</f>
        <v>3</v>
      </c>
      <c r="P14" s="4">
        <f t="shared" si="3"/>
        <v>0</v>
      </c>
      <c r="Q14" s="1">
        <f>SUMIF(Preliminary!AE:AE,C14,Preliminary!AL:AL)+SUMIF(Preliminary!AO:AO,C14,Preliminary!AV:AV)</f>
        <v>50</v>
      </c>
      <c r="R14" s="1">
        <f>SUMIF(Preliminary!AE:AE,C14,Preliminary!AM:AM)+SUMIF(Preliminary!AO:AO,C14,Preliminary!AW:AW)</f>
        <v>75</v>
      </c>
      <c r="S14" s="4">
        <f t="shared" si="0"/>
        <v>666.66666666666663</v>
      </c>
      <c r="T14" s="1">
        <f t="shared" si="14"/>
        <v>0</v>
      </c>
      <c r="U14" s="1">
        <f t="shared" si="15"/>
        <v>1</v>
      </c>
      <c r="V14" s="1">
        <f t="shared" si="16"/>
        <v>0</v>
      </c>
      <c r="W14" s="1">
        <f>SUMPRODUCT(($F$11:$F$14=F14)*($D$11:$D$14=D14)*($P$11:$P$14=P14)*($S$11:$S$14=S14)*($X$11:$X$14&lt;X14))</f>
        <v>0</v>
      </c>
      <c r="X14" s="1">
        <v>3</v>
      </c>
    </row>
    <row r="15" spans="1:24" x14ac:dyDescent="0.25">
      <c r="A15" s="55" t="s">
        <v>74</v>
      </c>
      <c r="B15" s="1">
        <f>RANK(F15,$F$15:$F$18)+SUM(T15:W15)</f>
        <v>1</v>
      </c>
      <c r="C15" t="s">
        <v>54</v>
      </c>
      <c r="D15" s="1">
        <f t="shared" si="1"/>
        <v>3</v>
      </c>
      <c r="E15" s="1">
        <f t="shared" si="2"/>
        <v>1</v>
      </c>
      <c r="F15" s="1">
        <f>COUNTIF(Preliminary!AE:AE,Dummy!C15)</f>
        <v>1</v>
      </c>
      <c r="G15" s="1">
        <f>COUNTIF(Preliminary!AO:AO,Dummy!C15)</f>
        <v>0</v>
      </c>
      <c r="H15" s="1">
        <f>SUMIF(Preliminary!$AE:$AE,Dummy!$C15,Preliminary!AI:AI)</f>
        <v>0</v>
      </c>
      <c r="I15" s="1">
        <f>SUMIF(Preliminary!$AE:$AE,Dummy!$C15,Preliminary!AJ:AJ)</f>
        <v>1</v>
      </c>
      <c r="J15" s="1">
        <f>SUMIF(Preliminary!$AE:$AE,Dummy!$C15,Preliminary!AK:AK)</f>
        <v>0</v>
      </c>
      <c r="K15" s="1">
        <f>SUMIF(Preliminary!$AO:$AO,Dummy!$C15,Preliminary!AS:AS)</f>
        <v>0</v>
      </c>
      <c r="L15" s="1">
        <f>SUMIF(Preliminary!$AO:$AO,Dummy!$C15,Preliminary!AT:AT)</f>
        <v>0</v>
      </c>
      <c r="M15" s="1">
        <f>SUMIF(Preliminary!$AO:$AO,Dummy!$C15,Preliminary!AU:AU)</f>
        <v>0</v>
      </c>
      <c r="N15" s="1">
        <f>SUMIF(Preliminary!AE:AE,C15,Preliminary!AG:AG)+SUMIF(Preliminary!AO:AO,C15,Preliminary!AQ:AQ)</f>
        <v>3</v>
      </c>
      <c r="O15" s="1">
        <f>SUMIF(Preliminary!AE:AE,C15,Preliminary!AH:AH)+SUMIF(Preliminary!AO:AO,C15,Preliminary!AR:AR)</f>
        <v>1</v>
      </c>
      <c r="P15" s="4">
        <f t="shared" si="3"/>
        <v>3000</v>
      </c>
      <c r="Q15" s="1">
        <f>SUMIF(Preliminary!AE:AE,C15,Preliminary!AL:AL)+SUMIF(Preliminary!AO:AO,C15,Preliminary!AV:AV)</f>
        <v>92</v>
      </c>
      <c r="R15" s="1">
        <f>SUMIF(Preliminary!AE:AE,C15,Preliminary!AM:AM)+SUMIF(Preliminary!AO:AO,C15,Preliminary!AW:AW)</f>
        <v>84</v>
      </c>
      <c r="S15" s="4">
        <f t="shared" si="0"/>
        <v>1095.2380952380954</v>
      </c>
      <c r="T15" s="1">
        <f>SUMPRODUCT(($F$15:$F$18=F15)*($D$15:$D$18&gt;D15))</f>
        <v>0</v>
      </c>
      <c r="U15" s="1">
        <f>SUMPRODUCT(($F$15:$F$18=F15)*($D$15:$D$18=D15)*($P$15:$P$18&gt;P15))</f>
        <v>0</v>
      </c>
      <c r="V15" s="1">
        <f>SUMPRODUCT(($F$15:$F$18=F15)*($D$15:$D$18=D15)*($P$15:$P$18=P15)*($S$15:$S$18&gt;S15))</f>
        <v>0</v>
      </c>
      <c r="W15" s="1">
        <f>SUMPRODUCT(($F$15:$F$18=F15)*($D$15:$D$18=D15)*($P$15:$P$18=P15)*($S$15:$S$18=S15)*($X$15:$X$18&lt;X15))</f>
        <v>0</v>
      </c>
      <c r="X15" s="1">
        <v>0</v>
      </c>
    </row>
    <row r="16" spans="1:24" x14ac:dyDescent="0.25">
      <c r="A16" s="55"/>
      <c r="B16" s="1">
        <f t="shared" ref="B16:B18" si="17">RANK(F16,$F$15:$F$18)+SUM(T16:W16)</f>
        <v>3</v>
      </c>
      <c r="C16" t="s">
        <v>77</v>
      </c>
      <c r="D16" s="1">
        <f t="shared" si="1"/>
        <v>0</v>
      </c>
      <c r="E16" s="1">
        <f t="shared" si="2"/>
        <v>1</v>
      </c>
      <c r="F16" s="1">
        <f>COUNTIF(Preliminary!AE:AE,Dummy!C16)</f>
        <v>0</v>
      </c>
      <c r="G16" s="1">
        <f>COUNTIF(Preliminary!AO:AO,Dummy!C16)</f>
        <v>1</v>
      </c>
      <c r="H16" s="1">
        <f>SUMIF(Preliminary!$AE:$AE,Dummy!$C16,Preliminary!AI:AI)</f>
        <v>0</v>
      </c>
      <c r="I16" s="1">
        <f>SUMIF(Preliminary!$AE:$AE,Dummy!$C16,Preliminary!AJ:AJ)</f>
        <v>0</v>
      </c>
      <c r="J16" s="1">
        <f>SUMIF(Preliminary!$AE:$AE,Dummy!$C16,Preliminary!AK:AK)</f>
        <v>0</v>
      </c>
      <c r="K16" s="1">
        <f>SUMIF(Preliminary!$AO:$AO,Dummy!$C16,Preliminary!AS:AS)</f>
        <v>0</v>
      </c>
      <c r="L16" s="1">
        <f>SUMIF(Preliminary!$AO:$AO,Dummy!$C16,Preliminary!AT:AT)</f>
        <v>1</v>
      </c>
      <c r="M16" s="1">
        <f>SUMIF(Preliminary!$AO:$AO,Dummy!$C16,Preliminary!AU:AU)</f>
        <v>0</v>
      </c>
      <c r="N16" s="1">
        <f>SUMIF(Preliminary!AE:AE,C16,Preliminary!AG:AG)+SUMIF(Preliminary!AO:AO,C16,Preliminary!AQ:AQ)</f>
        <v>1</v>
      </c>
      <c r="O16" s="1">
        <f>SUMIF(Preliminary!AE:AE,C16,Preliminary!AH:AH)+SUMIF(Preliminary!AO:AO,C16,Preliminary!AR:AR)</f>
        <v>3</v>
      </c>
      <c r="P16" s="4">
        <f t="shared" si="3"/>
        <v>333.33333333333331</v>
      </c>
      <c r="Q16" s="1">
        <f>SUMIF(Preliminary!AE:AE,C16,Preliminary!AL:AL)+SUMIF(Preliminary!AO:AO,C16,Preliminary!AV:AV)</f>
        <v>89</v>
      </c>
      <c r="R16" s="1">
        <f>SUMIF(Preliminary!AE:AE,C16,Preliminary!AM:AM)+SUMIF(Preliminary!AO:AO,C16,Preliminary!AW:AW)</f>
        <v>94</v>
      </c>
      <c r="S16" s="4">
        <f t="shared" si="0"/>
        <v>946.80851063829789</v>
      </c>
      <c r="T16" s="1">
        <f t="shared" ref="T16:T18" si="18">SUMPRODUCT(($F$15:$F$18=F16)*($D$15:$D$18&gt;D16))</f>
        <v>0</v>
      </c>
      <c r="U16" s="1">
        <f t="shared" ref="U16:U18" si="19">SUMPRODUCT(($F$15:$F$18=F16)*($D$15:$D$18=D16)*($P$15:$P$18&gt;P16))</f>
        <v>0</v>
      </c>
      <c r="V16" s="1">
        <f t="shared" ref="V16:V18" si="20">SUMPRODUCT(($F$15:$F$18=F16)*($D$15:$D$18=D16)*($P$15:$P$18=P16)*($S$15:$S$18&gt;S16))</f>
        <v>0</v>
      </c>
      <c r="W16" s="1">
        <f>SUMPRODUCT(($F$15:$F$18=F16)*($D$15:$D$18=D16)*($P$15:$P$18=P16)*($S$15:$S$18=S16)*($X$15:$X$18&lt;X16))</f>
        <v>0</v>
      </c>
      <c r="X16" s="1">
        <v>1</v>
      </c>
    </row>
    <row r="17" spans="1:24" x14ac:dyDescent="0.25">
      <c r="A17" s="55"/>
      <c r="B17" s="1">
        <f t="shared" si="17"/>
        <v>2</v>
      </c>
      <c r="C17" t="s">
        <v>47</v>
      </c>
      <c r="D17" s="1">
        <f t="shared" si="1"/>
        <v>3</v>
      </c>
      <c r="E17" s="1">
        <f t="shared" si="2"/>
        <v>1</v>
      </c>
      <c r="F17" s="1">
        <f>COUNTIF(Preliminary!AE:AE,Dummy!C17)</f>
        <v>1</v>
      </c>
      <c r="G17" s="1">
        <f>COUNTIF(Preliminary!AO:AO,Dummy!C17)</f>
        <v>0</v>
      </c>
      <c r="H17" s="1">
        <f>SUMIF(Preliminary!$AE:$AE,Dummy!$C17,Preliminary!AI:AI)</f>
        <v>0</v>
      </c>
      <c r="I17" s="1">
        <f>SUMIF(Preliminary!$AE:$AE,Dummy!$C17,Preliminary!AJ:AJ)</f>
        <v>1</v>
      </c>
      <c r="J17" s="1">
        <f>SUMIF(Preliminary!$AE:$AE,Dummy!$C17,Preliminary!AK:AK)</f>
        <v>0</v>
      </c>
      <c r="K17" s="1">
        <f>SUMIF(Preliminary!$AO:$AO,Dummy!$C17,Preliminary!AS:AS)</f>
        <v>0</v>
      </c>
      <c r="L17" s="1">
        <f>SUMIF(Preliminary!$AO:$AO,Dummy!$C17,Preliminary!AT:AT)</f>
        <v>0</v>
      </c>
      <c r="M17" s="1">
        <f>SUMIF(Preliminary!$AO:$AO,Dummy!$C17,Preliminary!AU:AU)</f>
        <v>0</v>
      </c>
      <c r="N17" s="1">
        <f>SUMIF(Preliminary!AE:AE,C17,Preliminary!AG:AG)+SUMIF(Preliminary!AO:AO,C17,Preliminary!AQ:AQ)</f>
        <v>3</v>
      </c>
      <c r="O17" s="1">
        <f>SUMIF(Preliminary!AE:AE,C17,Preliminary!AH:AH)+SUMIF(Preliminary!AO:AO,C17,Preliminary!AR:AR)</f>
        <v>1</v>
      </c>
      <c r="P17" s="4">
        <f t="shared" si="3"/>
        <v>3000</v>
      </c>
      <c r="Q17" s="1">
        <f>SUMIF(Preliminary!AE:AE,C17,Preliminary!AL:AL)+SUMIF(Preliminary!AO:AO,C17,Preliminary!AV:AV)</f>
        <v>94</v>
      </c>
      <c r="R17" s="1">
        <f>SUMIF(Preliminary!AE:AE,C17,Preliminary!AM:AM)+SUMIF(Preliminary!AO:AO,C17,Preliminary!AW:AW)</f>
        <v>89</v>
      </c>
      <c r="S17" s="4">
        <f t="shared" si="0"/>
        <v>1056.1797752808989</v>
      </c>
      <c r="T17" s="1">
        <f t="shared" si="18"/>
        <v>0</v>
      </c>
      <c r="U17" s="1">
        <f t="shared" si="19"/>
        <v>0</v>
      </c>
      <c r="V17" s="1">
        <f t="shared" si="20"/>
        <v>1</v>
      </c>
      <c r="W17" s="1">
        <f>SUMPRODUCT(($F$15:$F$18=F17)*($D$15:$D$18=D17)*($P$15:$P$18=P17)*($S$15:$S$18=S17)*($X$15:$X$18&lt;X17))</f>
        <v>0</v>
      </c>
      <c r="X17" s="1">
        <v>2</v>
      </c>
    </row>
    <row r="18" spans="1:24" x14ac:dyDescent="0.25">
      <c r="A18" s="55"/>
      <c r="B18" s="1">
        <f t="shared" si="17"/>
        <v>4</v>
      </c>
      <c r="C18" t="s">
        <v>67</v>
      </c>
      <c r="D18" s="1">
        <f t="shared" si="1"/>
        <v>0</v>
      </c>
      <c r="E18" s="1">
        <f t="shared" si="2"/>
        <v>1</v>
      </c>
      <c r="F18" s="1">
        <f>COUNTIF(Preliminary!AE:AE,Dummy!C18)</f>
        <v>0</v>
      </c>
      <c r="G18" s="1">
        <f>COUNTIF(Preliminary!AO:AO,Dummy!C18)</f>
        <v>1</v>
      </c>
      <c r="H18" s="1">
        <f>SUMIF(Preliminary!$AE:$AE,Dummy!$C18,Preliminary!AI:AI)</f>
        <v>0</v>
      </c>
      <c r="I18" s="1">
        <f>SUMIF(Preliminary!$AE:$AE,Dummy!$C18,Preliminary!AJ:AJ)</f>
        <v>0</v>
      </c>
      <c r="J18" s="1">
        <f>SUMIF(Preliminary!$AE:$AE,Dummy!$C18,Preliminary!AK:AK)</f>
        <v>0</v>
      </c>
      <c r="K18" s="1">
        <f>SUMIF(Preliminary!$AO:$AO,Dummy!$C18,Preliminary!AS:AS)</f>
        <v>0</v>
      </c>
      <c r="L18" s="1">
        <f>SUMIF(Preliminary!$AO:$AO,Dummy!$C18,Preliminary!AT:AT)</f>
        <v>1</v>
      </c>
      <c r="M18" s="1">
        <f>SUMIF(Preliminary!$AO:$AO,Dummy!$C18,Preliminary!AU:AU)</f>
        <v>0</v>
      </c>
      <c r="N18" s="1">
        <f>SUMIF(Preliminary!AE:AE,C18,Preliminary!AG:AG)+SUMIF(Preliminary!AO:AO,C18,Preliminary!AQ:AQ)</f>
        <v>1</v>
      </c>
      <c r="O18" s="1">
        <f>SUMIF(Preliminary!AE:AE,C18,Preliminary!AH:AH)+SUMIF(Preliminary!AO:AO,C18,Preliminary!AR:AR)</f>
        <v>3</v>
      </c>
      <c r="P18" s="4">
        <f t="shared" si="3"/>
        <v>333.33333333333331</v>
      </c>
      <c r="Q18" s="1">
        <f>SUMIF(Preliminary!AE:AE,C18,Preliminary!AL:AL)+SUMIF(Preliminary!AO:AO,C18,Preliminary!AV:AV)</f>
        <v>84</v>
      </c>
      <c r="R18" s="1">
        <f>SUMIF(Preliminary!AE:AE,C18,Preliminary!AM:AM)+SUMIF(Preliminary!AO:AO,C18,Preliminary!AW:AW)</f>
        <v>92</v>
      </c>
      <c r="S18" s="4">
        <f t="shared" si="0"/>
        <v>913.04347826086951</v>
      </c>
      <c r="T18" s="1">
        <f t="shared" si="18"/>
        <v>0</v>
      </c>
      <c r="U18" s="1">
        <f t="shared" si="19"/>
        <v>0</v>
      </c>
      <c r="V18" s="1">
        <f t="shared" si="20"/>
        <v>1</v>
      </c>
      <c r="W18" s="1">
        <f>SUMPRODUCT(($F$15:$F$18=F18)*($D$15:$D$18=D18)*($P$15:$P$18=P18)*($S$15:$S$18=S18)*($X$15:$X$18&lt;X18))</f>
        <v>0</v>
      </c>
      <c r="X18" s="1">
        <v>3</v>
      </c>
    </row>
    <row r="19" spans="1:24" x14ac:dyDescent="0.25">
      <c r="A19" s="55" t="s">
        <v>78</v>
      </c>
      <c r="B19" s="1">
        <f>RANK(F19,$F$19:$F$22)+SUM(T19:W19)</f>
        <v>1</v>
      </c>
      <c r="C19" t="s">
        <v>82</v>
      </c>
      <c r="D19" s="1">
        <f t="shared" si="1"/>
        <v>0</v>
      </c>
      <c r="E19" s="1">
        <f t="shared" si="2"/>
        <v>0</v>
      </c>
      <c r="F19" s="1">
        <f>COUNTIF(Preliminary!AE:AE,Dummy!C19)</f>
        <v>0</v>
      </c>
      <c r="G19" s="1">
        <f>COUNTIF(Preliminary!AO:AO,Dummy!C19)</f>
        <v>0</v>
      </c>
      <c r="H19" s="1">
        <f>SUMIF(Preliminary!$AE:$AE,Dummy!$C19,Preliminary!AI:AI)</f>
        <v>0</v>
      </c>
      <c r="I19" s="1">
        <f>SUMIF(Preliminary!$AE:$AE,Dummy!$C19,Preliminary!AJ:AJ)</f>
        <v>0</v>
      </c>
      <c r="J19" s="1">
        <f>SUMIF(Preliminary!$AE:$AE,Dummy!$C19,Preliminary!AK:AK)</f>
        <v>0</v>
      </c>
      <c r="K19" s="1">
        <f>SUMIF(Preliminary!$AO:$AO,Dummy!$C19,Preliminary!AS:AS)</f>
        <v>0</v>
      </c>
      <c r="L19" s="1">
        <f>SUMIF(Preliminary!$AO:$AO,Dummy!$C19,Preliminary!AT:AT)</f>
        <v>0</v>
      </c>
      <c r="M19" s="1">
        <f>SUMIF(Preliminary!$AO:$AO,Dummy!$C19,Preliminary!AU:AU)</f>
        <v>0</v>
      </c>
      <c r="N19" s="1">
        <f>SUMIF(Preliminary!AE:AE,C19,Preliminary!AG:AG)+SUMIF(Preliminary!AO:AO,C19,Preliminary!AQ:AQ)</f>
        <v>0</v>
      </c>
      <c r="O19" s="1">
        <f>SUMIF(Preliminary!AE:AE,C19,Preliminary!AH:AH)+SUMIF(Preliminary!AO:AO,C19,Preliminary!AR:AR)</f>
        <v>0</v>
      </c>
      <c r="P19" s="4" t="str">
        <f t="shared" si="3"/>
        <v>MAX</v>
      </c>
      <c r="Q19" s="1">
        <f>SUMIF(Preliminary!AE:AE,C19,Preliminary!AL:AL)+SUMIF(Preliminary!AO:AO,C19,Preliminary!AV:AV)</f>
        <v>0</v>
      </c>
      <c r="R19" s="1">
        <f>SUMIF(Preliminary!AE:AE,C19,Preliminary!AM:AM)+SUMIF(Preliminary!AO:AO,C19,Preliminary!AW:AW)</f>
        <v>0</v>
      </c>
      <c r="S19" s="4" t="str">
        <f t="shared" si="0"/>
        <v>MAX</v>
      </c>
      <c r="T19" s="1">
        <f>SUMPRODUCT(($F$19:$F$22=F19)*($D$19:$D$22&gt;D19))</f>
        <v>0</v>
      </c>
      <c r="U19" s="1">
        <f>SUMPRODUCT(($F$19:$F$22=F19)*($D$19:$D$22=D19)*($P$19:$P$22&gt;P19))</f>
        <v>0</v>
      </c>
      <c r="V19" s="1">
        <f>SUMPRODUCT(($F$19:$F$22=F19)*($D$19:$D$22=D19)*($P$19:$P$22=P19)*($S$19:$S$22&gt;S19))</f>
        <v>0</v>
      </c>
      <c r="W19" s="1">
        <f>SUMPRODUCT(($F$19:$F$22=F19)*($D$19:$D$22=D19)*($P$19:$P$22=P19)*($S$19:$S$22=S19)*($X$19:$X$22&lt;X19))</f>
        <v>0</v>
      </c>
      <c r="X19" s="1">
        <v>0</v>
      </c>
    </row>
    <row r="20" spans="1:24" x14ac:dyDescent="0.25">
      <c r="A20" s="55"/>
      <c r="B20" s="1">
        <f>RANK(F20,$F$19:$F$22)+SUM(T20:W20)</f>
        <v>2</v>
      </c>
      <c r="C20" t="s">
        <v>55</v>
      </c>
      <c r="D20" s="1">
        <f t="shared" si="1"/>
        <v>0</v>
      </c>
      <c r="E20" s="1">
        <f t="shared" si="2"/>
        <v>0</v>
      </c>
      <c r="F20" s="1">
        <f>COUNTIF(Preliminary!AE:AE,Dummy!C20)</f>
        <v>0</v>
      </c>
      <c r="G20" s="1">
        <f>COUNTIF(Preliminary!AO:AO,Dummy!C20)</f>
        <v>0</v>
      </c>
      <c r="H20" s="1">
        <f>SUMIF(Preliminary!$AE:$AE,Dummy!$C20,Preliminary!AI:AI)</f>
        <v>0</v>
      </c>
      <c r="I20" s="1">
        <f>SUMIF(Preliminary!$AE:$AE,Dummy!$C20,Preliminary!AJ:AJ)</f>
        <v>0</v>
      </c>
      <c r="J20" s="1">
        <f>SUMIF(Preliminary!$AE:$AE,Dummy!$C20,Preliminary!AK:AK)</f>
        <v>0</v>
      </c>
      <c r="K20" s="1">
        <f>SUMIF(Preliminary!$AO:$AO,Dummy!$C20,Preliminary!AS:AS)</f>
        <v>0</v>
      </c>
      <c r="L20" s="1">
        <f>SUMIF(Preliminary!$AO:$AO,Dummy!$C20,Preliminary!AT:AT)</f>
        <v>0</v>
      </c>
      <c r="M20" s="1">
        <f>SUMIF(Preliminary!$AO:$AO,Dummy!$C20,Preliminary!AU:AU)</f>
        <v>0</v>
      </c>
      <c r="N20" s="1">
        <f>SUMIF(Preliminary!AE:AE,C20,Preliminary!AG:AG)+SUMIF(Preliminary!AO:AO,C20,Preliminary!AQ:AQ)</f>
        <v>0</v>
      </c>
      <c r="O20" s="1">
        <f>SUMIF(Preliminary!AE:AE,C20,Preliminary!AH:AH)+SUMIF(Preliminary!AO:AO,C20,Preliminary!AR:AR)</f>
        <v>0</v>
      </c>
      <c r="P20" s="4" t="str">
        <f t="shared" si="3"/>
        <v>MAX</v>
      </c>
      <c r="Q20" s="1">
        <f>SUMIF(Preliminary!AE:AE,C20,Preliminary!AL:AL)+SUMIF(Preliminary!AO:AO,C20,Preliminary!AV:AV)</f>
        <v>0</v>
      </c>
      <c r="R20" s="1">
        <f>SUMIF(Preliminary!AE:AE,C20,Preliminary!AM:AM)+SUMIF(Preliminary!AO:AO,C20,Preliminary!AW:AW)</f>
        <v>0</v>
      </c>
      <c r="S20" s="4" t="str">
        <f t="shared" si="0"/>
        <v>MAX</v>
      </c>
      <c r="T20" s="1">
        <f t="shared" ref="T20:T22" si="21">SUMPRODUCT(($F$19:$F$22=F20)*($D$19:$D$22&gt;D20))</f>
        <v>0</v>
      </c>
      <c r="U20" s="1">
        <f t="shared" ref="U20:U22" si="22">SUMPRODUCT(($F$19:$F$22=F20)*($D$19:$D$22=D20)*($P$19:$P$22&gt;P20))</f>
        <v>0</v>
      </c>
      <c r="V20" s="1">
        <f t="shared" ref="V20:V22" si="23">SUMPRODUCT(($F$19:$F$22=F20)*($D$19:$D$22=D20)*($P$19:$P$22=P20)*($S$19:$S$22&gt;S20))</f>
        <v>0</v>
      </c>
      <c r="W20" s="1">
        <f>SUMPRODUCT(($F$19:$F$22=F20)*($D$19:$D$22=D20)*($P$19:$P$22=P20)*($S$19:$S$22=S20)*($X$19:$X$22&lt;X20))</f>
        <v>1</v>
      </c>
      <c r="X20" s="1">
        <v>1</v>
      </c>
    </row>
    <row r="21" spans="1:24" x14ac:dyDescent="0.25">
      <c r="A21" s="55"/>
      <c r="B21" s="1">
        <f>RANK(F21,$F$19:$F$22)+SUM(T21:W21)</f>
        <v>3</v>
      </c>
      <c r="C21" t="s">
        <v>63</v>
      </c>
      <c r="D21" s="1">
        <f t="shared" ref="D21:D34" si="24">SUM(H21*3,I21*3,J21*2,K21)</f>
        <v>0</v>
      </c>
      <c r="E21" s="1">
        <f t="shared" ref="E21:E34" si="25">F21+G21</f>
        <v>0</v>
      </c>
      <c r="F21" s="1">
        <f>COUNTIF(Preliminary!AE:AE,Dummy!C21)</f>
        <v>0</v>
      </c>
      <c r="G21" s="1">
        <f>COUNTIF(Preliminary!AO:AO,Dummy!C21)</f>
        <v>0</v>
      </c>
      <c r="H21" s="1">
        <f>SUMIF(Preliminary!$AE:$AE,Dummy!$C21,Preliminary!AI:AI)</f>
        <v>0</v>
      </c>
      <c r="I21" s="1">
        <f>SUMIF(Preliminary!$AE:$AE,Dummy!$C21,Preliminary!AJ:AJ)</f>
        <v>0</v>
      </c>
      <c r="J21" s="1">
        <f>SUMIF(Preliminary!$AE:$AE,Dummy!$C21,Preliminary!AK:AK)</f>
        <v>0</v>
      </c>
      <c r="K21" s="1">
        <f>SUMIF(Preliminary!$AO:$AO,Dummy!$C21,Preliminary!AS:AS)</f>
        <v>0</v>
      </c>
      <c r="L21" s="1">
        <f>SUMIF(Preliminary!$AO:$AO,Dummy!$C21,Preliminary!AT:AT)</f>
        <v>0</v>
      </c>
      <c r="M21" s="1">
        <f>SUMIF(Preliminary!$AO:$AO,Dummy!$C21,Preliminary!AU:AU)</f>
        <v>0</v>
      </c>
      <c r="N21" s="1">
        <f>SUMIF(Preliminary!AE:AE,C21,Preliminary!AG:AG)+SUMIF(Preliminary!AO:AO,C21,Preliminary!AQ:AQ)</f>
        <v>0</v>
      </c>
      <c r="O21" s="1">
        <f>SUMIF(Preliminary!AE:AE,C21,Preliminary!AH:AH)+SUMIF(Preliminary!AO:AO,C21,Preliminary!AR:AR)</f>
        <v>0</v>
      </c>
      <c r="P21" s="4" t="str">
        <f t="shared" ref="P21:P34" si="26">IFERROR((N21/O21)*1000,"MAX")</f>
        <v>MAX</v>
      </c>
      <c r="Q21" s="1">
        <f>SUMIF(Preliminary!AE:AE,C21,Preliminary!AL:AL)+SUMIF(Preliminary!AO:AO,C21,Preliminary!AV:AV)</f>
        <v>0</v>
      </c>
      <c r="R21" s="1">
        <f>SUMIF(Preliminary!AE:AE,C21,Preliminary!AM:AM)+SUMIF(Preliminary!AO:AO,C21,Preliminary!AW:AW)</f>
        <v>0</v>
      </c>
      <c r="S21" s="4" t="str">
        <f t="shared" ref="S21:S34" si="27">IFERROR((Q21/R21)*1000,"MAX")</f>
        <v>MAX</v>
      </c>
      <c r="T21" s="1">
        <f t="shared" si="21"/>
        <v>0</v>
      </c>
      <c r="U21" s="1">
        <f t="shared" si="22"/>
        <v>0</v>
      </c>
      <c r="V21" s="1">
        <f t="shared" si="23"/>
        <v>0</v>
      </c>
      <c r="W21" s="1">
        <f>SUMPRODUCT(($F$19:$F$22=F21)*($D$19:$D$22=D21)*($P$19:$P$22=P21)*($S$19:$S$22=S21)*($X$19:$X$22&lt;X21))</f>
        <v>2</v>
      </c>
      <c r="X21" s="1">
        <v>2</v>
      </c>
    </row>
    <row r="22" spans="1:24" x14ac:dyDescent="0.25">
      <c r="A22" s="55"/>
      <c r="B22" s="1">
        <f>RANK(F22,$F$19:$F$22)+SUM(T22:W22)</f>
        <v>4</v>
      </c>
      <c r="C22" t="s">
        <v>69</v>
      </c>
      <c r="D22" s="1">
        <f t="shared" si="24"/>
        <v>0</v>
      </c>
      <c r="E22" s="1">
        <f t="shared" si="25"/>
        <v>0</v>
      </c>
      <c r="F22" s="1">
        <f>COUNTIF(Preliminary!AE:AE,Dummy!C22)</f>
        <v>0</v>
      </c>
      <c r="G22" s="1">
        <f>COUNTIF(Preliminary!AO:AO,Dummy!C22)</f>
        <v>0</v>
      </c>
      <c r="H22" s="1">
        <f>SUMIF(Preliminary!$AE:$AE,Dummy!$C22,Preliminary!AI:AI)</f>
        <v>0</v>
      </c>
      <c r="I22" s="1">
        <f>SUMIF(Preliminary!$AE:$AE,Dummy!$C22,Preliminary!AJ:AJ)</f>
        <v>0</v>
      </c>
      <c r="J22" s="1">
        <f>SUMIF(Preliminary!$AE:$AE,Dummy!$C22,Preliminary!AK:AK)</f>
        <v>0</v>
      </c>
      <c r="K22" s="1">
        <f>SUMIF(Preliminary!$AO:$AO,Dummy!$C22,Preliminary!AS:AS)</f>
        <v>0</v>
      </c>
      <c r="L22" s="1">
        <f>SUMIF(Preliminary!$AO:$AO,Dummy!$C22,Preliminary!AT:AT)</f>
        <v>0</v>
      </c>
      <c r="M22" s="1">
        <f>SUMIF(Preliminary!$AO:$AO,Dummy!$C22,Preliminary!AU:AU)</f>
        <v>0</v>
      </c>
      <c r="N22" s="1">
        <f>SUMIF(Preliminary!AE:AE,C22,Preliminary!AG:AG)+SUMIF(Preliminary!AO:AO,C22,Preliminary!AQ:AQ)</f>
        <v>0</v>
      </c>
      <c r="O22" s="1">
        <f>SUMIF(Preliminary!AE:AE,C22,Preliminary!AH:AH)+SUMIF(Preliminary!AO:AO,C22,Preliminary!AR:AR)</f>
        <v>0</v>
      </c>
      <c r="P22" s="4" t="str">
        <f t="shared" si="26"/>
        <v>MAX</v>
      </c>
      <c r="Q22" s="1">
        <f>SUMIF(Preliminary!AE:AE,C22,Preliminary!AL:AL)+SUMIF(Preliminary!AO:AO,C22,Preliminary!AV:AV)</f>
        <v>0</v>
      </c>
      <c r="R22" s="1">
        <f>SUMIF(Preliminary!AE:AE,C22,Preliminary!AM:AM)+SUMIF(Preliminary!AO:AO,C22,Preliminary!AW:AW)</f>
        <v>0</v>
      </c>
      <c r="S22" s="4" t="str">
        <f t="shared" si="27"/>
        <v>MAX</v>
      </c>
      <c r="T22" s="1">
        <f t="shared" si="21"/>
        <v>0</v>
      </c>
      <c r="U22" s="1">
        <f t="shared" si="22"/>
        <v>0</v>
      </c>
      <c r="V22" s="1">
        <f t="shared" si="23"/>
        <v>0</v>
      </c>
      <c r="W22" s="1">
        <f>SUMPRODUCT(($F$19:$F$22=F22)*($D$19:$D$22=D22)*($P$19:$P$22=P22)*($S$19:$S$22=S22)*($X$19:$X$22&lt;X22))</f>
        <v>3</v>
      </c>
      <c r="X22" s="1">
        <v>3</v>
      </c>
    </row>
    <row r="23" spans="1:24" x14ac:dyDescent="0.25">
      <c r="A23" s="55" t="s">
        <v>79</v>
      </c>
      <c r="B23" s="1">
        <f>RANK(F23,$F$23:$F$26)+SUM(T23:W23)</f>
        <v>1</v>
      </c>
      <c r="C23" t="s">
        <v>56</v>
      </c>
      <c r="D23" s="1">
        <f t="shared" si="24"/>
        <v>0</v>
      </c>
      <c r="E23" s="1">
        <f t="shared" si="25"/>
        <v>0</v>
      </c>
      <c r="F23" s="1">
        <f>COUNTIF(Preliminary!AE:AE,Dummy!C23)</f>
        <v>0</v>
      </c>
      <c r="G23" s="1">
        <f>COUNTIF(Preliminary!AO:AO,Dummy!C23)</f>
        <v>0</v>
      </c>
      <c r="H23" s="1">
        <f>SUMIF(Preliminary!$AE:$AE,Dummy!$C23,Preliminary!AI:AI)</f>
        <v>0</v>
      </c>
      <c r="I23" s="1">
        <f>SUMIF(Preliminary!$AE:$AE,Dummy!$C23,Preliminary!AJ:AJ)</f>
        <v>0</v>
      </c>
      <c r="J23" s="1">
        <f>SUMIF(Preliminary!$AE:$AE,Dummy!$C23,Preliminary!AK:AK)</f>
        <v>0</v>
      </c>
      <c r="K23" s="1">
        <f>SUMIF(Preliminary!$AO:$AO,Dummy!$C23,Preliminary!AS:AS)</f>
        <v>0</v>
      </c>
      <c r="L23" s="1">
        <f>SUMIF(Preliminary!$AO:$AO,Dummy!$C23,Preliminary!AT:AT)</f>
        <v>0</v>
      </c>
      <c r="M23" s="1">
        <f>SUMIF(Preliminary!$AO:$AO,Dummy!$C23,Preliminary!AU:AU)</f>
        <v>0</v>
      </c>
      <c r="N23" s="1">
        <f>SUMIF(Preliminary!AE:AE,C23,Preliminary!AG:AG)+SUMIF(Preliminary!AO:AO,C23,Preliminary!AQ:AQ)</f>
        <v>0</v>
      </c>
      <c r="O23" s="1">
        <f>SUMIF(Preliminary!AE:AE,C23,Preliminary!AH:AH)+SUMIF(Preliminary!AO:AO,C23,Preliminary!AR:AR)</f>
        <v>0</v>
      </c>
      <c r="P23" s="4" t="str">
        <f t="shared" si="26"/>
        <v>MAX</v>
      </c>
      <c r="Q23" s="1">
        <f>SUMIF(Preliminary!AE:AE,C23,Preliminary!AL:AL)+SUMIF(Preliminary!AO:AO,C23,Preliminary!AV:AV)</f>
        <v>0</v>
      </c>
      <c r="R23" s="1">
        <f>SUMIF(Preliminary!AE:AE,C23,Preliminary!AM:AM)+SUMIF(Preliminary!AO:AO,C23,Preliminary!AW:AW)</f>
        <v>0</v>
      </c>
      <c r="S23" s="4" t="str">
        <f t="shared" si="27"/>
        <v>MAX</v>
      </c>
      <c r="T23" s="1">
        <f>SUMPRODUCT(($F$23:$F$26=F23)*($D$23:$D$26&gt;D23))</f>
        <v>0</v>
      </c>
      <c r="U23" s="1">
        <f>SUMPRODUCT(($F$23:$F$26=F23)*($D$23:$D$26=D23)*($P$23:$P$26&gt;P23))</f>
        <v>0</v>
      </c>
      <c r="V23" s="1">
        <f>SUMPRODUCT(($F$23:$F$26=F23)*($D$23:$D$26=D23)*($P$23:$P$26=P23)*($S$23:$S$26&gt;S23))</f>
        <v>0</v>
      </c>
      <c r="W23" s="1">
        <f>SUMPRODUCT(($F$23:$F$26=F23)*($D$23:$D$26=D23)*($P$23:$P$26=P23)*($S$23:$S$26=S23)*($X$23:$X$26&lt;X23))</f>
        <v>0</v>
      </c>
      <c r="X23" s="1">
        <v>0</v>
      </c>
    </row>
    <row r="24" spans="1:24" x14ac:dyDescent="0.25">
      <c r="A24" s="55"/>
      <c r="B24" s="1">
        <f t="shared" ref="B24:B26" si="28">RANK(F24,$F$23:$F$26)+SUM(T24:W24)</f>
        <v>2</v>
      </c>
      <c r="C24" t="s">
        <v>53</v>
      </c>
      <c r="D24" s="1">
        <f t="shared" si="24"/>
        <v>0</v>
      </c>
      <c r="E24" s="1">
        <f t="shared" si="25"/>
        <v>0</v>
      </c>
      <c r="F24" s="1">
        <f>COUNTIF(Preliminary!AE:AE,Dummy!C24)</f>
        <v>0</v>
      </c>
      <c r="G24" s="1">
        <f>COUNTIF(Preliminary!AO:AO,Dummy!C24)</f>
        <v>0</v>
      </c>
      <c r="H24" s="1">
        <f>SUMIF(Preliminary!$AE:$AE,Dummy!$C24,Preliminary!AI:AI)</f>
        <v>0</v>
      </c>
      <c r="I24" s="1">
        <f>SUMIF(Preliminary!$AE:$AE,Dummy!$C24,Preliminary!AJ:AJ)</f>
        <v>0</v>
      </c>
      <c r="J24" s="1">
        <f>SUMIF(Preliminary!$AE:$AE,Dummy!$C24,Preliminary!AK:AK)</f>
        <v>0</v>
      </c>
      <c r="K24" s="1">
        <f>SUMIF(Preliminary!$AO:$AO,Dummy!$C24,Preliminary!AS:AS)</f>
        <v>0</v>
      </c>
      <c r="L24" s="1">
        <f>SUMIF(Preliminary!$AO:$AO,Dummy!$C24,Preliminary!AT:AT)</f>
        <v>0</v>
      </c>
      <c r="M24" s="1">
        <f>SUMIF(Preliminary!$AO:$AO,Dummy!$C24,Preliminary!AU:AU)</f>
        <v>0</v>
      </c>
      <c r="N24" s="1">
        <f>SUMIF(Preliminary!AE:AE,C24,Preliminary!AG:AG)+SUMIF(Preliminary!AO:AO,C24,Preliminary!AQ:AQ)</f>
        <v>0</v>
      </c>
      <c r="O24" s="1">
        <f>SUMIF(Preliminary!AE:AE,C24,Preliminary!AH:AH)+SUMIF(Preliminary!AO:AO,C24,Preliminary!AR:AR)</f>
        <v>0</v>
      </c>
      <c r="P24" s="4" t="str">
        <f t="shared" si="26"/>
        <v>MAX</v>
      </c>
      <c r="Q24" s="1">
        <f>SUMIF(Preliminary!AE:AE,C24,Preliminary!AL:AL)+SUMIF(Preliminary!AO:AO,C24,Preliminary!AV:AV)</f>
        <v>0</v>
      </c>
      <c r="R24" s="1">
        <f>SUMIF(Preliminary!AE:AE,C24,Preliminary!AM:AM)+SUMIF(Preliminary!AO:AO,C24,Preliminary!AW:AW)</f>
        <v>0</v>
      </c>
      <c r="S24" s="4" t="str">
        <f t="shared" si="27"/>
        <v>MAX</v>
      </c>
      <c r="T24" s="1">
        <f>SUMPRODUCT(($F$23:$F$26=F24)*($D$23:$D$26&gt;D24))</f>
        <v>0</v>
      </c>
      <c r="U24" s="1">
        <f>SUMPRODUCT(($F$23:$F$26=F24)*($D$23:$D$26=D24)*($P$23:$P$26&gt;P24))</f>
        <v>0</v>
      </c>
      <c r="V24" s="1">
        <f>SUMPRODUCT(($F$23:$F$26=F24)*($D$23:$D$26=D24)*($P$23:$P$26=P24)*($S$23:$S$26&gt;S24))</f>
        <v>0</v>
      </c>
      <c r="W24" s="1">
        <f>SUMPRODUCT(($F$23:$F$26=F24)*($D$23:$D$26=D24)*($P$23:$P$26=P24)*($S$23:$S$26=S24)*($X$23:$X$26&lt;X24))</f>
        <v>1</v>
      </c>
      <c r="X24" s="1">
        <v>1</v>
      </c>
    </row>
    <row r="25" spans="1:24" x14ac:dyDescent="0.25">
      <c r="A25" s="55"/>
      <c r="B25" s="1">
        <f t="shared" si="28"/>
        <v>3</v>
      </c>
      <c r="C25" t="s">
        <v>48</v>
      </c>
      <c r="D25" s="1">
        <f t="shared" si="24"/>
        <v>0</v>
      </c>
      <c r="E25" s="1">
        <f t="shared" si="25"/>
        <v>0</v>
      </c>
      <c r="F25" s="1">
        <f>COUNTIF(Preliminary!AE:AE,Dummy!C25)</f>
        <v>0</v>
      </c>
      <c r="G25" s="1">
        <f>COUNTIF(Preliminary!AO:AO,Dummy!C25)</f>
        <v>0</v>
      </c>
      <c r="H25" s="1">
        <f>SUMIF(Preliminary!$AE:$AE,Dummy!$C25,Preliminary!AI:AI)</f>
        <v>0</v>
      </c>
      <c r="I25" s="1">
        <f>SUMIF(Preliminary!$AE:$AE,Dummy!$C25,Preliminary!AJ:AJ)</f>
        <v>0</v>
      </c>
      <c r="J25" s="1">
        <f>SUMIF(Preliminary!$AE:$AE,Dummy!$C25,Preliminary!AK:AK)</f>
        <v>0</v>
      </c>
      <c r="K25" s="1">
        <f>SUMIF(Preliminary!$AO:$AO,Dummy!$C25,Preliminary!AS:AS)</f>
        <v>0</v>
      </c>
      <c r="L25" s="1">
        <f>SUMIF(Preliminary!$AO:$AO,Dummy!$C25,Preliminary!AT:AT)</f>
        <v>0</v>
      </c>
      <c r="M25" s="1">
        <f>SUMIF(Preliminary!$AO:$AO,Dummy!$C25,Preliminary!AU:AU)</f>
        <v>0</v>
      </c>
      <c r="N25" s="1">
        <f>SUMIF(Preliminary!AE:AE,C25,Preliminary!AG:AG)+SUMIF(Preliminary!AO:AO,C25,Preliminary!AQ:AQ)</f>
        <v>0</v>
      </c>
      <c r="O25" s="1">
        <f>SUMIF(Preliminary!AE:AE,C25,Preliminary!AH:AH)+SUMIF(Preliminary!AO:AO,C25,Preliminary!AR:AR)</f>
        <v>0</v>
      </c>
      <c r="P25" s="4" t="str">
        <f t="shared" si="26"/>
        <v>MAX</v>
      </c>
      <c r="Q25" s="1">
        <f>SUMIF(Preliminary!AE:AE,C25,Preliminary!AL:AL)+SUMIF(Preliminary!AO:AO,C25,Preliminary!AV:AV)</f>
        <v>0</v>
      </c>
      <c r="R25" s="1">
        <f>SUMIF(Preliminary!AE:AE,C25,Preliminary!AM:AM)+SUMIF(Preliminary!AO:AO,C25,Preliminary!AW:AW)</f>
        <v>0</v>
      </c>
      <c r="S25" s="4" t="str">
        <f t="shared" si="27"/>
        <v>MAX</v>
      </c>
      <c r="T25" s="1">
        <f>SUMPRODUCT(($F$23:$F$26=F25)*($D$23:$D$26&gt;D25))</f>
        <v>0</v>
      </c>
      <c r="U25" s="1">
        <f>SUMPRODUCT(($F$23:$F$26=F25)*($D$23:$D$26=D25)*($P$23:$P$26&gt;P25))</f>
        <v>0</v>
      </c>
      <c r="V25" s="1">
        <f>SUMPRODUCT(($F$23:$F$26=F25)*($D$23:$D$26=D25)*($P$23:$P$26=P25)*($S$23:$S$26&gt;S25))</f>
        <v>0</v>
      </c>
      <c r="W25" s="1">
        <f>SUMPRODUCT(($F$23:$F$26=F25)*($D$23:$D$26=D25)*($P$23:$P$26=P25)*($S$23:$S$26=S25)*($X$23:$X$26&lt;X25))</f>
        <v>2</v>
      </c>
      <c r="X25" s="1">
        <v>2</v>
      </c>
    </row>
    <row r="26" spans="1:24" x14ac:dyDescent="0.25">
      <c r="A26" s="55"/>
      <c r="B26" s="1">
        <f t="shared" si="28"/>
        <v>4</v>
      </c>
      <c r="C26" t="s">
        <v>66</v>
      </c>
      <c r="D26" s="1">
        <f t="shared" si="24"/>
        <v>0</v>
      </c>
      <c r="E26" s="1">
        <f t="shared" si="25"/>
        <v>0</v>
      </c>
      <c r="F26" s="1">
        <f>COUNTIF(Preliminary!AE:AE,Dummy!C26)</f>
        <v>0</v>
      </c>
      <c r="G26" s="1">
        <f>COUNTIF(Preliminary!AO:AO,Dummy!C26)</f>
        <v>0</v>
      </c>
      <c r="H26" s="1">
        <f>SUMIF(Preliminary!$AE:$AE,Dummy!$C26,Preliminary!AI:AI)</f>
        <v>0</v>
      </c>
      <c r="I26" s="1">
        <f>SUMIF(Preliminary!$AE:$AE,Dummy!$C26,Preliminary!AJ:AJ)</f>
        <v>0</v>
      </c>
      <c r="J26" s="1">
        <f>SUMIF(Preliminary!$AE:$AE,Dummy!$C26,Preliminary!AK:AK)</f>
        <v>0</v>
      </c>
      <c r="K26" s="1">
        <f>SUMIF(Preliminary!$AO:$AO,Dummy!$C26,Preliminary!AS:AS)</f>
        <v>0</v>
      </c>
      <c r="L26" s="1">
        <f>SUMIF(Preliminary!$AO:$AO,Dummy!$C26,Preliminary!AT:AT)</f>
        <v>0</v>
      </c>
      <c r="M26" s="1">
        <f>SUMIF(Preliminary!$AO:$AO,Dummy!$C26,Preliminary!AU:AU)</f>
        <v>0</v>
      </c>
      <c r="N26" s="1">
        <f>SUMIF(Preliminary!AE:AE,C26,Preliminary!AG:AG)+SUMIF(Preliminary!AO:AO,C26,Preliminary!AQ:AQ)</f>
        <v>0</v>
      </c>
      <c r="O26" s="1">
        <f>SUMIF(Preliminary!AE:AE,C26,Preliminary!AH:AH)+SUMIF(Preliminary!AO:AO,C26,Preliminary!AR:AR)</f>
        <v>0</v>
      </c>
      <c r="P26" s="4" t="str">
        <f t="shared" si="26"/>
        <v>MAX</v>
      </c>
      <c r="Q26" s="1">
        <f>SUMIF(Preliminary!AE:AE,C26,Preliminary!AL:AL)+SUMIF(Preliminary!AO:AO,C26,Preliminary!AV:AV)</f>
        <v>0</v>
      </c>
      <c r="R26" s="1">
        <f>SUMIF(Preliminary!AE:AE,C26,Preliminary!AM:AM)+SUMIF(Preliminary!AO:AO,C26,Preliminary!AW:AW)</f>
        <v>0</v>
      </c>
      <c r="S26" s="4" t="str">
        <f t="shared" si="27"/>
        <v>MAX</v>
      </c>
      <c r="T26" s="1">
        <f>SUMPRODUCT(($F$23:$F$26=F26)*($D$23:$D$26&gt;D26))</f>
        <v>0</v>
      </c>
      <c r="U26" s="1">
        <f>SUMPRODUCT(($F$23:$F$26=F26)*($D$23:$D$26=D26)*($P$23:$P$26&gt;P26))</f>
        <v>0</v>
      </c>
      <c r="V26" s="1">
        <f>SUMPRODUCT(($F$23:$F$26=F26)*($D$23:$D$26=D26)*($P$23:$P$26=P26)*($S$23:$S$26&gt;S26))</f>
        <v>0</v>
      </c>
      <c r="W26" s="1">
        <f>SUMPRODUCT(($F$23:$F$26=F26)*($D$23:$D$26=D26)*($P$23:$P$26=P26)*($S$23:$S$26=S26)*($X$23:$X$26&lt;X26))</f>
        <v>3</v>
      </c>
      <c r="X26" s="1">
        <v>3</v>
      </c>
    </row>
    <row r="27" spans="1:24" x14ac:dyDescent="0.25">
      <c r="A27" s="55" t="s">
        <v>80</v>
      </c>
      <c r="B27" s="1">
        <f>RANK(F27,$F$27:$F$30)+SUM(T27:W27)</f>
        <v>1</v>
      </c>
      <c r="C27" t="s">
        <v>58</v>
      </c>
      <c r="D27" s="1">
        <f t="shared" si="24"/>
        <v>0</v>
      </c>
      <c r="E27" s="1">
        <f t="shared" si="25"/>
        <v>0</v>
      </c>
      <c r="F27" s="1">
        <f>COUNTIF(Preliminary!AE:AE,Dummy!C27)</f>
        <v>0</v>
      </c>
      <c r="G27" s="1">
        <f>COUNTIF(Preliminary!AO:AO,Dummy!C27)</f>
        <v>0</v>
      </c>
      <c r="H27" s="1">
        <f>SUMIF(Preliminary!$AE:$AE,Dummy!$C27,Preliminary!AI:AI)</f>
        <v>0</v>
      </c>
      <c r="I27" s="1">
        <f>SUMIF(Preliminary!$AE:$AE,Dummy!$C27,Preliminary!AJ:AJ)</f>
        <v>0</v>
      </c>
      <c r="J27" s="1">
        <f>SUMIF(Preliminary!$AE:$AE,Dummy!$C27,Preliminary!AK:AK)</f>
        <v>0</v>
      </c>
      <c r="K27" s="1">
        <f>SUMIF(Preliminary!$AO:$AO,Dummy!$C27,Preliminary!AS:AS)</f>
        <v>0</v>
      </c>
      <c r="L27" s="1">
        <f>SUMIF(Preliminary!$AO:$AO,Dummy!$C27,Preliminary!AT:AT)</f>
        <v>0</v>
      </c>
      <c r="M27" s="1">
        <f>SUMIF(Preliminary!$AO:$AO,Dummy!$C27,Preliminary!AU:AU)</f>
        <v>0</v>
      </c>
      <c r="N27" s="1">
        <f>SUMIF(Preliminary!AE:AE,C27,Preliminary!AG:AG)+SUMIF(Preliminary!AO:AO,C27,Preliminary!AQ:AQ)</f>
        <v>0</v>
      </c>
      <c r="O27" s="1">
        <f>SUMIF(Preliminary!AE:AE,C27,Preliminary!AH:AH)+SUMIF(Preliminary!AO:AO,C27,Preliminary!AR:AR)</f>
        <v>0</v>
      </c>
      <c r="P27" s="4" t="str">
        <f t="shared" si="26"/>
        <v>MAX</v>
      </c>
      <c r="Q27" s="1">
        <f>SUMIF(Preliminary!AE:AE,C27,Preliminary!AL:AL)+SUMIF(Preliminary!AO:AO,C27,Preliminary!AV:AV)</f>
        <v>0</v>
      </c>
      <c r="R27" s="1">
        <f>SUMIF(Preliminary!AE:AE,C27,Preliminary!AM:AM)+SUMIF(Preliminary!AO:AO,C27,Preliminary!AW:AW)</f>
        <v>0</v>
      </c>
      <c r="S27" s="4" t="str">
        <f t="shared" si="27"/>
        <v>MAX</v>
      </c>
      <c r="T27" s="1">
        <f>SUMPRODUCT(($F$27:$F$30=F27)*($D$27:$D$30&gt;D27))</f>
        <v>0</v>
      </c>
      <c r="U27" s="1">
        <f>SUMPRODUCT(($F$27:$F$30=F27)*($D$27:$D$30=D27)*($P$27:$P$30&gt;P27))</f>
        <v>0</v>
      </c>
      <c r="V27" s="1">
        <f>SUMPRODUCT(($F$27:$F$30=F27)*($D$27:$D$30=D27)*($P$27:$P$30=P27)*($S$27:$S$30&gt;S27))</f>
        <v>0</v>
      </c>
      <c r="W27" s="1">
        <f>SUMPRODUCT(($F$27:$F$30=F27)*($D$27:$D$30=D27)*($P$27:$P$30=P27)*($S$27:$S$30=S27)*($X$27:$X$30&lt;X27))</f>
        <v>0</v>
      </c>
      <c r="X27" s="1">
        <v>0</v>
      </c>
    </row>
    <row r="28" spans="1:24" x14ac:dyDescent="0.25">
      <c r="A28" s="55"/>
      <c r="B28" s="1">
        <f t="shared" ref="B28:B30" si="29">RANK(F28,$F$27:$F$30)+SUM(T28:W28)</f>
        <v>2</v>
      </c>
      <c r="C28" t="s">
        <v>83</v>
      </c>
      <c r="D28" s="1">
        <f t="shared" si="24"/>
        <v>0</v>
      </c>
      <c r="E28" s="1">
        <f t="shared" si="25"/>
        <v>0</v>
      </c>
      <c r="F28" s="1">
        <f>COUNTIF(Preliminary!AE:AE,Dummy!C28)</f>
        <v>0</v>
      </c>
      <c r="G28" s="1">
        <f>COUNTIF(Preliminary!AO:AO,Dummy!C28)</f>
        <v>0</v>
      </c>
      <c r="H28" s="1">
        <f>SUMIF(Preliminary!$AE:$AE,Dummy!$C28,Preliminary!AI:AI)</f>
        <v>0</v>
      </c>
      <c r="I28" s="1">
        <f>SUMIF(Preliminary!$AE:$AE,Dummy!$C28,Preliminary!AJ:AJ)</f>
        <v>0</v>
      </c>
      <c r="J28" s="1">
        <f>SUMIF(Preliminary!$AE:$AE,Dummy!$C28,Preliminary!AK:AK)</f>
        <v>0</v>
      </c>
      <c r="K28" s="1">
        <f>SUMIF(Preliminary!$AO:$AO,Dummy!$C28,Preliminary!AS:AS)</f>
        <v>0</v>
      </c>
      <c r="L28" s="1">
        <f>SUMIF(Preliminary!$AO:$AO,Dummy!$C28,Preliminary!AT:AT)</f>
        <v>0</v>
      </c>
      <c r="M28" s="1">
        <f>SUMIF(Preliminary!$AO:$AO,Dummy!$C28,Preliminary!AU:AU)</f>
        <v>0</v>
      </c>
      <c r="N28" s="1">
        <f>SUMIF(Preliminary!AE:AE,C28,Preliminary!AG:AG)+SUMIF(Preliminary!AO:AO,C28,Preliminary!AQ:AQ)</f>
        <v>0</v>
      </c>
      <c r="O28" s="1">
        <f>SUMIF(Preliminary!AE:AE,C28,Preliminary!AH:AH)+SUMIF(Preliminary!AO:AO,C28,Preliminary!AR:AR)</f>
        <v>0</v>
      </c>
      <c r="P28" s="4" t="str">
        <f t="shared" si="26"/>
        <v>MAX</v>
      </c>
      <c r="Q28" s="1">
        <f>SUMIF(Preliminary!AE:AE,C28,Preliminary!AL:AL)+SUMIF(Preliminary!AO:AO,C28,Preliminary!AV:AV)</f>
        <v>0</v>
      </c>
      <c r="R28" s="1">
        <f>SUMIF(Preliminary!AE:AE,C28,Preliminary!AM:AM)+SUMIF(Preliminary!AO:AO,C28,Preliminary!AW:AW)</f>
        <v>0</v>
      </c>
      <c r="S28" s="4" t="str">
        <f t="shared" si="27"/>
        <v>MAX</v>
      </c>
      <c r="T28" s="1">
        <f t="shared" ref="T28:T30" si="30">SUMPRODUCT(($F$27:$F$30=F28)*($D$27:$D$30&gt;D28))</f>
        <v>0</v>
      </c>
      <c r="U28" s="1">
        <f t="shared" ref="U28:U30" si="31">SUMPRODUCT(($F$27:$F$30=F28)*($D$27:$D$30=D28)*($P$27:$P$30&gt;P28))</f>
        <v>0</v>
      </c>
      <c r="V28" s="1">
        <f t="shared" ref="V28:V30" si="32">SUMPRODUCT(($F$27:$F$30=F28)*($D$27:$D$30=D28)*($P$27:$P$30=P28)*($S$27:$S$30&gt;S28))</f>
        <v>0</v>
      </c>
      <c r="W28" s="1">
        <f t="shared" ref="W28:W30" si="33">SUMPRODUCT(($F$27:$F$30=F28)*($D$27:$D$30=D28)*($P$27:$P$30=P28)*($S$27:$S$30=S28)*($X$27:$X$30&lt;X28))</f>
        <v>1</v>
      </c>
      <c r="X28" s="1">
        <v>1</v>
      </c>
    </row>
    <row r="29" spans="1:24" x14ac:dyDescent="0.25">
      <c r="A29" s="55"/>
      <c r="B29" s="1">
        <f t="shared" si="29"/>
        <v>3</v>
      </c>
      <c r="C29" t="s">
        <v>49</v>
      </c>
      <c r="D29" s="1">
        <f t="shared" si="24"/>
        <v>0</v>
      </c>
      <c r="E29" s="1">
        <f t="shared" si="25"/>
        <v>0</v>
      </c>
      <c r="F29" s="1">
        <f>COUNTIF(Preliminary!AE:AE,Dummy!C29)</f>
        <v>0</v>
      </c>
      <c r="G29" s="1">
        <f>COUNTIF(Preliminary!AO:AO,Dummy!C29)</f>
        <v>0</v>
      </c>
      <c r="H29" s="1">
        <f>SUMIF(Preliminary!$AE:$AE,Dummy!$C29,Preliminary!AI:AI)</f>
        <v>0</v>
      </c>
      <c r="I29" s="1">
        <f>SUMIF(Preliminary!$AE:$AE,Dummy!$C29,Preliminary!AJ:AJ)</f>
        <v>0</v>
      </c>
      <c r="J29" s="1">
        <f>SUMIF(Preliminary!$AE:$AE,Dummy!$C29,Preliminary!AK:AK)</f>
        <v>0</v>
      </c>
      <c r="K29" s="1">
        <f>SUMIF(Preliminary!$AO:$AO,Dummy!$C29,Preliminary!AS:AS)</f>
        <v>0</v>
      </c>
      <c r="L29" s="1">
        <f>SUMIF(Preliminary!$AO:$AO,Dummy!$C29,Preliminary!AT:AT)</f>
        <v>0</v>
      </c>
      <c r="M29" s="1">
        <f>SUMIF(Preliminary!$AO:$AO,Dummy!$C29,Preliminary!AU:AU)</f>
        <v>0</v>
      </c>
      <c r="N29" s="1">
        <f>SUMIF(Preliminary!AE:AE,C29,Preliminary!AG:AG)+SUMIF(Preliminary!AO:AO,C29,Preliminary!AQ:AQ)</f>
        <v>0</v>
      </c>
      <c r="O29" s="1">
        <f>SUMIF(Preliminary!AE:AE,C29,Preliminary!AH:AH)+SUMIF(Preliminary!AO:AO,C29,Preliminary!AR:AR)</f>
        <v>0</v>
      </c>
      <c r="P29" s="4" t="str">
        <f t="shared" si="26"/>
        <v>MAX</v>
      </c>
      <c r="Q29" s="1">
        <f>SUMIF(Preliminary!AE:AE,C29,Preliminary!AL:AL)+SUMIF(Preliminary!AO:AO,C29,Preliminary!AV:AV)</f>
        <v>0</v>
      </c>
      <c r="R29" s="1">
        <f>SUMIF(Preliminary!AE:AE,C29,Preliminary!AM:AM)+SUMIF(Preliminary!AO:AO,C29,Preliminary!AW:AW)</f>
        <v>0</v>
      </c>
      <c r="S29" s="4" t="str">
        <f t="shared" si="27"/>
        <v>MAX</v>
      </c>
      <c r="T29" s="1">
        <f t="shared" si="30"/>
        <v>0</v>
      </c>
      <c r="U29" s="1">
        <f t="shared" si="31"/>
        <v>0</v>
      </c>
      <c r="V29" s="1">
        <f t="shared" si="32"/>
        <v>0</v>
      </c>
      <c r="W29" s="1">
        <f t="shared" si="33"/>
        <v>2</v>
      </c>
      <c r="X29" s="1">
        <v>2</v>
      </c>
    </row>
    <row r="30" spans="1:24" x14ac:dyDescent="0.25">
      <c r="A30" s="55"/>
      <c r="B30" s="1">
        <f t="shared" si="29"/>
        <v>4</v>
      </c>
      <c r="C30" t="s">
        <v>85</v>
      </c>
      <c r="D30" s="1">
        <f t="shared" si="24"/>
        <v>0</v>
      </c>
      <c r="E30" s="1">
        <f t="shared" si="25"/>
        <v>0</v>
      </c>
      <c r="F30" s="1">
        <f>COUNTIF(Preliminary!AE:AE,Dummy!C30)</f>
        <v>0</v>
      </c>
      <c r="G30" s="1">
        <f>COUNTIF(Preliminary!AO:AO,Dummy!C30)</f>
        <v>0</v>
      </c>
      <c r="H30" s="1">
        <f>SUMIF(Preliminary!$AE:$AE,Dummy!$C30,Preliminary!AI:AI)</f>
        <v>0</v>
      </c>
      <c r="I30" s="1">
        <f>SUMIF(Preliminary!$AE:$AE,Dummy!$C30,Preliminary!AJ:AJ)</f>
        <v>0</v>
      </c>
      <c r="J30" s="1">
        <f>SUMIF(Preliminary!$AE:$AE,Dummy!$C30,Preliminary!AK:AK)</f>
        <v>0</v>
      </c>
      <c r="K30" s="1">
        <f>SUMIF(Preliminary!$AO:$AO,Dummy!$C30,Preliminary!AS:AS)</f>
        <v>0</v>
      </c>
      <c r="L30" s="1">
        <f>SUMIF(Preliminary!$AO:$AO,Dummy!$C30,Preliminary!AT:AT)</f>
        <v>0</v>
      </c>
      <c r="M30" s="1">
        <f>SUMIF(Preliminary!$AO:$AO,Dummy!$C30,Preliminary!AU:AU)</f>
        <v>0</v>
      </c>
      <c r="N30" s="1">
        <f>SUMIF(Preliminary!AE:AE,C30,Preliminary!AG:AG)+SUMIF(Preliminary!AO:AO,C30,Preliminary!AQ:AQ)</f>
        <v>0</v>
      </c>
      <c r="O30" s="1">
        <f>SUMIF(Preliminary!AE:AE,C30,Preliminary!AH:AH)+SUMIF(Preliminary!AO:AO,C30,Preliminary!AR:AR)</f>
        <v>0</v>
      </c>
      <c r="P30" s="4" t="str">
        <f t="shared" si="26"/>
        <v>MAX</v>
      </c>
      <c r="Q30" s="1">
        <f>SUMIF(Preliminary!AE:AE,C30,Preliminary!AL:AL)+SUMIF(Preliminary!AO:AO,C30,Preliminary!AV:AV)</f>
        <v>0</v>
      </c>
      <c r="R30" s="1">
        <f>SUMIF(Preliminary!AE:AE,C30,Preliminary!AM:AM)+SUMIF(Preliminary!AO:AO,C30,Preliminary!AW:AW)</f>
        <v>0</v>
      </c>
      <c r="S30" s="4" t="str">
        <f t="shared" si="27"/>
        <v>MAX</v>
      </c>
      <c r="T30" s="1">
        <f t="shared" si="30"/>
        <v>0</v>
      </c>
      <c r="U30" s="1">
        <f t="shared" si="31"/>
        <v>0</v>
      </c>
      <c r="V30" s="1">
        <f t="shared" si="32"/>
        <v>0</v>
      </c>
      <c r="W30" s="1">
        <f t="shared" si="33"/>
        <v>3</v>
      </c>
      <c r="X30" s="1">
        <v>3</v>
      </c>
    </row>
    <row r="31" spans="1:24" x14ac:dyDescent="0.25">
      <c r="A31" s="55" t="s">
        <v>81</v>
      </c>
      <c r="B31" s="1">
        <f>RANK(F31,$F$31:$F$34)+SUM(T31:W31)</f>
        <v>1</v>
      </c>
      <c r="C31" t="s">
        <v>57</v>
      </c>
      <c r="D31" s="1">
        <f t="shared" si="24"/>
        <v>0</v>
      </c>
      <c r="E31" s="1">
        <f t="shared" si="25"/>
        <v>0</v>
      </c>
      <c r="F31" s="1">
        <f>COUNTIF(Preliminary!AE:AE,Dummy!C31)</f>
        <v>0</v>
      </c>
      <c r="G31" s="1">
        <f>COUNTIF(Preliminary!AO:AO,Dummy!C31)</f>
        <v>0</v>
      </c>
      <c r="H31" s="1">
        <f>SUMIF(Preliminary!$AE:$AE,Dummy!$C31,Preliminary!AI:AI)</f>
        <v>0</v>
      </c>
      <c r="I31" s="1">
        <f>SUMIF(Preliminary!$AE:$AE,Dummy!$C31,Preliminary!AJ:AJ)</f>
        <v>0</v>
      </c>
      <c r="J31" s="1">
        <f>SUMIF(Preliminary!$AE:$AE,Dummy!$C31,Preliminary!AK:AK)</f>
        <v>0</v>
      </c>
      <c r="K31" s="1">
        <f>SUMIF(Preliminary!$AO:$AO,Dummy!$C31,Preliminary!AS:AS)</f>
        <v>0</v>
      </c>
      <c r="L31" s="1">
        <f>SUMIF(Preliminary!$AO:$AO,Dummy!$C31,Preliminary!AT:AT)</f>
        <v>0</v>
      </c>
      <c r="M31" s="1">
        <f>SUMIF(Preliminary!$AO:$AO,Dummy!$C31,Preliminary!AU:AU)</f>
        <v>0</v>
      </c>
      <c r="N31" s="1">
        <f>SUMIF(Preliminary!AE:AE,C31,Preliminary!AG:AG)+SUMIF(Preliminary!AO:AO,C31,Preliminary!AQ:AQ)</f>
        <v>0</v>
      </c>
      <c r="O31" s="1">
        <f>SUMIF(Preliminary!AE:AE,C31,Preliminary!AH:AH)+SUMIF(Preliminary!AO:AO,C31,Preliminary!AR:AR)</f>
        <v>0</v>
      </c>
      <c r="P31" s="4" t="str">
        <f t="shared" si="26"/>
        <v>MAX</v>
      </c>
      <c r="Q31" s="1">
        <f>SUMIF(Preliminary!AE:AE,C31,Preliminary!AL:AL)+SUMIF(Preliminary!AO:AO,C31,Preliminary!AV:AV)</f>
        <v>0</v>
      </c>
      <c r="R31" s="1">
        <f>SUMIF(Preliminary!AE:AE,C31,Preliminary!AM:AM)+SUMIF(Preliminary!AO:AO,C31,Preliminary!AW:AW)</f>
        <v>0</v>
      </c>
      <c r="S31" s="4" t="str">
        <f t="shared" si="27"/>
        <v>MAX</v>
      </c>
      <c r="T31" s="1">
        <f>SUMPRODUCT(($F$31:$F$34=F31)*($D$31:$D$34&gt;D31))</f>
        <v>0</v>
      </c>
      <c r="U31" s="1">
        <f>SUMPRODUCT(($F$31:$F$34=F31)*($D$31:$D$34=D31)*($P$31:$P$34&gt;P31))</f>
        <v>0</v>
      </c>
      <c r="V31" s="1">
        <f>SUMPRODUCT(($F$31:$F$34=F31)*($D$31:$D$34=D31)*($P$31:$P$34=P31)*($S$31:$S$34&gt;S31))</f>
        <v>0</v>
      </c>
      <c r="W31" s="1">
        <f>SUMPRODUCT(($F$31:$F$34=F31)*($D$31:$D$34=D31)*($P$31:$P$34=P31)*($S$31:$S$34=S31)*($X$31:$X$34&lt;X31))</f>
        <v>0</v>
      </c>
      <c r="X31" s="1">
        <v>0</v>
      </c>
    </row>
    <row r="32" spans="1:24" x14ac:dyDescent="0.25">
      <c r="A32" s="55"/>
      <c r="B32" s="1">
        <f t="shared" ref="B32:B34" si="34">RANK(F32,$F$31:$F$34)+SUM(T32:W32)</f>
        <v>2</v>
      </c>
      <c r="C32" t="s">
        <v>84</v>
      </c>
      <c r="D32" s="1">
        <f t="shared" si="24"/>
        <v>0</v>
      </c>
      <c r="E32" s="1">
        <f t="shared" si="25"/>
        <v>0</v>
      </c>
      <c r="F32" s="1">
        <f>COUNTIF(Preliminary!AE:AE,Dummy!C32)</f>
        <v>0</v>
      </c>
      <c r="G32" s="1">
        <f>COUNTIF(Preliminary!AO:AO,Dummy!C32)</f>
        <v>0</v>
      </c>
      <c r="H32" s="1">
        <f>SUMIF(Preliminary!$AE:$AE,Dummy!$C32,Preliminary!AI:AI)</f>
        <v>0</v>
      </c>
      <c r="I32" s="1">
        <f>SUMIF(Preliminary!$AE:$AE,Dummy!$C32,Preliminary!AJ:AJ)</f>
        <v>0</v>
      </c>
      <c r="J32" s="1">
        <f>SUMIF(Preliminary!$AE:$AE,Dummy!$C32,Preliminary!AK:AK)</f>
        <v>0</v>
      </c>
      <c r="K32" s="1">
        <f>SUMIF(Preliminary!$AO:$AO,Dummy!$C32,Preliminary!AS:AS)</f>
        <v>0</v>
      </c>
      <c r="L32" s="1">
        <f>SUMIF(Preliminary!$AO:$AO,Dummy!$C32,Preliminary!AT:AT)</f>
        <v>0</v>
      </c>
      <c r="M32" s="1">
        <f>SUMIF(Preliminary!$AO:$AO,Dummy!$C32,Preliminary!AU:AU)</f>
        <v>0</v>
      </c>
      <c r="N32" s="1">
        <f>SUMIF(Preliminary!AE:AE,C32,Preliminary!AG:AG)+SUMIF(Preliminary!AO:AO,C32,Preliminary!AQ:AQ)</f>
        <v>0</v>
      </c>
      <c r="O32" s="1">
        <f>SUMIF(Preliminary!AE:AE,C32,Preliminary!AH:AH)+SUMIF(Preliminary!AO:AO,C32,Preliminary!AR:AR)</f>
        <v>0</v>
      </c>
      <c r="P32" s="4" t="str">
        <f t="shared" si="26"/>
        <v>MAX</v>
      </c>
      <c r="Q32" s="1">
        <f>SUMIF(Preliminary!AE:AE,C32,Preliminary!AL:AL)+SUMIF(Preliminary!AO:AO,C32,Preliminary!AV:AV)</f>
        <v>0</v>
      </c>
      <c r="R32" s="1">
        <f>SUMIF(Preliminary!AE:AE,C32,Preliminary!AM:AM)+SUMIF(Preliminary!AO:AO,C32,Preliminary!AW:AW)</f>
        <v>0</v>
      </c>
      <c r="S32" s="4" t="str">
        <f t="shared" si="27"/>
        <v>MAX</v>
      </c>
      <c r="T32" s="1">
        <f t="shared" ref="T32:T34" si="35">SUMPRODUCT(($F$31:$F$34=F32)*($D$31:$D$34&gt;D32))</f>
        <v>0</v>
      </c>
      <c r="U32" s="1">
        <f t="shared" ref="U32:U34" si="36">SUMPRODUCT(($F$31:$F$34=F32)*($D$31:$D$34=D32)*($P$31:$P$34&gt;P32))</f>
        <v>0</v>
      </c>
      <c r="V32" s="1">
        <f t="shared" ref="V32:V34" si="37">SUMPRODUCT(($F$31:$F$34=F32)*($D$31:$D$34=D32)*($P$31:$P$34=P32)*($S$31:$S$34&gt;S32))</f>
        <v>0</v>
      </c>
      <c r="W32" s="1">
        <f t="shared" ref="W32:W34" si="38">SUMPRODUCT(($F$31:$F$34=F32)*($D$31:$D$34=D32)*($P$31:$P$34=P32)*($S$31:$S$34=S32)*($X$31:$X$34&lt;X32))</f>
        <v>1</v>
      </c>
      <c r="X32" s="1">
        <v>1</v>
      </c>
    </row>
    <row r="33" spans="1:24" x14ac:dyDescent="0.25">
      <c r="A33" s="55"/>
      <c r="B33" s="1">
        <f t="shared" si="34"/>
        <v>3</v>
      </c>
      <c r="C33" t="s">
        <v>61</v>
      </c>
      <c r="D33" s="1">
        <f t="shared" si="24"/>
        <v>0</v>
      </c>
      <c r="E33" s="1">
        <f t="shared" si="25"/>
        <v>0</v>
      </c>
      <c r="F33" s="1">
        <f>COUNTIF(Preliminary!AE:AE,Dummy!C33)</f>
        <v>0</v>
      </c>
      <c r="G33" s="1">
        <f>COUNTIF(Preliminary!AO:AO,Dummy!C33)</f>
        <v>0</v>
      </c>
      <c r="H33" s="1">
        <f>SUMIF(Preliminary!$AE:$AE,Dummy!$C33,Preliminary!AI:AI)</f>
        <v>0</v>
      </c>
      <c r="I33" s="1">
        <f>SUMIF(Preliminary!$AE:$AE,Dummy!$C33,Preliminary!AJ:AJ)</f>
        <v>0</v>
      </c>
      <c r="J33" s="1">
        <f>SUMIF(Preliminary!$AE:$AE,Dummy!$C33,Preliminary!AK:AK)</f>
        <v>0</v>
      </c>
      <c r="K33" s="1">
        <f>SUMIF(Preliminary!$AO:$AO,Dummy!$C33,Preliminary!AS:AS)</f>
        <v>0</v>
      </c>
      <c r="L33" s="1">
        <f>SUMIF(Preliminary!$AO:$AO,Dummy!$C33,Preliminary!AT:AT)</f>
        <v>0</v>
      </c>
      <c r="M33" s="1">
        <f>SUMIF(Preliminary!$AO:$AO,Dummy!$C33,Preliminary!AU:AU)</f>
        <v>0</v>
      </c>
      <c r="N33" s="1">
        <f>SUMIF(Preliminary!AE:AE,C33,Preliminary!AG:AG)+SUMIF(Preliminary!AO:AO,C33,Preliminary!AQ:AQ)</f>
        <v>0</v>
      </c>
      <c r="O33" s="1">
        <f>SUMIF(Preliminary!AE:AE,C33,Preliminary!AH:AH)+SUMIF(Preliminary!AO:AO,C33,Preliminary!AR:AR)</f>
        <v>0</v>
      </c>
      <c r="P33" s="4" t="str">
        <f t="shared" si="26"/>
        <v>MAX</v>
      </c>
      <c r="Q33" s="1">
        <f>SUMIF(Preliminary!AE:AE,C33,Preliminary!AL:AL)+SUMIF(Preliminary!AO:AO,C33,Preliminary!AV:AV)</f>
        <v>0</v>
      </c>
      <c r="R33" s="1">
        <f>SUMIF(Preliminary!AE:AE,C33,Preliminary!AM:AM)+SUMIF(Preliminary!AO:AO,C33,Preliminary!AW:AW)</f>
        <v>0</v>
      </c>
      <c r="S33" s="4" t="str">
        <f t="shared" si="27"/>
        <v>MAX</v>
      </c>
      <c r="T33" s="1">
        <f t="shared" si="35"/>
        <v>0</v>
      </c>
      <c r="U33" s="1">
        <f t="shared" si="36"/>
        <v>0</v>
      </c>
      <c r="V33" s="1">
        <f t="shared" si="37"/>
        <v>0</v>
      </c>
      <c r="W33" s="1">
        <f t="shared" si="38"/>
        <v>2</v>
      </c>
      <c r="X33" s="1">
        <v>2</v>
      </c>
    </row>
    <row r="34" spans="1:24" x14ac:dyDescent="0.25">
      <c r="A34" s="55"/>
      <c r="B34" s="1">
        <f t="shared" si="34"/>
        <v>4</v>
      </c>
      <c r="C34" t="s">
        <v>51</v>
      </c>
      <c r="D34" s="1">
        <f t="shared" si="24"/>
        <v>0</v>
      </c>
      <c r="E34" s="1">
        <f t="shared" si="25"/>
        <v>0</v>
      </c>
      <c r="F34" s="1">
        <f>COUNTIF(Preliminary!AE:AE,Dummy!C34)</f>
        <v>0</v>
      </c>
      <c r="G34" s="1">
        <f>COUNTIF(Preliminary!AO:AO,Dummy!C34)</f>
        <v>0</v>
      </c>
      <c r="H34" s="1">
        <f>SUMIF(Preliminary!$AE:$AE,Dummy!$C34,Preliminary!AI:AI)</f>
        <v>0</v>
      </c>
      <c r="I34" s="1">
        <f>SUMIF(Preliminary!$AE:$AE,Dummy!$C34,Preliminary!AJ:AJ)</f>
        <v>0</v>
      </c>
      <c r="J34" s="1">
        <f>SUMIF(Preliminary!$AE:$AE,Dummy!$C34,Preliminary!AK:AK)</f>
        <v>0</v>
      </c>
      <c r="K34" s="1">
        <f>SUMIF(Preliminary!$AO:$AO,Dummy!$C34,Preliminary!AS:AS)</f>
        <v>0</v>
      </c>
      <c r="L34" s="1">
        <f>SUMIF(Preliminary!$AO:$AO,Dummy!$C34,Preliminary!AT:AT)</f>
        <v>0</v>
      </c>
      <c r="M34" s="1">
        <f>SUMIF(Preliminary!$AO:$AO,Dummy!$C34,Preliminary!AU:AU)</f>
        <v>0</v>
      </c>
      <c r="N34" s="1">
        <f>SUMIF(Preliminary!AE:AE,C34,Preliminary!AG:AG)+SUMIF(Preliminary!AO:AO,C34,Preliminary!AQ:AQ)</f>
        <v>0</v>
      </c>
      <c r="O34" s="1">
        <f>SUMIF(Preliminary!AE:AE,C34,Preliminary!AH:AH)+SUMIF(Preliminary!AO:AO,C34,Preliminary!AR:AR)</f>
        <v>0</v>
      </c>
      <c r="P34" s="4" t="str">
        <f t="shared" si="26"/>
        <v>MAX</v>
      </c>
      <c r="Q34" s="1">
        <f>SUMIF(Preliminary!AE:AE,C34,Preliminary!AL:AL)+SUMIF(Preliminary!AO:AO,C34,Preliminary!AV:AV)</f>
        <v>0</v>
      </c>
      <c r="R34" s="1">
        <f>SUMIF(Preliminary!AE:AE,C34,Preliminary!AM:AM)+SUMIF(Preliminary!AO:AO,C34,Preliminary!AW:AW)</f>
        <v>0</v>
      </c>
      <c r="S34" s="4" t="str">
        <f t="shared" si="27"/>
        <v>MAX</v>
      </c>
      <c r="T34" s="1">
        <f t="shared" si="35"/>
        <v>0</v>
      </c>
      <c r="U34" s="1">
        <f t="shared" si="36"/>
        <v>0</v>
      </c>
      <c r="V34" s="1">
        <f t="shared" si="37"/>
        <v>0</v>
      </c>
      <c r="W34" s="1">
        <f t="shared" si="38"/>
        <v>3</v>
      </c>
      <c r="X34" s="1">
        <v>3</v>
      </c>
    </row>
  </sheetData>
  <mergeCells count="13">
    <mergeCell ref="A23:A26"/>
    <mergeCell ref="A27:A30"/>
    <mergeCell ref="A31:A34"/>
    <mergeCell ref="A3:A6"/>
    <mergeCell ref="A7:A10"/>
    <mergeCell ref="A11:A14"/>
    <mergeCell ref="A15:A18"/>
    <mergeCell ref="A19:A22"/>
    <mergeCell ref="E1:G1"/>
    <mergeCell ref="H1:M1"/>
    <mergeCell ref="N1:P1"/>
    <mergeCell ref="Q1:S1"/>
    <mergeCell ref="T1:X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A5577-D33C-4D22-A376-2229D9D229A5}">
  <dimension ref="B2:BR67"/>
  <sheetViews>
    <sheetView showGridLines="0" showRowColHeaders="0" tabSelected="1" topLeftCell="A25" workbookViewId="0">
      <selection activeCell="D38" sqref="D38"/>
    </sheetView>
  </sheetViews>
  <sheetFormatPr defaultRowHeight="12.75" x14ac:dyDescent="0.25"/>
  <cols>
    <col min="1" max="1" width="3.7109375" style="12" customWidth="1"/>
    <col min="2" max="2" width="8.7109375" style="15" customWidth="1"/>
    <col min="3" max="3" width="23.7109375" style="16" customWidth="1"/>
    <col min="4" max="4" width="3.7109375" style="17" customWidth="1"/>
    <col min="5" max="5" width="1.7109375" style="12" customWidth="1"/>
    <col min="6" max="6" width="3.7109375" style="18" customWidth="1"/>
    <col min="7" max="7" width="23.7109375" style="19" customWidth="1"/>
    <col min="8" max="8" width="3.7109375" style="17" customWidth="1"/>
    <col min="9" max="9" width="1.7109375" style="12" customWidth="1"/>
    <col min="10" max="10" width="3.7109375" style="18" customWidth="1"/>
    <col min="11" max="11" width="3.7109375" style="17" customWidth="1"/>
    <col min="12" max="12" width="1.7109375" style="12" customWidth="1"/>
    <col min="13" max="13" width="3.7109375" style="18" customWidth="1"/>
    <col min="14" max="14" width="3.7109375" style="17" customWidth="1"/>
    <col min="15" max="15" width="1.7109375" style="12" customWidth="1"/>
    <col min="16" max="16" width="3.7109375" style="18" customWidth="1"/>
    <col min="17" max="17" width="3.7109375" style="17" customWidth="1"/>
    <col min="18" max="18" width="1.7109375" style="12" customWidth="1"/>
    <col min="19" max="19" width="3.7109375" style="18" customWidth="1"/>
    <col min="20" max="20" width="3.7109375" style="17" customWidth="1"/>
    <col min="21" max="21" width="1.7109375" style="12" customWidth="1"/>
    <col min="22" max="22" width="3.7109375" style="18" customWidth="1"/>
    <col min="23" max="23" width="4.7109375" style="17" customWidth="1"/>
    <col min="24" max="24" width="1.7109375" style="12" customWidth="1"/>
    <col min="25" max="25" width="4.7109375" style="18" customWidth="1"/>
    <col min="26" max="26" width="3.7109375" style="12" customWidth="1"/>
    <col min="27" max="27" width="2.140625" style="12" hidden="1" customWidth="1"/>
    <col min="28" max="28" width="19.85546875" style="12" hidden="1" customWidth="1"/>
    <col min="29" max="29" width="2.42578125" style="12" hidden="1" customWidth="1"/>
    <col min="30" max="30" width="6.28515625" style="12" hidden="1" customWidth="1"/>
    <col min="31" max="31" width="6.7109375" style="12" hidden="1" customWidth="1"/>
    <col min="32" max="32" width="2.28515625" style="12" hidden="1" customWidth="1"/>
    <col min="33" max="33" width="5.5703125" style="12" hidden="1" customWidth="1"/>
    <col min="34" max="34" width="5.42578125" style="12" hidden="1" customWidth="1"/>
    <col min="35" max="37" width="4.28515625" style="12" hidden="1" customWidth="1"/>
    <col min="38" max="39" width="4.42578125" style="12" hidden="1" customWidth="1"/>
    <col min="40" max="40" width="4.5703125" style="12" hidden="1" customWidth="1"/>
    <col min="41" max="41" width="6.7109375" style="12" hidden="1" customWidth="1"/>
    <col min="42" max="42" width="2.28515625" style="12" hidden="1" customWidth="1"/>
    <col min="43" max="43" width="5.5703125" style="12" hidden="1" customWidth="1"/>
    <col min="44" max="44" width="5.42578125" style="12" hidden="1" customWidth="1"/>
    <col min="45" max="47" width="4.28515625" style="12" hidden="1" customWidth="1"/>
    <col min="48" max="49" width="4.42578125" style="12" hidden="1" customWidth="1"/>
    <col min="50" max="50" width="4.7109375" style="12" customWidth="1"/>
    <col min="51" max="51" width="22.7109375" style="12" customWidth="1"/>
    <col min="52" max="52" width="4.7109375" style="12" customWidth="1"/>
    <col min="53" max="63" width="3.7109375" style="12" customWidth="1"/>
    <col min="64" max="64" width="6.7109375" style="12" customWidth="1"/>
    <col min="65" max="66" width="5.7109375" style="12" customWidth="1"/>
    <col min="67" max="67" width="6.7109375" style="12" customWidth="1"/>
    <col min="68" max="68" width="4.7109375" style="12" customWidth="1"/>
    <col min="69" max="69" width="13.28515625" style="12" customWidth="1"/>
    <col min="70" max="70" width="11.85546875" style="12" customWidth="1"/>
    <col min="71" max="16384" width="9.140625" style="12"/>
  </cols>
  <sheetData>
    <row r="2" spans="2:67" ht="22.5" x14ac:dyDescent="0.25">
      <c r="B2" s="75" t="s">
        <v>104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75"/>
      <c r="BI2" s="75"/>
      <c r="BJ2" s="75"/>
      <c r="BK2" s="75"/>
      <c r="BL2" s="75"/>
      <c r="BM2" s="75"/>
      <c r="BN2" s="75"/>
      <c r="BO2" s="75"/>
    </row>
    <row r="3" spans="2:67" ht="12.75" customHeight="1" x14ac:dyDescent="0.25"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</row>
    <row r="4" spans="2:67" ht="15" customHeight="1" x14ac:dyDescent="0.25">
      <c r="B4" s="76" t="s">
        <v>71</v>
      </c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76"/>
      <c r="BK4" s="76"/>
      <c r="BL4" s="76"/>
      <c r="BM4" s="76"/>
      <c r="BN4" s="76"/>
      <c r="BO4" s="76"/>
    </row>
    <row r="5" spans="2:67" x14ac:dyDescent="0.25">
      <c r="B5" s="34" t="s">
        <v>86</v>
      </c>
      <c r="C5" s="35"/>
      <c r="D5" s="58" t="s">
        <v>87</v>
      </c>
      <c r="E5" s="58"/>
      <c r="F5" s="58"/>
      <c r="G5" s="36"/>
      <c r="H5" s="57" t="s">
        <v>88</v>
      </c>
      <c r="I5" s="56"/>
      <c r="J5" s="56"/>
      <c r="K5" s="57" t="s">
        <v>89</v>
      </c>
      <c r="L5" s="56"/>
      <c r="M5" s="56"/>
      <c r="N5" s="57" t="s">
        <v>90</v>
      </c>
      <c r="O5" s="56"/>
      <c r="P5" s="56"/>
      <c r="Q5" s="57" t="s">
        <v>91</v>
      </c>
      <c r="R5" s="56"/>
      <c r="S5" s="56"/>
      <c r="T5" s="57" t="s">
        <v>92</v>
      </c>
      <c r="U5" s="56"/>
      <c r="V5" s="56"/>
      <c r="W5" s="56" t="s">
        <v>1</v>
      </c>
      <c r="X5" s="56"/>
      <c r="Y5" s="56"/>
      <c r="AD5" s="12" t="s">
        <v>23</v>
      </c>
      <c r="AE5" s="12" t="s">
        <v>11</v>
      </c>
      <c r="AF5" s="12" t="s">
        <v>8</v>
      </c>
      <c r="AG5" s="12" t="s">
        <v>6</v>
      </c>
      <c r="AH5" s="12" t="s">
        <v>7</v>
      </c>
      <c r="AI5" s="12" t="s">
        <v>3</v>
      </c>
      <c r="AJ5" s="13" t="s">
        <v>5</v>
      </c>
      <c r="AK5" s="13" t="s">
        <v>4</v>
      </c>
      <c r="AL5" s="12" t="s">
        <v>9</v>
      </c>
      <c r="AM5" s="12" t="s">
        <v>10</v>
      </c>
      <c r="AO5" s="12" t="s">
        <v>12</v>
      </c>
      <c r="AP5" s="12" t="s">
        <v>13</v>
      </c>
      <c r="AQ5" s="12" t="s">
        <v>6</v>
      </c>
      <c r="AR5" s="12" t="s">
        <v>7</v>
      </c>
      <c r="AS5" s="13" t="s">
        <v>14</v>
      </c>
      <c r="AT5" s="13" t="s">
        <v>15</v>
      </c>
      <c r="AU5" s="13" t="s">
        <v>16</v>
      </c>
      <c r="AV5" s="12" t="s">
        <v>9</v>
      </c>
      <c r="AW5" s="12" t="s">
        <v>10</v>
      </c>
      <c r="AX5" s="72" t="s">
        <v>93</v>
      </c>
      <c r="AY5" s="73"/>
      <c r="AZ5" s="74"/>
      <c r="BA5" s="72" t="s">
        <v>94</v>
      </c>
      <c r="BB5" s="73"/>
      <c r="BC5" s="74"/>
      <c r="BD5" s="72" t="s">
        <v>95</v>
      </c>
      <c r="BE5" s="73"/>
      <c r="BF5" s="73"/>
      <c r="BG5" s="73"/>
      <c r="BH5" s="73"/>
      <c r="BI5" s="74"/>
      <c r="BJ5" s="72" t="s">
        <v>30</v>
      </c>
      <c r="BK5" s="73"/>
      <c r="BL5" s="74"/>
      <c r="BM5" s="72" t="s">
        <v>96</v>
      </c>
      <c r="BN5" s="73"/>
      <c r="BO5" s="74"/>
    </row>
    <row r="6" spans="2:67" x14ac:dyDescent="0.25">
      <c r="B6" s="23">
        <v>45891</v>
      </c>
      <c r="C6" s="24" t="str">
        <f>AB7</f>
        <v> Netherlands</v>
      </c>
      <c r="D6" s="48">
        <v>3</v>
      </c>
      <c r="E6" s="49" t="s">
        <v>0</v>
      </c>
      <c r="F6" s="47">
        <v>2</v>
      </c>
      <c r="G6" s="25" t="str">
        <f>AB8</f>
        <v> Sweden</v>
      </c>
      <c r="H6" s="28">
        <v>25</v>
      </c>
      <c r="I6" s="29" t="s">
        <v>0</v>
      </c>
      <c r="J6" s="30">
        <v>27</v>
      </c>
      <c r="K6" s="28">
        <v>25</v>
      </c>
      <c r="L6" s="29" t="s">
        <v>0</v>
      </c>
      <c r="M6" s="30">
        <v>11</v>
      </c>
      <c r="N6" s="28">
        <v>25</v>
      </c>
      <c r="O6" s="29" t="s">
        <v>0</v>
      </c>
      <c r="P6" s="30">
        <v>21</v>
      </c>
      <c r="Q6" s="28">
        <v>21</v>
      </c>
      <c r="R6" s="29" t="s">
        <v>0</v>
      </c>
      <c r="S6" s="30">
        <v>25</v>
      </c>
      <c r="T6" s="28">
        <v>15</v>
      </c>
      <c r="U6" s="29" t="s">
        <v>0</v>
      </c>
      <c r="V6" s="30">
        <v>9</v>
      </c>
      <c r="W6" s="31">
        <f>SUM(H6,K6,N6,Q6,T6)</f>
        <v>111</v>
      </c>
      <c r="X6" s="29" t="s">
        <v>0</v>
      </c>
      <c r="Y6" s="32">
        <f>SUM(J6,M6,P6,S6,V6)</f>
        <v>93</v>
      </c>
      <c r="AA6" s="12">
        <v>1</v>
      </c>
      <c r="AB6" s="12" t="s">
        <v>75</v>
      </c>
      <c r="AD6" s="12">
        <f>AG6+AH6</f>
        <v>5</v>
      </c>
      <c r="AE6" s="12" t="str">
        <f>IF(OR(D6="",F6=""),0,IF(D6&gt;F6,C6,G6))</f>
        <v> Netherlands</v>
      </c>
      <c r="AF6" s="12">
        <f>IF(OR(D6="",F6=""),0,1)</f>
        <v>1</v>
      </c>
      <c r="AG6" s="12">
        <f>IF(OR(D6="",F6=""),0,IF(D6&gt;F6,D6,F6))</f>
        <v>3</v>
      </c>
      <c r="AH6" s="12">
        <f>IF(OR(D6="",F6=""),0,IF(D6&gt;F6,F6,D6))</f>
        <v>2</v>
      </c>
      <c r="AI6" s="12">
        <f>IF(AND(AG6=3,AH6=0),1,0)</f>
        <v>0</v>
      </c>
      <c r="AJ6" s="12">
        <f>IF(AND(AG6=3,AH6=1),1,0)</f>
        <v>0</v>
      </c>
      <c r="AK6" s="12">
        <f>IF(AND(AG6=3,AH6=2),1,0)</f>
        <v>1</v>
      </c>
      <c r="AL6" s="12">
        <f>IF(D6&gt;F6,SUM(H6,K6,N6,Q6,T6,),SUM(J6,M6,P6,S6,V6))</f>
        <v>111</v>
      </c>
      <c r="AM6" s="12">
        <f>IF(D6&gt;F6,SUM(J6,M6,P6,S6,V6),SUM(H6,K6,N6,Q6,T6))</f>
        <v>93</v>
      </c>
      <c r="AO6" s="12" t="str">
        <f>IF(OR(D6="",F6=""),0,IF(D6&lt;F6,C6,G6))</f>
        <v> Sweden</v>
      </c>
      <c r="AP6" s="12">
        <f>IF(OR(D6="",F6=""),0,1)</f>
        <v>1</v>
      </c>
      <c r="AQ6" s="12">
        <f>IF(OR(D6="",F6=""),0,IF(D6&lt;F6,D6,F6))</f>
        <v>2</v>
      </c>
      <c r="AR6" s="12">
        <f>IF(OR(D6="",F6=""),0,IF(D6&lt;F6,F6,D6))</f>
        <v>3</v>
      </c>
      <c r="AS6" s="12">
        <f>IF(AND(AQ6=2,AR6=3),1,0)</f>
        <v>1</v>
      </c>
      <c r="AT6" s="12">
        <f>IF(AND(AQ6=1,AR6=3),1,0)</f>
        <v>0</v>
      </c>
      <c r="AU6" s="12">
        <f>IF(AND(AQ6=0,AR6=3),1,0)</f>
        <v>0</v>
      </c>
      <c r="AV6" s="12">
        <f>IF(D6&lt;F6,SUM(H6,K6,N6,Q6,T6,),SUM(J6,M6,P6,S6,V6))</f>
        <v>93</v>
      </c>
      <c r="AW6" s="12">
        <f>IF(D6&lt;F6,SUM(J6,M6,P6,S6,V6),SUM(H6,K6,N6,Q6,T6))</f>
        <v>111</v>
      </c>
      <c r="AX6" s="27" t="s">
        <v>24</v>
      </c>
      <c r="AY6" s="27" t="s">
        <v>97</v>
      </c>
      <c r="AZ6" s="27" t="s">
        <v>26</v>
      </c>
      <c r="BA6" s="27" t="s">
        <v>98</v>
      </c>
      <c r="BB6" s="27" t="s">
        <v>99</v>
      </c>
      <c r="BC6" s="27" t="s">
        <v>100</v>
      </c>
      <c r="BD6" s="27" t="s">
        <v>3</v>
      </c>
      <c r="BE6" s="27" t="s">
        <v>5</v>
      </c>
      <c r="BF6" s="27" t="s">
        <v>4</v>
      </c>
      <c r="BG6" s="27" t="s">
        <v>14</v>
      </c>
      <c r="BH6" s="27" t="s">
        <v>15</v>
      </c>
      <c r="BI6" s="27" t="s">
        <v>16</v>
      </c>
      <c r="BJ6" s="27" t="s">
        <v>99</v>
      </c>
      <c r="BK6" s="27" t="s">
        <v>100</v>
      </c>
      <c r="BL6" s="27" t="s">
        <v>101</v>
      </c>
      <c r="BM6" s="27" t="s">
        <v>99</v>
      </c>
      <c r="BN6" s="27" t="s">
        <v>100</v>
      </c>
      <c r="BO6" s="27" t="s">
        <v>102</v>
      </c>
    </row>
    <row r="7" spans="2:67" x14ac:dyDescent="0.25">
      <c r="B7" s="23">
        <v>45891</v>
      </c>
      <c r="C7" s="24" t="str">
        <f>AB6</f>
        <v> Thailand</v>
      </c>
      <c r="D7" s="48">
        <v>3</v>
      </c>
      <c r="E7" s="49" t="s">
        <v>0</v>
      </c>
      <c r="F7" s="47">
        <v>1</v>
      </c>
      <c r="G7" s="25" t="str">
        <f>AB9</f>
        <v> Egypt</v>
      </c>
      <c r="H7" s="28">
        <v>25</v>
      </c>
      <c r="I7" s="29" t="s">
        <v>0</v>
      </c>
      <c r="J7" s="30">
        <v>15</v>
      </c>
      <c r="K7" s="28">
        <v>23</v>
      </c>
      <c r="L7" s="29" t="s">
        <v>0</v>
      </c>
      <c r="M7" s="30">
        <v>25</v>
      </c>
      <c r="N7" s="28">
        <v>25</v>
      </c>
      <c r="O7" s="29" t="s">
        <v>0</v>
      </c>
      <c r="P7" s="30">
        <v>15</v>
      </c>
      <c r="Q7" s="28">
        <v>25</v>
      </c>
      <c r="R7" s="29" t="s">
        <v>0</v>
      </c>
      <c r="S7" s="30">
        <v>11</v>
      </c>
      <c r="T7" s="28"/>
      <c r="U7" s="29" t="s">
        <v>0</v>
      </c>
      <c r="V7" s="30"/>
      <c r="W7" s="31">
        <f t="shared" ref="W7:W11" si="0">SUM(H7,K7,N7,Q7,T7)</f>
        <v>98</v>
      </c>
      <c r="X7" s="29" t="s">
        <v>0</v>
      </c>
      <c r="Y7" s="32">
        <f t="shared" ref="Y7:Y11" si="1">SUM(J7,M7,P7,S7,V7)</f>
        <v>66</v>
      </c>
      <c r="AA7" s="12">
        <v>2</v>
      </c>
      <c r="AB7" s="12" t="s">
        <v>52</v>
      </c>
      <c r="AD7" s="12">
        <f t="shared" ref="AD7:AD11" si="2">AG7+AH7</f>
        <v>4</v>
      </c>
      <c r="AE7" s="12" t="str">
        <f t="shared" ref="AE7:AE11" si="3">IF(OR(D7="",F7=""),0,IF(D7&gt;F7,C7,G7))</f>
        <v> Thailand</v>
      </c>
      <c r="AF7" s="12">
        <f t="shared" ref="AF7:AF11" si="4">IF(OR(D7="",F7=""),0,1)</f>
        <v>1</v>
      </c>
      <c r="AG7" s="12">
        <f t="shared" ref="AG7:AG11" si="5">IF(OR(D7="",F7=""),0,IF(D7&gt;F7,D7,F7))</f>
        <v>3</v>
      </c>
      <c r="AH7" s="12">
        <f t="shared" ref="AH7:AH11" si="6">IF(OR(D7="",F7=""),0,IF(D7&gt;F7,F7,D7))</f>
        <v>1</v>
      </c>
      <c r="AI7" s="12">
        <f t="shared" ref="AI7:AI11" si="7">IF(AND(AG7=3,AH7=0),1,0)</f>
        <v>0</v>
      </c>
      <c r="AJ7" s="12">
        <f t="shared" ref="AJ7:AJ11" si="8">IF(AND(AG7=3,AH7=1),1,0)</f>
        <v>1</v>
      </c>
      <c r="AK7" s="12">
        <f t="shared" ref="AK7:AK11" si="9">IF(AND(AG7=3,AH7=2),1,0)</f>
        <v>0</v>
      </c>
      <c r="AL7" s="12">
        <f t="shared" ref="AL7:AL11" si="10">IF(D7&gt;F7,SUM(H7,K7,N7,Q7,T7,),SUM(J7,M7,P7,S7,V7))</f>
        <v>98</v>
      </c>
      <c r="AM7" s="12">
        <f t="shared" ref="AM7:AM11" si="11">IF(D7&gt;F7,SUM(J7,M7,P7,S7,V7),SUM(H7,K7,N7,Q7,T7))</f>
        <v>66</v>
      </c>
      <c r="AO7" s="12" t="str">
        <f t="shared" ref="AO7:AO11" si="12">IF(OR(D7="",F7=""),0,IF(D7&lt;F7,C7,G7))</f>
        <v> Egypt</v>
      </c>
      <c r="AP7" s="12">
        <f t="shared" ref="AP7:AP11" si="13">IF(OR(D7="",F7=""),0,1)</f>
        <v>1</v>
      </c>
      <c r="AQ7" s="12">
        <f t="shared" ref="AQ7:AQ11" si="14">IF(OR(D7="",F7=""),0,IF(D7&lt;F7,D7,F7))</f>
        <v>1</v>
      </c>
      <c r="AR7" s="12">
        <f t="shared" ref="AR7:AR11" si="15">IF(OR(D7="",F7=""),0,IF(D7&lt;F7,F7,D7))</f>
        <v>3</v>
      </c>
      <c r="AS7" s="12">
        <f t="shared" ref="AS7:AS11" si="16">IF(AND(AQ7=2,AR7=3),1,0)</f>
        <v>0</v>
      </c>
      <c r="AT7" s="12">
        <f t="shared" ref="AT7:AT11" si="17">IF(AND(AQ7=1,AR7=3),1,0)</f>
        <v>1</v>
      </c>
      <c r="AU7" s="12">
        <f t="shared" ref="AU7:AU11" si="18">IF(AND(AQ7=0,AR7=3),1,0)</f>
        <v>0</v>
      </c>
      <c r="AV7" s="12">
        <f t="shared" ref="AV7:AV11" si="19">IF(D7&lt;F7,SUM(H7,K7,N7,Q7,T7,),SUM(J7,M7,P7,S7,V7))</f>
        <v>66</v>
      </c>
      <c r="AW7" s="12">
        <f t="shared" ref="AW7:AW11" si="20">IF(D7&lt;F7,SUM(J7,M7,P7,S7,V7),SUM(H7,K7,N7,Q7,T7))</f>
        <v>98</v>
      </c>
      <c r="AX7" s="50">
        <v>1</v>
      </c>
      <c r="AY7" s="51" t="str">
        <f>VLOOKUP($AX7,Dummy!$B$3:$S$6,2,FALSE)</f>
        <v> Thailand</v>
      </c>
      <c r="AZ7" s="50">
        <f>VLOOKUP($AX7,Dummy!$B$3:$S$6,3,FALSE)</f>
        <v>3</v>
      </c>
      <c r="BA7" s="50">
        <f>VLOOKUP($AX7,Dummy!$B$3:$S$6,4,FALSE)</f>
        <v>1</v>
      </c>
      <c r="BB7" s="50">
        <f>VLOOKUP($AX7,Dummy!$B$3:$S$6,5,FALSE)</f>
        <v>1</v>
      </c>
      <c r="BC7" s="50">
        <f>VLOOKUP($AX7,Dummy!$B$3:$S$6,6,FALSE)</f>
        <v>0</v>
      </c>
      <c r="BD7" s="50">
        <f>VLOOKUP($AX7,Dummy!$B$3:$S$6,7,FALSE)</f>
        <v>0</v>
      </c>
      <c r="BE7" s="50">
        <f>VLOOKUP($AX7,Dummy!$B$3:$S$6,8,FALSE)</f>
        <v>1</v>
      </c>
      <c r="BF7" s="50">
        <f>VLOOKUP($AX7,Dummy!$B$3:$S$6,9,FALSE)</f>
        <v>0</v>
      </c>
      <c r="BG7" s="50">
        <f>VLOOKUP($AX7,Dummy!$B$3:$S$6,10,FALSE)</f>
        <v>0</v>
      </c>
      <c r="BH7" s="50">
        <f>VLOOKUP($AX7,Dummy!$B$3:$S$6,11,FALSE)</f>
        <v>0</v>
      </c>
      <c r="BI7" s="50">
        <f>VLOOKUP($AX7,Dummy!$B$3:$S$6,12,FALSE)</f>
        <v>0</v>
      </c>
      <c r="BJ7" s="50">
        <f>VLOOKUP($AX7,Dummy!$B$3:$S$6,13,FALSE)</f>
        <v>3</v>
      </c>
      <c r="BK7" s="50">
        <f>VLOOKUP($AX7,Dummy!$B$3:$S$6,14,FALSE)</f>
        <v>1</v>
      </c>
      <c r="BL7" s="52">
        <f>VLOOKUP($AX7,Dummy!$B$3:$S$6,15,FALSE)</f>
        <v>3000</v>
      </c>
      <c r="BM7" s="50">
        <f>VLOOKUP($AX7,Dummy!$B$3:$S$6,16,FALSE)</f>
        <v>98</v>
      </c>
      <c r="BN7" s="50">
        <f>VLOOKUP($AX7,Dummy!$B$3:$S$6,17,FALSE)</f>
        <v>66</v>
      </c>
      <c r="BO7" s="52">
        <f>VLOOKUP($AX7,Dummy!$B$3:$S$6,18,FALSE)</f>
        <v>1484.8484848484848</v>
      </c>
    </row>
    <row r="8" spans="2:67" x14ac:dyDescent="0.25">
      <c r="B8" s="23">
        <v>45893</v>
      </c>
      <c r="C8" s="24" t="str">
        <f>AB7</f>
        <v> Netherlands</v>
      </c>
      <c r="D8" s="48"/>
      <c r="E8" s="49" t="s">
        <v>0</v>
      </c>
      <c r="F8" s="47"/>
      <c r="G8" s="25" t="str">
        <f>AB9</f>
        <v> Egypt</v>
      </c>
      <c r="H8" s="28"/>
      <c r="I8" s="29" t="s">
        <v>0</v>
      </c>
      <c r="J8" s="30"/>
      <c r="K8" s="28"/>
      <c r="L8" s="29" t="s">
        <v>0</v>
      </c>
      <c r="M8" s="30"/>
      <c r="N8" s="28"/>
      <c r="O8" s="29" t="s">
        <v>0</v>
      </c>
      <c r="P8" s="30"/>
      <c r="Q8" s="28"/>
      <c r="R8" s="29" t="s">
        <v>0</v>
      </c>
      <c r="S8" s="30"/>
      <c r="T8" s="28"/>
      <c r="U8" s="29" t="s">
        <v>0</v>
      </c>
      <c r="V8" s="30"/>
      <c r="W8" s="31">
        <f t="shared" si="0"/>
        <v>0</v>
      </c>
      <c r="X8" s="29" t="s">
        <v>0</v>
      </c>
      <c r="Y8" s="32">
        <f t="shared" si="1"/>
        <v>0</v>
      </c>
      <c r="AA8" s="12">
        <v>3</v>
      </c>
      <c r="AB8" s="12" t="s">
        <v>65</v>
      </c>
      <c r="AD8" s="12">
        <f t="shared" si="2"/>
        <v>0</v>
      </c>
      <c r="AE8" s="12">
        <f t="shared" si="3"/>
        <v>0</v>
      </c>
      <c r="AF8" s="12">
        <f t="shared" si="4"/>
        <v>0</v>
      </c>
      <c r="AG8" s="12">
        <f t="shared" si="5"/>
        <v>0</v>
      </c>
      <c r="AH8" s="12">
        <f t="shared" si="6"/>
        <v>0</v>
      </c>
      <c r="AI8" s="12">
        <f t="shared" si="7"/>
        <v>0</v>
      </c>
      <c r="AJ8" s="12">
        <f t="shared" si="8"/>
        <v>0</v>
      </c>
      <c r="AK8" s="12">
        <f t="shared" si="9"/>
        <v>0</v>
      </c>
      <c r="AL8" s="12">
        <f t="shared" si="10"/>
        <v>0</v>
      </c>
      <c r="AM8" s="12">
        <f t="shared" si="11"/>
        <v>0</v>
      </c>
      <c r="AO8" s="12">
        <f t="shared" si="12"/>
        <v>0</v>
      </c>
      <c r="AP8" s="12">
        <f t="shared" si="13"/>
        <v>0</v>
      </c>
      <c r="AQ8" s="12">
        <f t="shared" si="14"/>
        <v>0</v>
      </c>
      <c r="AR8" s="12">
        <f t="shared" si="15"/>
        <v>0</v>
      </c>
      <c r="AS8" s="12">
        <f t="shared" si="16"/>
        <v>0</v>
      </c>
      <c r="AT8" s="12">
        <f t="shared" si="17"/>
        <v>0</v>
      </c>
      <c r="AU8" s="12">
        <f t="shared" si="18"/>
        <v>0</v>
      </c>
      <c r="AV8" s="12">
        <f t="shared" si="19"/>
        <v>0</v>
      </c>
      <c r="AW8" s="12">
        <f t="shared" si="20"/>
        <v>0</v>
      </c>
      <c r="AX8" s="50">
        <v>2</v>
      </c>
      <c r="AY8" s="51" t="str">
        <f>VLOOKUP($AX8,Dummy!$B$3:$S$6,2,FALSE)</f>
        <v> Netherlands</v>
      </c>
      <c r="AZ8" s="50">
        <f>VLOOKUP($AX8,Dummy!$B$3:$S$6,3,FALSE)</f>
        <v>2</v>
      </c>
      <c r="BA8" s="50">
        <f>VLOOKUP($AX8,Dummy!$B$3:$S$6,4,FALSE)</f>
        <v>1</v>
      </c>
      <c r="BB8" s="50">
        <f>VLOOKUP($AX8,Dummy!$B$3:$S$6,5,FALSE)</f>
        <v>1</v>
      </c>
      <c r="BC8" s="50">
        <f>VLOOKUP($AX8,Dummy!$B$3:$S$6,6,FALSE)</f>
        <v>0</v>
      </c>
      <c r="BD8" s="50">
        <f>VLOOKUP($AX8,Dummy!$B$3:$S$6,7,FALSE)</f>
        <v>0</v>
      </c>
      <c r="BE8" s="50">
        <f>VLOOKUP($AX8,Dummy!$B$3:$S$6,8,FALSE)</f>
        <v>0</v>
      </c>
      <c r="BF8" s="50">
        <f>VLOOKUP($AX8,Dummy!$B$3:$S$6,9,FALSE)</f>
        <v>1</v>
      </c>
      <c r="BG8" s="50">
        <f>VLOOKUP($AX8,Dummy!$B$3:$S$6,10,FALSE)</f>
        <v>0</v>
      </c>
      <c r="BH8" s="50">
        <f>VLOOKUP($AX8,Dummy!$B$3:$S$6,11,FALSE)</f>
        <v>0</v>
      </c>
      <c r="BI8" s="50">
        <f>VLOOKUP($AX8,Dummy!$B$3:$S$6,12,FALSE)</f>
        <v>0</v>
      </c>
      <c r="BJ8" s="50">
        <f>VLOOKUP($AX8,Dummy!$B$3:$S$6,13,FALSE)</f>
        <v>3</v>
      </c>
      <c r="BK8" s="50">
        <f>VLOOKUP($AX8,Dummy!$B$3:$S$6,14,FALSE)</f>
        <v>2</v>
      </c>
      <c r="BL8" s="52">
        <f>VLOOKUP($AX8,Dummy!$B$3:$S$6,15,FALSE)</f>
        <v>1500</v>
      </c>
      <c r="BM8" s="50">
        <f>VLOOKUP($AX8,Dummy!$B$3:$S$6,16,FALSE)</f>
        <v>111</v>
      </c>
      <c r="BN8" s="50">
        <f>VLOOKUP($AX8,Dummy!$B$3:$S$6,17,FALSE)</f>
        <v>93</v>
      </c>
      <c r="BO8" s="52">
        <f>VLOOKUP($AX8,Dummy!$B$3:$S$6,18,FALSE)</f>
        <v>1193.5483870967741</v>
      </c>
    </row>
    <row r="9" spans="2:67" x14ac:dyDescent="0.25">
      <c r="B9" s="23">
        <v>45893</v>
      </c>
      <c r="C9" s="24" t="str">
        <f>AB6</f>
        <v> Thailand</v>
      </c>
      <c r="D9" s="48"/>
      <c r="E9" s="49" t="s">
        <v>0</v>
      </c>
      <c r="F9" s="47"/>
      <c r="G9" s="25" t="str">
        <f>AB8</f>
        <v> Sweden</v>
      </c>
      <c r="H9" s="28"/>
      <c r="I9" s="29" t="s">
        <v>0</v>
      </c>
      <c r="J9" s="30"/>
      <c r="K9" s="28"/>
      <c r="L9" s="29" t="s">
        <v>0</v>
      </c>
      <c r="M9" s="30"/>
      <c r="N9" s="28"/>
      <c r="O9" s="29" t="s">
        <v>0</v>
      </c>
      <c r="P9" s="30"/>
      <c r="Q9" s="28"/>
      <c r="R9" s="29" t="s">
        <v>0</v>
      </c>
      <c r="S9" s="30"/>
      <c r="T9" s="28"/>
      <c r="U9" s="29" t="s">
        <v>0</v>
      </c>
      <c r="V9" s="30"/>
      <c r="W9" s="31">
        <f t="shared" si="0"/>
        <v>0</v>
      </c>
      <c r="X9" s="29" t="s">
        <v>0</v>
      </c>
      <c r="Y9" s="32">
        <f t="shared" si="1"/>
        <v>0</v>
      </c>
      <c r="AA9" s="12">
        <v>4</v>
      </c>
      <c r="AB9" s="12" t="s">
        <v>50</v>
      </c>
      <c r="AD9" s="12">
        <f t="shared" si="2"/>
        <v>0</v>
      </c>
      <c r="AE9" s="12">
        <f t="shared" si="3"/>
        <v>0</v>
      </c>
      <c r="AF9" s="12">
        <f t="shared" si="4"/>
        <v>0</v>
      </c>
      <c r="AG9" s="12">
        <f t="shared" si="5"/>
        <v>0</v>
      </c>
      <c r="AH9" s="12">
        <f t="shared" si="6"/>
        <v>0</v>
      </c>
      <c r="AI9" s="12">
        <f t="shared" si="7"/>
        <v>0</v>
      </c>
      <c r="AJ9" s="12">
        <f t="shared" si="8"/>
        <v>0</v>
      </c>
      <c r="AK9" s="12">
        <f t="shared" si="9"/>
        <v>0</v>
      </c>
      <c r="AL9" s="12">
        <f t="shared" si="10"/>
        <v>0</v>
      </c>
      <c r="AM9" s="12">
        <f t="shared" si="11"/>
        <v>0</v>
      </c>
      <c r="AO9" s="12">
        <f t="shared" si="12"/>
        <v>0</v>
      </c>
      <c r="AP9" s="12">
        <f t="shared" si="13"/>
        <v>0</v>
      </c>
      <c r="AQ9" s="12">
        <f t="shared" si="14"/>
        <v>0</v>
      </c>
      <c r="AR9" s="12">
        <f t="shared" si="15"/>
        <v>0</v>
      </c>
      <c r="AS9" s="12">
        <f t="shared" si="16"/>
        <v>0</v>
      </c>
      <c r="AT9" s="12">
        <f t="shared" si="17"/>
        <v>0</v>
      </c>
      <c r="AU9" s="12">
        <f t="shared" si="18"/>
        <v>0</v>
      </c>
      <c r="AV9" s="12">
        <f t="shared" si="19"/>
        <v>0</v>
      </c>
      <c r="AW9" s="12">
        <f t="shared" si="20"/>
        <v>0</v>
      </c>
      <c r="AX9" s="50">
        <v>3</v>
      </c>
      <c r="AY9" s="51" t="str">
        <f>VLOOKUP($AX9,Dummy!$B$3:$S$6,2,FALSE)</f>
        <v> Sweden</v>
      </c>
      <c r="AZ9" s="50">
        <f>VLOOKUP($AX9,Dummy!$B$3:$S$6,3,FALSE)</f>
        <v>1</v>
      </c>
      <c r="BA9" s="50">
        <f>VLOOKUP($AX9,Dummy!$B$3:$S$6,4,FALSE)</f>
        <v>1</v>
      </c>
      <c r="BB9" s="50">
        <f>VLOOKUP($AX9,Dummy!$B$3:$S$6,5,FALSE)</f>
        <v>0</v>
      </c>
      <c r="BC9" s="50">
        <f>VLOOKUP($AX9,Dummy!$B$3:$S$6,6,FALSE)</f>
        <v>1</v>
      </c>
      <c r="BD9" s="50">
        <f>VLOOKUP($AX9,Dummy!$B$3:$S$6,7,FALSE)</f>
        <v>0</v>
      </c>
      <c r="BE9" s="50">
        <f>VLOOKUP($AX9,Dummy!$B$3:$S$6,8,FALSE)</f>
        <v>0</v>
      </c>
      <c r="BF9" s="50">
        <f>VLOOKUP($AX9,Dummy!$B$3:$S$6,9,FALSE)</f>
        <v>0</v>
      </c>
      <c r="BG9" s="50">
        <f>VLOOKUP($AX9,Dummy!$B$3:$S$6,10,FALSE)</f>
        <v>1</v>
      </c>
      <c r="BH9" s="50">
        <f>VLOOKUP($AX9,Dummy!$B$3:$S$6,11,FALSE)</f>
        <v>0</v>
      </c>
      <c r="BI9" s="50">
        <f>VLOOKUP($AX9,Dummy!$B$3:$S$6,12,FALSE)</f>
        <v>0</v>
      </c>
      <c r="BJ9" s="50">
        <f>VLOOKUP($AX9,Dummy!$B$3:$S$6,13,FALSE)</f>
        <v>2</v>
      </c>
      <c r="BK9" s="50">
        <f>VLOOKUP($AX9,Dummy!$B$3:$S$6,14,FALSE)</f>
        <v>3</v>
      </c>
      <c r="BL9" s="52">
        <f>VLOOKUP($AX9,Dummy!$B$3:$S$6,15,FALSE)</f>
        <v>666.66666666666663</v>
      </c>
      <c r="BM9" s="50">
        <f>VLOOKUP($AX9,Dummy!$B$3:$S$6,16,FALSE)</f>
        <v>93</v>
      </c>
      <c r="BN9" s="50">
        <f>VLOOKUP($AX9,Dummy!$B$3:$S$6,17,FALSE)</f>
        <v>111</v>
      </c>
      <c r="BO9" s="52">
        <f>VLOOKUP($AX9,Dummy!$B$3:$S$6,18,FALSE)</f>
        <v>837.83783783783781</v>
      </c>
    </row>
    <row r="10" spans="2:67" x14ac:dyDescent="0.25">
      <c r="B10" s="23">
        <v>45895</v>
      </c>
      <c r="C10" s="24" t="str">
        <f>AB8</f>
        <v> Sweden</v>
      </c>
      <c r="D10" s="48"/>
      <c r="E10" s="49" t="s">
        <v>0</v>
      </c>
      <c r="F10" s="47"/>
      <c r="G10" s="25" t="str">
        <f>AB9</f>
        <v> Egypt</v>
      </c>
      <c r="H10" s="28"/>
      <c r="I10" s="29" t="s">
        <v>0</v>
      </c>
      <c r="J10" s="30"/>
      <c r="K10" s="28"/>
      <c r="L10" s="29" t="s">
        <v>0</v>
      </c>
      <c r="M10" s="30"/>
      <c r="N10" s="28"/>
      <c r="O10" s="29" t="s">
        <v>0</v>
      </c>
      <c r="P10" s="30"/>
      <c r="Q10" s="28"/>
      <c r="R10" s="29" t="s">
        <v>0</v>
      </c>
      <c r="S10" s="30"/>
      <c r="T10" s="28"/>
      <c r="U10" s="29" t="s">
        <v>0</v>
      </c>
      <c r="V10" s="30"/>
      <c r="W10" s="31">
        <f t="shared" si="0"/>
        <v>0</v>
      </c>
      <c r="X10" s="29" t="s">
        <v>0</v>
      </c>
      <c r="Y10" s="32">
        <f t="shared" si="1"/>
        <v>0</v>
      </c>
      <c r="AD10" s="12">
        <f t="shared" si="2"/>
        <v>0</v>
      </c>
      <c r="AE10" s="12">
        <f t="shared" si="3"/>
        <v>0</v>
      </c>
      <c r="AF10" s="12">
        <f t="shared" si="4"/>
        <v>0</v>
      </c>
      <c r="AG10" s="12">
        <f t="shared" si="5"/>
        <v>0</v>
      </c>
      <c r="AH10" s="12">
        <f t="shared" si="6"/>
        <v>0</v>
      </c>
      <c r="AI10" s="12">
        <f t="shared" si="7"/>
        <v>0</v>
      </c>
      <c r="AJ10" s="12">
        <f t="shared" si="8"/>
        <v>0</v>
      </c>
      <c r="AK10" s="12">
        <f t="shared" si="9"/>
        <v>0</v>
      </c>
      <c r="AL10" s="12">
        <f t="shared" si="10"/>
        <v>0</v>
      </c>
      <c r="AM10" s="12">
        <f t="shared" si="11"/>
        <v>0</v>
      </c>
      <c r="AO10" s="12">
        <f t="shared" si="12"/>
        <v>0</v>
      </c>
      <c r="AP10" s="12">
        <f t="shared" si="13"/>
        <v>0</v>
      </c>
      <c r="AQ10" s="12">
        <f t="shared" si="14"/>
        <v>0</v>
      </c>
      <c r="AR10" s="12">
        <f t="shared" si="15"/>
        <v>0</v>
      </c>
      <c r="AS10" s="12">
        <f t="shared" si="16"/>
        <v>0</v>
      </c>
      <c r="AT10" s="12">
        <f t="shared" si="17"/>
        <v>0</v>
      </c>
      <c r="AU10" s="12">
        <f t="shared" si="18"/>
        <v>0</v>
      </c>
      <c r="AV10" s="12">
        <f t="shared" si="19"/>
        <v>0</v>
      </c>
      <c r="AW10" s="12">
        <f t="shared" si="20"/>
        <v>0</v>
      </c>
      <c r="AX10" s="50">
        <v>4</v>
      </c>
      <c r="AY10" s="51" t="str">
        <f>VLOOKUP($AX10,Dummy!$B$3:$S$6,2,FALSE)</f>
        <v> Egypt</v>
      </c>
      <c r="AZ10" s="50">
        <f>VLOOKUP($AX10,Dummy!$B$3:$S$6,3,FALSE)</f>
        <v>0</v>
      </c>
      <c r="BA10" s="50">
        <f>VLOOKUP($AX10,Dummy!$B$3:$S$6,4,FALSE)</f>
        <v>1</v>
      </c>
      <c r="BB10" s="50">
        <f>VLOOKUP($AX10,Dummy!$B$3:$S$6,5,FALSE)</f>
        <v>0</v>
      </c>
      <c r="BC10" s="50">
        <f>VLOOKUP($AX10,Dummy!$B$3:$S$6,6,FALSE)</f>
        <v>1</v>
      </c>
      <c r="BD10" s="50">
        <f>VLOOKUP($AX10,Dummy!$B$3:$S$6,7,FALSE)</f>
        <v>0</v>
      </c>
      <c r="BE10" s="50">
        <f>VLOOKUP($AX10,Dummy!$B$3:$S$6,8,FALSE)</f>
        <v>0</v>
      </c>
      <c r="BF10" s="50">
        <f>VLOOKUP($AX10,Dummy!$B$3:$S$6,9,FALSE)</f>
        <v>0</v>
      </c>
      <c r="BG10" s="50">
        <f>VLOOKUP($AX10,Dummy!$B$3:$S$6,10,FALSE)</f>
        <v>0</v>
      </c>
      <c r="BH10" s="50">
        <f>VLOOKUP($AX10,Dummy!$B$3:$S$6,11,FALSE)</f>
        <v>1</v>
      </c>
      <c r="BI10" s="50">
        <f>VLOOKUP($AX10,Dummy!$B$3:$S$6,12,FALSE)</f>
        <v>0</v>
      </c>
      <c r="BJ10" s="50">
        <f>VLOOKUP($AX10,Dummy!$B$3:$S$6,13,FALSE)</f>
        <v>1</v>
      </c>
      <c r="BK10" s="50">
        <f>VLOOKUP($AX10,Dummy!$B$3:$S$6,14,FALSE)</f>
        <v>3</v>
      </c>
      <c r="BL10" s="52">
        <f>VLOOKUP($AX10,Dummy!$B$3:$S$6,15,FALSE)</f>
        <v>333.33333333333331</v>
      </c>
      <c r="BM10" s="50">
        <f>VLOOKUP($AX10,Dummy!$B$3:$S$6,16,FALSE)</f>
        <v>66</v>
      </c>
      <c r="BN10" s="50">
        <f>VLOOKUP($AX10,Dummy!$B$3:$S$6,17,FALSE)</f>
        <v>98</v>
      </c>
      <c r="BO10" s="52">
        <f>VLOOKUP($AX10,Dummy!$B$3:$S$6,18,FALSE)</f>
        <v>673.46938775510205</v>
      </c>
    </row>
    <row r="11" spans="2:67" x14ac:dyDescent="0.25">
      <c r="B11" s="23">
        <v>45895</v>
      </c>
      <c r="C11" s="24" t="str">
        <f>AB6</f>
        <v> Thailand</v>
      </c>
      <c r="D11" s="48"/>
      <c r="E11" s="49" t="s">
        <v>0</v>
      </c>
      <c r="F11" s="47"/>
      <c r="G11" s="25" t="str">
        <f>AB7</f>
        <v> Netherlands</v>
      </c>
      <c r="H11" s="28"/>
      <c r="I11" s="29" t="s">
        <v>0</v>
      </c>
      <c r="J11" s="30"/>
      <c r="K11" s="28"/>
      <c r="L11" s="29" t="s">
        <v>0</v>
      </c>
      <c r="M11" s="30"/>
      <c r="N11" s="28"/>
      <c r="O11" s="29" t="s">
        <v>0</v>
      </c>
      <c r="P11" s="30"/>
      <c r="Q11" s="28"/>
      <c r="R11" s="29" t="s">
        <v>0</v>
      </c>
      <c r="S11" s="30"/>
      <c r="T11" s="28"/>
      <c r="U11" s="29" t="s">
        <v>0</v>
      </c>
      <c r="V11" s="30"/>
      <c r="W11" s="31">
        <f t="shared" si="0"/>
        <v>0</v>
      </c>
      <c r="X11" s="29" t="s">
        <v>0</v>
      </c>
      <c r="Y11" s="32">
        <f t="shared" si="1"/>
        <v>0</v>
      </c>
      <c r="AD11" s="12">
        <f t="shared" si="2"/>
        <v>0</v>
      </c>
      <c r="AE11" s="12">
        <f t="shared" si="3"/>
        <v>0</v>
      </c>
      <c r="AF11" s="12">
        <f t="shared" si="4"/>
        <v>0</v>
      </c>
      <c r="AG11" s="12">
        <f t="shared" si="5"/>
        <v>0</v>
      </c>
      <c r="AH11" s="12">
        <f t="shared" si="6"/>
        <v>0</v>
      </c>
      <c r="AI11" s="12">
        <f t="shared" si="7"/>
        <v>0</v>
      </c>
      <c r="AJ11" s="12">
        <f t="shared" si="8"/>
        <v>0</v>
      </c>
      <c r="AK11" s="12">
        <f t="shared" si="9"/>
        <v>0</v>
      </c>
      <c r="AL11" s="12">
        <f t="shared" si="10"/>
        <v>0</v>
      </c>
      <c r="AM11" s="12">
        <f t="shared" si="11"/>
        <v>0</v>
      </c>
      <c r="AO11" s="12">
        <f t="shared" si="12"/>
        <v>0</v>
      </c>
      <c r="AP11" s="12">
        <f t="shared" si="13"/>
        <v>0</v>
      </c>
      <c r="AQ11" s="12">
        <f t="shared" si="14"/>
        <v>0</v>
      </c>
      <c r="AR11" s="12">
        <f t="shared" si="15"/>
        <v>0</v>
      </c>
      <c r="AS11" s="12">
        <f t="shared" si="16"/>
        <v>0</v>
      </c>
      <c r="AT11" s="12">
        <f t="shared" si="17"/>
        <v>0</v>
      </c>
      <c r="AU11" s="12">
        <f t="shared" si="18"/>
        <v>0</v>
      </c>
      <c r="AV11" s="12">
        <f t="shared" si="19"/>
        <v>0</v>
      </c>
      <c r="AW11" s="12">
        <f t="shared" si="20"/>
        <v>0</v>
      </c>
      <c r="BA11" s="26">
        <f>SUM(BA7:BA10)</f>
        <v>4</v>
      </c>
    </row>
    <row r="12" spans="2:67" ht="15" customHeight="1" x14ac:dyDescent="0.25">
      <c r="B12" s="76" t="s">
        <v>72</v>
      </c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76"/>
      <c r="BK12" s="76"/>
      <c r="BL12" s="76"/>
      <c r="BM12" s="76"/>
      <c r="BN12" s="76"/>
      <c r="BO12" s="76"/>
    </row>
    <row r="13" spans="2:67" x14ac:dyDescent="0.25">
      <c r="B13" s="20" t="s">
        <v>86</v>
      </c>
      <c r="C13" s="21"/>
      <c r="D13" s="60" t="s">
        <v>87</v>
      </c>
      <c r="E13" s="60"/>
      <c r="F13" s="60"/>
      <c r="G13" s="22"/>
      <c r="H13" s="61" t="s">
        <v>88</v>
      </c>
      <c r="I13" s="59"/>
      <c r="J13" s="59"/>
      <c r="K13" s="61" t="s">
        <v>89</v>
      </c>
      <c r="L13" s="59"/>
      <c r="M13" s="59"/>
      <c r="N13" s="61" t="s">
        <v>90</v>
      </c>
      <c r="O13" s="59"/>
      <c r="P13" s="59"/>
      <c r="Q13" s="61" t="s">
        <v>91</v>
      </c>
      <c r="R13" s="59"/>
      <c r="S13" s="59"/>
      <c r="T13" s="61" t="s">
        <v>92</v>
      </c>
      <c r="U13" s="59"/>
      <c r="V13" s="59"/>
      <c r="W13" s="59" t="s">
        <v>1</v>
      </c>
      <c r="X13" s="59"/>
      <c r="Y13" s="59"/>
      <c r="AD13" s="12" t="s">
        <v>23</v>
      </c>
      <c r="AE13" s="12" t="s">
        <v>11</v>
      </c>
      <c r="AF13" s="12" t="s">
        <v>8</v>
      </c>
      <c r="AG13" s="12" t="s">
        <v>6</v>
      </c>
      <c r="AH13" s="12" t="s">
        <v>7</v>
      </c>
      <c r="AI13" s="12" t="s">
        <v>3</v>
      </c>
      <c r="AJ13" s="13" t="s">
        <v>5</v>
      </c>
      <c r="AK13" s="13" t="s">
        <v>4</v>
      </c>
      <c r="AL13" s="12" t="s">
        <v>9</v>
      </c>
      <c r="AM13" s="12" t="s">
        <v>10</v>
      </c>
      <c r="AO13" s="12" t="s">
        <v>12</v>
      </c>
      <c r="AP13" s="12" t="s">
        <v>13</v>
      </c>
      <c r="AQ13" s="12" t="s">
        <v>6</v>
      </c>
      <c r="AR13" s="12" t="s">
        <v>7</v>
      </c>
      <c r="AS13" s="13" t="s">
        <v>17</v>
      </c>
      <c r="AT13" s="13" t="s">
        <v>18</v>
      </c>
      <c r="AU13" s="13" t="s">
        <v>19</v>
      </c>
      <c r="AV13" s="12" t="s">
        <v>9</v>
      </c>
      <c r="AW13" s="12" t="s">
        <v>10</v>
      </c>
      <c r="AX13" s="69" t="s">
        <v>93</v>
      </c>
      <c r="AY13" s="70"/>
      <c r="AZ13" s="71"/>
      <c r="BA13" s="69" t="s">
        <v>94</v>
      </c>
      <c r="BB13" s="70"/>
      <c r="BC13" s="71"/>
      <c r="BD13" s="69" t="s">
        <v>95</v>
      </c>
      <c r="BE13" s="70"/>
      <c r="BF13" s="70"/>
      <c r="BG13" s="70"/>
      <c r="BH13" s="70"/>
      <c r="BI13" s="71"/>
      <c r="BJ13" s="69" t="s">
        <v>30</v>
      </c>
      <c r="BK13" s="70"/>
      <c r="BL13" s="71"/>
      <c r="BM13" s="69" t="s">
        <v>96</v>
      </c>
      <c r="BN13" s="70"/>
      <c r="BO13" s="71"/>
    </row>
    <row r="14" spans="2:67" x14ac:dyDescent="0.25">
      <c r="B14" s="11">
        <v>45891</v>
      </c>
      <c r="C14" s="6" t="str">
        <f>AB15</f>
        <v> Belgium</v>
      </c>
      <c r="D14" s="48">
        <v>3</v>
      </c>
      <c r="E14" s="49" t="s">
        <v>0</v>
      </c>
      <c r="F14" s="47">
        <v>0</v>
      </c>
      <c r="G14" s="5" t="str">
        <f>AB16</f>
        <v> Cuba</v>
      </c>
      <c r="H14" s="28">
        <v>25</v>
      </c>
      <c r="I14" s="29" t="s">
        <v>0</v>
      </c>
      <c r="J14" s="30">
        <v>23</v>
      </c>
      <c r="K14" s="28">
        <v>25</v>
      </c>
      <c r="L14" s="29" t="s">
        <v>0</v>
      </c>
      <c r="M14" s="30">
        <v>14</v>
      </c>
      <c r="N14" s="28">
        <v>25</v>
      </c>
      <c r="O14" s="29" t="s">
        <v>0</v>
      </c>
      <c r="P14" s="30">
        <v>11</v>
      </c>
      <c r="Q14" s="28"/>
      <c r="R14" s="29" t="s">
        <v>0</v>
      </c>
      <c r="S14" s="30"/>
      <c r="T14" s="28"/>
      <c r="U14" s="29" t="s">
        <v>0</v>
      </c>
      <c r="V14" s="30"/>
      <c r="W14" s="31">
        <f>SUM(H14,K14,N14,Q14,T14)</f>
        <v>75</v>
      </c>
      <c r="X14" s="29" t="s">
        <v>0</v>
      </c>
      <c r="Y14" s="32">
        <f>SUM(J14,M14,P14,S14,V14)</f>
        <v>48</v>
      </c>
      <c r="AA14" s="12">
        <v>1</v>
      </c>
      <c r="AB14" s="12" t="s">
        <v>76</v>
      </c>
      <c r="AD14" s="12">
        <f t="shared" ref="AD14:AD27" si="21">AG14+AH14</f>
        <v>3</v>
      </c>
      <c r="AE14" s="12" t="str">
        <f t="shared" ref="AE14:AE19" si="22">IF(OR(D14="",F14=""),0,IF(D14&gt;F14,C14,G14))</f>
        <v> Belgium</v>
      </c>
      <c r="AF14" s="12">
        <f t="shared" ref="AF14:AF19" si="23">IF(OR(D14="",F14=""),0,1)</f>
        <v>1</v>
      </c>
      <c r="AG14" s="12">
        <f t="shared" ref="AG14:AG19" si="24">IF(OR(D14="",F14=""),0,IF(D14&gt;F14,D14,F14))</f>
        <v>3</v>
      </c>
      <c r="AH14" s="12">
        <f t="shared" ref="AH14:AH19" si="25">IF(OR(D14="",F14=""),0,IF(D14&gt;F14,F14,D14))</f>
        <v>0</v>
      </c>
      <c r="AI14" s="12">
        <f t="shared" ref="AI14:AI19" si="26">IF(AND(AG14=3,AH14=0),1,0)</f>
        <v>1</v>
      </c>
      <c r="AJ14" s="12">
        <f t="shared" ref="AJ14:AJ19" si="27">IF(AND(AG14=3,AH14=1),1,0)</f>
        <v>0</v>
      </c>
      <c r="AK14" s="12">
        <f t="shared" ref="AK14:AK19" si="28">IF(AND(AG14=3,AH14=2),1,0)</f>
        <v>0</v>
      </c>
      <c r="AL14" s="12">
        <f t="shared" ref="AL14:AL19" si="29">IF(D14&gt;F14,SUM(H14,K14,N14,Q14,T14,),SUM(J14,M14,P14,S14,V14))</f>
        <v>75</v>
      </c>
      <c r="AM14" s="12">
        <f t="shared" ref="AM14:AM19" si="30">IF(D14&gt;F14,SUM(J14,M14,P14,S14,V14),SUM(H14,K14,N14,Q14,T14))</f>
        <v>48</v>
      </c>
      <c r="AO14" s="12" t="str">
        <f t="shared" ref="AO14:AO19" si="31">IF(OR(D14="",F14=""),0,IF(D14&lt;F14,C14,G14))</f>
        <v> Cuba</v>
      </c>
      <c r="AP14" s="12">
        <f t="shared" ref="AP14:AP19" si="32">IF(OR(D14="",F14=""),0,1)</f>
        <v>1</v>
      </c>
      <c r="AQ14" s="12">
        <f t="shared" ref="AQ14:AQ19" si="33">IF(OR(D14="",F14=""),0,IF(D14&lt;F14,D14,F14))</f>
        <v>0</v>
      </c>
      <c r="AR14" s="12">
        <f t="shared" ref="AR14:AR19" si="34">IF(OR(D14="",F14=""),0,IF(D14&lt;F14,F14,D14))</f>
        <v>3</v>
      </c>
      <c r="AS14" s="12">
        <f t="shared" ref="AS14:AS19" si="35">IF(AND(AQ14=2,AR14=3),1,0)</f>
        <v>0</v>
      </c>
      <c r="AT14" s="12">
        <f t="shared" ref="AT14:AT19" si="36">IF(AND(AQ14=1,AR14=3),1,0)</f>
        <v>0</v>
      </c>
      <c r="AU14" s="12">
        <f t="shared" ref="AU14:AU19" si="37">IF(AND(AQ14=0,AR14=3),1,0)</f>
        <v>1</v>
      </c>
      <c r="AV14" s="12">
        <f t="shared" ref="AV14:AV19" si="38">IF(D14&lt;F14,SUM(H14,K14,N14,Q14,T14,),SUM(J14,M14,P14,S14,V14))</f>
        <v>48</v>
      </c>
      <c r="AW14" s="12">
        <f t="shared" ref="AW14:AW19" si="39">IF(D14&lt;F14,SUM(J14,M14,P14,S14,V14),SUM(H14,K14,N14,Q14,T14))</f>
        <v>75</v>
      </c>
      <c r="AX14" s="27" t="s">
        <v>24</v>
      </c>
      <c r="AY14" s="27" t="s">
        <v>97</v>
      </c>
      <c r="AZ14" s="27" t="s">
        <v>26</v>
      </c>
      <c r="BA14" s="27" t="s">
        <v>98</v>
      </c>
      <c r="BB14" s="27" t="s">
        <v>99</v>
      </c>
      <c r="BC14" s="27" t="s">
        <v>100</v>
      </c>
      <c r="BD14" s="27" t="s">
        <v>3</v>
      </c>
      <c r="BE14" s="27" t="s">
        <v>5</v>
      </c>
      <c r="BF14" s="27" t="s">
        <v>4</v>
      </c>
      <c r="BG14" s="27" t="s">
        <v>14</v>
      </c>
      <c r="BH14" s="27" t="s">
        <v>15</v>
      </c>
      <c r="BI14" s="27" t="s">
        <v>16</v>
      </c>
      <c r="BJ14" s="27" t="s">
        <v>99</v>
      </c>
      <c r="BK14" s="27" t="s">
        <v>100</v>
      </c>
      <c r="BL14" s="27" t="s">
        <v>101</v>
      </c>
      <c r="BM14" s="27" t="s">
        <v>99</v>
      </c>
      <c r="BN14" s="27" t="s">
        <v>100</v>
      </c>
      <c r="BO14" s="27" t="s">
        <v>102</v>
      </c>
    </row>
    <row r="15" spans="2:67" x14ac:dyDescent="0.25">
      <c r="B15" s="11">
        <v>45891</v>
      </c>
      <c r="C15" s="6" t="str">
        <f>AB14</f>
        <v> Italy</v>
      </c>
      <c r="D15" s="48">
        <v>3</v>
      </c>
      <c r="E15" s="49" t="s">
        <v>0</v>
      </c>
      <c r="F15" s="47">
        <v>0</v>
      </c>
      <c r="G15" s="5" t="str">
        <f>AB17</f>
        <v> Slovakia</v>
      </c>
      <c r="H15" s="28">
        <v>25</v>
      </c>
      <c r="I15" s="29" t="s">
        <v>0</v>
      </c>
      <c r="J15" s="30">
        <v>20</v>
      </c>
      <c r="K15" s="28">
        <v>25</v>
      </c>
      <c r="L15" s="29" t="s">
        <v>0</v>
      </c>
      <c r="M15" s="30">
        <v>14</v>
      </c>
      <c r="N15" s="28">
        <v>25</v>
      </c>
      <c r="O15" s="29" t="s">
        <v>0</v>
      </c>
      <c r="P15" s="30">
        <v>15</v>
      </c>
      <c r="Q15" s="28"/>
      <c r="R15" s="29" t="s">
        <v>0</v>
      </c>
      <c r="S15" s="30"/>
      <c r="T15" s="28"/>
      <c r="U15" s="29" t="s">
        <v>0</v>
      </c>
      <c r="V15" s="30"/>
      <c r="W15" s="31">
        <f t="shared" ref="W15:W19" si="40">SUM(H15,K15,N15,Q15,T15)</f>
        <v>75</v>
      </c>
      <c r="X15" s="29" t="s">
        <v>0</v>
      </c>
      <c r="Y15" s="32">
        <f t="shared" ref="Y15:Y19" si="41">SUM(J15,M15,P15,S15,V15)</f>
        <v>49</v>
      </c>
      <c r="AA15" s="12">
        <v>2</v>
      </c>
      <c r="AB15" s="12" t="s">
        <v>59</v>
      </c>
      <c r="AD15" s="12">
        <f t="shared" si="21"/>
        <v>3</v>
      </c>
      <c r="AE15" s="12" t="str">
        <f t="shared" si="22"/>
        <v> Italy</v>
      </c>
      <c r="AF15" s="12">
        <f t="shared" si="23"/>
        <v>1</v>
      </c>
      <c r="AG15" s="12">
        <f t="shared" si="24"/>
        <v>3</v>
      </c>
      <c r="AH15" s="12">
        <f t="shared" si="25"/>
        <v>0</v>
      </c>
      <c r="AI15" s="12">
        <f t="shared" si="26"/>
        <v>1</v>
      </c>
      <c r="AJ15" s="12">
        <f t="shared" si="27"/>
        <v>0</v>
      </c>
      <c r="AK15" s="12">
        <f t="shared" si="28"/>
        <v>0</v>
      </c>
      <c r="AL15" s="12">
        <f t="shared" si="29"/>
        <v>75</v>
      </c>
      <c r="AM15" s="12">
        <f t="shared" si="30"/>
        <v>49</v>
      </c>
      <c r="AO15" s="12" t="str">
        <f t="shared" si="31"/>
        <v> Slovakia</v>
      </c>
      <c r="AP15" s="12">
        <f t="shared" si="32"/>
        <v>1</v>
      </c>
      <c r="AQ15" s="12">
        <f t="shared" si="33"/>
        <v>0</v>
      </c>
      <c r="AR15" s="12">
        <f t="shared" si="34"/>
        <v>3</v>
      </c>
      <c r="AS15" s="12">
        <f t="shared" si="35"/>
        <v>0</v>
      </c>
      <c r="AT15" s="12">
        <f t="shared" si="36"/>
        <v>0</v>
      </c>
      <c r="AU15" s="12">
        <f t="shared" si="37"/>
        <v>1</v>
      </c>
      <c r="AV15" s="12">
        <f t="shared" si="38"/>
        <v>49</v>
      </c>
      <c r="AW15" s="12">
        <f t="shared" si="39"/>
        <v>75</v>
      </c>
      <c r="AX15" s="50">
        <v>1</v>
      </c>
      <c r="AY15" s="51" t="str">
        <f>VLOOKUP($AX15,Dummy!$B$7:$S$10,2,FALSE)</f>
        <v> Belgium</v>
      </c>
      <c r="AZ15" s="50">
        <f>VLOOKUP($AX15,Dummy!$B$7:$S$10,3,FALSE)</f>
        <v>3</v>
      </c>
      <c r="BA15" s="50">
        <f>VLOOKUP($AX15,Dummy!$B$7:$S$10,4,FALSE)</f>
        <v>1</v>
      </c>
      <c r="BB15" s="50">
        <f>VLOOKUP($AX15,Dummy!$B$7:$S$10,5,FALSE)</f>
        <v>1</v>
      </c>
      <c r="BC15" s="50">
        <f>VLOOKUP($AX15,Dummy!$B$7:$S$10,6,FALSE)</f>
        <v>0</v>
      </c>
      <c r="BD15" s="50">
        <f>VLOOKUP($AX15,Dummy!$B$7:$S$10,7,FALSE)</f>
        <v>1</v>
      </c>
      <c r="BE15" s="50">
        <f>VLOOKUP($AX15,Dummy!$B$7:$S$10,8,FALSE)</f>
        <v>0</v>
      </c>
      <c r="BF15" s="50">
        <f>VLOOKUP($AX15,Dummy!$B$7:$S$10,9,FALSE)</f>
        <v>0</v>
      </c>
      <c r="BG15" s="50">
        <f>VLOOKUP($AX15,Dummy!$B$7:$S$10,10,FALSE)</f>
        <v>0</v>
      </c>
      <c r="BH15" s="50">
        <f>VLOOKUP($AX15,Dummy!$B$7:$S$10,11,FALSE)</f>
        <v>0</v>
      </c>
      <c r="BI15" s="50">
        <f>VLOOKUP($AX15,Dummy!$B$7:$S$10,12,FALSE)</f>
        <v>0</v>
      </c>
      <c r="BJ15" s="50">
        <f>VLOOKUP($AX15,Dummy!$B$7:$S$10,13,FALSE)</f>
        <v>3</v>
      </c>
      <c r="BK15" s="50">
        <f>VLOOKUP($AX15,Dummy!$B$7:$S$10,14,FALSE)</f>
        <v>0</v>
      </c>
      <c r="BL15" s="52" t="str">
        <f>VLOOKUP($AX15,Dummy!$B$7:$S$10,15,FALSE)</f>
        <v>MAX</v>
      </c>
      <c r="BM15" s="50">
        <f>VLOOKUP($AX15,Dummy!$B$7:$S$10,16,FALSE)</f>
        <v>75</v>
      </c>
      <c r="BN15" s="50">
        <f>VLOOKUP($AX15,Dummy!$B$7:$S$10,17,FALSE)</f>
        <v>48</v>
      </c>
      <c r="BO15" s="52">
        <f>VLOOKUP($AX15,Dummy!$B$7:$S$10,18,FALSE)</f>
        <v>1562.5</v>
      </c>
    </row>
    <row r="16" spans="2:67" x14ac:dyDescent="0.25">
      <c r="B16" s="11">
        <v>45893</v>
      </c>
      <c r="C16" s="6" t="str">
        <f>AB15</f>
        <v> Belgium</v>
      </c>
      <c r="D16" s="48"/>
      <c r="E16" s="49" t="s">
        <v>0</v>
      </c>
      <c r="F16" s="47"/>
      <c r="G16" s="5" t="str">
        <f>AB17</f>
        <v> Slovakia</v>
      </c>
      <c r="H16" s="28"/>
      <c r="I16" s="29" t="s">
        <v>0</v>
      </c>
      <c r="J16" s="30"/>
      <c r="K16" s="28"/>
      <c r="L16" s="29" t="s">
        <v>0</v>
      </c>
      <c r="M16" s="30"/>
      <c r="N16" s="28"/>
      <c r="O16" s="29" t="s">
        <v>0</v>
      </c>
      <c r="P16" s="30"/>
      <c r="Q16" s="28"/>
      <c r="R16" s="29" t="s">
        <v>0</v>
      </c>
      <c r="S16" s="30"/>
      <c r="T16" s="28"/>
      <c r="U16" s="29" t="s">
        <v>0</v>
      </c>
      <c r="V16" s="30"/>
      <c r="W16" s="31">
        <f t="shared" si="40"/>
        <v>0</v>
      </c>
      <c r="X16" s="29" t="s">
        <v>0</v>
      </c>
      <c r="Y16" s="32">
        <f t="shared" si="41"/>
        <v>0</v>
      </c>
      <c r="AA16" s="12">
        <v>3</v>
      </c>
      <c r="AB16" s="12" t="s">
        <v>64</v>
      </c>
      <c r="AD16" s="12">
        <f t="shared" si="21"/>
        <v>0</v>
      </c>
      <c r="AE16" s="12">
        <f t="shared" si="22"/>
        <v>0</v>
      </c>
      <c r="AF16" s="12">
        <f t="shared" si="23"/>
        <v>0</v>
      </c>
      <c r="AG16" s="12">
        <f t="shared" si="24"/>
        <v>0</v>
      </c>
      <c r="AH16" s="12">
        <f t="shared" si="25"/>
        <v>0</v>
      </c>
      <c r="AI16" s="12">
        <f t="shared" si="26"/>
        <v>0</v>
      </c>
      <c r="AJ16" s="12">
        <f t="shared" si="27"/>
        <v>0</v>
      </c>
      <c r="AK16" s="12">
        <f t="shared" si="28"/>
        <v>0</v>
      </c>
      <c r="AL16" s="12">
        <f t="shared" si="29"/>
        <v>0</v>
      </c>
      <c r="AM16" s="12">
        <f t="shared" si="30"/>
        <v>0</v>
      </c>
      <c r="AO16" s="12">
        <f t="shared" si="31"/>
        <v>0</v>
      </c>
      <c r="AP16" s="12">
        <f t="shared" si="32"/>
        <v>0</v>
      </c>
      <c r="AQ16" s="12">
        <f t="shared" si="33"/>
        <v>0</v>
      </c>
      <c r="AR16" s="12">
        <f t="shared" si="34"/>
        <v>0</v>
      </c>
      <c r="AS16" s="12">
        <f t="shared" si="35"/>
        <v>0</v>
      </c>
      <c r="AT16" s="12">
        <f t="shared" si="36"/>
        <v>0</v>
      </c>
      <c r="AU16" s="12">
        <f t="shared" si="37"/>
        <v>0</v>
      </c>
      <c r="AV16" s="12">
        <f t="shared" si="38"/>
        <v>0</v>
      </c>
      <c r="AW16" s="12">
        <f t="shared" si="39"/>
        <v>0</v>
      </c>
      <c r="AX16" s="50">
        <v>2</v>
      </c>
      <c r="AY16" s="51" t="str">
        <f>VLOOKUP($AX16,Dummy!$B$7:$S$10,2,FALSE)</f>
        <v> Italy</v>
      </c>
      <c r="AZ16" s="50">
        <f>VLOOKUP($AX16,Dummy!$B$7:$S$10,3,FALSE)</f>
        <v>3</v>
      </c>
      <c r="BA16" s="50">
        <f>VLOOKUP($AX16,Dummy!$B$7:$S$10,4,FALSE)</f>
        <v>1</v>
      </c>
      <c r="BB16" s="50">
        <f>VLOOKUP($AX16,Dummy!$B$7:$S$10,5,FALSE)</f>
        <v>1</v>
      </c>
      <c r="BC16" s="50">
        <f>VLOOKUP($AX16,Dummy!$B$7:$S$10,6,FALSE)</f>
        <v>0</v>
      </c>
      <c r="BD16" s="50">
        <f>VLOOKUP($AX16,Dummy!$B$7:$S$10,7,FALSE)</f>
        <v>1</v>
      </c>
      <c r="BE16" s="50">
        <f>VLOOKUP($AX16,Dummy!$B$7:$S$10,8,FALSE)</f>
        <v>0</v>
      </c>
      <c r="BF16" s="50">
        <f>VLOOKUP($AX16,Dummy!$B$7:$S$10,9,FALSE)</f>
        <v>0</v>
      </c>
      <c r="BG16" s="50">
        <f>VLOOKUP($AX16,Dummy!$B$7:$S$10,10,FALSE)</f>
        <v>0</v>
      </c>
      <c r="BH16" s="50">
        <f>VLOOKUP($AX16,Dummy!$B$7:$S$10,11,FALSE)</f>
        <v>0</v>
      </c>
      <c r="BI16" s="50">
        <f>VLOOKUP($AX16,Dummy!$B$7:$S$10,12,FALSE)</f>
        <v>0</v>
      </c>
      <c r="BJ16" s="50">
        <f>VLOOKUP($AX16,Dummy!$B$7:$S$10,13,FALSE)</f>
        <v>3</v>
      </c>
      <c r="BK16" s="50">
        <f>VLOOKUP($AX16,Dummy!$B$7:$S$10,14,FALSE)</f>
        <v>0</v>
      </c>
      <c r="BL16" s="52" t="str">
        <f>VLOOKUP($AX16,Dummy!$B$7:$S$10,15,FALSE)</f>
        <v>MAX</v>
      </c>
      <c r="BM16" s="50">
        <f>VLOOKUP($AX16,Dummy!$B$7:$S$10,16,FALSE)</f>
        <v>75</v>
      </c>
      <c r="BN16" s="50">
        <f>VLOOKUP($AX16,Dummy!$B$7:$S$10,17,FALSE)</f>
        <v>49</v>
      </c>
      <c r="BO16" s="52">
        <f>VLOOKUP($AX16,Dummy!$B$7:$S$10,18,FALSE)</f>
        <v>1530.612244897959</v>
      </c>
    </row>
    <row r="17" spans="2:67" x14ac:dyDescent="0.25">
      <c r="B17" s="11">
        <v>45893</v>
      </c>
      <c r="C17" s="6" t="str">
        <f>AB14</f>
        <v> Italy</v>
      </c>
      <c r="D17" s="48"/>
      <c r="E17" s="49" t="s">
        <v>0</v>
      </c>
      <c r="F17" s="47"/>
      <c r="G17" s="5" t="str">
        <f>AB16</f>
        <v> Cuba</v>
      </c>
      <c r="H17" s="28"/>
      <c r="I17" s="29" t="s">
        <v>0</v>
      </c>
      <c r="J17" s="30"/>
      <c r="K17" s="28"/>
      <c r="L17" s="29" t="s">
        <v>0</v>
      </c>
      <c r="M17" s="30"/>
      <c r="N17" s="28"/>
      <c r="O17" s="29" t="s">
        <v>0</v>
      </c>
      <c r="P17" s="30"/>
      <c r="Q17" s="28"/>
      <c r="R17" s="29" t="s">
        <v>0</v>
      </c>
      <c r="S17" s="30"/>
      <c r="T17" s="28"/>
      <c r="U17" s="29" t="s">
        <v>0</v>
      </c>
      <c r="V17" s="30"/>
      <c r="W17" s="31">
        <f t="shared" si="40"/>
        <v>0</v>
      </c>
      <c r="X17" s="29" t="s">
        <v>0</v>
      </c>
      <c r="Y17" s="32">
        <f t="shared" si="41"/>
        <v>0</v>
      </c>
      <c r="AA17" s="12">
        <v>4</v>
      </c>
      <c r="AB17" s="12" t="s">
        <v>68</v>
      </c>
      <c r="AD17" s="12">
        <f t="shared" si="21"/>
        <v>0</v>
      </c>
      <c r="AE17" s="12">
        <f t="shared" si="22"/>
        <v>0</v>
      </c>
      <c r="AF17" s="12">
        <f t="shared" si="23"/>
        <v>0</v>
      </c>
      <c r="AG17" s="12">
        <f t="shared" si="24"/>
        <v>0</v>
      </c>
      <c r="AH17" s="12">
        <f t="shared" si="25"/>
        <v>0</v>
      </c>
      <c r="AI17" s="12">
        <f t="shared" si="26"/>
        <v>0</v>
      </c>
      <c r="AJ17" s="12">
        <f t="shared" si="27"/>
        <v>0</v>
      </c>
      <c r="AK17" s="12">
        <f t="shared" si="28"/>
        <v>0</v>
      </c>
      <c r="AL17" s="12">
        <f t="shared" si="29"/>
        <v>0</v>
      </c>
      <c r="AM17" s="12">
        <f t="shared" si="30"/>
        <v>0</v>
      </c>
      <c r="AO17" s="12">
        <f t="shared" si="31"/>
        <v>0</v>
      </c>
      <c r="AP17" s="12">
        <f t="shared" si="32"/>
        <v>0</v>
      </c>
      <c r="AQ17" s="12">
        <f t="shared" si="33"/>
        <v>0</v>
      </c>
      <c r="AR17" s="12">
        <f t="shared" si="34"/>
        <v>0</v>
      </c>
      <c r="AS17" s="12">
        <f t="shared" si="35"/>
        <v>0</v>
      </c>
      <c r="AT17" s="12">
        <f t="shared" si="36"/>
        <v>0</v>
      </c>
      <c r="AU17" s="12">
        <f t="shared" si="37"/>
        <v>0</v>
      </c>
      <c r="AV17" s="12">
        <f t="shared" si="38"/>
        <v>0</v>
      </c>
      <c r="AW17" s="12">
        <f t="shared" si="39"/>
        <v>0</v>
      </c>
      <c r="AX17" s="50">
        <v>3</v>
      </c>
      <c r="AY17" s="51" t="str">
        <f>VLOOKUP($AX17,Dummy!$B$7:$S$10,2,FALSE)</f>
        <v> Slovakia</v>
      </c>
      <c r="AZ17" s="50">
        <f>VLOOKUP($AX17,Dummy!$B$7:$S$10,3,FALSE)</f>
        <v>0</v>
      </c>
      <c r="BA17" s="50">
        <f>VLOOKUP($AX17,Dummy!$B$7:$S$10,4,FALSE)</f>
        <v>1</v>
      </c>
      <c r="BB17" s="50">
        <f>VLOOKUP($AX17,Dummy!$B$7:$S$10,5,FALSE)</f>
        <v>0</v>
      </c>
      <c r="BC17" s="50">
        <f>VLOOKUP($AX17,Dummy!$B$7:$S$10,6,FALSE)</f>
        <v>1</v>
      </c>
      <c r="BD17" s="50">
        <f>VLOOKUP($AX17,Dummy!$B$7:$S$10,7,FALSE)</f>
        <v>0</v>
      </c>
      <c r="BE17" s="50">
        <f>VLOOKUP($AX17,Dummy!$B$7:$S$10,8,FALSE)</f>
        <v>0</v>
      </c>
      <c r="BF17" s="50">
        <f>VLOOKUP($AX17,Dummy!$B$7:$S$10,9,FALSE)</f>
        <v>0</v>
      </c>
      <c r="BG17" s="50">
        <f>VLOOKUP($AX17,Dummy!$B$7:$S$10,10,FALSE)</f>
        <v>0</v>
      </c>
      <c r="BH17" s="50">
        <f>VLOOKUP($AX17,Dummy!$B$7:$S$10,11,FALSE)</f>
        <v>0</v>
      </c>
      <c r="BI17" s="50">
        <f>VLOOKUP($AX17,Dummy!$B$7:$S$10,12,FALSE)</f>
        <v>1</v>
      </c>
      <c r="BJ17" s="50">
        <f>VLOOKUP($AX17,Dummy!$B$7:$S$10,13,FALSE)</f>
        <v>0</v>
      </c>
      <c r="BK17" s="50">
        <f>VLOOKUP($AX17,Dummy!$B$7:$S$10,14,FALSE)</f>
        <v>3</v>
      </c>
      <c r="BL17" s="52">
        <f>VLOOKUP($AX17,Dummy!$B$7:$S$10,15,FALSE)</f>
        <v>0</v>
      </c>
      <c r="BM17" s="50">
        <f>VLOOKUP($AX17,Dummy!$B$7:$S$10,16,FALSE)</f>
        <v>49</v>
      </c>
      <c r="BN17" s="50">
        <f>VLOOKUP($AX17,Dummy!$B$7:$S$10,17,FALSE)</f>
        <v>75</v>
      </c>
      <c r="BO17" s="52">
        <f>VLOOKUP($AX17,Dummy!$B$7:$S$10,18,FALSE)</f>
        <v>653.33333333333337</v>
      </c>
    </row>
    <row r="18" spans="2:67" x14ac:dyDescent="0.25">
      <c r="B18" s="11">
        <v>45895</v>
      </c>
      <c r="C18" s="6" t="str">
        <f>AB16</f>
        <v> Cuba</v>
      </c>
      <c r="D18" s="48"/>
      <c r="E18" s="49" t="s">
        <v>0</v>
      </c>
      <c r="F18" s="47"/>
      <c r="G18" s="5" t="str">
        <f>AB17</f>
        <v> Slovakia</v>
      </c>
      <c r="H18" s="28"/>
      <c r="I18" s="29" t="s">
        <v>0</v>
      </c>
      <c r="J18" s="30"/>
      <c r="K18" s="28"/>
      <c r="L18" s="29" t="s">
        <v>0</v>
      </c>
      <c r="M18" s="30"/>
      <c r="N18" s="28"/>
      <c r="O18" s="29" t="s">
        <v>0</v>
      </c>
      <c r="P18" s="30"/>
      <c r="Q18" s="28"/>
      <c r="R18" s="29" t="s">
        <v>0</v>
      </c>
      <c r="S18" s="30"/>
      <c r="T18" s="28"/>
      <c r="U18" s="29" t="s">
        <v>0</v>
      </c>
      <c r="V18" s="30"/>
      <c r="W18" s="31">
        <f t="shared" si="40"/>
        <v>0</v>
      </c>
      <c r="X18" s="29" t="s">
        <v>0</v>
      </c>
      <c r="Y18" s="32">
        <f t="shared" si="41"/>
        <v>0</v>
      </c>
      <c r="AD18" s="12">
        <f t="shared" si="21"/>
        <v>0</v>
      </c>
      <c r="AE18" s="12">
        <f t="shared" si="22"/>
        <v>0</v>
      </c>
      <c r="AF18" s="12">
        <f t="shared" si="23"/>
        <v>0</v>
      </c>
      <c r="AG18" s="12">
        <f t="shared" si="24"/>
        <v>0</v>
      </c>
      <c r="AH18" s="12">
        <f t="shared" si="25"/>
        <v>0</v>
      </c>
      <c r="AI18" s="12">
        <f t="shared" si="26"/>
        <v>0</v>
      </c>
      <c r="AJ18" s="12">
        <f t="shared" si="27"/>
        <v>0</v>
      </c>
      <c r="AK18" s="12">
        <f t="shared" si="28"/>
        <v>0</v>
      </c>
      <c r="AL18" s="12">
        <f t="shared" si="29"/>
        <v>0</v>
      </c>
      <c r="AM18" s="12">
        <f t="shared" si="30"/>
        <v>0</v>
      </c>
      <c r="AO18" s="12">
        <f t="shared" si="31"/>
        <v>0</v>
      </c>
      <c r="AP18" s="12">
        <f t="shared" si="32"/>
        <v>0</v>
      </c>
      <c r="AQ18" s="12">
        <f t="shared" si="33"/>
        <v>0</v>
      </c>
      <c r="AR18" s="12">
        <f t="shared" si="34"/>
        <v>0</v>
      </c>
      <c r="AS18" s="12">
        <f t="shared" si="35"/>
        <v>0</v>
      </c>
      <c r="AT18" s="12">
        <f t="shared" si="36"/>
        <v>0</v>
      </c>
      <c r="AU18" s="12">
        <f t="shared" si="37"/>
        <v>0</v>
      </c>
      <c r="AV18" s="12">
        <f t="shared" si="38"/>
        <v>0</v>
      </c>
      <c r="AW18" s="12">
        <f t="shared" si="39"/>
        <v>0</v>
      </c>
      <c r="AX18" s="50">
        <v>4</v>
      </c>
      <c r="AY18" s="51" t="str">
        <f>VLOOKUP($AX18,Dummy!$B$7:$S$10,2,FALSE)</f>
        <v> Cuba</v>
      </c>
      <c r="AZ18" s="50">
        <f>VLOOKUP($AX18,Dummy!$B$7:$S$10,3,FALSE)</f>
        <v>0</v>
      </c>
      <c r="BA18" s="50">
        <f>VLOOKUP($AX18,Dummy!$B$7:$S$10,4,FALSE)</f>
        <v>1</v>
      </c>
      <c r="BB18" s="50">
        <f>VLOOKUP($AX18,Dummy!$B$7:$S$10,5,FALSE)</f>
        <v>0</v>
      </c>
      <c r="BC18" s="50">
        <f>VLOOKUP($AX18,Dummy!$B$7:$S$10,6,FALSE)</f>
        <v>1</v>
      </c>
      <c r="BD18" s="50">
        <f>VLOOKUP($AX18,Dummy!$B$7:$S$10,7,FALSE)</f>
        <v>0</v>
      </c>
      <c r="BE18" s="50">
        <f>VLOOKUP($AX18,Dummy!$B$7:$S$10,8,FALSE)</f>
        <v>0</v>
      </c>
      <c r="BF18" s="50">
        <f>VLOOKUP($AX18,Dummy!$B$7:$S$10,9,FALSE)</f>
        <v>0</v>
      </c>
      <c r="BG18" s="50">
        <f>VLOOKUP($AX18,Dummy!$B$7:$S$10,10,FALSE)</f>
        <v>0</v>
      </c>
      <c r="BH18" s="50">
        <f>VLOOKUP($AX18,Dummy!$B$7:$S$10,11,FALSE)</f>
        <v>0</v>
      </c>
      <c r="BI18" s="50">
        <f>VLOOKUP($AX18,Dummy!$B$7:$S$10,12,FALSE)</f>
        <v>1</v>
      </c>
      <c r="BJ18" s="50">
        <f>VLOOKUP($AX18,Dummy!$B$7:$S$10,13,FALSE)</f>
        <v>0</v>
      </c>
      <c r="BK18" s="50">
        <f>VLOOKUP($AX18,Dummy!$B$7:$S$10,14,FALSE)</f>
        <v>3</v>
      </c>
      <c r="BL18" s="52">
        <f>VLOOKUP($AX18,Dummy!$B$7:$S$10,15,FALSE)</f>
        <v>0</v>
      </c>
      <c r="BM18" s="50">
        <f>VLOOKUP($AX18,Dummy!$B$7:$S$10,16,FALSE)</f>
        <v>48</v>
      </c>
      <c r="BN18" s="50">
        <f>VLOOKUP($AX18,Dummy!$B$7:$S$10,17,FALSE)</f>
        <v>75</v>
      </c>
      <c r="BO18" s="52">
        <f>VLOOKUP($AX18,Dummy!$B$7:$S$10,18,FALSE)</f>
        <v>640</v>
      </c>
    </row>
    <row r="19" spans="2:67" x14ac:dyDescent="0.25">
      <c r="B19" s="11">
        <v>45895</v>
      </c>
      <c r="C19" s="6" t="str">
        <f>AB14</f>
        <v> Italy</v>
      </c>
      <c r="D19" s="48"/>
      <c r="E19" s="49" t="s">
        <v>0</v>
      </c>
      <c r="F19" s="47"/>
      <c r="G19" s="5" t="str">
        <f>AB15</f>
        <v> Belgium</v>
      </c>
      <c r="H19" s="28"/>
      <c r="I19" s="29" t="s">
        <v>0</v>
      </c>
      <c r="J19" s="30"/>
      <c r="K19" s="28"/>
      <c r="L19" s="29" t="s">
        <v>0</v>
      </c>
      <c r="M19" s="30"/>
      <c r="N19" s="28"/>
      <c r="O19" s="29" t="s">
        <v>0</v>
      </c>
      <c r="P19" s="30"/>
      <c r="Q19" s="28"/>
      <c r="R19" s="29" t="s">
        <v>0</v>
      </c>
      <c r="S19" s="30"/>
      <c r="T19" s="28"/>
      <c r="U19" s="29" t="s">
        <v>0</v>
      </c>
      <c r="V19" s="30"/>
      <c r="W19" s="31">
        <f t="shared" si="40"/>
        <v>0</v>
      </c>
      <c r="X19" s="29" t="s">
        <v>0</v>
      </c>
      <c r="Y19" s="32">
        <f t="shared" si="41"/>
        <v>0</v>
      </c>
      <c r="AD19" s="12">
        <f t="shared" si="21"/>
        <v>0</v>
      </c>
      <c r="AE19" s="12">
        <f t="shared" si="22"/>
        <v>0</v>
      </c>
      <c r="AF19" s="12">
        <f t="shared" si="23"/>
        <v>0</v>
      </c>
      <c r="AG19" s="12">
        <f t="shared" si="24"/>
        <v>0</v>
      </c>
      <c r="AH19" s="12">
        <f t="shared" si="25"/>
        <v>0</v>
      </c>
      <c r="AI19" s="12">
        <f t="shared" si="26"/>
        <v>0</v>
      </c>
      <c r="AJ19" s="12">
        <f t="shared" si="27"/>
        <v>0</v>
      </c>
      <c r="AK19" s="12">
        <f t="shared" si="28"/>
        <v>0</v>
      </c>
      <c r="AL19" s="12">
        <f t="shared" si="29"/>
        <v>0</v>
      </c>
      <c r="AM19" s="12">
        <f t="shared" si="30"/>
        <v>0</v>
      </c>
      <c r="AO19" s="12">
        <f t="shared" si="31"/>
        <v>0</v>
      </c>
      <c r="AP19" s="12">
        <f t="shared" si="32"/>
        <v>0</v>
      </c>
      <c r="AQ19" s="12">
        <f t="shared" si="33"/>
        <v>0</v>
      </c>
      <c r="AR19" s="12">
        <f t="shared" si="34"/>
        <v>0</v>
      </c>
      <c r="AS19" s="12">
        <f t="shared" si="35"/>
        <v>0</v>
      </c>
      <c r="AT19" s="12">
        <f t="shared" si="36"/>
        <v>0</v>
      </c>
      <c r="AU19" s="12">
        <f t="shared" si="37"/>
        <v>0</v>
      </c>
      <c r="AV19" s="12">
        <f t="shared" si="38"/>
        <v>0</v>
      </c>
      <c r="AW19" s="12">
        <f t="shared" si="39"/>
        <v>0</v>
      </c>
      <c r="BA19" s="26">
        <f>SUM(BA15:BA18)</f>
        <v>4</v>
      </c>
    </row>
    <row r="20" spans="2:67" ht="15" customHeight="1" x14ac:dyDescent="0.25">
      <c r="B20" s="76" t="s">
        <v>73</v>
      </c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</row>
    <row r="21" spans="2:67" x14ac:dyDescent="0.25">
      <c r="B21" s="20" t="s">
        <v>86</v>
      </c>
      <c r="C21" s="21"/>
      <c r="D21" s="60" t="s">
        <v>87</v>
      </c>
      <c r="E21" s="60"/>
      <c r="F21" s="60"/>
      <c r="G21" s="22"/>
      <c r="H21" s="61" t="s">
        <v>88</v>
      </c>
      <c r="I21" s="59"/>
      <c r="J21" s="59"/>
      <c r="K21" s="61" t="s">
        <v>89</v>
      </c>
      <c r="L21" s="59"/>
      <c r="M21" s="59"/>
      <c r="N21" s="61" t="s">
        <v>90</v>
      </c>
      <c r="O21" s="59"/>
      <c r="P21" s="59"/>
      <c r="Q21" s="61" t="s">
        <v>91</v>
      </c>
      <c r="R21" s="59"/>
      <c r="S21" s="59"/>
      <c r="T21" s="61" t="s">
        <v>92</v>
      </c>
      <c r="U21" s="59"/>
      <c r="V21" s="59"/>
      <c r="W21" s="59" t="s">
        <v>1</v>
      </c>
      <c r="X21" s="59"/>
      <c r="Y21" s="59"/>
      <c r="AD21" s="12" t="s">
        <v>23</v>
      </c>
      <c r="AE21" s="12" t="s">
        <v>11</v>
      </c>
      <c r="AF21" s="12" t="s">
        <v>8</v>
      </c>
      <c r="AG21" s="12" t="s">
        <v>6</v>
      </c>
      <c r="AH21" s="12" t="s">
        <v>7</v>
      </c>
      <c r="AI21" s="12" t="s">
        <v>3</v>
      </c>
      <c r="AJ21" s="13" t="s">
        <v>5</v>
      </c>
      <c r="AK21" s="13" t="s">
        <v>4</v>
      </c>
      <c r="AL21" s="12" t="s">
        <v>9</v>
      </c>
      <c r="AM21" s="12" t="s">
        <v>10</v>
      </c>
      <c r="AO21" s="12" t="s">
        <v>12</v>
      </c>
      <c r="AP21" s="12" t="s">
        <v>13</v>
      </c>
      <c r="AQ21" s="12" t="s">
        <v>6</v>
      </c>
      <c r="AR21" s="12" t="s">
        <v>7</v>
      </c>
      <c r="AS21" s="13" t="s">
        <v>20</v>
      </c>
      <c r="AT21" s="13" t="s">
        <v>21</v>
      </c>
      <c r="AU21" s="13" t="s">
        <v>22</v>
      </c>
      <c r="AV21" s="12" t="s">
        <v>9</v>
      </c>
      <c r="AW21" s="12" t="s">
        <v>10</v>
      </c>
      <c r="AX21" s="69" t="s">
        <v>93</v>
      </c>
      <c r="AY21" s="70"/>
      <c r="AZ21" s="71"/>
      <c r="BA21" s="69" t="s">
        <v>94</v>
      </c>
      <c r="BB21" s="70"/>
      <c r="BC21" s="71"/>
      <c r="BD21" s="69" t="s">
        <v>95</v>
      </c>
      <c r="BE21" s="70"/>
      <c r="BF21" s="70"/>
      <c r="BG21" s="70"/>
      <c r="BH21" s="70"/>
      <c r="BI21" s="71"/>
      <c r="BJ21" s="69" t="s">
        <v>30</v>
      </c>
      <c r="BK21" s="70"/>
      <c r="BL21" s="71"/>
      <c r="BM21" s="69" t="s">
        <v>96</v>
      </c>
      <c r="BN21" s="70"/>
      <c r="BO21" s="71"/>
    </row>
    <row r="22" spans="2:67" x14ac:dyDescent="0.25">
      <c r="B22" s="23">
        <v>45891</v>
      </c>
      <c r="C22" s="24" t="str">
        <f>AB23</f>
        <v> Puerto Rico</v>
      </c>
      <c r="D22" s="48">
        <v>1</v>
      </c>
      <c r="E22" s="49" t="s">
        <v>0</v>
      </c>
      <c r="F22" s="47">
        <v>3</v>
      </c>
      <c r="G22" s="25" t="str">
        <f>AB24</f>
        <v> France</v>
      </c>
      <c r="H22" s="28">
        <v>22</v>
      </c>
      <c r="I22" s="29" t="s">
        <v>0</v>
      </c>
      <c r="J22" s="30">
        <v>25</v>
      </c>
      <c r="K22" s="28">
        <v>18</v>
      </c>
      <c r="L22" s="29" t="s">
        <v>0</v>
      </c>
      <c r="M22" s="30">
        <v>25</v>
      </c>
      <c r="N22" s="28">
        <v>25</v>
      </c>
      <c r="O22" s="29" t="s">
        <v>0</v>
      </c>
      <c r="P22" s="30">
        <v>21</v>
      </c>
      <c r="Q22" s="28">
        <v>14</v>
      </c>
      <c r="R22" s="29" t="s">
        <v>0</v>
      </c>
      <c r="S22" s="30">
        <v>25</v>
      </c>
      <c r="T22" s="28"/>
      <c r="U22" s="29" t="s">
        <v>0</v>
      </c>
      <c r="V22" s="30"/>
      <c r="W22" s="31">
        <f>SUM(H22,K22,N22,Q22,T22)</f>
        <v>79</v>
      </c>
      <c r="X22" s="29" t="s">
        <v>0</v>
      </c>
      <c r="Y22" s="32">
        <f>SUM(J22,M22,P22,S22,V22)</f>
        <v>96</v>
      </c>
      <c r="AA22" s="12">
        <v>1</v>
      </c>
      <c r="AB22" s="12" t="s">
        <v>46</v>
      </c>
      <c r="AD22" s="12">
        <f t="shared" ref="AD22" si="42">AG22+AH22</f>
        <v>4</v>
      </c>
      <c r="AE22" s="12" t="str">
        <f t="shared" ref="AE22:AE27" si="43">IF(OR(D22="",F22=""),0,IF(D22&gt;F22,C22,G22))</f>
        <v> France</v>
      </c>
      <c r="AF22" s="12">
        <f t="shared" ref="AF22:AF27" si="44">IF(OR(D22="",F22=""),0,1)</f>
        <v>1</v>
      </c>
      <c r="AG22" s="12">
        <f t="shared" ref="AG22:AG27" si="45">IF(OR(D22="",F22=""),0,IF(D22&gt;F22,D22,F22))</f>
        <v>3</v>
      </c>
      <c r="AH22" s="12">
        <f t="shared" ref="AH22:AH27" si="46">IF(OR(D22="",F22=""),0,IF(D22&gt;F22,F22,D22))</f>
        <v>1</v>
      </c>
      <c r="AI22" s="12">
        <f t="shared" ref="AI22:AI27" si="47">IF(AND(AG22=3,AH22=0),1,0)</f>
        <v>0</v>
      </c>
      <c r="AJ22" s="12">
        <f t="shared" ref="AJ22:AJ27" si="48">IF(AND(AG22=3,AH22=1),1,0)</f>
        <v>1</v>
      </c>
      <c r="AK22" s="12">
        <f t="shared" ref="AK22:AK27" si="49">IF(AND(AG22=3,AH22=2),1,0)</f>
        <v>0</v>
      </c>
      <c r="AL22" s="12">
        <f t="shared" ref="AL22:AL27" si="50">IF(D22&gt;F22,SUM(H22,K22,N22,Q22,T22,),SUM(J22,M22,P22,S22,V22))</f>
        <v>96</v>
      </c>
      <c r="AM22" s="12">
        <f t="shared" ref="AM22:AM27" si="51">IF(D22&gt;F22,SUM(J22,M22,P22,S22,V22),SUM(H22,K22,N22,Q22,T22))</f>
        <v>79</v>
      </c>
      <c r="AO22" s="12" t="str">
        <f t="shared" ref="AO22:AO27" si="52">IF(OR(D22="",F22=""),0,IF(D22&lt;F22,C22,G22))</f>
        <v> Puerto Rico</v>
      </c>
      <c r="AP22" s="12">
        <f t="shared" ref="AP22:AP27" si="53">IF(OR(D22="",F22=""),0,1)</f>
        <v>1</v>
      </c>
      <c r="AQ22" s="12">
        <f t="shared" ref="AQ22:AQ27" si="54">IF(OR(D22="",F22=""),0,IF(D22&lt;F22,D22,F22))</f>
        <v>1</v>
      </c>
      <c r="AR22" s="12">
        <f t="shared" ref="AR22:AR27" si="55">IF(OR(D22="",F22=""),0,IF(D22&lt;F22,F22,D22))</f>
        <v>3</v>
      </c>
      <c r="AS22" s="12">
        <f t="shared" ref="AS22:AS27" si="56">IF(AND(AQ22=2,AR22=3),1,0)</f>
        <v>0</v>
      </c>
      <c r="AT22" s="12">
        <f t="shared" ref="AT22:AT27" si="57">IF(AND(AQ22=1,AR22=3),1,0)</f>
        <v>1</v>
      </c>
      <c r="AU22" s="12">
        <f t="shared" ref="AU22:AU27" si="58">IF(AND(AQ22=0,AR22=3),1,0)</f>
        <v>0</v>
      </c>
      <c r="AV22" s="12">
        <f t="shared" ref="AV22:AV27" si="59">IF(D22&lt;F22,SUM(H22,K22,N22,Q22,T22,),SUM(J22,M22,P22,S22,V22))</f>
        <v>79</v>
      </c>
      <c r="AW22" s="12">
        <f t="shared" ref="AW22:AW27" si="60">IF(D22&lt;F22,SUM(J22,M22,P22,S22,V22),SUM(H22,K22,N22,Q22,T22))</f>
        <v>96</v>
      </c>
      <c r="AX22" s="27" t="s">
        <v>24</v>
      </c>
      <c r="AY22" s="27" t="s">
        <v>97</v>
      </c>
      <c r="AZ22" s="27" t="s">
        <v>26</v>
      </c>
      <c r="BA22" s="27" t="s">
        <v>98</v>
      </c>
      <c r="BB22" s="27" t="s">
        <v>99</v>
      </c>
      <c r="BC22" s="27" t="s">
        <v>100</v>
      </c>
      <c r="BD22" s="27" t="s">
        <v>3</v>
      </c>
      <c r="BE22" s="27" t="s">
        <v>5</v>
      </c>
      <c r="BF22" s="27" t="s">
        <v>4</v>
      </c>
      <c r="BG22" s="27" t="s">
        <v>14</v>
      </c>
      <c r="BH22" s="27" t="s">
        <v>15</v>
      </c>
      <c r="BI22" s="27" t="s">
        <v>16</v>
      </c>
      <c r="BJ22" s="27" t="s">
        <v>99</v>
      </c>
      <c r="BK22" s="27" t="s">
        <v>100</v>
      </c>
      <c r="BL22" s="27" t="s">
        <v>101</v>
      </c>
      <c r="BM22" s="27" t="s">
        <v>99</v>
      </c>
      <c r="BN22" s="27" t="s">
        <v>100</v>
      </c>
      <c r="BO22" s="27" t="s">
        <v>102</v>
      </c>
    </row>
    <row r="23" spans="2:67" x14ac:dyDescent="0.25">
      <c r="B23" s="23">
        <v>45891</v>
      </c>
      <c r="C23" s="24" t="str">
        <f>AB22</f>
        <v> Brazil</v>
      </c>
      <c r="D23" s="48">
        <v>3</v>
      </c>
      <c r="E23" s="49" t="s">
        <v>0</v>
      </c>
      <c r="F23" s="47">
        <v>0</v>
      </c>
      <c r="G23" s="25" t="str">
        <f>AB25</f>
        <v> Greece</v>
      </c>
      <c r="H23" s="28">
        <v>25</v>
      </c>
      <c r="I23" s="29" t="s">
        <v>0</v>
      </c>
      <c r="J23" s="30">
        <v>18</v>
      </c>
      <c r="K23" s="28">
        <v>25</v>
      </c>
      <c r="L23" s="29" t="s">
        <v>0</v>
      </c>
      <c r="M23" s="30">
        <v>16</v>
      </c>
      <c r="N23" s="28">
        <v>25</v>
      </c>
      <c r="O23" s="29" t="s">
        <v>0</v>
      </c>
      <c r="P23" s="30">
        <v>16</v>
      </c>
      <c r="Q23" s="28"/>
      <c r="R23" s="29" t="s">
        <v>0</v>
      </c>
      <c r="S23" s="30"/>
      <c r="T23" s="28"/>
      <c r="U23" s="29" t="s">
        <v>0</v>
      </c>
      <c r="V23" s="30"/>
      <c r="W23" s="31">
        <f t="shared" ref="W23:W27" si="61">SUM(H23,K23,N23,Q23,T23)</f>
        <v>75</v>
      </c>
      <c r="X23" s="29" t="s">
        <v>0</v>
      </c>
      <c r="Y23" s="32">
        <f t="shared" ref="Y23:Y27" si="62">SUM(J23,M23,P23,S23,V23)</f>
        <v>50</v>
      </c>
      <c r="AA23" s="12">
        <v>2</v>
      </c>
      <c r="AB23" s="12" t="s">
        <v>60</v>
      </c>
      <c r="AD23" s="12">
        <f t="shared" si="21"/>
        <v>3</v>
      </c>
      <c r="AE23" s="12" t="str">
        <f t="shared" si="43"/>
        <v> Brazil</v>
      </c>
      <c r="AF23" s="12">
        <f t="shared" si="44"/>
        <v>1</v>
      </c>
      <c r="AG23" s="12">
        <f t="shared" si="45"/>
        <v>3</v>
      </c>
      <c r="AH23" s="12">
        <f t="shared" si="46"/>
        <v>0</v>
      </c>
      <c r="AI23" s="12">
        <f t="shared" si="47"/>
        <v>1</v>
      </c>
      <c r="AJ23" s="12">
        <f t="shared" si="48"/>
        <v>0</v>
      </c>
      <c r="AK23" s="12">
        <f t="shared" si="49"/>
        <v>0</v>
      </c>
      <c r="AL23" s="12">
        <f t="shared" si="50"/>
        <v>75</v>
      </c>
      <c r="AM23" s="12">
        <f t="shared" si="51"/>
        <v>50</v>
      </c>
      <c r="AO23" s="12" t="str">
        <f t="shared" si="52"/>
        <v> Greece</v>
      </c>
      <c r="AP23" s="12">
        <f t="shared" si="53"/>
        <v>1</v>
      </c>
      <c r="AQ23" s="12">
        <f t="shared" si="54"/>
        <v>0</v>
      </c>
      <c r="AR23" s="12">
        <f t="shared" si="55"/>
        <v>3</v>
      </c>
      <c r="AS23" s="12">
        <f t="shared" si="56"/>
        <v>0</v>
      </c>
      <c r="AT23" s="12">
        <f t="shared" si="57"/>
        <v>0</v>
      </c>
      <c r="AU23" s="12">
        <f t="shared" si="58"/>
        <v>1</v>
      </c>
      <c r="AV23" s="12">
        <f t="shared" si="59"/>
        <v>50</v>
      </c>
      <c r="AW23" s="12">
        <f t="shared" si="60"/>
        <v>75</v>
      </c>
      <c r="AX23" s="50">
        <v>1</v>
      </c>
      <c r="AY23" s="51" t="str">
        <f>VLOOKUP($AX23,Dummy!$B$11:$S$14,2,FALSE)</f>
        <v> Brazil</v>
      </c>
      <c r="AZ23" s="50">
        <f>VLOOKUP($AX23,Dummy!$B$11:$S$14,3,FALSE)</f>
        <v>3</v>
      </c>
      <c r="BA23" s="50">
        <f>VLOOKUP($AX23,Dummy!$B$11:$S$14,4,FALSE)</f>
        <v>1</v>
      </c>
      <c r="BB23" s="50">
        <f>VLOOKUP($AX23,Dummy!$B$11:$S$14,5,FALSE)</f>
        <v>1</v>
      </c>
      <c r="BC23" s="50">
        <f>VLOOKUP($AX23,Dummy!$B$11:$S$14,6,FALSE)</f>
        <v>0</v>
      </c>
      <c r="BD23" s="50">
        <f>VLOOKUP($AX23,Dummy!$B$11:$S$14,7,FALSE)</f>
        <v>1</v>
      </c>
      <c r="BE23" s="50">
        <f>VLOOKUP($AX23,Dummy!$B$11:$S$14,8,FALSE)</f>
        <v>0</v>
      </c>
      <c r="BF23" s="50">
        <f>VLOOKUP($AX23,Dummy!$B$11:$S$14,9,FALSE)</f>
        <v>0</v>
      </c>
      <c r="BG23" s="50">
        <f>VLOOKUP($AX23,Dummy!$B$11:$S$14,10,FALSE)</f>
        <v>0</v>
      </c>
      <c r="BH23" s="50">
        <f>VLOOKUP($AX23,Dummy!$B$11:$S$14,11,FALSE)</f>
        <v>0</v>
      </c>
      <c r="BI23" s="50">
        <f>VLOOKUP($AX23,Dummy!$B$11:$S$14,12,FALSE)</f>
        <v>0</v>
      </c>
      <c r="BJ23" s="50">
        <f>VLOOKUP($AX23,Dummy!$B$11:$S$14,13,FALSE)</f>
        <v>3</v>
      </c>
      <c r="BK23" s="50">
        <f>VLOOKUP($AX23,Dummy!$B$11:$S$14,14,FALSE)</f>
        <v>0</v>
      </c>
      <c r="BL23" s="52" t="str">
        <f>VLOOKUP($AX23,Dummy!$B$11:$S$14,15,FALSE)</f>
        <v>MAX</v>
      </c>
      <c r="BM23" s="50">
        <f>VLOOKUP($AX23,Dummy!$B$11:$S$14,16,FALSE)</f>
        <v>75</v>
      </c>
      <c r="BN23" s="50">
        <f>VLOOKUP($AX23,Dummy!$B$11:$S$14,17,FALSE)</f>
        <v>50</v>
      </c>
      <c r="BO23" s="52">
        <f>VLOOKUP($AX23,Dummy!$B$11:$S$14,18,FALSE)</f>
        <v>1500</v>
      </c>
    </row>
    <row r="24" spans="2:67" x14ac:dyDescent="0.25">
      <c r="B24" s="23">
        <v>45893</v>
      </c>
      <c r="C24" s="24" t="str">
        <f>AB23</f>
        <v> Puerto Rico</v>
      </c>
      <c r="D24" s="48"/>
      <c r="E24" s="49" t="s">
        <v>0</v>
      </c>
      <c r="F24" s="47"/>
      <c r="G24" s="25" t="str">
        <f>AB25</f>
        <v> Greece</v>
      </c>
      <c r="H24" s="28"/>
      <c r="I24" s="29" t="s">
        <v>0</v>
      </c>
      <c r="J24" s="30"/>
      <c r="K24" s="28"/>
      <c r="L24" s="29" t="s">
        <v>0</v>
      </c>
      <c r="M24" s="30"/>
      <c r="N24" s="28"/>
      <c r="O24" s="29" t="s">
        <v>0</v>
      </c>
      <c r="P24" s="30"/>
      <c r="Q24" s="28"/>
      <c r="R24" s="29" t="s">
        <v>0</v>
      </c>
      <c r="S24" s="30"/>
      <c r="T24" s="28"/>
      <c r="U24" s="29" t="s">
        <v>0</v>
      </c>
      <c r="V24" s="30"/>
      <c r="W24" s="31">
        <f t="shared" si="61"/>
        <v>0</v>
      </c>
      <c r="X24" s="29" t="s">
        <v>0</v>
      </c>
      <c r="Y24" s="32">
        <f t="shared" si="62"/>
        <v>0</v>
      </c>
      <c r="AA24" s="12">
        <v>3</v>
      </c>
      <c r="AB24" s="12" t="s">
        <v>62</v>
      </c>
      <c r="AD24" s="12">
        <f t="shared" si="21"/>
        <v>0</v>
      </c>
      <c r="AE24" s="12">
        <f t="shared" si="43"/>
        <v>0</v>
      </c>
      <c r="AF24" s="12">
        <f t="shared" si="44"/>
        <v>0</v>
      </c>
      <c r="AG24" s="12">
        <f t="shared" si="45"/>
        <v>0</v>
      </c>
      <c r="AH24" s="12">
        <f t="shared" si="46"/>
        <v>0</v>
      </c>
      <c r="AI24" s="12">
        <f t="shared" si="47"/>
        <v>0</v>
      </c>
      <c r="AJ24" s="12">
        <f t="shared" si="48"/>
        <v>0</v>
      </c>
      <c r="AK24" s="12">
        <f t="shared" si="49"/>
        <v>0</v>
      </c>
      <c r="AL24" s="12">
        <f t="shared" si="50"/>
        <v>0</v>
      </c>
      <c r="AM24" s="12">
        <f t="shared" si="51"/>
        <v>0</v>
      </c>
      <c r="AO24" s="12">
        <f t="shared" si="52"/>
        <v>0</v>
      </c>
      <c r="AP24" s="12">
        <f t="shared" si="53"/>
        <v>0</v>
      </c>
      <c r="AQ24" s="12">
        <f t="shared" si="54"/>
        <v>0</v>
      </c>
      <c r="AR24" s="12">
        <f t="shared" si="55"/>
        <v>0</v>
      </c>
      <c r="AS24" s="12">
        <f t="shared" si="56"/>
        <v>0</v>
      </c>
      <c r="AT24" s="12">
        <f t="shared" si="57"/>
        <v>0</v>
      </c>
      <c r="AU24" s="12">
        <f t="shared" si="58"/>
        <v>0</v>
      </c>
      <c r="AV24" s="12">
        <f t="shared" si="59"/>
        <v>0</v>
      </c>
      <c r="AW24" s="12">
        <f t="shared" si="60"/>
        <v>0</v>
      </c>
      <c r="AX24" s="50">
        <v>2</v>
      </c>
      <c r="AY24" s="51" t="str">
        <f>VLOOKUP($AX24,Dummy!$B$11:$S$14,2,FALSE)</f>
        <v> France</v>
      </c>
      <c r="AZ24" s="50">
        <f>VLOOKUP($AX24,Dummy!$B$11:$S$14,3,FALSE)</f>
        <v>3</v>
      </c>
      <c r="BA24" s="50">
        <f>VLOOKUP($AX24,Dummy!$B$11:$S$14,4,FALSE)</f>
        <v>1</v>
      </c>
      <c r="BB24" s="50">
        <f>VLOOKUP($AX24,Dummy!$B$11:$S$14,5,FALSE)</f>
        <v>1</v>
      </c>
      <c r="BC24" s="50">
        <f>VLOOKUP($AX24,Dummy!$B$11:$S$14,6,FALSE)</f>
        <v>0</v>
      </c>
      <c r="BD24" s="50">
        <f>VLOOKUP($AX24,Dummy!$B$11:$S$14,7,FALSE)</f>
        <v>0</v>
      </c>
      <c r="BE24" s="50">
        <f>VLOOKUP($AX24,Dummy!$B$11:$S$14,8,FALSE)</f>
        <v>1</v>
      </c>
      <c r="BF24" s="50">
        <f>VLOOKUP($AX24,Dummy!$B$11:$S$14,9,FALSE)</f>
        <v>0</v>
      </c>
      <c r="BG24" s="50">
        <f>VLOOKUP($AX24,Dummy!$B$11:$S$14,10,FALSE)</f>
        <v>0</v>
      </c>
      <c r="BH24" s="50">
        <f>VLOOKUP($AX24,Dummy!$B$11:$S$14,11,FALSE)</f>
        <v>0</v>
      </c>
      <c r="BI24" s="50">
        <f>VLOOKUP($AX24,Dummy!$B$11:$S$14,12,FALSE)</f>
        <v>0</v>
      </c>
      <c r="BJ24" s="50">
        <f>VLOOKUP($AX24,Dummy!$B$11:$S$14,13,FALSE)</f>
        <v>3</v>
      </c>
      <c r="BK24" s="50">
        <f>VLOOKUP($AX24,Dummy!$B$11:$S$14,14,FALSE)</f>
        <v>1</v>
      </c>
      <c r="BL24" s="52">
        <f>VLOOKUP($AX24,Dummy!$B$11:$S$14,15,FALSE)</f>
        <v>3000</v>
      </c>
      <c r="BM24" s="50">
        <f>VLOOKUP($AX24,Dummy!$B$11:$S$14,16,FALSE)</f>
        <v>96</v>
      </c>
      <c r="BN24" s="50">
        <f>VLOOKUP($AX24,Dummy!$B$11:$S$14,17,FALSE)</f>
        <v>79</v>
      </c>
      <c r="BO24" s="52">
        <f>VLOOKUP($AX24,Dummy!$B$11:$S$14,18,FALSE)</f>
        <v>1215.1898734177216</v>
      </c>
    </row>
    <row r="25" spans="2:67" x14ac:dyDescent="0.25">
      <c r="B25" s="23">
        <v>45893</v>
      </c>
      <c r="C25" s="24" t="str">
        <f>AB22</f>
        <v> Brazil</v>
      </c>
      <c r="D25" s="48"/>
      <c r="E25" s="49" t="s">
        <v>0</v>
      </c>
      <c r="F25" s="47"/>
      <c r="G25" s="25" t="str">
        <f>AB24</f>
        <v> France</v>
      </c>
      <c r="H25" s="28"/>
      <c r="I25" s="29" t="s">
        <v>0</v>
      </c>
      <c r="J25" s="30"/>
      <c r="K25" s="28"/>
      <c r="L25" s="29" t="s">
        <v>0</v>
      </c>
      <c r="M25" s="30"/>
      <c r="N25" s="28"/>
      <c r="O25" s="29" t="s">
        <v>0</v>
      </c>
      <c r="P25" s="30"/>
      <c r="Q25" s="28"/>
      <c r="R25" s="29" t="s">
        <v>0</v>
      </c>
      <c r="S25" s="30"/>
      <c r="T25" s="28"/>
      <c r="U25" s="29" t="s">
        <v>0</v>
      </c>
      <c r="V25" s="30"/>
      <c r="W25" s="31">
        <f t="shared" si="61"/>
        <v>0</v>
      </c>
      <c r="X25" s="29" t="s">
        <v>0</v>
      </c>
      <c r="Y25" s="32">
        <f t="shared" si="62"/>
        <v>0</v>
      </c>
      <c r="AA25" s="12">
        <v>4</v>
      </c>
      <c r="AB25" s="12" t="s">
        <v>70</v>
      </c>
      <c r="AD25" s="12">
        <f t="shared" si="21"/>
        <v>0</v>
      </c>
      <c r="AE25" s="12">
        <f t="shared" si="43"/>
        <v>0</v>
      </c>
      <c r="AF25" s="12">
        <f t="shared" si="44"/>
        <v>0</v>
      </c>
      <c r="AG25" s="12">
        <f t="shared" si="45"/>
        <v>0</v>
      </c>
      <c r="AH25" s="12">
        <f t="shared" si="46"/>
        <v>0</v>
      </c>
      <c r="AI25" s="12">
        <f t="shared" si="47"/>
        <v>0</v>
      </c>
      <c r="AJ25" s="12">
        <f t="shared" si="48"/>
        <v>0</v>
      </c>
      <c r="AK25" s="12">
        <f t="shared" si="49"/>
        <v>0</v>
      </c>
      <c r="AL25" s="12">
        <f t="shared" si="50"/>
        <v>0</v>
      </c>
      <c r="AM25" s="12">
        <f t="shared" si="51"/>
        <v>0</v>
      </c>
      <c r="AO25" s="12">
        <f t="shared" si="52"/>
        <v>0</v>
      </c>
      <c r="AP25" s="12">
        <f t="shared" si="53"/>
        <v>0</v>
      </c>
      <c r="AQ25" s="12">
        <f t="shared" si="54"/>
        <v>0</v>
      </c>
      <c r="AR25" s="12">
        <f t="shared" si="55"/>
        <v>0</v>
      </c>
      <c r="AS25" s="12">
        <f t="shared" si="56"/>
        <v>0</v>
      </c>
      <c r="AT25" s="12">
        <f t="shared" si="57"/>
        <v>0</v>
      </c>
      <c r="AU25" s="12">
        <f t="shared" si="58"/>
        <v>0</v>
      </c>
      <c r="AV25" s="12">
        <f t="shared" si="59"/>
        <v>0</v>
      </c>
      <c r="AW25" s="12">
        <f t="shared" si="60"/>
        <v>0</v>
      </c>
      <c r="AX25" s="50">
        <v>3</v>
      </c>
      <c r="AY25" s="51" t="str">
        <f>VLOOKUP($AX25,Dummy!$B$11:$S$14,2,FALSE)</f>
        <v> Puerto Rico</v>
      </c>
      <c r="AZ25" s="50">
        <f>VLOOKUP($AX25,Dummy!$B$11:$S$14,3,FALSE)</f>
        <v>0</v>
      </c>
      <c r="BA25" s="50">
        <f>VLOOKUP($AX25,Dummy!$B$11:$S$14,4,FALSE)</f>
        <v>1</v>
      </c>
      <c r="BB25" s="50">
        <f>VLOOKUP($AX25,Dummy!$B$11:$S$14,5,FALSE)</f>
        <v>0</v>
      </c>
      <c r="BC25" s="50">
        <f>VLOOKUP($AX25,Dummy!$B$11:$S$14,6,FALSE)</f>
        <v>1</v>
      </c>
      <c r="BD25" s="50">
        <f>VLOOKUP($AX25,Dummy!$B$11:$S$14,7,FALSE)</f>
        <v>0</v>
      </c>
      <c r="BE25" s="50">
        <f>VLOOKUP($AX25,Dummy!$B$11:$S$14,8,FALSE)</f>
        <v>0</v>
      </c>
      <c r="BF25" s="50">
        <f>VLOOKUP($AX25,Dummy!$B$11:$S$14,9,FALSE)</f>
        <v>0</v>
      </c>
      <c r="BG25" s="50">
        <f>VLOOKUP($AX25,Dummy!$B$11:$S$14,10,FALSE)</f>
        <v>0</v>
      </c>
      <c r="BH25" s="50">
        <f>VLOOKUP($AX25,Dummy!$B$11:$S$14,11,FALSE)</f>
        <v>1</v>
      </c>
      <c r="BI25" s="50">
        <f>VLOOKUP($AX25,Dummy!$B$11:$S$14,12,FALSE)</f>
        <v>0</v>
      </c>
      <c r="BJ25" s="50">
        <f>VLOOKUP($AX25,Dummy!$B$11:$S$14,13,FALSE)</f>
        <v>1</v>
      </c>
      <c r="BK25" s="50">
        <f>VLOOKUP($AX25,Dummy!$B$11:$S$14,14,FALSE)</f>
        <v>3</v>
      </c>
      <c r="BL25" s="52">
        <f>VLOOKUP($AX25,Dummy!$B$11:$S$14,15,FALSE)</f>
        <v>333.33333333333331</v>
      </c>
      <c r="BM25" s="50">
        <f>VLOOKUP($AX25,Dummy!$B$11:$S$14,16,FALSE)</f>
        <v>79</v>
      </c>
      <c r="BN25" s="50">
        <f>VLOOKUP($AX25,Dummy!$B$11:$S$14,17,FALSE)</f>
        <v>96</v>
      </c>
      <c r="BO25" s="52">
        <f>VLOOKUP($AX25,Dummy!$B$11:$S$14,18,FALSE)</f>
        <v>822.91666666666663</v>
      </c>
    </row>
    <row r="26" spans="2:67" x14ac:dyDescent="0.25">
      <c r="B26" s="23">
        <v>45895</v>
      </c>
      <c r="C26" s="24" t="str">
        <f>AB24</f>
        <v> France</v>
      </c>
      <c r="D26" s="48"/>
      <c r="E26" s="49" t="s">
        <v>0</v>
      </c>
      <c r="F26" s="47"/>
      <c r="G26" s="25" t="str">
        <f>AB25</f>
        <v> Greece</v>
      </c>
      <c r="H26" s="28"/>
      <c r="I26" s="29" t="s">
        <v>0</v>
      </c>
      <c r="J26" s="30"/>
      <c r="K26" s="28"/>
      <c r="L26" s="29" t="s">
        <v>0</v>
      </c>
      <c r="M26" s="30"/>
      <c r="N26" s="28"/>
      <c r="O26" s="29" t="s">
        <v>0</v>
      </c>
      <c r="P26" s="30"/>
      <c r="Q26" s="28"/>
      <c r="R26" s="29" t="s">
        <v>0</v>
      </c>
      <c r="S26" s="30"/>
      <c r="T26" s="28"/>
      <c r="U26" s="29" t="s">
        <v>0</v>
      </c>
      <c r="V26" s="30"/>
      <c r="W26" s="31">
        <f t="shared" si="61"/>
        <v>0</v>
      </c>
      <c r="X26" s="29" t="s">
        <v>0</v>
      </c>
      <c r="Y26" s="32">
        <f t="shared" si="62"/>
        <v>0</v>
      </c>
      <c r="AD26" s="12">
        <f t="shared" si="21"/>
        <v>0</v>
      </c>
      <c r="AE26" s="12">
        <f t="shared" si="43"/>
        <v>0</v>
      </c>
      <c r="AF26" s="12">
        <f t="shared" si="44"/>
        <v>0</v>
      </c>
      <c r="AG26" s="12">
        <f t="shared" si="45"/>
        <v>0</v>
      </c>
      <c r="AH26" s="12">
        <f t="shared" si="46"/>
        <v>0</v>
      </c>
      <c r="AI26" s="12">
        <f t="shared" si="47"/>
        <v>0</v>
      </c>
      <c r="AJ26" s="12">
        <f t="shared" si="48"/>
        <v>0</v>
      </c>
      <c r="AK26" s="12">
        <f t="shared" si="49"/>
        <v>0</v>
      </c>
      <c r="AL26" s="12">
        <f t="shared" si="50"/>
        <v>0</v>
      </c>
      <c r="AM26" s="12">
        <f t="shared" si="51"/>
        <v>0</v>
      </c>
      <c r="AO26" s="12">
        <f t="shared" si="52"/>
        <v>0</v>
      </c>
      <c r="AP26" s="12">
        <f t="shared" si="53"/>
        <v>0</v>
      </c>
      <c r="AQ26" s="12">
        <f t="shared" si="54"/>
        <v>0</v>
      </c>
      <c r="AR26" s="12">
        <f t="shared" si="55"/>
        <v>0</v>
      </c>
      <c r="AS26" s="12">
        <f t="shared" si="56"/>
        <v>0</v>
      </c>
      <c r="AT26" s="12">
        <f t="shared" si="57"/>
        <v>0</v>
      </c>
      <c r="AU26" s="12">
        <f t="shared" si="58"/>
        <v>0</v>
      </c>
      <c r="AV26" s="12">
        <f t="shared" si="59"/>
        <v>0</v>
      </c>
      <c r="AW26" s="12">
        <f t="shared" si="60"/>
        <v>0</v>
      </c>
      <c r="AX26" s="50">
        <v>4</v>
      </c>
      <c r="AY26" s="51" t="str">
        <f>VLOOKUP($AX26,Dummy!$B$11:$S$14,2,FALSE)</f>
        <v> Greece</v>
      </c>
      <c r="AZ26" s="50">
        <f>VLOOKUP($AX26,Dummy!$B$11:$S$14,3,FALSE)</f>
        <v>0</v>
      </c>
      <c r="BA26" s="50">
        <f>VLOOKUP($AX26,Dummy!$B$11:$S$14,4,FALSE)</f>
        <v>1</v>
      </c>
      <c r="BB26" s="50">
        <f>VLOOKUP($AX26,Dummy!$B$11:$S$14,5,FALSE)</f>
        <v>0</v>
      </c>
      <c r="BC26" s="50">
        <f>VLOOKUP($AX26,Dummy!$B$11:$S$14,6,FALSE)</f>
        <v>1</v>
      </c>
      <c r="BD26" s="50">
        <f>VLOOKUP($AX26,Dummy!$B$11:$S$14,7,FALSE)</f>
        <v>0</v>
      </c>
      <c r="BE26" s="50">
        <f>VLOOKUP($AX26,Dummy!$B$11:$S$14,8,FALSE)</f>
        <v>0</v>
      </c>
      <c r="BF26" s="50">
        <f>VLOOKUP($AX26,Dummy!$B$11:$S$14,9,FALSE)</f>
        <v>0</v>
      </c>
      <c r="BG26" s="50">
        <f>VLOOKUP($AX26,Dummy!$B$11:$S$14,10,FALSE)</f>
        <v>0</v>
      </c>
      <c r="BH26" s="50">
        <f>VLOOKUP($AX26,Dummy!$B$11:$S$14,11,FALSE)</f>
        <v>0</v>
      </c>
      <c r="BI26" s="50">
        <f>VLOOKUP($AX26,Dummy!$B$11:$S$14,12,FALSE)</f>
        <v>1</v>
      </c>
      <c r="BJ26" s="50">
        <f>VLOOKUP($AX26,Dummy!$B$11:$S$14,13,FALSE)</f>
        <v>0</v>
      </c>
      <c r="BK26" s="50">
        <f>VLOOKUP($AX26,Dummy!$B$11:$S$14,14,FALSE)</f>
        <v>3</v>
      </c>
      <c r="BL26" s="52">
        <f>VLOOKUP($AX26,Dummy!$B$11:$S$14,15,FALSE)</f>
        <v>0</v>
      </c>
      <c r="BM26" s="50">
        <f>VLOOKUP($AX26,Dummy!$B$11:$S$14,16,FALSE)</f>
        <v>50</v>
      </c>
      <c r="BN26" s="50">
        <f>VLOOKUP($AX26,Dummy!$B$11:$S$14,17,FALSE)</f>
        <v>75</v>
      </c>
      <c r="BO26" s="52">
        <f>VLOOKUP($AX26,Dummy!$B$11:$S$14,18,FALSE)</f>
        <v>666.66666666666663</v>
      </c>
    </row>
    <row r="27" spans="2:67" x14ac:dyDescent="0.25">
      <c r="B27" s="23">
        <v>45895</v>
      </c>
      <c r="C27" s="24" t="str">
        <f>AB22</f>
        <v> Brazil</v>
      </c>
      <c r="D27" s="48"/>
      <c r="E27" s="49" t="s">
        <v>0</v>
      </c>
      <c r="F27" s="47"/>
      <c r="G27" s="25" t="str">
        <f>AB23</f>
        <v> Puerto Rico</v>
      </c>
      <c r="H27" s="28"/>
      <c r="I27" s="29" t="s">
        <v>0</v>
      </c>
      <c r="J27" s="30"/>
      <c r="K27" s="28"/>
      <c r="L27" s="29" t="s">
        <v>0</v>
      </c>
      <c r="M27" s="30"/>
      <c r="N27" s="28"/>
      <c r="O27" s="29" t="s">
        <v>0</v>
      </c>
      <c r="P27" s="30"/>
      <c r="Q27" s="28"/>
      <c r="R27" s="29" t="s">
        <v>0</v>
      </c>
      <c r="S27" s="30"/>
      <c r="T27" s="28"/>
      <c r="U27" s="29" t="s">
        <v>0</v>
      </c>
      <c r="V27" s="30"/>
      <c r="W27" s="31">
        <f t="shared" si="61"/>
        <v>0</v>
      </c>
      <c r="X27" s="29" t="s">
        <v>0</v>
      </c>
      <c r="Y27" s="32">
        <f t="shared" si="62"/>
        <v>0</v>
      </c>
      <c r="AD27" s="12">
        <f t="shared" si="21"/>
        <v>0</v>
      </c>
      <c r="AE27" s="12">
        <f t="shared" si="43"/>
        <v>0</v>
      </c>
      <c r="AF27" s="12">
        <f t="shared" si="44"/>
        <v>0</v>
      </c>
      <c r="AG27" s="12">
        <f t="shared" si="45"/>
        <v>0</v>
      </c>
      <c r="AH27" s="12">
        <f t="shared" si="46"/>
        <v>0</v>
      </c>
      <c r="AI27" s="12">
        <f t="shared" si="47"/>
        <v>0</v>
      </c>
      <c r="AJ27" s="12">
        <f t="shared" si="48"/>
        <v>0</v>
      </c>
      <c r="AK27" s="12">
        <f t="shared" si="49"/>
        <v>0</v>
      </c>
      <c r="AL27" s="12">
        <f t="shared" si="50"/>
        <v>0</v>
      </c>
      <c r="AM27" s="12">
        <f t="shared" si="51"/>
        <v>0</v>
      </c>
      <c r="AO27" s="12">
        <f t="shared" si="52"/>
        <v>0</v>
      </c>
      <c r="AP27" s="12">
        <f t="shared" si="53"/>
        <v>0</v>
      </c>
      <c r="AQ27" s="12">
        <f t="shared" si="54"/>
        <v>0</v>
      </c>
      <c r="AR27" s="12">
        <f t="shared" si="55"/>
        <v>0</v>
      </c>
      <c r="AS27" s="12">
        <f t="shared" si="56"/>
        <v>0</v>
      </c>
      <c r="AT27" s="12">
        <f t="shared" si="57"/>
        <v>0</v>
      </c>
      <c r="AU27" s="12">
        <f t="shared" si="58"/>
        <v>0</v>
      </c>
      <c r="AV27" s="12">
        <f t="shared" si="59"/>
        <v>0</v>
      </c>
      <c r="AW27" s="12">
        <f t="shared" si="60"/>
        <v>0</v>
      </c>
      <c r="BA27" s="26">
        <f>SUM(BA23:BA26)</f>
        <v>4</v>
      </c>
    </row>
    <row r="28" spans="2:67" ht="15" customHeight="1" x14ac:dyDescent="0.25">
      <c r="B28" s="76" t="s">
        <v>74</v>
      </c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</row>
    <row r="29" spans="2:67" x14ac:dyDescent="0.25">
      <c r="B29" s="20" t="s">
        <v>86</v>
      </c>
      <c r="C29" s="21"/>
      <c r="D29" s="60" t="s">
        <v>87</v>
      </c>
      <c r="E29" s="60"/>
      <c r="F29" s="60"/>
      <c r="G29" s="22"/>
      <c r="H29" s="61" t="s">
        <v>88</v>
      </c>
      <c r="I29" s="59"/>
      <c r="J29" s="59"/>
      <c r="K29" s="61" t="s">
        <v>89</v>
      </c>
      <c r="L29" s="59"/>
      <c r="M29" s="59"/>
      <c r="N29" s="61" t="s">
        <v>90</v>
      </c>
      <c r="O29" s="59"/>
      <c r="P29" s="59"/>
      <c r="Q29" s="61" t="s">
        <v>91</v>
      </c>
      <c r="R29" s="59"/>
      <c r="S29" s="59"/>
      <c r="T29" s="61" t="s">
        <v>92</v>
      </c>
      <c r="U29" s="59"/>
      <c r="V29" s="59"/>
      <c r="W29" s="59" t="s">
        <v>1</v>
      </c>
      <c r="X29" s="59"/>
      <c r="Y29" s="59"/>
      <c r="AD29" s="12" t="s">
        <v>23</v>
      </c>
      <c r="AE29" s="12" t="s">
        <v>11</v>
      </c>
      <c r="AF29" s="12" t="s">
        <v>8</v>
      </c>
      <c r="AG29" s="12" t="s">
        <v>6</v>
      </c>
      <c r="AH29" s="12" t="s">
        <v>7</v>
      </c>
      <c r="AI29" s="12" t="s">
        <v>3</v>
      </c>
      <c r="AJ29" s="13" t="s">
        <v>5</v>
      </c>
      <c r="AK29" s="13" t="s">
        <v>4</v>
      </c>
      <c r="AL29" s="12" t="s">
        <v>9</v>
      </c>
      <c r="AM29" s="12" t="s">
        <v>10</v>
      </c>
      <c r="AO29" s="12" t="s">
        <v>12</v>
      </c>
      <c r="AP29" s="12" t="s">
        <v>13</v>
      </c>
      <c r="AQ29" s="12" t="s">
        <v>6</v>
      </c>
      <c r="AR29" s="12" t="s">
        <v>7</v>
      </c>
      <c r="AS29" s="13" t="s">
        <v>14</v>
      </c>
      <c r="AT29" s="13" t="s">
        <v>15</v>
      </c>
      <c r="AU29" s="13" t="s">
        <v>16</v>
      </c>
      <c r="AV29" s="12" t="s">
        <v>9</v>
      </c>
      <c r="AW29" s="12" t="s">
        <v>10</v>
      </c>
      <c r="AX29" s="69" t="s">
        <v>93</v>
      </c>
      <c r="AY29" s="70"/>
      <c r="AZ29" s="71"/>
      <c r="BA29" s="69" t="s">
        <v>94</v>
      </c>
      <c r="BB29" s="70"/>
      <c r="BC29" s="71"/>
      <c r="BD29" s="69" t="s">
        <v>95</v>
      </c>
      <c r="BE29" s="70"/>
      <c r="BF29" s="70"/>
      <c r="BG29" s="70"/>
      <c r="BH29" s="70"/>
      <c r="BI29" s="71"/>
      <c r="BJ29" s="69" t="s">
        <v>30</v>
      </c>
      <c r="BK29" s="70"/>
      <c r="BL29" s="71"/>
      <c r="BM29" s="69" t="s">
        <v>96</v>
      </c>
      <c r="BN29" s="70"/>
      <c r="BO29" s="71"/>
    </row>
    <row r="30" spans="2:67" x14ac:dyDescent="0.25">
      <c r="B30" s="11">
        <v>45891</v>
      </c>
      <c r="C30" s="6" t="str">
        <f>AB31</f>
        <v> Czech Republic</v>
      </c>
      <c r="D30" s="48">
        <v>1</v>
      </c>
      <c r="E30" s="49" t="s">
        <v>0</v>
      </c>
      <c r="F30" s="47">
        <v>3</v>
      </c>
      <c r="G30" s="5" t="str">
        <f>AB32</f>
        <v> Argentina</v>
      </c>
      <c r="H30" s="28">
        <v>25</v>
      </c>
      <c r="I30" s="29" t="s">
        <v>0</v>
      </c>
      <c r="J30" s="30">
        <v>18</v>
      </c>
      <c r="K30" s="28">
        <v>23</v>
      </c>
      <c r="L30" s="29" t="s">
        <v>0</v>
      </c>
      <c r="M30" s="30">
        <v>25</v>
      </c>
      <c r="N30" s="28">
        <v>17</v>
      </c>
      <c r="O30" s="29" t="s">
        <v>0</v>
      </c>
      <c r="P30" s="30">
        <v>25</v>
      </c>
      <c r="Q30" s="28">
        <v>24</v>
      </c>
      <c r="R30" s="29" t="s">
        <v>0</v>
      </c>
      <c r="S30" s="30">
        <v>26</v>
      </c>
      <c r="T30" s="28"/>
      <c r="U30" s="29" t="s">
        <v>0</v>
      </c>
      <c r="V30" s="30"/>
      <c r="W30" s="31">
        <f>SUM(H30,K30,N30,Q30,T30)</f>
        <v>89</v>
      </c>
      <c r="X30" s="29" t="s">
        <v>0</v>
      </c>
      <c r="Y30" s="32">
        <f>SUM(J30,M30,P30,S30,V30)</f>
        <v>94</v>
      </c>
      <c r="AA30" s="12">
        <v>1</v>
      </c>
      <c r="AB30" s="12" t="s">
        <v>54</v>
      </c>
      <c r="AD30" s="12">
        <f>AG30+AH30</f>
        <v>4</v>
      </c>
      <c r="AE30" s="12" t="str">
        <f>IF(OR(D30="",F30=""),0,IF(D30&gt;F30,C30,G30))</f>
        <v> Argentina</v>
      </c>
      <c r="AF30" s="12">
        <f>IF(OR(D30="",F30=""),0,1)</f>
        <v>1</v>
      </c>
      <c r="AG30" s="12">
        <f>IF(OR(D30="",F30=""),0,IF(D30&gt;F30,D30,F30))</f>
        <v>3</v>
      </c>
      <c r="AH30" s="12">
        <f>IF(OR(D30="",F30=""),0,IF(D30&gt;F30,F30,D30))</f>
        <v>1</v>
      </c>
      <c r="AI30" s="12">
        <f>IF(AND(AG30=3,AH30=0),1,0)</f>
        <v>0</v>
      </c>
      <c r="AJ30" s="12">
        <f>IF(AND(AG30=3,AH30=1),1,0)</f>
        <v>1</v>
      </c>
      <c r="AK30" s="12">
        <f>IF(AND(AG30=3,AH30=2),1,0)</f>
        <v>0</v>
      </c>
      <c r="AL30" s="12">
        <f>IF(D30&gt;F30,SUM(H30,K30,N30,Q30,T30,),SUM(J30,M30,P30,S30,V30))</f>
        <v>94</v>
      </c>
      <c r="AM30" s="12">
        <f>IF(D30&gt;F30,SUM(J30,M30,P30,S30,V30),SUM(H30,K30,N30,Q30,T30))</f>
        <v>89</v>
      </c>
      <c r="AO30" s="12" t="str">
        <f>IF(OR(D30="",F30=""),0,IF(D30&lt;F30,C30,G30))</f>
        <v> Czech Republic</v>
      </c>
      <c r="AP30" s="12">
        <f>IF(OR(D30="",F30=""),0,1)</f>
        <v>1</v>
      </c>
      <c r="AQ30" s="12">
        <f>IF(OR(D30="",F30=""),0,IF(D30&lt;F30,D30,F30))</f>
        <v>1</v>
      </c>
      <c r="AR30" s="12">
        <f>IF(OR(D30="",F30=""),0,IF(D30&lt;F30,F30,D30))</f>
        <v>3</v>
      </c>
      <c r="AS30" s="12">
        <f>IF(AND(AQ30=2,AR30=3),1,0)</f>
        <v>0</v>
      </c>
      <c r="AT30" s="12">
        <f>IF(AND(AQ30=1,AR30=3),1,0)</f>
        <v>1</v>
      </c>
      <c r="AU30" s="12">
        <f>IF(AND(AQ30=0,AR30=3),1,0)</f>
        <v>0</v>
      </c>
      <c r="AV30" s="12">
        <f>IF(D30&lt;F30,SUM(H30,K30,N30,Q30,T30,),SUM(J30,M30,P30,S30,V30))</f>
        <v>89</v>
      </c>
      <c r="AW30" s="12">
        <f>IF(D30&lt;F30,SUM(J30,M30,P30,S30,V30),SUM(H30,K30,N30,Q30,T30))</f>
        <v>94</v>
      </c>
      <c r="AX30" s="27" t="s">
        <v>24</v>
      </c>
      <c r="AY30" s="27" t="s">
        <v>97</v>
      </c>
      <c r="AZ30" s="27" t="s">
        <v>26</v>
      </c>
      <c r="BA30" s="27" t="s">
        <v>98</v>
      </c>
      <c r="BB30" s="27" t="s">
        <v>99</v>
      </c>
      <c r="BC30" s="27" t="s">
        <v>100</v>
      </c>
      <c r="BD30" s="27" t="s">
        <v>3</v>
      </c>
      <c r="BE30" s="27" t="s">
        <v>5</v>
      </c>
      <c r="BF30" s="27" t="s">
        <v>4</v>
      </c>
      <c r="BG30" s="27" t="s">
        <v>14</v>
      </c>
      <c r="BH30" s="27" t="s">
        <v>15</v>
      </c>
      <c r="BI30" s="27" t="s">
        <v>16</v>
      </c>
      <c r="BJ30" s="27" t="s">
        <v>99</v>
      </c>
      <c r="BK30" s="27" t="s">
        <v>100</v>
      </c>
      <c r="BL30" s="27" t="s">
        <v>101</v>
      </c>
      <c r="BM30" s="27" t="s">
        <v>99</v>
      </c>
      <c r="BN30" s="27" t="s">
        <v>100</v>
      </c>
      <c r="BO30" s="27" t="s">
        <v>102</v>
      </c>
    </row>
    <row r="31" spans="2:67" x14ac:dyDescent="0.25">
      <c r="B31" s="11">
        <v>45891</v>
      </c>
      <c r="C31" s="6" t="str">
        <f>AB30</f>
        <v> United States</v>
      </c>
      <c r="D31" s="48">
        <v>3</v>
      </c>
      <c r="E31" s="49" t="s">
        <v>0</v>
      </c>
      <c r="F31" s="47">
        <v>1</v>
      </c>
      <c r="G31" s="5" t="str">
        <f>AB33</f>
        <v> Slovenia</v>
      </c>
      <c r="H31" s="28">
        <v>25</v>
      </c>
      <c r="I31" s="29" t="s">
        <v>0</v>
      </c>
      <c r="J31" s="30">
        <v>23</v>
      </c>
      <c r="K31" s="28">
        <v>17</v>
      </c>
      <c r="L31" s="29" t="s">
        <v>0</v>
      </c>
      <c r="M31" s="30">
        <v>25</v>
      </c>
      <c r="N31" s="28">
        <v>25</v>
      </c>
      <c r="O31" s="29" t="s">
        <v>0</v>
      </c>
      <c r="P31" s="30">
        <v>22</v>
      </c>
      <c r="Q31" s="28">
        <v>25</v>
      </c>
      <c r="R31" s="29" t="s">
        <v>0</v>
      </c>
      <c r="S31" s="30">
        <v>14</v>
      </c>
      <c r="T31" s="28"/>
      <c r="U31" s="29" t="s">
        <v>0</v>
      </c>
      <c r="V31" s="30"/>
      <c r="W31" s="31">
        <f t="shared" ref="W31:W35" si="63">SUM(H31,K31,N31,Q31,T31)</f>
        <v>92</v>
      </c>
      <c r="X31" s="29" t="s">
        <v>0</v>
      </c>
      <c r="Y31" s="32">
        <f t="shared" ref="Y31:Y35" si="64">SUM(J31,M31,P31,S31,V31)</f>
        <v>84</v>
      </c>
      <c r="AA31" s="12">
        <v>2</v>
      </c>
      <c r="AB31" s="12" t="s">
        <v>77</v>
      </c>
      <c r="AD31" s="12">
        <f t="shared" ref="AD31:AD35" si="65">AG31+AH31</f>
        <v>4</v>
      </c>
      <c r="AE31" s="12" t="str">
        <f t="shared" ref="AE31:AE35" si="66">IF(OR(D31="",F31=""),0,IF(D31&gt;F31,C31,G31))</f>
        <v> United States</v>
      </c>
      <c r="AF31" s="12">
        <f t="shared" ref="AF31:AF35" si="67">IF(OR(D31="",F31=""),0,1)</f>
        <v>1</v>
      </c>
      <c r="AG31" s="12">
        <f t="shared" ref="AG31:AG35" si="68">IF(OR(D31="",F31=""),0,IF(D31&gt;F31,D31,F31))</f>
        <v>3</v>
      </c>
      <c r="AH31" s="12">
        <f t="shared" ref="AH31:AH35" si="69">IF(OR(D31="",F31=""),0,IF(D31&gt;F31,F31,D31))</f>
        <v>1</v>
      </c>
      <c r="AI31" s="12">
        <f t="shared" ref="AI31:AI35" si="70">IF(AND(AG31=3,AH31=0),1,0)</f>
        <v>0</v>
      </c>
      <c r="AJ31" s="12">
        <f t="shared" ref="AJ31:AJ35" si="71">IF(AND(AG31=3,AH31=1),1,0)</f>
        <v>1</v>
      </c>
      <c r="AK31" s="12">
        <f t="shared" ref="AK31:AK35" si="72">IF(AND(AG31=3,AH31=2),1,0)</f>
        <v>0</v>
      </c>
      <c r="AL31" s="12">
        <f t="shared" ref="AL31:AL35" si="73">IF(D31&gt;F31,SUM(H31,K31,N31,Q31,T31,),SUM(J31,M31,P31,S31,V31))</f>
        <v>92</v>
      </c>
      <c r="AM31" s="12">
        <f t="shared" ref="AM31:AM35" si="74">IF(D31&gt;F31,SUM(J31,M31,P31,S31,V31),SUM(H31,K31,N31,Q31,T31))</f>
        <v>84</v>
      </c>
      <c r="AO31" s="12" t="str">
        <f t="shared" ref="AO31:AO35" si="75">IF(OR(D31="",F31=""),0,IF(D31&lt;F31,C31,G31))</f>
        <v> Slovenia</v>
      </c>
      <c r="AP31" s="12">
        <f t="shared" ref="AP31:AP35" si="76">IF(OR(D31="",F31=""),0,1)</f>
        <v>1</v>
      </c>
      <c r="AQ31" s="12">
        <f t="shared" ref="AQ31:AQ35" si="77">IF(OR(D31="",F31=""),0,IF(D31&lt;F31,D31,F31))</f>
        <v>1</v>
      </c>
      <c r="AR31" s="12">
        <f t="shared" ref="AR31:AR35" si="78">IF(OR(D31="",F31=""),0,IF(D31&lt;F31,F31,D31))</f>
        <v>3</v>
      </c>
      <c r="AS31" s="12">
        <f t="shared" ref="AS31:AS35" si="79">IF(AND(AQ31=2,AR31=3),1,0)</f>
        <v>0</v>
      </c>
      <c r="AT31" s="12">
        <f t="shared" ref="AT31:AT35" si="80">IF(AND(AQ31=1,AR31=3),1,0)</f>
        <v>1</v>
      </c>
      <c r="AU31" s="12">
        <f t="shared" ref="AU31:AU35" si="81">IF(AND(AQ31=0,AR31=3),1,0)</f>
        <v>0</v>
      </c>
      <c r="AV31" s="12">
        <f t="shared" ref="AV31:AV35" si="82">IF(D31&lt;F31,SUM(H31,K31,N31,Q31,T31,),SUM(J31,M31,P31,S31,V31))</f>
        <v>84</v>
      </c>
      <c r="AW31" s="12">
        <f t="shared" ref="AW31:AW35" si="83">IF(D31&lt;F31,SUM(J31,M31,P31,S31,V31),SUM(H31,K31,N31,Q31,T31))</f>
        <v>92</v>
      </c>
      <c r="AX31" s="50">
        <v>1</v>
      </c>
      <c r="AY31" s="51" t="str">
        <f>VLOOKUP($AX31,Dummy!$B$15:$S$18,2,FALSE)</f>
        <v> United States</v>
      </c>
      <c r="AZ31" s="50">
        <f>VLOOKUP($AX31,Dummy!$B$15:$S$18,3,FALSE)</f>
        <v>3</v>
      </c>
      <c r="BA31" s="50">
        <f>VLOOKUP($AX31,Dummy!$B$15:$S$18,4,FALSE)</f>
        <v>1</v>
      </c>
      <c r="BB31" s="50">
        <f>VLOOKUP($AX31,Dummy!$B$15:$S$18,5,FALSE)</f>
        <v>1</v>
      </c>
      <c r="BC31" s="50">
        <f>VLOOKUP($AX31,Dummy!$B$15:$S$18,6,FALSE)</f>
        <v>0</v>
      </c>
      <c r="BD31" s="50">
        <f>VLOOKUP($AX31,Dummy!$B$15:$S$18,7,FALSE)</f>
        <v>0</v>
      </c>
      <c r="BE31" s="50">
        <f>VLOOKUP($AX31,Dummy!$B$15:$S$18,8,FALSE)</f>
        <v>1</v>
      </c>
      <c r="BF31" s="50">
        <f>VLOOKUP($AX31,Dummy!$B$15:$S$18,9,FALSE)</f>
        <v>0</v>
      </c>
      <c r="BG31" s="50">
        <f>VLOOKUP($AX31,Dummy!$B$15:$S$18,10,FALSE)</f>
        <v>0</v>
      </c>
      <c r="BH31" s="50">
        <f>VLOOKUP($AX31,Dummy!$B$15:$S$18,11,FALSE)</f>
        <v>0</v>
      </c>
      <c r="BI31" s="50">
        <f>VLOOKUP($AX31,Dummy!$B$15:$S$18,12,FALSE)</f>
        <v>0</v>
      </c>
      <c r="BJ31" s="50">
        <f>VLOOKUP($AX31,Dummy!$B$15:$S$18,13,FALSE)</f>
        <v>3</v>
      </c>
      <c r="BK31" s="50">
        <f>VLOOKUP($AX31,Dummy!$B$15:$S$18,14,FALSE)</f>
        <v>1</v>
      </c>
      <c r="BL31" s="52">
        <f>VLOOKUP($AX31,Dummy!$B$15:$S$18,15,FALSE)</f>
        <v>3000</v>
      </c>
      <c r="BM31" s="50">
        <f>VLOOKUP($AX31,Dummy!$B$15:$S$18,16,FALSE)</f>
        <v>92</v>
      </c>
      <c r="BN31" s="50">
        <f>VLOOKUP($AX31,Dummy!$B$15:$S$18,17,FALSE)</f>
        <v>84</v>
      </c>
      <c r="BO31" s="52">
        <f>VLOOKUP($AX31,Dummy!$B$15:$S$18,18,FALSE)</f>
        <v>1095.2380952380954</v>
      </c>
    </row>
    <row r="32" spans="2:67" x14ac:dyDescent="0.25">
      <c r="B32" s="11">
        <v>45893</v>
      </c>
      <c r="C32" s="6" t="str">
        <f>AB31</f>
        <v> Czech Republic</v>
      </c>
      <c r="D32" s="48"/>
      <c r="E32" s="49" t="s">
        <v>0</v>
      </c>
      <c r="F32" s="47"/>
      <c r="G32" s="5" t="str">
        <f>AB33</f>
        <v> Slovenia</v>
      </c>
      <c r="H32" s="28"/>
      <c r="I32" s="29" t="s">
        <v>0</v>
      </c>
      <c r="J32" s="30"/>
      <c r="K32" s="28"/>
      <c r="L32" s="29" t="s">
        <v>0</v>
      </c>
      <c r="M32" s="30"/>
      <c r="N32" s="28"/>
      <c r="O32" s="29" t="s">
        <v>0</v>
      </c>
      <c r="P32" s="30"/>
      <c r="Q32" s="28"/>
      <c r="R32" s="29" t="s">
        <v>0</v>
      </c>
      <c r="S32" s="30"/>
      <c r="T32" s="28"/>
      <c r="U32" s="29" t="s">
        <v>0</v>
      </c>
      <c r="V32" s="30"/>
      <c r="W32" s="31">
        <f t="shared" si="63"/>
        <v>0</v>
      </c>
      <c r="X32" s="29" t="s">
        <v>0</v>
      </c>
      <c r="Y32" s="32">
        <f t="shared" si="64"/>
        <v>0</v>
      </c>
      <c r="AA32" s="12">
        <v>3</v>
      </c>
      <c r="AB32" s="12" t="s">
        <v>47</v>
      </c>
      <c r="AD32" s="12">
        <f t="shared" si="65"/>
        <v>0</v>
      </c>
      <c r="AE32" s="12">
        <f t="shared" si="66"/>
        <v>0</v>
      </c>
      <c r="AF32" s="12">
        <f t="shared" si="67"/>
        <v>0</v>
      </c>
      <c r="AG32" s="12">
        <f t="shared" si="68"/>
        <v>0</v>
      </c>
      <c r="AH32" s="12">
        <f t="shared" si="69"/>
        <v>0</v>
      </c>
      <c r="AI32" s="12">
        <f t="shared" si="70"/>
        <v>0</v>
      </c>
      <c r="AJ32" s="12">
        <f t="shared" si="71"/>
        <v>0</v>
      </c>
      <c r="AK32" s="12">
        <f t="shared" si="72"/>
        <v>0</v>
      </c>
      <c r="AL32" s="12">
        <f t="shared" si="73"/>
        <v>0</v>
      </c>
      <c r="AM32" s="12">
        <f t="shared" si="74"/>
        <v>0</v>
      </c>
      <c r="AO32" s="12">
        <f t="shared" si="75"/>
        <v>0</v>
      </c>
      <c r="AP32" s="12">
        <f t="shared" si="76"/>
        <v>0</v>
      </c>
      <c r="AQ32" s="12">
        <f t="shared" si="77"/>
        <v>0</v>
      </c>
      <c r="AR32" s="12">
        <f t="shared" si="78"/>
        <v>0</v>
      </c>
      <c r="AS32" s="12">
        <f t="shared" si="79"/>
        <v>0</v>
      </c>
      <c r="AT32" s="12">
        <f t="shared" si="80"/>
        <v>0</v>
      </c>
      <c r="AU32" s="12">
        <f t="shared" si="81"/>
        <v>0</v>
      </c>
      <c r="AV32" s="12">
        <f t="shared" si="82"/>
        <v>0</v>
      </c>
      <c r="AW32" s="12">
        <f t="shared" si="83"/>
        <v>0</v>
      </c>
      <c r="AX32" s="50">
        <v>2</v>
      </c>
      <c r="AY32" s="51" t="str">
        <f>VLOOKUP($AX32,Dummy!$B$15:$S$18,2,FALSE)</f>
        <v> Argentina</v>
      </c>
      <c r="AZ32" s="50">
        <f>VLOOKUP($AX32,Dummy!$B$15:$S$18,3,FALSE)</f>
        <v>3</v>
      </c>
      <c r="BA32" s="50">
        <f>VLOOKUP($AX32,Dummy!$B$15:$S$18,4,FALSE)</f>
        <v>1</v>
      </c>
      <c r="BB32" s="50">
        <f>VLOOKUP($AX32,Dummy!$B$15:$S$18,5,FALSE)</f>
        <v>1</v>
      </c>
      <c r="BC32" s="50">
        <f>VLOOKUP($AX32,Dummy!$B$15:$S$18,6,FALSE)</f>
        <v>0</v>
      </c>
      <c r="BD32" s="50">
        <f>VLOOKUP($AX32,Dummy!$B$15:$S$18,7,FALSE)</f>
        <v>0</v>
      </c>
      <c r="BE32" s="50">
        <f>VLOOKUP($AX32,Dummy!$B$15:$S$18,8,FALSE)</f>
        <v>1</v>
      </c>
      <c r="BF32" s="50">
        <f>VLOOKUP($AX32,Dummy!$B$15:$S$18,9,FALSE)</f>
        <v>0</v>
      </c>
      <c r="BG32" s="50">
        <f>VLOOKUP($AX32,Dummy!$B$15:$S$18,10,FALSE)</f>
        <v>0</v>
      </c>
      <c r="BH32" s="50">
        <f>VLOOKUP($AX32,Dummy!$B$15:$S$18,11,FALSE)</f>
        <v>0</v>
      </c>
      <c r="BI32" s="50">
        <f>VLOOKUP($AX32,Dummy!$B$15:$S$18,12,FALSE)</f>
        <v>0</v>
      </c>
      <c r="BJ32" s="50">
        <f>VLOOKUP($AX32,Dummy!$B$15:$S$18,13,FALSE)</f>
        <v>3</v>
      </c>
      <c r="BK32" s="50">
        <f>VLOOKUP($AX32,Dummy!$B$15:$S$18,14,FALSE)</f>
        <v>1</v>
      </c>
      <c r="BL32" s="52">
        <f>VLOOKUP($AX32,Dummy!$B$15:$S$18,15,FALSE)</f>
        <v>3000</v>
      </c>
      <c r="BM32" s="50">
        <f>VLOOKUP($AX32,Dummy!$B$15:$S$18,16,FALSE)</f>
        <v>94</v>
      </c>
      <c r="BN32" s="50">
        <f>VLOOKUP($AX32,Dummy!$B$15:$S$18,17,FALSE)</f>
        <v>89</v>
      </c>
      <c r="BO32" s="52">
        <f>VLOOKUP($AX32,Dummy!$B$15:$S$18,18,FALSE)</f>
        <v>1056.1797752808989</v>
      </c>
    </row>
    <row r="33" spans="2:70" x14ac:dyDescent="0.25">
      <c r="B33" s="11">
        <v>45893</v>
      </c>
      <c r="C33" s="6" t="str">
        <f>AB30</f>
        <v> United States</v>
      </c>
      <c r="D33" s="48"/>
      <c r="E33" s="49" t="s">
        <v>0</v>
      </c>
      <c r="F33" s="47"/>
      <c r="G33" s="5" t="str">
        <f>AB32</f>
        <v> Argentina</v>
      </c>
      <c r="H33" s="28"/>
      <c r="I33" s="29" t="s">
        <v>0</v>
      </c>
      <c r="J33" s="30"/>
      <c r="K33" s="28"/>
      <c r="L33" s="29" t="s">
        <v>0</v>
      </c>
      <c r="M33" s="30"/>
      <c r="N33" s="28"/>
      <c r="O33" s="29" t="s">
        <v>0</v>
      </c>
      <c r="P33" s="30"/>
      <c r="Q33" s="28"/>
      <c r="R33" s="29" t="s">
        <v>0</v>
      </c>
      <c r="S33" s="30"/>
      <c r="T33" s="28"/>
      <c r="U33" s="29" t="s">
        <v>0</v>
      </c>
      <c r="V33" s="30"/>
      <c r="W33" s="31">
        <f t="shared" si="63"/>
        <v>0</v>
      </c>
      <c r="X33" s="29" t="s">
        <v>0</v>
      </c>
      <c r="Y33" s="32">
        <f t="shared" si="64"/>
        <v>0</v>
      </c>
      <c r="AA33" s="12">
        <v>4</v>
      </c>
      <c r="AB33" s="12" t="s">
        <v>67</v>
      </c>
      <c r="AD33" s="12">
        <f t="shared" si="65"/>
        <v>0</v>
      </c>
      <c r="AE33" s="12">
        <f t="shared" si="66"/>
        <v>0</v>
      </c>
      <c r="AF33" s="12">
        <f t="shared" si="67"/>
        <v>0</v>
      </c>
      <c r="AG33" s="12">
        <f t="shared" si="68"/>
        <v>0</v>
      </c>
      <c r="AH33" s="12">
        <f t="shared" si="69"/>
        <v>0</v>
      </c>
      <c r="AI33" s="12">
        <f t="shared" si="70"/>
        <v>0</v>
      </c>
      <c r="AJ33" s="12">
        <f t="shared" si="71"/>
        <v>0</v>
      </c>
      <c r="AK33" s="12">
        <f t="shared" si="72"/>
        <v>0</v>
      </c>
      <c r="AL33" s="12">
        <f t="shared" si="73"/>
        <v>0</v>
      </c>
      <c r="AM33" s="12">
        <f t="shared" si="74"/>
        <v>0</v>
      </c>
      <c r="AO33" s="12">
        <f t="shared" si="75"/>
        <v>0</v>
      </c>
      <c r="AP33" s="12">
        <f t="shared" si="76"/>
        <v>0</v>
      </c>
      <c r="AQ33" s="12">
        <f t="shared" si="77"/>
        <v>0</v>
      </c>
      <c r="AR33" s="12">
        <f t="shared" si="78"/>
        <v>0</v>
      </c>
      <c r="AS33" s="12">
        <f t="shared" si="79"/>
        <v>0</v>
      </c>
      <c r="AT33" s="12">
        <f t="shared" si="80"/>
        <v>0</v>
      </c>
      <c r="AU33" s="12">
        <f t="shared" si="81"/>
        <v>0</v>
      </c>
      <c r="AV33" s="12">
        <f t="shared" si="82"/>
        <v>0</v>
      </c>
      <c r="AW33" s="12">
        <f t="shared" si="83"/>
        <v>0</v>
      </c>
      <c r="AX33" s="50">
        <v>3</v>
      </c>
      <c r="AY33" s="51" t="str">
        <f>VLOOKUP($AX33,Dummy!$B$15:$S$18,2,FALSE)</f>
        <v> Czech Republic</v>
      </c>
      <c r="AZ33" s="50">
        <f>VLOOKUP($AX33,Dummy!$B$15:$S$18,3,FALSE)</f>
        <v>0</v>
      </c>
      <c r="BA33" s="50">
        <f>VLOOKUP($AX33,Dummy!$B$15:$S$18,4,FALSE)</f>
        <v>1</v>
      </c>
      <c r="BB33" s="50">
        <f>VLOOKUP($AX33,Dummy!$B$15:$S$18,5,FALSE)</f>
        <v>0</v>
      </c>
      <c r="BC33" s="50">
        <f>VLOOKUP($AX33,Dummy!$B$15:$S$18,6,FALSE)</f>
        <v>1</v>
      </c>
      <c r="BD33" s="50">
        <f>VLOOKUP($AX33,Dummy!$B$15:$S$18,7,FALSE)</f>
        <v>0</v>
      </c>
      <c r="BE33" s="50">
        <f>VLOOKUP($AX33,Dummy!$B$15:$S$18,8,FALSE)</f>
        <v>0</v>
      </c>
      <c r="BF33" s="50">
        <f>VLOOKUP($AX33,Dummy!$B$15:$S$18,9,FALSE)</f>
        <v>0</v>
      </c>
      <c r="BG33" s="50">
        <f>VLOOKUP($AX33,Dummy!$B$15:$S$18,10,FALSE)</f>
        <v>0</v>
      </c>
      <c r="BH33" s="50">
        <f>VLOOKUP($AX33,Dummy!$B$15:$S$18,11,FALSE)</f>
        <v>1</v>
      </c>
      <c r="BI33" s="50">
        <f>VLOOKUP($AX33,Dummy!$B$15:$S$18,12,FALSE)</f>
        <v>0</v>
      </c>
      <c r="BJ33" s="50">
        <f>VLOOKUP($AX33,Dummy!$B$15:$S$18,13,FALSE)</f>
        <v>1</v>
      </c>
      <c r="BK33" s="50">
        <f>VLOOKUP($AX33,Dummy!$B$15:$S$18,14,FALSE)</f>
        <v>3</v>
      </c>
      <c r="BL33" s="52">
        <f>VLOOKUP($AX33,Dummy!$B$15:$S$18,15,FALSE)</f>
        <v>333.33333333333331</v>
      </c>
      <c r="BM33" s="50">
        <f>VLOOKUP($AX33,Dummy!$B$15:$S$18,16,FALSE)</f>
        <v>89</v>
      </c>
      <c r="BN33" s="50">
        <f>VLOOKUP($AX33,Dummy!$B$15:$S$18,17,FALSE)</f>
        <v>94</v>
      </c>
      <c r="BO33" s="52">
        <f>VLOOKUP($AX33,Dummy!$B$15:$S$18,18,FALSE)</f>
        <v>946.80851063829789</v>
      </c>
    </row>
    <row r="34" spans="2:70" x14ac:dyDescent="0.25">
      <c r="B34" s="11">
        <v>45895</v>
      </c>
      <c r="C34" s="6" t="str">
        <f>AB32</f>
        <v> Argentina</v>
      </c>
      <c r="D34" s="48"/>
      <c r="E34" s="49" t="s">
        <v>0</v>
      </c>
      <c r="F34" s="47"/>
      <c r="G34" s="5" t="str">
        <f>AB33</f>
        <v> Slovenia</v>
      </c>
      <c r="H34" s="28"/>
      <c r="I34" s="29" t="s">
        <v>0</v>
      </c>
      <c r="J34" s="30"/>
      <c r="K34" s="28"/>
      <c r="L34" s="29" t="s">
        <v>0</v>
      </c>
      <c r="M34" s="30"/>
      <c r="N34" s="28"/>
      <c r="O34" s="29" t="s">
        <v>0</v>
      </c>
      <c r="P34" s="30"/>
      <c r="Q34" s="28"/>
      <c r="R34" s="29" t="s">
        <v>0</v>
      </c>
      <c r="S34" s="30"/>
      <c r="T34" s="28"/>
      <c r="U34" s="29" t="s">
        <v>0</v>
      </c>
      <c r="V34" s="30"/>
      <c r="W34" s="31">
        <f t="shared" si="63"/>
        <v>0</v>
      </c>
      <c r="X34" s="29" t="s">
        <v>0</v>
      </c>
      <c r="Y34" s="32">
        <f t="shared" si="64"/>
        <v>0</v>
      </c>
      <c r="AD34" s="12">
        <f t="shared" si="65"/>
        <v>0</v>
      </c>
      <c r="AE34" s="12">
        <f t="shared" si="66"/>
        <v>0</v>
      </c>
      <c r="AF34" s="12">
        <f t="shared" si="67"/>
        <v>0</v>
      </c>
      <c r="AG34" s="12">
        <f t="shared" si="68"/>
        <v>0</v>
      </c>
      <c r="AH34" s="12">
        <f t="shared" si="69"/>
        <v>0</v>
      </c>
      <c r="AI34" s="12">
        <f t="shared" si="70"/>
        <v>0</v>
      </c>
      <c r="AJ34" s="12">
        <f t="shared" si="71"/>
        <v>0</v>
      </c>
      <c r="AK34" s="12">
        <f t="shared" si="72"/>
        <v>0</v>
      </c>
      <c r="AL34" s="12">
        <f t="shared" si="73"/>
        <v>0</v>
      </c>
      <c r="AM34" s="12">
        <f t="shared" si="74"/>
        <v>0</v>
      </c>
      <c r="AO34" s="12">
        <f t="shared" si="75"/>
        <v>0</v>
      </c>
      <c r="AP34" s="12">
        <f t="shared" si="76"/>
        <v>0</v>
      </c>
      <c r="AQ34" s="12">
        <f t="shared" si="77"/>
        <v>0</v>
      </c>
      <c r="AR34" s="12">
        <f t="shared" si="78"/>
        <v>0</v>
      </c>
      <c r="AS34" s="12">
        <f t="shared" si="79"/>
        <v>0</v>
      </c>
      <c r="AT34" s="12">
        <f t="shared" si="80"/>
        <v>0</v>
      </c>
      <c r="AU34" s="12">
        <f t="shared" si="81"/>
        <v>0</v>
      </c>
      <c r="AV34" s="12">
        <f t="shared" si="82"/>
        <v>0</v>
      </c>
      <c r="AW34" s="12">
        <f t="shared" si="83"/>
        <v>0</v>
      </c>
      <c r="AX34" s="50">
        <v>4</v>
      </c>
      <c r="AY34" s="51" t="str">
        <f>VLOOKUP($AX34,Dummy!$B$15:$S$18,2,FALSE)</f>
        <v> Slovenia</v>
      </c>
      <c r="AZ34" s="50">
        <f>VLOOKUP($AX34,Dummy!$B$15:$S$18,3,FALSE)</f>
        <v>0</v>
      </c>
      <c r="BA34" s="50">
        <f>VLOOKUP($AX34,Dummy!$B$15:$S$18,4,FALSE)</f>
        <v>1</v>
      </c>
      <c r="BB34" s="50">
        <f>VLOOKUP($AX34,Dummy!$B$15:$S$18,5,FALSE)</f>
        <v>0</v>
      </c>
      <c r="BC34" s="50">
        <f>VLOOKUP($AX34,Dummy!$B$15:$S$18,6,FALSE)</f>
        <v>1</v>
      </c>
      <c r="BD34" s="50">
        <f>VLOOKUP($AX34,Dummy!$B$15:$S$18,7,FALSE)</f>
        <v>0</v>
      </c>
      <c r="BE34" s="50">
        <f>VLOOKUP($AX34,Dummy!$B$15:$S$18,8,FALSE)</f>
        <v>0</v>
      </c>
      <c r="BF34" s="50">
        <f>VLOOKUP($AX34,Dummy!$B$15:$S$18,9,FALSE)</f>
        <v>0</v>
      </c>
      <c r="BG34" s="50">
        <f>VLOOKUP($AX34,Dummy!$B$15:$S$18,10,FALSE)</f>
        <v>0</v>
      </c>
      <c r="BH34" s="50">
        <f>VLOOKUP($AX34,Dummy!$B$15:$S$18,11,FALSE)</f>
        <v>1</v>
      </c>
      <c r="BI34" s="50">
        <f>VLOOKUP($AX34,Dummy!$B$15:$S$18,12,FALSE)</f>
        <v>0</v>
      </c>
      <c r="BJ34" s="50">
        <f>VLOOKUP($AX34,Dummy!$B$15:$S$18,13,FALSE)</f>
        <v>1</v>
      </c>
      <c r="BK34" s="50">
        <f>VLOOKUP($AX34,Dummy!$B$15:$S$18,14,FALSE)</f>
        <v>3</v>
      </c>
      <c r="BL34" s="52">
        <f>VLOOKUP($AX34,Dummy!$B$15:$S$18,15,FALSE)</f>
        <v>333.33333333333331</v>
      </c>
      <c r="BM34" s="50">
        <f>VLOOKUP($AX34,Dummy!$B$15:$S$18,16,FALSE)</f>
        <v>84</v>
      </c>
      <c r="BN34" s="50">
        <f>VLOOKUP($AX34,Dummy!$B$15:$S$18,17,FALSE)</f>
        <v>92</v>
      </c>
      <c r="BO34" s="52">
        <f>VLOOKUP($AX34,Dummy!$B$15:$S$18,18,FALSE)</f>
        <v>913.04347826086951</v>
      </c>
    </row>
    <row r="35" spans="2:70" x14ac:dyDescent="0.25">
      <c r="B35" s="11">
        <v>45895</v>
      </c>
      <c r="C35" s="6" t="str">
        <f>AB30</f>
        <v> United States</v>
      </c>
      <c r="D35" s="48"/>
      <c r="E35" s="49" t="s">
        <v>0</v>
      </c>
      <c r="F35" s="47"/>
      <c r="G35" s="5" t="str">
        <f>AB31</f>
        <v> Czech Republic</v>
      </c>
      <c r="H35" s="28"/>
      <c r="I35" s="29" t="s">
        <v>0</v>
      </c>
      <c r="J35" s="30"/>
      <c r="K35" s="28"/>
      <c r="L35" s="29" t="s">
        <v>0</v>
      </c>
      <c r="M35" s="30"/>
      <c r="N35" s="28"/>
      <c r="O35" s="29" t="s">
        <v>0</v>
      </c>
      <c r="P35" s="30"/>
      <c r="Q35" s="28"/>
      <c r="R35" s="29" t="s">
        <v>0</v>
      </c>
      <c r="S35" s="30"/>
      <c r="T35" s="28"/>
      <c r="U35" s="29" t="s">
        <v>0</v>
      </c>
      <c r="V35" s="30"/>
      <c r="W35" s="31">
        <f t="shared" si="63"/>
        <v>0</v>
      </c>
      <c r="X35" s="29" t="s">
        <v>0</v>
      </c>
      <c r="Y35" s="32">
        <f t="shared" si="64"/>
        <v>0</v>
      </c>
      <c r="AD35" s="12">
        <f t="shared" si="65"/>
        <v>0</v>
      </c>
      <c r="AE35" s="12">
        <f t="shared" si="66"/>
        <v>0</v>
      </c>
      <c r="AF35" s="12">
        <f t="shared" si="67"/>
        <v>0</v>
      </c>
      <c r="AG35" s="12">
        <f t="shared" si="68"/>
        <v>0</v>
      </c>
      <c r="AH35" s="12">
        <f t="shared" si="69"/>
        <v>0</v>
      </c>
      <c r="AI35" s="12">
        <f t="shared" si="70"/>
        <v>0</v>
      </c>
      <c r="AJ35" s="12">
        <f t="shared" si="71"/>
        <v>0</v>
      </c>
      <c r="AK35" s="12">
        <f t="shared" si="72"/>
        <v>0</v>
      </c>
      <c r="AL35" s="12">
        <f t="shared" si="73"/>
        <v>0</v>
      </c>
      <c r="AM35" s="12">
        <f t="shared" si="74"/>
        <v>0</v>
      </c>
      <c r="AO35" s="12">
        <f t="shared" si="75"/>
        <v>0</v>
      </c>
      <c r="AP35" s="12">
        <f t="shared" si="76"/>
        <v>0</v>
      </c>
      <c r="AQ35" s="12">
        <f t="shared" si="77"/>
        <v>0</v>
      </c>
      <c r="AR35" s="12">
        <f t="shared" si="78"/>
        <v>0</v>
      </c>
      <c r="AS35" s="12">
        <f t="shared" si="79"/>
        <v>0</v>
      </c>
      <c r="AT35" s="12">
        <f t="shared" si="80"/>
        <v>0</v>
      </c>
      <c r="AU35" s="12">
        <f t="shared" si="81"/>
        <v>0</v>
      </c>
      <c r="AV35" s="12">
        <f t="shared" si="82"/>
        <v>0</v>
      </c>
      <c r="AW35" s="12">
        <f t="shared" si="83"/>
        <v>0</v>
      </c>
      <c r="BA35" s="26">
        <f>SUM(BA31:BA34)</f>
        <v>4</v>
      </c>
    </row>
    <row r="36" spans="2:70" ht="15" customHeight="1" x14ac:dyDescent="0.25">
      <c r="B36" s="76" t="s">
        <v>78</v>
      </c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76"/>
      <c r="BK36" s="76"/>
      <c r="BL36" s="76"/>
      <c r="BM36" s="76"/>
      <c r="BN36" s="76"/>
      <c r="BO36" s="76"/>
      <c r="BQ36" s="62" t="s">
        <v>103</v>
      </c>
      <c r="BR36" s="62"/>
    </row>
    <row r="37" spans="2:70" x14ac:dyDescent="0.25">
      <c r="B37" s="20" t="s">
        <v>86</v>
      </c>
      <c r="C37" s="21"/>
      <c r="D37" s="60" t="s">
        <v>87</v>
      </c>
      <c r="E37" s="60"/>
      <c r="F37" s="60"/>
      <c r="G37" s="22"/>
      <c r="H37" s="61" t="s">
        <v>88</v>
      </c>
      <c r="I37" s="59"/>
      <c r="J37" s="59"/>
      <c r="K37" s="61" t="s">
        <v>89</v>
      </c>
      <c r="L37" s="59"/>
      <c r="M37" s="59"/>
      <c r="N37" s="61" t="s">
        <v>90</v>
      </c>
      <c r="O37" s="59"/>
      <c r="P37" s="59"/>
      <c r="Q37" s="61" t="s">
        <v>91</v>
      </c>
      <c r="R37" s="59"/>
      <c r="S37" s="59"/>
      <c r="T37" s="61" t="s">
        <v>92</v>
      </c>
      <c r="U37" s="59"/>
      <c r="V37" s="59"/>
      <c r="W37" s="59" t="s">
        <v>1</v>
      </c>
      <c r="X37" s="59"/>
      <c r="Y37" s="59"/>
      <c r="AD37" s="12" t="s">
        <v>23</v>
      </c>
      <c r="AE37" s="12" t="s">
        <v>11</v>
      </c>
      <c r="AF37" s="12" t="s">
        <v>8</v>
      </c>
      <c r="AG37" s="12" t="s">
        <v>6</v>
      </c>
      <c r="AH37" s="12" t="s">
        <v>7</v>
      </c>
      <c r="AI37" s="12" t="s">
        <v>3</v>
      </c>
      <c r="AJ37" s="13" t="s">
        <v>5</v>
      </c>
      <c r="AK37" s="13" t="s">
        <v>4</v>
      </c>
      <c r="AL37" s="12" t="s">
        <v>9</v>
      </c>
      <c r="AM37" s="12" t="s">
        <v>10</v>
      </c>
      <c r="AO37" s="12" t="s">
        <v>12</v>
      </c>
      <c r="AP37" s="12" t="s">
        <v>13</v>
      </c>
      <c r="AQ37" s="12" t="s">
        <v>6</v>
      </c>
      <c r="AR37" s="12" t="s">
        <v>7</v>
      </c>
      <c r="AS37" s="13" t="s">
        <v>17</v>
      </c>
      <c r="AT37" s="13" t="s">
        <v>18</v>
      </c>
      <c r="AU37" s="13" t="s">
        <v>19</v>
      </c>
      <c r="AV37" s="12" t="s">
        <v>9</v>
      </c>
      <c r="AW37" s="12" t="s">
        <v>10</v>
      </c>
      <c r="AX37" s="69" t="s">
        <v>93</v>
      </c>
      <c r="AY37" s="70"/>
      <c r="AZ37" s="71"/>
      <c r="BA37" s="69" t="s">
        <v>94</v>
      </c>
      <c r="BB37" s="70"/>
      <c r="BC37" s="71"/>
      <c r="BD37" s="69" t="s">
        <v>95</v>
      </c>
      <c r="BE37" s="70"/>
      <c r="BF37" s="70"/>
      <c r="BG37" s="70"/>
      <c r="BH37" s="70"/>
      <c r="BI37" s="71"/>
      <c r="BJ37" s="69" t="s">
        <v>30</v>
      </c>
      <c r="BK37" s="70"/>
      <c r="BL37" s="71"/>
      <c r="BM37" s="69" t="s">
        <v>96</v>
      </c>
      <c r="BN37" s="70"/>
      <c r="BO37" s="71"/>
      <c r="BQ37" s="63" t="s">
        <v>41</v>
      </c>
      <c r="BR37" s="64"/>
    </row>
    <row r="38" spans="2:70" x14ac:dyDescent="0.25">
      <c r="B38" s="23">
        <v>45892</v>
      </c>
      <c r="C38" s="24" t="str">
        <f>AB39</f>
        <v> Canada</v>
      </c>
      <c r="D38" s="48"/>
      <c r="E38" s="49" t="s">
        <v>0</v>
      </c>
      <c r="F38" s="47"/>
      <c r="G38" s="25" t="str">
        <f>AB40</f>
        <v> Bulgaria</v>
      </c>
      <c r="H38" s="28"/>
      <c r="I38" s="29" t="s">
        <v>0</v>
      </c>
      <c r="J38" s="30"/>
      <c r="K38" s="28"/>
      <c r="L38" s="29" t="s">
        <v>0</v>
      </c>
      <c r="M38" s="30"/>
      <c r="N38" s="28"/>
      <c r="O38" s="29" t="s">
        <v>0</v>
      </c>
      <c r="P38" s="30"/>
      <c r="Q38" s="28"/>
      <c r="R38" s="29" t="s">
        <v>0</v>
      </c>
      <c r="S38" s="30"/>
      <c r="T38" s="28"/>
      <c r="U38" s="29" t="s">
        <v>0</v>
      </c>
      <c r="V38" s="30"/>
      <c r="W38" s="31">
        <f>SUM(H38,K38,N38,Q38,T38)</f>
        <v>0</v>
      </c>
      <c r="X38" s="29" t="s">
        <v>0</v>
      </c>
      <c r="Y38" s="32">
        <f>SUM(J38,M38,P38,S38,V38)</f>
        <v>0</v>
      </c>
      <c r="AA38" s="12">
        <v>1</v>
      </c>
      <c r="AB38" s="12" t="s">
        <v>82</v>
      </c>
      <c r="AD38" s="12">
        <f t="shared" ref="AD38:AD43" si="84">AG38+AH38</f>
        <v>0</v>
      </c>
      <c r="AE38" s="12">
        <f t="shared" ref="AE38:AE43" si="85">IF(OR(D38="",F38=""),0,IF(D38&gt;F38,C38,G38))</f>
        <v>0</v>
      </c>
      <c r="AF38" s="12">
        <f t="shared" ref="AF38:AF43" si="86">IF(OR(D38="",F38=""),0,1)</f>
        <v>0</v>
      </c>
      <c r="AG38" s="12">
        <f t="shared" ref="AG38:AG43" si="87">IF(OR(D38="",F38=""),0,IF(D38&gt;F38,D38,F38))</f>
        <v>0</v>
      </c>
      <c r="AH38" s="12">
        <f t="shared" ref="AH38:AH43" si="88">IF(OR(D38="",F38=""),0,IF(D38&gt;F38,F38,D38))</f>
        <v>0</v>
      </c>
      <c r="AI38" s="12">
        <f t="shared" ref="AI38:AI43" si="89">IF(AND(AG38=3,AH38=0),1,0)</f>
        <v>0</v>
      </c>
      <c r="AJ38" s="12">
        <f t="shared" ref="AJ38:AJ43" si="90">IF(AND(AG38=3,AH38=1),1,0)</f>
        <v>0</v>
      </c>
      <c r="AK38" s="12">
        <f t="shared" ref="AK38:AK43" si="91">IF(AND(AG38=3,AH38=2),1,0)</f>
        <v>0</v>
      </c>
      <c r="AL38" s="12">
        <f t="shared" ref="AL38:AL43" si="92">IF(D38&gt;F38,SUM(H38,K38,N38,Q38,T38,),SUM(J38,M38,P38,S38,V38))</f>
        <v>0</v>
      </c>
      <c r="AM38" s="12">
        <f t="shared" ref="AM38:AM43" si="93">IF(D38&gt;F38,SUM(J38,M38,P38,S38,V38),SUM(H38,K38,N38,Q38,T38))</f>
        <v>0</v>
      </c>
      <c r="AO38" s="12">
        <f t="shared" ref="AO38:AO43" si="94">IF(OR(D38="",F38=""),0,IF(D38&lt;F38,C38,G38))</f>
        <v>0</v>
      </c>
      <c r="AP38" s="12">
        <f t="shared" ref="AP38:AP43" si="95">IF(OR(D38="",F38=""),0,1)</f>
        <v>0</v>
      </c>
      <c r="AQ38" s="12">
        <f t="shared" ref="AQ38:AQ43" si="96">IF(OR(D38="",F38=""),0,IF(D38&lt;F38,D38,F38))</f>
        <v>0</v>
      </c>
      <c r="AR38" s="12">
        <f t="shared" ref="AR38:AR43" si="97">IF(OR(D38="",F38=""),0,IF(D38&lt;F38,F38,D38))</f>
        <v>0</v>
      </c>
      <c r="AS38" s="12">
        <f t="shared" ref="AS38:AS43" si="98">IF(AND(AQ38=2,AR38=3),1,0)</f>
        <v>0</v>
      </c>
      <c r="AT38" s="12">
        <f t="shared" ref="AT38:AT43" si="99">IF(AND(AQ38=1,AR38=3),1,0)</f>
        <v>0</v>
      </c>
      <c r="AU38" s="12">
        <f t="shared" ref="AU38:AU43" si="100">IF(AND(AQ38=0,AR38=3),1,0)</f>
        <v>0</v>
      </c>
      <c r="AV38" s="12">
        <f t="shared" ref="AV38:AV43" si="101">IF(D38&lt;F38,SUM(H38,K38,N38,Q38,T38,),SUM(J38,M38,P38,S38,V38))</f>
        <v>0</v>
      </c>
      <c r="AW38" s="12">
        <f t="shared" ref="AW38:AW43" si="102">IF(D38&lt;F38,SUM(J38,M38,P38,S38,V38),SUM(H38,K38,N38,Q38,T38))</f>
        <v>0</v>
      </c>
      <c r="AX38" s="27" t="s">
        <v>24</v>
      </c>
      <c r="AY38" s="27" t="s">
        <v>97</v>
      </c>
      <c r="AZ38" s="27" t="s">
        <v>26</v>
      </c>
      <c r="BA38" s="27" t="s">
        <v>98</v>
      </c>
      <c r="BB38" s="27" t="s">
        <v>99</v>
      </c>
      <c r="BC38" s="27" t="s">
        <v>100</v>
      </c>
      <c r="BD38" s="27" t="s">
        <v>3</v>
      </c>
      <c r="BE38" s="27" t="s">
        <v>5</v>
      </c>
      <c r="BF38" s="27" t="s">
        <v>4</v>
      </c>
      <c r="BG38" s="27" t="s">
        <v>14</v>
      </c>
      <c r="BH38" s="27" t="s">
        <v>15</v>
      </c>
      <c r="BI38" s="27" t="s">
        <v>16</v>
      </c>
      <c r="BJ38" s="27" t="s">
        <v>99</v>
      </c>
      <c r="BK38" s="27" t="s">
        <v>100</v>
      </c>
      <c r="BL38" s="27" t="s">
        <v>101</v>
      </c>
      <c r="BM38" s="27" t="s">
        <v>99</v>
      </c>
      <c r="BN38" s="27" t="s">
        <v>100</v>
      </c>
      <c r="BO38" s="27" t="s">
        <v>102</v>
      </c>
      <c r="BQ38" s="65" t="s">
        <v>42</v>
      </c>
      <c r="BR38" s="66"/>
    </row>
    <row r="39" spans="2:70" x14ac:dyDescent="0.25">
      <c r="B39" s="23">
        <v>45892</v>
      </c>
      <c r="C39" s="24" t="str">
        <f>AB38</f>
        <v> Turkey</v>
      </c>
      <c r="D39" s="48"/>
      <c r="E39" s="49" t="s">
        <v>0</v>
      </c>
      <c r="F39" s="47"/>
      <c r="G39" s="25" t="str">
        <f>AB41</f>
        <v> Spain</v>
      </c>
      <c r="H39" s="28"/>
      <c r="I39" s="29" t="s">
        <v>0</v>
      </c>
      <c r="J39" s="30"/>
      <c r="K39" s="28"/>
      <c r="L39" s="29" t="s">
        <v>0</v>
      </c>
      <c r="M39" s="30"/>
      <c r="N39" s="28"/>
      <c r="O39" s="29" t="s">
        <v>0</v>
      </c>
      <c r="P39" s="30"/>
      <c r="Q39" s="28"/>
      <c r="R39" s="29" t="s">
        <v>0</v>
      </c>
      <c r="S39" s="30"/>
      <c r="T39" s="28"/>
      <c r="U39" s="29" t="s">
        <v>0</v>
      </c>
      <c r="V39" s="30"/>
      <c r="W39" s="31">
        <f t="shared" ref="W39:W43" si="103">SUM(H39,K39,N39,Q39,T39)</f>
        <v>0</v>
      </c>
      <c r="X39" s="29" t="s">
        <v>0</v>
      </c>
      <c r="Y39" s="32">
        <f t="shared" ref="Y39:Y43" si="104">SUM(J39,M39,P39,S39,V39)</f>
        <v>0</v>
      </c>
      <c r="AA39" s="12">
        <v>2</v>
      </c>
      <c r="AB39" s="12" t="s">
        <v>55</v>
      </c>
      <c r="AD39" s="12">
        <f t="shared" si="84"/>
        <v>0</v>
      </c>
      <c r="AE39" s="12">
        <f t="shared" si="85"/>
        <v>0</v>
      </c>
      <c r="AF39" s="12">
        <f t="shared" si="86"/>
        <v>0</v>
      </c>
      <c r="AG39" s="12">
        <f t="shared" si="87"/>
        <v>0</v>
      </c>
      <c r="AH39" s="12">
        <f t="shared" si="88"/>
        <v>0</v>
      </c>
      <c r="AI39" s="12">
        <f t="shared" si="89"/>
        <v>0</v>
      </c>
      <c r="AJ39" s="12">
        <f t="shared" si="90"/>
        <v>0</v>
      </c>
      <c r="AK39" s="12">
        <f t="shared" si="91"/>
        <v>0</v>
      </c>
      <c r="AL39" s="12">
        <f t="shared" si="92"/>
        <v>0</v>
      </c>
      <c r="AM39" s="12">
        <f t="shared" si="93"/>
        <v>0</v>
      </c>
      <c r="AO39" s="12">
        <f t="shared" si="94"/>
        <v>0</v>
      </c>
      <c r="AP39" s="12">
        <f t="shared" si="95"/>
        <v>0</v>
      </c>
      <c r="AQ39" s="12">
        <f t="shared" si="96"/>
        <v>0</v>
      </c>
      <c r="AR39" s="12">
        <f t="shared" si="97"/>
        <v>0</v>
      </c>
      <c r="AS39" s="12">
        <f t="shared" si="98"/>
        <v>0</v>
      </c>
      <c r="AT39" s="12">
        <f t="shared" si="99"/>
        <v>0</v>
      </c>
      <c r="AU39" s="12">
        <f t="shared" si="100"/>
        <v>0</v>
      </c>
      <c r="AV39" s="12">
        <f t="shared" si="101"/>
        <v>0</v>
      </c>
      <c r="AW39" s="12">
        <f t="shared" si="102"/>
        <v>0</v>
      </c>
      <c r="AX39" s="50">
        <v>1</v>
      </c>
      <c r="AY39" s="51" t="str">
        <f>VLOOKUP($AX39,Dummy!$B$19:$S$22,2,FALSE)</f>
        <v> Turkey</v>
      </c>
      <c r="AZ39" s="50">
        <f>VLOOKUP($AX39,Dummy!$B$19:$S$22,3,FALSE)</f>
        <v>0</v>
      </c>
      <c r="BA39" s="50">
        <f>VLOOKUP($AX39,Dummy!$B$19:$S$22,4,FALSE)</f>
        <v>0</v>
      </c>
      <c r="BB39" s="50">
        <f>VLOOKUP($AX39,Dummy!$B$19:$S$22,5,FALSE)</f>
        <v>0</v>
      </c>
      <c r="BC39" s="50">
        <f>VLOOKUP($AX39,Dummy!$B$19:$S$22,6,FALSE)</f>
        <v>0</v>
      </c>
      <c r="BD39" s="50">
        <f>VLOOKUP($AX39,Dummy!$B$19:$S$22,7,FALSE)</f>
        <v>0</v>
      </c>
      <c r="BE39" s="50">
        <f>VLOOKUP($AX39,Dummy!$B$19:$S$22,8,FALSE)</f>
        <v>0</v>
      </c>
      <c r="BF39" s="50">
        <f>VLOOKUP($AX39,Dummy!$B$19:$S$22,9,FALSE)</f>
        <v>0</v>
      </c>
      <c r="BG39" s="50">
        <f>VLOOKUP($AX39,Dummy!$B$19:$S$22,10,FALSE)</f>
        <v>0</v>
      </c>
      <c r="BH39" s="50">
        <f>VLOOKUP($AX39,Dummy!$B$19:$S$22,11,FALSE)</f>
        <v>0</v>
      </c>
      <c r="BI39" s="50">
        <f>VLOOKUP($AX39,Dummy!$B$19:$S$22,12,FALSE)</f>
        <v>0</v>
      </c>
      <c r="BJ39" s="50">
        <f>VLOOKUP($AX39,Dummy!$B$19:$S$22,13,FALSE)</f>
        <v>0</v>
      </c>
      <c r="BK39" s="50">
        <f>VLOOKUP($AX39,Dummy!$B$19:$S$22,14,FALSE)</f>
        <v>0</v>
      </c>
      <c r="BL39" s="52" t="str">
        <f>VLOOKUP($AX39,Dummy!$B$19:$S$22,15,FALSE)</f>
        <v>MAX</v>
      </c>
      <c r="BM39" s="50">
        <f>VLOOKUP($AX39,Dummy!$B$19:$S$22,16,FALSE)</f>
        <v>0</v>
      </c>
      <c r="BN39" s="50">
        <f>VLOOKUP($AX39,Dummy!$B$19:$S$22,17,FALSE)</f>
        <v>0</v>
      </c>
      <c r="BO39" s="52" t="str">
        <f>VLOOKUP($AX39,Dummy!$B$19:$S$22,18,FALSE)</f>
        <v>MAX</v>
      </c>
      <c r="BQ39" s="65" t="s">
        <v>43</v>
      </c>
      <c r="BR39" s="66"/>
    </row>
    <row r="40" spans="2:70" x14ac:dyDescent="0.25">
      <c r="B40" s="23">
        <v>45894</v>
      </c>
      <c r="C40" s="24" t="str">
        <f>AB39</f>
        <v> Canada</v>
      </c>
      <c r="D40" s="48"/>
      <c r="E40" s="49" t="s">
        <v>0</v>
      </c>
      <c r="F40" s="47"/>
      <c r="G40" s="25" t="str">
        <f>AB41</f>
        <v> Spain</v>
      </c>
      <c r="H40" s="28"/>
      <c r="I40" s="29" t="s">
        <v>0</v>
      </c>
      <c r="J40" s="30"/>
      <c r="K40" s="28"/>
      <c r="L40" s="29" t="s">
        <v>0</v>
      </c>
      <c r="M40" s="30"/>
      <c r="N40" s="28"/>
      <c r="O40" s="29" t="s">
        <v>0</v>
      </c>
      <c r="P40" s="30"/>
      <c r="Q40" s="28"/>
      <c r="R40" s="29" t="s">
        <v>0</v>
      </c>
      <c r="S40" s="30"/>
      <c r="T40" s="28"/>
      <c r="U40" s="29" t="s">
        <v>0</v>
      </c>
      <c r="V40" s="30"/>
      <c r="W40" s="31">
        <f t="shared" si="103"/>
        <v>0</v>
      </c>
      <c r="X40" s="29" t="s">
        <v>0</v>
      </c>
      <c r="Y40" s="32">
        <f t="shared" si="104"/>
        <v>0</v>
      </c>
      <c r="AA40" s="12">
        <v>3</v>
      </c>
      <c r="AB40" s="12" t="s">
        <v>63</v>
      </c>
      <c r="AD40" s="12">
        <f t="shared" si="84"/>
        <v>0</v>
      </c>
      <c r="AE40" s="12">
        <f t="shared" si="85"/>
        <v>0</v>
      </c>
      <c r="AF40" s="12">
        <f t="shared" si="86"/>
        <v>0</v>
      </c>
      <c r="AG40" s="12">
        <f t="shared" si="87"/>
        <v>0</v>
      </c>
      <c r="AH40" s="12">
        <f t="shared" si="88"/>
        <v>0</v>
      </c>
      <c r="AI40" s="12">
        <f t="shared" si="89"/>
        <v>0</v>
      </c>
      <c r="AJ40" s="12">
        <f t="shared" si="90"/>
        <v>0</v>
      </c>
      <c r="AK40" s="12">
        <f t="shared" si="91"/>
        <v>0</v>
      </c>
      <c r="AL40" s="12">
        <f t="shared" si="92"/>
        <v>0</v>
      </c>
      <c r="AM40" s="12">
        <f t="shared" si="93"/>
        <v>0</v>
      </c>
      <c r="AO40" s="12">
        <f t="shared" si="94"/>
        <v>0</v>
      </c>
      <c r="AP40" s="12">
        <f t="shared" si="95"/>
        <v>0</v>
      </c>
      <c r="AQ40" s="12">
        <f t="shared" si="96"/>
        <v>0</v>
      </c>
      <c r="AR40" s="12">
        <f t="shared" si="97"/>
        <v>0</v>
      </c>
      <c r="AS40" s="12">
        <f t="shared" si="98"/>
        <v>0</v>
      </c>
      <c r="AT40" s="12">
        <f t="shared" si="99"/>
        <v>0</v>
      </c>
      <c r="AU40" s="12">
        <f t="shared" si="100"/>
        <v>0</v>
      </c>
      <c r="AV40" s="12">
        <f t="shared" si="101"/>
        <v>0</v>
      </c>
      <c r="AW40" s="12">
        <f t="shared" si="102"/>
        <v>0</v>
      </c>
      <c r="AX40" s="50">
        <v>2</v>
      </c>
      <c r="AY40" s="51" t="str">
        <f>VLOOKUP($AX40,Dummy!$B$19:$S$22,2,FALSE)</f>
        <v> Canada</v>
      </c>
      <c r="AZ40" s="50">
        <f>VLOOKUP($AX40,Dummy!$B$19:$S$22,3,FALSE)</f>
        <v>0</v>
      </c>
      <c r="BA40" s="50">
        <f>VLOOKUP($AX40,Dummy!$B$19:$S$22,4,FALSE)</f>
        <v>0</v>
      </c>
      <c r="BB40" s="50">
        <f>VLOOKUP($AX40,Dummy!$B$19:$S$22,5,FALSE)</f>
        <v>0</v>
      </c>
      <c r="BC40" s="50">
        <f>VLOOKUP($AX40,Dummy!$B$19:$S$22,6,FALSE)</f>
        <v>0</v>
      </c>
      <c r="BD40" s="50">
        <f>VLOOKUP($AX40,Dummy!$B$19:$S$22,7,FALSE)</f>
        <v>0</v>
      </c>
      <c r="BE40" s="50">
        <f>VLOOKUP($AX40,Dummy!$B$19:$S$22,8,FALSE)</f>
        <v>0</v>
      </c>
      <c r="BF40" s="50">
        <f>VLOOKUP($AX40,Dummy!$B$19:$S$22,9,FALSE)</f>
        <v>0</v>
      </c>
      <c r="BG40" s="50">
        <f>VLOOKUP($AX40,Dummy!$B$19:$S$22,10,FALSE)</f>
        <v>0</v>
      </c>
      <c r="BH40" s="50">
        <f>VLOOKUP($AX40,Dummy!$B$19:$S$22,11,FALSE)</f>
        <v>0</v>
      </c>
      <c r="BI40" s="50">
        <f>VLOOKUP($AX40,Dummy!$B$19:$S$22,12,FALSE)</f>
        <v>0</v>
      </c>
      <c r="BJ40" s="50">
        <f>VLOOKUP($AX40,Dummy!$B$19:$S$22,13,FALSE)</f>
        <v>0</v>
      </c>
      <c r="BK40" s="50">
        <f>VLOOKUP($AX40,Dummy!$B$19:$S$22,14,FALSE)</f>
        <v>0</v>
      </c>
      <c r="BL40" s="52" t="str">
        <f>VLOOKUP($AX40,Dummy!$B$19:$S$22,15,FALSE)</f>
        <v>MAX</v>
      </c>
      <c r="BM40" s="50">
        <f>VLOOKUP($AX40,Dummy!$B$19:$S$22,16,FALSE)</f>
        <v>0</v>
      </c>
      <c r="BN40" s="50">
        <f>VLOOKUP($AX40,Dummy!$B$19:$S$22,17,FALSE)</f>
        <v>0</v>
      </c>
      <c r="BO40" s="52" t="str">
        <f>VLOOKUP($AX40,Dummy!$B$19:$S$22,18,FALSE)</f>
        <v>MAX</v>
      </c>
      <c r="BQ40" s="65" t="s">
        <v>44</v>
      </c>
      <c r="BR40" s="66"/>
    </row>
    <row r="41" spans="2:70" x14ac:dyDescent="0.25">
      <c r="B41" s="23">
        <v>45894</v>
      </c>
      <c r="C41" s="24" t="str">
        <f>AB38</f>
        <v> Turkey</v>
      </c>
      <c r="D41" s="48"/>
      <c r="E41" s="49" t="s">
        <v>0</v>
      </c>
      <c r="F41" s="47"/>
      <c r="G41" s="25" t="str">
        <f>AB40</f>
        <v> Bulgaria</v>
      </c>
      <c r="H41" s="28"/>
      <c r="I41" s="29" t="s">
        <v>0</v>
      </c>
      <c r="J41" s="30"/>
      <c r="K41" s="28"/>
      <c r="L41" s="29" t="s">
        <v>0</v>
      </c>
      <c r="M41" s="30"/>
      <c r="N41" s="28"/>
      <c r="O41" s="29" t="s">
        <v>0</v>
      </c>
      <c r="P41" s="30"/>
      <c r="Q41" s="28"/>
      <c r="R41" s="29" t="s">
        <v>0</v>
      </c>
      <c r="S41" s="30"/>
      <c r="T41" s="28"/>
      <c r="U41" s="29" t="s">
        <v>0</v>
      </c>
      <c r="V41" s="30"/>
      <c r="W41" s="31">
        <f t="shared" si="103"/>
        <v>0</v>
      </c>
      <c r="X41" s="29" t="s">
        <v>0</v>
      </c>
      <c r="Y41" s="32">
        <f t="shared" si="104"/>
        <v>0</v>
      </c>
      <c r="AA41" s="12">
        <v>4</v>
      </c>
      <c r="AB41" s="12" t="s">
        <v>69</v>
      </c>
      <c r="AD41" s="12">
        <f t="shared" si="84"/>
        <v>0</v>
      </c>
      <c r="AE41" s="12">
        <f t="shared" si="85"/>
        <v>0</v>
      </c>
      <c r="AF41" s="12">
        <f t="shared" si="86"/>
        <v>0</v>
      </c>
      <c r="AG41" s="12">
        <f t="shared" si="87"/>
        <v>0</v>
      </c>
      <c r="AH41" s="12">
        <f t="shared" si="88"/>
        <v>0</v>
      </c>
      <c r="AI41" s="12">
        <f t="shared" si="89"/>
        <v>0</v>
      </c>
      <c r="AJ41" s="12">
        <f t="shared" si="90"/>
        <v>0</v>
      </c>
      <c r="AK41" s="12">
        <f t="shared" si="91"/>
        <v>0</v>
      </c>
      <c r="AL41" s="12">
        <f t="shared" si="92"/>
        <v>0</v>
      </c>
      <c r="AM41" s="12">
        <f t="shared" si="93"/>
        <v>0</v>
      </c>
      <c r="AO41" s="12">
        <f t="shared" si="94"/>
        <v>0</v>
      </c>
      <c r="AP41" s="12">
        <f t="shared" si="95"/>
        <v>0</v>
      </c>
      <c r="AQ41" s="12">
        <f t="shared" si="96"/>
        <v>0</v>
      </c>
      <c r="AR41" s="12">
        <f t="shared" si="97"/>
        <v>0</v>
      </c>
      <c r="AS41" s="12">
        <f t="shared" si="98"/>
        <v>0</v>
      </c>
      <c r="AT41" s="12">
        <f t="shared" si="99"/>
        <v>0</v>
      </c>
      <c r="AU41" s="12">
        <f t="shared" si="100"/>
        <v>0</v>
      </c>
      <c r="AV41" s="12">
        <f t="shared" si="101"/>
        <v>0</v>
      </c>
      <c r="AW41" s="12">
        <f t="shared" si="102"/>
        <v>0</v>
      </c>
      <c r="AX41" s="50">
        <v>3</v>
      </c>
      <c r="AY41" s="51" t="str">
        <f>VLOOKUP($AX41,Dummy!$B$19:$S$22,2,FALSE)</f>
        <v> Bulgaria</v>
      </c>
      <c r="AZ41" s="50">
        <f>VLOOKUP($AX41,Dummy!$B$19:$S$22,3,FALSE)</f>
        <v>0</v>
      </c>
      <c r="BA41" s="50">
        <f>VLOOKUP($AX41,Dummy!$B$19:$S$22,4,FALSE)</f>
        <v>0</v>
      </c>
      <c r="BB41" s="50">
        <f>VLOOKUP($AX41,Dummy!$B$19:$S$22,5,FALSE)</f>
        <v>0</v>
      </c>
      <c r="BC41" s="50">
        <f>VLOOKUP($AX41,Dummy!$B$19:$S$22,6,FALSE)</f>
        <v>0</v>
      </c>
      <c r="BD41" s="50">
        <f>VLOOKUP($AX41,Dummy!$B$19:$S$22,7,FALSE)</f>
        <v>0</v>
      </c>
      <c r="BE41" s="50">
        <f>VLOOKUP($AX41,Dummy!$B$19:$S$22,8,FALSE)</f>
        <v>0</v>
      </c>
      <c r="BF41" s="50">
        <f>VLOOKUP($AX41,Dummy!$B$19:$S$22,9,FALSE)</f>
        <v>0</v>
      </c>
      <c r="BG41" s="50">
        <f>VLOOKUP($AX41,Dummy!$B$19:$S$22,10,FALSE)</f>
        <v>0</v>
      </c>
      <c r="BH41" s="50">
        <f>VLOOKUP($AX41,Dummy!$B$19:$S$22,11,FALSE)</f>
        <v>0</v>
      </c>
      <c r="BI41" s="50">
        <f>VLOOKUP($AX41,Dummy!$B$19:$S$22,12,FALSE)</f>
        <v>0</v>
      </c>
      <c r="BJ41" s="50">
        <f>VLOOKUP($AX41,Dummy!$B$19:$S$22,13,FALSE)</f>
        <v>0</v>
      </c>
      <c r="BK41" s="50">
        <f>VLOOKUP($AX41,Dummy!$B$19:$S$22,14,FALSE)</f>
        <v>0</v>
      </c>
      <c r="BL41" s="52" t="str">
        <f>VLOOKUP($AX41,Dummy!$B$19:$S$22,15,FALSE)</f>
        <v>MAX</v>
      </c>
      <c r="BM41" s="50">
        <f>VLOOKUP($AX41,Dummy!$B$19:$S$22,16,FALSE)</f>
        <v>0</v>
      </c>
      <c r="BN41" s="50">
        <f>VLOOKUP($AX41,Dummy!$B$19:$S$22,17,FALSE)</f>
        <v>0</v>
      </c>
      <c r="BO41" s="52" t="str">
        <f>VLOOKUP($AX41,Dummy!$B$19:$S$22,18,FALSE)</f>
        <v>MAX</v>
      </c>
      <c r="BQ41" s="67" t="s">
        <v>45</v>
      </c>
      <c r="BR41" s="68"/>
    </row>
    <row r="42" spans="2:70" x14ac:dyDescent="0.25">
      <c r="B42" s="23">
        <v>45896</v>
      </c>
      <c r="C42" s="24" t="str">
        <f>AB40</f>
        <v> Bulgaria</v>
      </c>
      <c r="D42" s="48"/>
      <c r="E42" s="49" t="s">
        <v>0</v>
      </c>
      <c r="F42" s="47"/>
      <c r="G42" s="25" t="str">
        <f>AB41</f>
        <v> Spain</v>
      </c>
      <c r="H42" s="28"/>
      <c r="I42" s="29" t="s">
        <v>0</v>
      </c>
      <c r="J42" s="30"/>
      <c r="K42" s="28"/>
      <c r="L42" s="29" t="s">
        <v>0</v>
      </c>
      <c r="M42" s="30"/>
      <c r="N42" s="28"/>
      <c r="O42" s="29" t="s">
        <v>0</v>
      </c>
      <c r="P42" s="30"/>
      <c r="Q42" s="28"/>
      <c r="R42" s="29" t="s">
        <v>0</v>
      </c>
      <c r="S42" s="30"/>
      <c r="T42" s="28"/>
      <c r="U42" s="29" t="s">
        <v>0</v>
      </c>
      <c r="V42" s="30"/>
      <c r="W42" s="31">
        <f t="shared" si="103"/>
        <v>0</v>
      </c>
      <c r="X42" s="29" t="s">
        <v>0</v>
      </c>
      <c r="Y42" s="32">
        <f t="shared" si="104"/>
        <v>0</v>
      </c>
      <c r="AD42" s="12">
        <f t="shared" si="84"/>
        <v>0</v>
      </c>
      <c r="AE42" s="12">
        <f t="shared" si="85"/>
        <v>0</v>
      </c>
      <c r="AF42" s="12">
        <f t="shared" si="86"/>
        <v>0</v>
      </c>
      <c r="AG42" s="12">
        <f t="shared" si="87"/>
        <v>0</v>
      </c>
      <c r="AH42" s="12">
        <f t="shared" si="88"/>
        <v>0</v>
      </c>
      <c r="AI42" s="12">
        <f t="shared" si="89"/>
        <v>0</v>
      </c>
      <c r="AJ42" s="12">
        <f t="shared" si="90"/>
        <v>0</v>
      </c>
      <c r="AK42" s="12">
        <f t="shared" si="91"/>
        <v>0</v>
      </c>
      <c r="AL42" s="12">
        <f t="shared" si="92"/>
        <v>0</v>
      </c>
      <c r="AM42" s="12">
        <f t="shared" si="93"/>
        <v>0</v>
      </c>
      <c r="AO42" s="12">
        <f t="shared" si="94"/>
        <v>0</v>
      </c>
      <c r="AP42" s="12">
        <f t="shared" si="95"/>
        <v>0</v>
      </c>
      <c r="AQ42" s="12">
        <f t="shared" si="96"/>
        <v>0</v>
      </c>
      <c r="AR42" s="12">
        <f t="shared" si="97"/>
        <v>0</v>
      </c>
      <c r="AS42" s="12">
        <f t="shared" si="98"/>
        <v>0</v>
      </c>
      <c r="AT42" s="12">
        <f t="shared" si="99"/>
        <v>0</v>
      </c>
      <c r="AU42" s="12">
        <f t="shared" si="100"/>
        <v>0</v>
      </c>
      <c r="AV42" s="12">
        <f t="shared" si="101"/>
        <v>0</v>
      </c>
      <c r="AW42" s="12">
        <f t="shared" si="102"/>
        <v>0</v>
      </c>
      <c r="AX42" s="50">
        <v>4</v>
      </c>
      <c r="AY42" s="51" t="str">
        <f>VLOOKUP($AX42,Dummy!$B$19:$S$22,2,FALSE)</f>
        <v> Spain</v>
      </c>
      <c r="AZ42" s="50">
        <f>VLOOKUP($AX42,Dummy!$B$19:$S$22,3,FALSE)</f>
        <v>0</v>
      </c>
      <c r="BA42" s="50">
        <f>VLOOKUP($AX42,Dummy!$B$19:$S$22,4,FALSE)</f>
        <v>0</v>
      </c>
      <c r="BB42" s="50">
        <f>VLOOKUP($AX42,Dummy!$B$19:$S$22,5,FALSE)</f>
        <v>0</v>
      </c>
      <c r="BC42" s="50">
        <f>VLOOKUP($AX42,Dummy!$B$19:$S$22,6,FALSE)</f>
        <v>0</v>
      </c>
      <c r="BD42" s="50">
        <f>VLOOKUP($AX42,Dummy!$B$19:$S$22,7,FALSE)</f>
        <v>0</v>
      </c>
      <c r="BE42" s="50">
        <f>VLOOKUP($AX42,Dummy!$B$19:$S$22,8,FALSE)</f>
        <v>0</v>
      </c>
      <c r="BF42" s="50">
        <f>VLOOKUP($AX42,Dummy!$B$19:$S$22,9,FALSE)</f>
        <v>0</v>
      </c>
      <c r="BG42" s="50">
        <f>VLOOKUP($AX42,Dummy!$B$19:$S$22,10,FALSE)</f>
        <v>0</v>
      </c>
      <c r="BH42" s="50">
        <f>VLOOKUP($AX42,Dummy!$B$19:$S$22,11,FALSE)</f>
        <v>0</v>
      </c>
      <c r="BI42" s="50">
        <f>VLOOKUP($AX42,Dummy!$B$19:$S$22,12,FALSE)</f>
        <v>0</v>
      </c>
      <c r="BJ42" s="50">
        <f>VLOOKUP($AX42,Dummy!$B$19:$S$22,13,FALSE)</f>
        <v>0</v>
      </c>
      <c r="BK42" s="50">
        <f>VLOOKUP($AX42,Dummy!$B$19:$S$22,14,FALSE)</f>
        <v>0</v>
      </c>
      <c r="BL42" s="52" t="str">
        <f>VLOOKUP($AX42,Dummy!$B$19:$S$22,15,FALSE)</f>
        <v>MAX</v>
      </c>
      <c r="BM42" s="50">
        <f>VLOOKUP($AX42,Dummy!$B$19:$S$22,16,FALSE)</f>
        <v>0</v>
      </c>
      <c r="BN42" s="50">
        <f>VLOOKUP($AX42,Dummy!$B$19:$S$22,17,FALSE)</f>
        <v>0</v>
      </c>
      <c r="BO42" s="52" t="str">
        <f>VLOOKUP($AX42,Dummy!$B$19:$S$22,18,FALSE)</f>
        <v>MAX</v>
      </c>
    </row>
    <row r="43" spans="2:70" x14ac:dyDescent="0.25">
      <c r="B43" s="23">
        <v>45896</v>
      </c>
      <c r="C43" s="24" t="str">
        <f>AB38</f>
        <v> Turkey</v>
      </c>
      <c r="D43" s="48"/>
      <c r="E43" s="49" t="s">
        <v>0</v>
      </c>
      <c r="F43" s="47"/>
      <c r="G43" s="25" t="str">
        <f>AB39</f>
        <v> Canada</v>
      </c>
      <c r="H43" s="28"/>
      <c r="I43" s="29" t="s">
        <v>0</v>
      </c>
      <c r="J43" s="30"/>
      <c r="K43" s="28"/>
      <c r="L43" s="29" t="s">
        <v>0</v>
      </c>
      <c r="M43" s="30"/>
      <c r="N43" s="28"/>
      <c r="O43" s="29" t="s">
        <v>0</v>
      </c>
      <c r="P43" s="30"/>
      <c r="Q43" s="28"/>
      <c r="R43" s="29" t="s">
        <v>0</v>
      </c>
      <c r="S43" s="30"/>
      <c r="T43" s="28"/>
      <c r="U43" s="29" t="s">
        <v>0</v>
      </c>
      <c r="V43" s="30"/>
      <c r="W43" s="31">
        <f t="shared" si="103"/>
        <v>0</v>
      </c>
      <c r="X43" s="29" t="s">
        <v>0</v>
      </c>
      <c r="Y43" s="32">
        <f t="shared" si="104"/>
        <v>0</v>
      </c>
      <c r="AD43" s="12">
        <f t="shared" si="84"/>
        <v>0</v>
      </c>
      <c r="AE43" s="12">
        <f t="shared" si="85"/>
        <v>0</v>
      </c>
      <c r="AF43" s="12">
        <f t="shared" si="86"/>
        <v>0</v>
      </c>
      <c r="AG43" s="12">
        <f t="shared" si="87"/>
        <v>0</v>
      </c>
      <c r="AH43" s="12">
        <f t="shared" si="88"/>
        <v>0</v>
      </c>
      <c r="AI43" s="12">
        <f t="shared" si="89"/>
        <v>0</v>
      </c>
      <c r="AJ43" s="12">
        <f t="shared" si="90"/>
        <v>0</v>
      </c>
      <c r="AK43" s="12">
        <f t="shared" si="91"/>
        <v>0</v>
      </c>
      <c r="AL43" s="12">
        <f t="shared" si="92"/>
        <v>0</v>
      </c>
      <c r="AM43" s="12">
        <f t="shared" si="93"/>
        <v>0</v>
      </c>
      <c r="AO43" s="12">
        <f t="shared" si="94"/>
        <v>0</v>
      </c>
      <c r="AP43" s="12">
        <f t="shared" si="95"/>
        <v>0</v>
      </c>
      <c r="AQ43" s="12">
        <f t="shared" si="96"/>
        <v>0</v>
      </c>
      <c r="AR43" s="12">
        <f t="shared" si="97"/>
        <v>0</v>
      </c>
      <c r="AS43" s="12">
        <f t="shared" si="98"/>
        <v>0</v>
      </c>
      <c r="AT43" s="12">
        <f t="shared" si="99"/>
        <v>0</v>
      </c>
      <c r="AU43" s="12">
        <f t="shared" si="100"/>
        <v>0</v>
      </c>
      <c r="AV43" s="12">
        <f t="shared" si="101"/>
        <v>0</v>
      </c>
      <c r="AW43" s="12">
        <f t="shared" si="102"/>
        <v>0</v>
      </c>
      <c r="BA43" s="26">
        <f>SUM(BA39:BA42)</f>
        <v>0</v>
      </c>
    </row>
    <row r="44" spans="2:70" ht="15" customHeight="1" x14ac:dyDescent="0.25">
      <c r="B44" s="76" t="s">
        <v>79</v>
      </c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76"/>
      <c r="BK44" s="76"/>
      <c r="BL44" s="76"/>
      <c r="BM44" s="76"/>
      <c r="BN44" s="76"/>
      <c r="BO44" s="76"/>
    </row>
    <row r="45" spans="2:70" x14ac:dyDescent="0.25">
      <c r="B45" s="20" t="s">
        <v>86</v>
      </c>
      <c r="C45" s="21"/>
      <c r="D45" s="60" t="s">
        <v>87</v>
      </c>
      <c r="E45" s="60"/>
      <c r="F45" s="60"/>
      <c r="G45" s="22"/>
      <c r="H45" s="61" t="s">
        <v>88</v>
      </c>
      <c r="I45" s="59"/>
      <c r="J45" s="59"/>
      <c r="K45" s="61" t="s">
        <v>89</v>
      </c>
      <c r="L45" s="59"/>
      <c r="M45" s="59"/>
      <c r="N45" s="61" t="s">
        <v>90</v>
      </c>
      <c r="O45" s="59"/>
      <c r="P45" s="59"/>
      <c r="Q45" s="61" t="s">
        <v>91</v>
      </c>
      <c r="R45" s="59"/>
      <c r="S45" s="59"/>
      <c r="T45" s="61" t="s">
        <v>92</v>
      </c>
      <c r="U45" s="59"/>
      <c r="V45" s="59"/>
      <c r="W45" s="59" t="s">
        <v>1</v>
      </c>
      <c r="X45" s="59"/>
      <c r="Y45" s="59"/>
      <c r="AD45" s="12" t="s">
        <v>23</v>
      </c>
      <c r="AE45" s="12" t="s">
        <v>11</v>
      </c>
      <c r="AF45" s="12" t="s">
        <v>8</v>
      </c>
      <c r="AG45" s="12" t="s">
        <v>6</v>
      </c>
      <c r="AH45" s="12" t="s">
        <v>7</v>
      </c>
      <c r="AI45" s="12" t="s">
        <v>3</v>
      </c>
      <c r="AJ45" s="13" t="s">
        <v>5</v>
      </c>
      <c r="AK45" s="13" t="s">
        <v>4</v>
      </c>
      <c r="AL45" s="12" t="s">
        <v>9</v>
      </c>
      <c r="AM45" s="12" t="s">
        <v>10</v>
      </c>
      <c r="AO45" s="12" t="s">
        <v>12</v>
      </c>
      <c r="AP45" s="12" t="s">
        <v>13</v>
      </c>
      <c r="AQ45" s="12" t="s">
        <v>6</v>
      </c>
      <c r="AR45" s="12" t="s">
        <v>7</v>
      </c>
      <c r="AS45" s="13" t="s">
        <v>20</v>
      </c>
      <c r="AT45" s="13" t="s">
        <v>21</v>
      </c>
      <c r="AU45" s="13" t="s">
        <v>22</v>
      </c>
      <c r="AV45" s="12" t="s">
        <v>9</v>
      </c>
      <c r="AW45" s="12" t="s">
        <v>10</v>
      </c>
      <c r="AX45" s="69" t="s">
        <v>93</v>
      </c>
      <c r="AY45" s="70"/>
      <c r="AZ45" s="71"/>
      <c r="BA45" s="69" t="s">
        <v>94</v>
      </c>
      <c r="BB45" s="70"/>
      <c r="BC45" s="71"/>
      <c r="BD45" s="69" t="s">
        <v>95</v>
      </c>
      <c r="BE45" s="70"/>
      <c r="BF45" s="70"/>
      <c r="BG45" s="70"/>
      <c r="BH45" s="70"/>
      <c r="BI45" s="71"/>
      <c r="BJ45" s="69" t="s">
        <v>30</v>
      </c>
      <c r="BK45" s="70"/>
      <c r="BL45" s="71"/>
      <c r="BM45" s="69" t="s">
        <v>96</v>
      </c>
      <c r="BN45" s="70"/>
      <c r="BO45" s="71"/>
    </row>
    <row r="46" spans="2:70" x14ac:dyDescent="0.25">
      <c r="B46" s="11">
        <v>45892</v>
      </c>
      <c r="C46" s="6" t="str">
        <f>AB47</f>
        <v> Dominican Republic</v>
      </c>
      <c r="D46" s="48"/>
      <c r="E46" s="49" t="s">
        <v>0</v>
      </c>
      <c r="F46" s="47"/>
      <c r="G46" s="5" t="str">
        <f>AB48</f>
        <v> Colombia</v>
      </c>
      <c r="H46" s="28"/>
      <c r="I46" s="29" t="s">
        <v>0</v>
      </c>
      <c r="J46" s="30"/>
      <c r="K46" s="28"/>
      <c r="L46" s="29" t="s">
        <v>0</v>
      </c>
      <c r="M46" s="30"/>
      <c r="N46" s="28"/>
      <c r="O46" s="29" t="s">
        <v>0</v>
      </c>
      <c r="P46" s="30"/>
      <c r="Q46" s="28"/>
      <c r="R46" s="29" t="s">
        <v>0</v>
      </c>
      <c r="S46" s="30"/>
      <c r="T46" s="28"/>
      <c r="U46" s="29" t="s">
        <v>0</v>
      </c>
      <c r="V46" s="30"/>
      <c r="W46" s="31">
        <f>SUM(H46,K46,N46,Q46,T46)</f>
        <v>0</v>
      </c>
      <c r="X46" s="29" t="s">
        <v>0</v>
      </c>
      <c r="Y46" s="32">
        <f>SUM(J46,M46,P46,S46,V46)</f>
        <v>0</v>
      </c>
      <c r="AA46" s="12">
        <v>1</v>
      </c>
      <c r="AB46" s="12" t="s">
        <v>56</v>
      </c>
      <c r="AD46" s="12">
        <f t="shared" ref="AD46:AD51" si="105">AG46+AH46</f>
        <v>0</v>
      </c>
      <c r="AE46" s="12">
        <f t="shared" ref="AE46:AE51" si="106">IF(OR(D46="",F46=""),0,IF(D46&gt;F46,C46,G46))</f>
        <v>0</v>
      </c>
      <c r="AF46" s="12">
        <f t="shared" ref="AF46:AF51" si="107">IF(OR(D46="",F46=""),0,1)</f>
        <v>0</v>
      </c>
      <c r="AG46" s="12">
        <f t="shared" ref="AG46:AG51" si="108">IF(OR(D46="",F46=""),0,IF(D46&gt;F46,D46,F46))</f>
        <v>0</v>
      </c>
      <c r="AH46" s="12">
        <f t="shared" ref="AH46:AH51" si="109">IF(OR(D46="",F46=""),0,IF(D46&gt;F46,F46,D46))</f>
        <v>0</v>
      </c>
      <c r="AI46" s="12">
        <f t="shared" ref="AI46:AI51" si="110">IF(AND(AG46=3,AH46=0),1,0)</f>
        <v>0</v>
      </c>
      <c r="AJ46" s="12">
        <f t="shared" ref="AJ46:AJ51" si="111">IF(AND(AG46=3,AH46=1),1,0)</f>
        <v>0</v>
      </c>
      <c r="AK46" s="12">
        <f t="shared" ref="AK46:AK51" si="112">IF(AND(AG46=3,AH46=2),1,0)</f>
        <v>0</v>
      </c>
      <c r="AL46" s="12">
        <f t="shared" ref="AL46:AL51" si="113">IF(D46&gt;F46,SUM(H46,K46,N46,Q46,T46,),SUM(J46,M46,P46,S46,V46))</f>
        <v>0</v>
      </c>
      <c r="AM46" s="12">
        <f t="shared" ref="AM46:AM51" si="114">IF(D46&gt;F46,SUM(J46,M46,P46,S46,V46),SUM(H46,K46,N46,Q46,T46))</f>
        <v>0</v>
      </c>
      <c r="AO46" s="12">
        <f t="shared" ref="AO46:AO51" si="115">IF(OR(D46="",F46=""),0,IF(D46&lt;F46,C46,G46))</f>
        <v>0</v>
      </c>
      <c r="AP46" s="12">
        <f t="shared" ref="AP46:AP51" si="116">IF(OR(D46="",F46=""),0,1)</f>
        <v>0</v>
      </c>
      <c r="AQ46" s="12">
        <f t="shared" ref="AQ46:AQ51" si="117">IF(OR(D46="",F46=""),0,IF(D46&lt;F46,D46,F46))</f>
        <v>0</v>
      </c>
      <c r="AR46" s="12">
        <f t="shared" ref="AR46:AR51" si="118">IF(OR(D46="",F46=""),0,IF(D46&lt;F46,F46,D46))</f>
        <v>0</v>
      </c>
      <c r="AS46" s="12">
        <f t="shared" ref="AS46:AS51" si="119">IF(AND(AQ46=2,AR46=3),1,0)</f>
        <v>0</v>
      </c>
      <c r="AT46" s="12">
        <f t="shared" ref="AT46:AT51" si="120">IF(AND(AQ46=1,AR46=3),1,0)</f>
        <v>0</v>
      </c>
      <c r="AU46" s="12">
        <f t="shared" ref="AU46:AU51" si="121">IF(AND(AQ46=0,AR46=3),1,0)</f>
        <v>0</v>
      </c>
      <c r="AV46" s="12">
        <f t="shared" ref="AV46:AV51" si="122">IF(D46&lt;F46,SUM(H46,K46,N46,Q46,T46,),SUM(J46,M46,P46,S46,V46))</f>
        <v>0</v>
      </c>
      <c r="AW46" s="12">
        <f t="shared" ref="AW46:AW51" si="123">IF(D46&lt;F46,SUM(J46,M46,P46,S46,V46),SUM(H46,K46,N46,Q46,T46))</f>
        <v>0</v>
      </c>
      <c r="AX46" s="27" t="s">
        <v>24</v>
      </c>
      <c r="AY46" s="27" t="s">
        <v>97</v>
      </c>
      <c r="AZ46" s="27" t="s">
        <v>26</v>
      </c>
      <c r="BA46" s="27" t="s">
        <v>98</v>
      </c>
      <c r="BB46" s="27" t="s">
        <v>99</v>
      </c>
      <c r="BC46" s="27" t="s">
        <v>100</v>
      </c>
      <c r="BD46" s="27" t="s">
        <v>3</v>
      </c>
      <c r="BE46" s="27" t="s">
        <v>5</v>
      </c>
      <c r="BF46" s="27" t="s">
        <v>4</v>
      </c>
      <c r="BG46" s="27" t="s">
        <v>14</v>
      </c>
      <c r="BH46" s="27" t="s">
        <v>15</v>
      </c>
      <c r="BI46" s="27" t="s">
        <v>16</v>
      </c>
      <c r="BJ46" s="27" t="s">
        <v>99</v>
      </c>
      <c r="BK46" s="27" t="s">
        <v>100</v>
      </c>
      <c r="BL46" s="27" t="s">
        <v>101</v>
      </c>
      <c r="BM46" s="27" t="s">
        <v>99</v>
      </c>
      <c r="BN46" s="27" t="s">
        <v>100</v>
      </c>
      <c r="BO46" s="27" t="s">
        <v>102</v>
      </c>
    </row>
    <row r="47" spans="2:70" x14ac:dyDescent="0.25">
      <c r="B47" s="11">
        <v>45892</v>
      </c>
      <c r="C47" s="6" t="str">
        <f>AB46</f>
        <v> China</v>
      </c>
      <c r="D47" s="48"/>
      <c r="E47" s="49" t="s">
        <v>0</v>
      </c>
      <c r="F47" s="47"/>
      <c r="G47" s="5" t="str">
        <f>AB49</f>
        <v> Mexico</v>
      </c>
      <c r="H47" s="28"/>
      <c r="I47" s="29" t="s">
        <v>0</v>
      </c>
      <c r="J47" s="30"/>
      <c r="K47" s="28"/>
      <c r="L47" s="29" t="s">
        <v>0</v>
      </c>
      <c r="M47" s="30"/>
      <c r="N47" s="28"/>
      <c r="O47" s="29" t="s">
        <v>0</v>
      </c>
      <c r="P47" s="30"/>
      <c r="Q47" s="28"/>
      <c r="R47" s="29" t="s">
        <v>0</v>
      </c>
      <c r="S47" s="30"/>
      <c r="T47" s="28"/>
      <c r="U47" s="29" t="s">
        <v>0</v>
      </c>
      <c r="V47" s="30"/>
      <c r="W47" s="31">
        <f t="shared" ref="W47:W51" si="124">SUM(H47,K47,N47,Q47,T47)</f>
        <v>0</v>
      </c>
      <c r="X47" s="29" t="s">
        <v>0</v>
      </c>
      <c r="Y47" s="32">
        <f t="shared" ref="Y47:Y51" si="125">SUM(J47,M47,P47,S47,V47)</f>
        <v>0</v>
      </c>
      <c r="AA47" s="12">
        <v>2</v>
      </c>
      <c r="AB47" s="12" t="s">
        <v>53</v>
      </c>
      <c r="AD47" s="12">
        <f t="shared" si="105"/>
        <v>0</v>
      </c>
      <c r="AE47" s="12">
        <f t="shared" si="106"/>
        <v>0</v>
      </c>
      <c r="AF47" s="12">
        <f t="shared" si="107"/>
        <v>0</v>
      </c>
      <c r="AG47" s="12">
        <f t="shared" si="108"/>
        <v>0</v>
      </c>
      <c r="AH47" s="12">
        <f t="shared" si="109"/>
        <v>0</v>
      </c>
      <c r="AI47" s="12">
        <f t="shared" si="110"/>
        <v>0</v>
      </c>
      <c r="AJ47" s="12">
        <f t="shared" si="111"/>
        <v>0</v>
      </c>
      <c r="AK47" s="12">
        <f t="shared" si="112"/>
        <v>0</v>
      </c>
      <c r="AL47" s="12">
        <f t="shared" si="113"/>
        <v>0</v>
      </c>
      <c r="AM47" s="12">
        <f t="shared" si="114"/>
        <v>0</v>
      </c>
      <c r="AO47" s="12">
        <f t="shared" si="115"/>
        <v>0</v>
      </c>
      <c r="AP47" s="12">
        <f t="shared" si="116"/>
        <v>0</v>
      </c>
      <c r="AQ47" s="12">
        <f t="shared" si="117"/>
        <v>0</v>
      </c>
      <c r="AR47" s="12">
        <f t="shared" si="118"/>
        <v>0</v>
      </c>
      <c r="AS47" s="12">
        <f t="shared" si="119"/>
        <v>0</v>
      </c>
      <c r="AT47" s="12">
        <f t="shared" si="120"/>
        <v>0</v>
      </c>
      <c r="AU47" s="12">
        <f t="shared" si="121"/>
        <v>0</v>
      </c>
      <c r="AV47" s="12">
        <f t="shared" si="122"/>
        <v>0</v>
      </c>
      <c r="AW47" s="12">
        <f t="shared" si="123"/>
        <v>0</v>
      </c>
      <c r="AX47" s="50">
        <v>1</v>
      </c>
      <c r="AY47" s="51" t="str">
        <f>VLOOKUP($AX47,Dummy!$B$23:$S$26,2,FALSE)</f>
        <v> China</v>
      </c>
      <c r="AZ47" s="50">
        <f>VLOOKUP($AX47,Dummy!$B$23:$S$26,3,FALSE)</f>
        <v>0</v>
      </c>
      <c r="BA47" s="50">
        <f>VLOOKUP($AX47,Dummy!$B$23:$S$26,4,FALSE)</f>
        <v>0</v>
      </c>
      <c r="BB47" s="50">
        <f>VLOOKUP($AX47,Dummy!$B$23:$S$26,5,FALSE)</f>
        <v>0</v>
      </c>
      <c r="BC47" s="50">
        <f>VLOOKUP($AX47,Dummy!$B$23:$S$26,6,FALSE)</f>
        <v>0</v>
      </c>
      <c r="BD47" s="50">
        <f>VLOOKUP($AX47,Dummy!$B$23:$S$26,7,FALSE)</f>
        <v>0</v>
      </c>
      <c r="BE47" s="50">
        <f>VLOOKUP($AX47,Dummy!$B$23:$S$26,8,FALSE)</f>
        <v>0</v>
      </c>
      <c r="BF47" s="50">
        <f>VLOOKUP($AX47,Dummy!$B$23:$S$26,9,FALSE)</f>
        <v>0</v>
      </c>
      <c r="BG47" s="50">
        <f>VLOOKUP($AX47,Dummy!$B$23:$S$26,10,FALSE)</f>
        <v>0</v>
      </c>
      <c r="BH47" s="50">
        <f>VLOOKUP($AX47,Dummy!$B$23:$S$26,11,FALSE)</f>
        <v>0</v>
      </c>
      <c r="BI47" s="50">
        <f>VLOOKUP($AX47,Dummy!$B$23:$S$26,12,FALSE)</f>
        <v>0</v>
      </c>
      <c r="BJ47" s="50">
        <f>VLOOKUP($AX47,Dummy!$B$23:$S$26,13,FALSE)</f>
        <v>0</v>
      </c>
      <c r="BK47" s="50">
        <f>VLOOKUP($AX47,Dummy!$B$23:$S$26,14,FALSE)</f>
        <v>0</v>
      </c>
      <c r="BL47" s="52" t="str">
        <f>VLOOKUP($AX47,Dummy!$B$23:$S$26,15,FALSE)</f>
        <v>MAX</v>
      </c>
      <c r="BM47" s="50">
        <f>VLOOKUP($AX47,Dummy!$B$23:$S$26,16,FALSE)</f>
        <v>0</v>
      </c>
      <c r="BN47" s="50">
        <f>VLOOKUP($AX47,Dummy!$B$23:$S$26,17,FALSE)</f>
        <v>0</v>
      </c>
      <c r="BO47" s="52" t="str">
        <f>VLOOKUP($AX47,Dummy!$B$23:$S$26,18,FALSE)</f>
        <v>MAX</v>
      </c>
    </row>
    <row r="48" spans="2:70" x14ac:dyDescent="0.25">
      <c r="B48" s="11">
        <v>45894</v>
      </c>
      <c r="C48" s="6" t="str">
        <f>AB47</f>
        <v> Dominican Republic</v>
      </c>
      <c r="D48" s="48"/>
      <c r="E48" s="49" t="s">
        <v>0</v>
      </c>
      <c r="F48" s="47"/>
      <c r="G48" s="5" t="str">
        <f>AB49</f>
        <v> Mexico</v>
      </c>
      <c r="H48" s="28"/>
      <c r="I48" s="29" t="s">
        <v>0</v>
      </c>
      <c r="J48" s="30"/>
      <c r="K48" s="28"/>
      <c r="L48" s="29" t="s">
        <v>0</v>
      </c>
      <c r="M48" s="30"/>
      <c r="N48" s="28"/>
      <c r="O48" s="29" t="s">
        <v>0</v>
      </c>
      <c r="P48" s="30"/>
      <c r="Q48" s="28"/>
      <c r="R48" s="29" t="s">
        <v>0</v>
      </c>
      <c r="S48" s="30"/>
      <c r="T48" s="28"/>
      <c r="U48" s="29" t="s">
        <v>0</v>
      </c>
      <c r="V48" s="30"/>
      <c r="W48" s="31">
        <f t="shared" si="124"/>
        <v>0</v>
      </c>
      <c r="X48" s="29" t="s">
        <v>0</v>
      </c>
      <c r="Y48" s="32">
        <f t="shared" si="125"/>
        <v>0</v>
      </c>
      <c r="AA48" s="12">
        <v>3</v>
      </c>
      <c r="AB48" s="12" t="s">
        <v>48</v>
      </c>
      <c r="AD48" s="12">
        <f t="shared" si="105"/>
        <v>0</v>
      </c>
      <c r="AE48" s="12">
        <f t="shared" si="106"/>
        <v>0</v>
      </c>
      <c r="AF48" s="12">
        <f t="shared" si="107"/>
        <v>0</v>
      </c>
      <c r="AG48" s="12">
        <f t="shared" si="108"/>
        <v>0</v>
      </c>
      <c r="AH48" s="12">
        <f t="shared" si="109"/>
        <v>0</v>
      </c>
      <c r="AI48" s="12">
        <f t="shared" si="110"/>
        <v>0</v>
      </c>
      <c r="AJ48" s="12">
        <f t="shared" si="111"/>
        <v>0</v>
      </c>
      <c r="AK48" s="12">
        <f t="shared" si="112"/>
        <v>0</v>
      </c>
      <c r="AL48" s="12">
        <f t="shared" si="113"/>
        <v>0</v>
      </c>
      <c r="AM48" s="12">
        <f t="shared" si="114"/>
        <v>0</v>
      </c>
      <c r="AO48" s="12">
        <f t="shared" si="115"/>
        <v>0</v>
      </c>
      <c r="AP48" s="12">
        <f t="shared" si="116"/>
        <v>0</v>
      </c>
      <c r="AQ48" s="12">
        <f t="shared" si="117"/>
        <v>0</v>
      </c>
      <c r="AR48" s="12">
        <f t="shared" si="118"/>
        <v>0</v>
      </c>
      <c r="AS48" s="12">
        <f t="shared" si="119"/>
        <v>0</v>
      </c>
      <c r="AT48" s="12">
        <f t="shared" si="120"/>
        <v>0</v>
      </c>
      <c r="AU48" s="12">
        <f t="shared" si="121"/>
        <v>0</v>
      </c>
      <c r="AV48" s="12">
        <f t="shared" si="122"/>
        <v>0</v>
      </c>
      <c r="AW48" s="12">
        <f t="shared" si="123"/>
        <v>0</v>
      </c>
      <c r="AX48" s="50">
        <v>2</v>
      </c>
      <c r="AY48" s="51" t="str">
        <f>VLOOKUP($AX48,Dummy!$B$23:$S$26,2,FALSE)</f>
        <v> Dominican Republic</v>
      </c>
      <c r="AZ48" s="50">
        <f>VLOOKUP($AX48,Dummy!$B$23:$S$26,3,FALSE)</f>
        <v>0</v>
      </c>
      <c r="BA48" s="50">
        <f>VLOOKUP($AX48,Dummy!$B$23:$S$26,4,FALSE)</f>
        <v>0</v>
      </c>
      <c r="BB48" s="50">
        <f>VLOOKUP($AX48,Dummy!$B$23:$S$26,5,FALSE)</f>
        <v>0</v>
      </c>
      <c r="BC48" s="50">
        <f>VLOOKUP($AX48,Dummy!$B$23:$S$26,6,FALSE)</f>
        <v>0</v>
      </c>
      <c r="BD48" s="50">
        <f>VLOOKUP($AX48,Dummy!$B$23:$S$26,7,FALSE)</f>
        <v>0</v>
      </c>
      <c r="BE48" s="50">
        <f>VLOOKUP($AX48,Dummy!$B$23:$S$26,8,FALSE)</f>
        <v>0</v>
      </c>
      <c r="BF48" s="50">
        <f>VLOOKUP($AX48,Dummy!$B$23:$S$26,9,FALSE)</f>
        <v>0</v>
      </c>
      <c r="BG48" s="50">
        <f>VLOOKUP($AX48,Dummy!$B$23:$S$26,10,FALSE)</f>
        <v>0</v>
      </c>
      <c r="BH48" s="50">
        <f>VLOOKUP($AX48,Dummy!$B$23:$S$26,11,FALSE)</f>
        <v>0</v>
      </c>
      <c r="BI48" s="50">
        <f>VLOOKUP($AX48,Dummy!$B$23:$S$26,12,FALSE)</f>
        <v>0</v>
      </c>
      <c r="BJ48" s="50">
        <f>VLOOKUP($AX48,Dummy!$B$23:$S$26,13,FALSE)</f>
        <v>0</v>
      </c>
      <c r="BK48" s="50">
        <f>VLOOKUP($AX48,Dummy!$B$23:$S$26,14,FALSE)</f>
        <v>0</v>
      </c>
      <c r="BL48" s="52" t="str">
        <f>VLOOKUP($AX48,Dummy!$B$23:$S$26,15,FALSE)</f>
        <v>MAX</v>
      </c>
      <c r="BM48" s="50">
        <f>VLOOKUP($AX48,Dummy!$B$23:$S$26,16,FALSE)</f>
        <v>0</v>
      </c>
      <c r="BN48" s="50">
        <f>VLOOKUP($AX48,Dummy!$B$23:$S$26,17,FALSE)</f>
        <v>0</v>
      </c>
      <c r="BO48" s="52" t="str">
        <f>VLOOKUP($AX48,Dummy!$B$23:$S$26,18,FALSE)</f>
        <v>MAX</v>
      </c>
    </row>
    <row r="49" spans="2:67" x14ac:dyDescent="0.25">
      <c r="B49" s="11">
        <v>45894</v>
      </c>
      <c r="C49" s="6" t="str">
        <f>AB46</f>
        <v> China</v>
      </c>
      <c r="D49" s="48"/>
      <c r="E49" s="49" t="s">
        <v>0</v>
      </c>
      <c r="F49" s="47"/>
      <c r="G49" s="5" t="str">
        <f>AB48</f>
        <v> Colombia</v>
      </c>
      <c r="H49" s="28"/>
      <c r="I49" s="29" t="s">
        <v>0</v>
      </c>
      <c r="J49" s="30"/>
      <c r="K49" s="28"/>
      <c r="L49" s="29" t="s">
        <v>0</v>
      </c>
      <c r="M49" s="30"/>
      <c r="N49" s="28"/>
      <c r="O49" s="29" t="s">
        <v>0</v>
      </c>
      <c r="P49" s="30"/>
      <c r="Q49" s="28"/>
      <c r="R49" s="29" t="s">
        <v>0</v>
      </c>
      <c r="S49" s="30"/>
      <c r="T49" s="28"/>
      <c r="U49" s="29" t="s">
        <v>0</v>
      </c>
      <c r="V49" s="30"/>
      <c r="W49" s="31">
        <f t="shared" si="124"/>
        <v>0</v>
      </c>
      <c r="X49" s="29" t="s">
        <v>0</v>
      </c>
      <c r="Y49" s="32">
        <f t="shared" si="125"/>
        <v>0</v>
      </c>
      <c r="AA49" s="12">
        <v>4</v>
      </c>
      <c r="AB49" s="12" t="s">
        <v>66</v>
      </c>
      <c r="AD49" s="12">
        <f t="shared" si="105"/>
        <v>0</v>
      </c>
      <c r="AE49" s="12">
        <f t="shared" si="106"/>
        <v>0</v>
      </c>
      <c r="AF49" s="12">
        <f t="shared" si="107"/>
        <v>0</v>
      </c>
      <c r="AG49" s="12">
        <f t="shared" si="108"/>
        <v>0</v>
      </c>
      <c r="AH49" s="12">
        <f t="shared" si="109"/>
        <v>0</v>
      </c>
      <c r="AI49" s="12">
        <f t="shared" si="110"/>
        <v>0</v>
      </c>
      <c r="AJ49" s="12">
        <f t="shared" si="111"/>
        <v>0</v>
      </c>
      <c r="AK49" s="12">
        <f t="shared" si="112"/>
        <v>0</v>
      </c>
      <c r="AL49" s="12">
        <f t="shared" si="113"/>
        <v>0</v>
      </c>
      <c r="AM49" s="12">
        <f t="shared" si="114"/>
        <v>0</v>
      </c>
      <c r="AO49" s="12">
        <f t="shared" si="115"/>
        <v>0</v>
      </c>
      <c r="AP49" s="12">
        <f t="shared" si="116"/>
        <v>0</v>
      </c>
      <c r="AQ49" s="12">
        <f t="shared" si="117"/>
        <v>0</v>
      </c>
      <c r="AR49" s="12">
        <f t="shared" si="118"/>
        <v>0</v>
      </c>
      <c r="AS49" s="12">
        <f t="shared" si="119"/>
        <v>0</v>
      </c>
      <c r="AT49" s="12">
        <f t="shared" si="120"/>
        <v>0</v>
      </c>
      <c r="AU49" s="12">
        <f t="shared" si="121"/>
        <v>0</v>
      </c>
      <c r="AV49" s="12">
        <f t="shared" si="122"/>
        <v>0</v>
      </c>
      <c r="AW49" s="12">
        <f t="shared" si="123"/>
        <v>0</v>
      </c>
      <c r="AX49" s="50">
        <v>3</v>
      </c>
      <c r="AY49" s="51" t="str">
        <f>VLOOKUP($AX49,Dummy!$B$23:$S$26,2,FALSE)</f>
        <v> Colombia</v>
      </c>
      <c r="AZ49" s="50">
        <f>VLOOKUP($AX49,Dummy!$B$23:$S$26,3,FALSE)</f>
        <v>0</v>
      </c>
      <c r="BA49" s="50">
        <f>VLOOKUP($AX49,Dummy!$B$23:$S$26,4,FALSE)</f>
        <v>0</v>
      </c>
      <c r="BB49" s="50">
        <f>VLOOKUP($AX49,Dummy!$B$23:$S$26,5,FALSE)</f>
        <v>0</v>
      </c>
      <c r="BC49" s="50">
        <f>VLOOKUP($AX49,Dummy!$B$23:$S$26,6,FALSE)</f>
        <v>0</v>
      </c>
      <c r="BD49" s="50">
        <f>VLOOKUP($AX49,Dummy!$B$23:$S$26,7,FALSE)</f>
        <v>0</v>
      </c>
      <c r="BE49" s="50">
        <f>VLOOKUP($AX49,Dummy!$B$23:$S$26,8,FALSE)</f>
        <v>0</v>
      </c>
      <c r="BF49" s="50">
        <f>VLOOKUP($AX49,Dummy!$B$23:$S$26,9,FALSE)</f>
        <v>0</v>
      </c>
      <c r="BG49" s="50">
        <f>VLOOKUP($AX49,Dummy!$B$23:$S$26,10,FALSE)</f>
        <v>0</v>
      </c>
      <c r="BH49" s="50">
        <f>VLOOKUP($AX49,Dummy!$B$23:$S$26,11,FALSE)</f>
        <v>0</v>
      </c>
      <c r="BI49" s="50">
        <f>VLOOKUP($AX49,Dummy!$B$23:$S$26,12,FALSE)</f>
        <v>0</v>
      </c>
      <c r="BJ49" s="50">
        <f>VLOOKUP($AX49,Dummy!$B$23:$S$26,13,FALSE)</f>
        <v>0</v>
      </c>
      <c r="BK49" s="50">
        <f>VLOOKUP($AX49,Dummy!$B$23:$S$26,14,FALSE)</f>
        <v>0</v>
      </c>
      <c r="BL49" s="52" t="str">
        <f>VLOOKUP($AX49,Dummy!$B$23:$S$26,15,FALSE)</f>
        <v>MAX</v>
      </c>
      <c r="BM49" s="50">
        <f>VLOOKUP($AX49,Dummy!$B$23:$S$26,16,FALSE)</f>
        <v>0</v>
      </c>
      <c r="BN49" s="50">
        <f>VLOOKUP($AX49,Dummy!$B$23:$S$26,17,FALSE)</f>
        <v>0</v>
      </c>
      <c r="BO49" s="52" t="str">
        <f>VLOOKUP($AX49,Dummy!$B$23:$S$26,18,FALSE)</f>
        <v>MAX</v>
      </c>
    </row>
    <row r="50" spans="2:67" x14ac:dyDescent="0.25">
      <c r="B50" s="11">
        <v>45896</v>
      </c>
      <c r="C50" s="6" t="str">
        <f>AB48</f>
        <v> Colombia</v>
      </c>
      <c r="D50" s="48"/>
      <c r="E50" s="49" t="s">
        <v>0</v>
      </c>
      <c r="F50" s="47"/>
      <c r="G50" s="5" t="str">
        <f>AB49</f>
        <v> Mexico</v>
      </c>
      <c r="H50" s="28"/>
      <c r="I50" s="29" t="s">
        <v>0</v>
      </c>
      <c r="J50" s="30"/>
      <c r="K50" s="28"/>
      <c r="L50" s="29" t="s">
        <v>0</v>
      </c>
      <c r="M50" s="30"/>
      <c r="N50" s="28"/>
      <c r="O50" s="29" t="s">
        <v>0</v>
      </c>
      <c r="P50" s="30"/>
      <c r="Q50" s="28"/>
      <c r="R50" s="29" t="s">
        <v>0</v>
      </c>
      <c r="S50" s="30"/>
      <c r="T50" s="28"/>
      <c r="U50" s="29" t="s">
        <v>0</v>
      </c>
      <c r="V50" s="30"/>
      <c r="W50" s="31">
        <f t="shared" si="124"/>
        <v>0</v>
      </c>
      <c r="X50" s="29" t="s">
        <v>0</v>
      </c>
      <c r="Y50" s="32">
        <f t="shared" si="125"/>
        <v>0</v>
      </c>
      <c r="AD50" s="12">
        <f t="shared" si="105"/>
        <v>0</v>
      </c>
      <c r="AE50" s="12">
        <f t="shared" si="106"/>
        <v>0</v>
      </c>
      <c r="AF50" s="12">
        <f t="shared" si="107"/>
        <v>0</v>
      </c>
      <c r="AG50" s="12">
        <f t="shared" si="108"/>
        <v>0</v>
      </c>
      <c r="AH50" s="12">
        <f t="shared" si="109"/>
        <v>0</v>
      </c>
      <c r="AI50" s="12">
        <f t="shared" si="110"/>
        <v>0</v>
      </c>
      <c r="AJ50" s="12">
        <f t="shared" si="111"/>
        <v>0</v>
      </c>
      <c r="AK50" s="12">
        <f t="shared" si="112"/>
        <v>0</v>
      </c>
      <c r="AL50" s="12">
        <f t="shared" si="113"/>
        <v>0</v>
      </c>
      <c r="AM50" s="12">
        <f t="shared" si="114"/>
        <v>0</v>
      </c>
      <c r="AO50" s="12">
        <f t="shared" si="115"/>
        <v>0</v>
      </c>
      <c r="AP50" s="12">
        <f t="shared" si="116"/>
        <v>0</v>
      </c>
      <c r="AQ50" s="12">
        <f t="shared" si="117"/>
        <v>0</v>
      </c>
      <c r="AR50" s="12">
        <f t="shared" si="118"/>
        <v>0</v>
      </c>
      <c r="AS50" s="12">
        <f t="shared" si="119"/>
        <v>0</v>
      </c>
      <c r="AT50" s="12">
        <f t="shared" si="120"/>
        <v>0</v>
      </c>
      <c r="AU50" s="12">
        <f t="shared" si="121"/>
        <v>0</v>
      </c>
      <c r="AV50" s="12">
        <f t="shared" si="122"/>
        <v>0</v>
      </c>
      <c r="AW50" s="12">
        <f t="shared" si="123"/>
        <v>0</v>
      </c>
      <c r="AX50" s="50">
        <v>4</v>
      </c>
      <c r="AY50" s="51" t="str">
        <f>VLOOKUP($AX50,Dummy!$B$23:$S$26,2,FALSE)</f>
        <v> Mexico</v>
      </c>
      <c r="AZ50" s="50">
        <f>VLOOKUP($AX50,Dummy!$B$23:$S$26,3,FALSE)</f>
        <v>0</v>
      </c>
      <c r="BA50" s="50">
        <f>VLOOKUP($AX50,Dummy!$B$23:$S$26,4,FALSE)</f>
        <v>0</v>
      </c>
      <c r="BB50" s="50">
        <f>VLOOKUP($AX50,Dummy!$B$23:$S$26,5,FALSE)</f>
        <v>0</v>
      </c>
      <c r="BC50" s="50">
        <f>VLOOKUP($AX50,Dummy!$B$23:$S$26,6,FALSE)</f>
        <v>0</v>
      </c>
      <c r="BD50" s="50">
        <f>VLOOKUP($AX50,Dummy!$B$23:$S$26,7,FALSE)</f>
        <v>0</v>
      </c>
      <c r="BE50" s="50">
        <f>VLOOKUP($AX50,Dummy!$B$23:$S$26,8,FALSE)</f>
        <v>0</v>
      </c>
      <c r="BF50" s="50">
        <f>VLOOKUP($AX50,Dummy!$B$23:$S$26,9,FALSE)</f>
        <v>0</v>
      </c>
      <c r="BG50" s="50">
        <f>VLOOKUP($AX50,Dummy!$B$23:$S$26,10,FALSE)</f>
        <v>0</v>
      </c>
      <c r="BH50" s="50">
        <f>VLOOKUP($AX50,Dummy!$B$23:$S$26,11,FALSE)</f>
        <v>0</v>
      </c>
      <c r="BI50" s="50">
        <f>VLOOKUP($AX50,Dummy!$B$23:$S$26,12,FALSE)</f>
        <v>0</v>
      </c>
      <c r="BJ50" s="50">
        <f>VLOOKUP($AX50,Dummy!$B$23:$S$26,13,FALSE)</f>
        <v>0</v>
      </c>
      <c r="BK50" s="50">
        <f>VLOOKUP($AX50,Dummy!$B$23:$S$26,14,FALSE)</f>
        <v>0</v>
      </c>
      <c r="BL50" s="52" t="str">
        <f>VLOOKUP($AX50,Dummy!$B$23:$S$26,15,FALSE)</f>
        <v>MAX</v>
      </c>
      <c r="BM50" s="50">
        <f>VLOOKUP($AX50,Dummy!$B$23:$S$26,16,FALSE)</f>
        <v>0</v>
      </c>
      <c r="BN50" s="50">
        <f>VLOOKUP($AX50,Dummy!$B$23:$S$26,17,FALSE)</f>
        <v>0</v>
      </c>
      <c r="BO50" s="52" t="str">
        <f>VLOOKUP($AX50,Dummy!$B$23:$S$26,18,FALSE)</f>
        <v>MAX</v>
      </c>
    </row>
    <row r="51" spans="2:67" x14ac:dyDescent="0.25">
      <c r="B51" s="11">
        <v>45896</v>
      </c>
      <c r="C51" s="6" t="str">
        <f>AB46</f>
        <v> China</v>
      </c>
      <c r="D51" s="48"/>
      <c r="E51" s="49" t="s">
        <v>0</v>
      </c>
      <c r="F51" s="47"/>
      <c r="G51" s="5" t="str">
        <f>AB47</f>
        <v> Dominican Republic</v>
      </c>
      <c r="H51" s="28"/>
      <c r="I51" s="29" t="s">
        <v>0</v>
      </c>
      <c r="J51" s="30"/>
      <c r="K51" s="28"/>
      <c r="L51" s="29" t="s">
        <v>0</v>
      </c>
      <c r="M51" s="30"/>
      <c r="N51" s="28"/>
      <c r="O51" s="29" t="s">
        <v>0</v>
      </c>
      <c r="P51" s="30"/>
      <c r="Q51" s="28"/>
      <c r="R51" s="29" t="s">
        <v>0</v>
      </c>
      <c r="S51" s="30"/>
      <c r="T51" s="28"/>
      <c r="U51" s="29" t="s">
        <v>0</v>
      </c>
      <c r="V51" s="30"/>
      <c r="W51" s="31">
        <f t="shared" si="124"/>
        <v>0</v>
      </c>
      <c r="X51" s="29" t="s">
        <v>0</v>
      </c>
      <c r="Y51" s="32">
        <f t="shared" si="125"/>
        <v>0</v>
      </c>
      <c r="AD51" s="12">
        <f t="shared" si="105"/>
        <v>0</v>
      </c>
      <c r="AE51" s="12">
        <f t="shared" si="106"/>
        <v>0</v>
      </c>
      <c r="AF51" s="12">
        <f t="shared" si="107"/>
        <v>0</v>
      </c>
      <c r="AG51" s="12">
        <f t="shared" si="108"/>
        <v>0</v>
      </c>
      <c r="AH51" s="12">
        <f t="shared" si="109"/>
        <v>0</v>
      </c>
      <c r="AI51" s="12">
        <f t="shared" si="110"/>
        <v>0</v>
      </c>
      <c r="AJ51" s="12">
        <f t="shared" si="111"/>
        <v>0</v>
      </c>
      <c r="AK51" s="12">
        <f t="shared" si="112"/>
        <v>0</v>
      </c>
      <c r="AL51" s="12">
        <f t="shared" si="113"/>
        <v>0</v>
      </c>
      <c r="AM51" s="12">
        <f t="shared" si="114"/>
        <v>0</v>
      </c>
      <c r="AO51" s="12">
        <f t="shared" si="115"/>
        <v>0</v>
      </c>
      <c r="AP51" s="12">
        <f t="shared" si="116"/>
        <v>0</v>
      </c>
      <c r="AQ51" s="12">
        <f t="shared" si="117"/>
        <v>0</v>
      </c>
      <c r="AR51" s="12">
        <f t="shared" si="118"/>
        <v>0</v>
      </c>
      <c r="AS51" s="12">
        <f t="shared" si="119"/>
        <v>0</v>
      </c>
      <c r="AT51" s="12">
        <f t="shared" si="120"/>
        <v>0</v>
      </c>
      <c r="AU51" s="12">
        <f t="shared" si="121"/>
        <v>0</v>
      </c>
      <c r="AV51" s="12">
        <f t="shared" si="122"/>
        <v>0</v>
      </c>
      <c r="AW51" s="12">
        <f t="shared" si="123"/>
        <v>0</v>
      </c>
      <c r="BA51" s="26">
        <f>SUM(BA47:BA50)</f>
        <v>0</v>
      </c>
    </row>
    <row r="52" spans="2:67" ht="15" customHeight="1" x14ac:dyDescent="0.25">
      <c r="B52" s="76" t="s">
        <v>80</v>
      </c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6"/>
      <c r="AZ52" s="76"/>
      <c r="BA52" s="76"/>
      <c r="BB52" s="76"/>
      <c r="BC52" s="76"/>
      <c r="BD52" s="76"/>
      <c r="BE52" s="76"/>
      <c r="BF52" s="76"/>
      <c r="BG52" s="76"/>
      <c r="BH52" s="76"/>
      <c r="BI52" s="76"/>
      <c r="BJ52" s="76"/>
      <c r="BK52" s="76"/>
      <c r="BL52" s="76"/>
      <c r="BM52" s="76"/>
      <c r="BN52" s="76"/>
      <c r="BO52" s="76"/>
    </row>
    <row r="53" spans="2:67" x14ac:dyDescent="0.25">
      <c r="B53" s="20" t="s">
        <v>86</v>
      </c>
      <c r="C53" s="21"/>
      <c r="D53" s="60" t="s">
        <v>87</v>
      </c>
      <c r="E53" s="60"/>
      <c r="F53" s="60"/>
      <c r="G53" s="22"/>
      <c r="H53" s="61" t="s">
        <v>88</v>
      </c>
      <c r="I53" s="59"/>
      <c r="J53" s="59"/>
      <c r="K53" s="61" t="s">
        <v>89</v>
      </c>
      <c r="L53" s="59"/>
      <c r="M53" s="59"/>
      <c r="N53" s="61" t="s">
        <v>90</v>
      </c>
      <c r="O53" s="59"/>
      <c r="P53" s="59"/>
      <c r="Q53" s="61" t="s">
        <v>91</v>
      </c>
      <c r="R53" s="59"/>
      <c r="S53" s="59"/>
      <c r="T53" s="61" t="s">
        <v>92</v>
      </c>
      <c r="U53" s="59"/>
      <c r="V53" s="59"/>
      <c r="W53" s="59" t="s">
        <v>1</v>
      </c>
      <c r="X53" s="59"/>
      <c r="Y53" s="59"/>
      <c r="AD53" s="12" t="s">
        <v>23</v>
      </c>
      <c r="AE53" s="12" t="s">
        <v>11</v>
      </c>
      <c r="AF53" s="12" t="s">
        <v>8</v>
      </c>
      <c r="AG53" s="12" t="s">
        <v>6</v>
      </c>
      <c r="AH53" s="12" t="s">
        <v>7</v>
      </c>
      <c r="AI53" s="12" t="s">
        <v>3</v>
      </c>
      <c r="AJ53" s="13" t="s">
        <v>5</v>
      </c>
      <c r="AK53" s="13" t="s">
        <v>4</v>
      </c>
      <c r="AL53" s="12" t="s">
        <v>9</v>
      </c>
      <c r="AM53" s="12" t="s">
        <v>10</v>
      </c>
      <c r="AO53" s="12" t="s">
        <v>12</v>
      </c>
      <c r="AP53" s="12" t="s">
        <v>13</v>
      </c>
      <c r="AQ53" s="12" t="s">
        <v>6</v>
      </c>
      <c r="AR53" s="12" t="s">
        <v>7</v>
      </c>
      <c r="AS53" s="13" t="s">
        <v>14</v>
      </c>
      <c r="AT53" s="13" t="s">
        <v>15</v>
      </c>
      <c r="AU53" s="13" t="s">
        <v>16</v>
      </c>
      <c r="AV53" s="12" t="s">
        <v>9</v>
      </c>
      <c r="AW53" s="12" t="s">
        <v>10</v>
      </c>
      <c r="AX53" s="69" t="s">
        <v>93</v>
      </c>
      <c r="AY53" s="70"/>
      <c r="AZ53" s="71"/>
      <c r="BA53" s="69" t="s">
        <v>94</v>
      </c>
      <c r="BB53" s="70"/>
      <c r="BC53" s="71"/>
      <c r="BD53" s="69" t="s">
        <v>95</v>
      </c>
      <c r="BE53" s="70"/>
      <c r="BF53" s="70"/>
      <c r="BG53" s="70"/>
      <c r="BH53" s="70"/>
      <c r="BI53" s="71"/>
      <c r="BJ53" s="69" t="s">
        <v>30</v>
      </c>
      <c r="BK53" s="70"/>
      <c r="BL53" s="71"/>
      <c r="BM53" s="69" t="s">
        <v>96</v>
      </c>
      <c r="BN53" s="70"/>
      <c r="BO53" s="71"/>
    </row>
    <row r="54" spans="2:67" x14ac:dyDescent="0.25">
      <c r="B54" s="23">
        <v>45892</v>
      </c>
      <c r="C54" s="24" t="str">
        <f>AB55</f>
        <v> Germany</v>
      </c>
      <c r="D54" s="48"/>
      <c r="E54" s="49" t="s">
        <v>0</v>
      </c>
      <c r="F54" s="47"/>
      <c r="G54" s="25" t="str">
        <f>AB56</f>
        <v> Kenya</v>
      </c>
      <c r="H54" s="28"/>
      <c r="I54" s="29" t="s">
        <v>0</v>
      </c>
      <c r="J54" s="30"/>
      <c r="K54" s="28"/>
      <c r="L54" s="29" t="s">
        <v>0</v>
      </c>
      <c r="M54" s="30"/>
      <c r="N54" s="28"/>
      <c r="O54" s="29" t="s">
        <v>0</v>
      </c>
      <c r="P54" s="30"/>
      <c r="Q54" s="28"/>
      <c r="R54" s="29" t="s">
        <v>0</v>
      </c>
      <c r="S54" s="30"/>
      <c r="T54" s="28"/>
      <c r="U54" s="29" t="s">
        <v>0</v>
      </c>
      <c r="V54" s="30"/>
      <c r="W54" s="31">
        <f>SUM(H54,K54,N54,Q54,T54)</f>
        <v>0</v>
      </c>
      <c r="X54" s="29" t="s">
        <v>0</v>
      </c>
      <c r="Y54" s="32">
        <f>SUM(J54,M54,P54,S54,V54)</f>
        <v>0</v>
      </c>
      <c r="AA54" s="12">
        <v>1</v>
      </c>
      <c r="AB54" s="12" t="s">
        <v>58</v>
      </c>
      <c r="AD54" s="12">
        <f>AG54+AH54</f>
        <v>0</v>
      </c>
      <c r="AE54" s="12">
        <f>IF(OR(D54="",F54=""),0,IF(D54&gt;F54,C54,G54))</f>
        <v>0</v>
      </c>
      <c r="AF54" s="12">
        <f>IF(OR(D54="",F54=""),0,1)</f>
        <v>0</v>
      </c>
      <c r="AG54" s="12">
        <f>IF(OR(D54="",F54=""),0,IF(D54&gt;F54,D54,F54))</f>
        <v>0</v>
      </c>
      <c r="AH54" s="12">
        <f>IF(OR(D54="",F54=""),0,IF(D54&gt;F54,F54,D54))</f>
        <v>0</v>
      </c>
      <c r="AI54" s="12">
        <f>IF(AND(AG54=3,AH54=0),1,0)</f>
        <v>0</v>
      </c>
      <c r="AJ54" s="12">
        <f>IF(AND(AG54=3,AH54=1),1,0)</f>
        <v>0</v>
      </c>
      <c r="AK54" s="12">
        <f>IF(AND(AG54=3,AH54=2),1,0)</f>
        <v>0</v>
      </c>
      <c r="AL54" s="12">
        <f>IF(D54&gt;F54,SUM(H54,K54,N54,Q54,T54,),SUM(J54,M54,P54,S54,V54))</f>
        <v>0</v>
      </c>
      <c r="AM54" s="12">
        <f>IF(D54&gt;F54,SUM(J54,M54,P54,S54,V54),SUM(H54,K54,N54,Q54,T54))</f>
        <v>0</v>
      </c>
      <c r="AO54" s="12">
        <f>IF(OR(D54="",F54=""),0,IF(D54&lt;F54,C54,G54))</f>
        <v>0</v>
      </c>
      <c r="AP54" s="12">
        <f>IF(OR(D54="",F54=""),0,1)</f>
        <v>0</v>
      </c>
      <c r="AQ54" s="12">
        <f>IF(OR(D54="",F54=""),0,IF(D54&lt;F54,D54,F54))</f>
        <v>0</v>
      </c>
      <c r="AR54" s="12">
        <f>IF(OR(D54="",F54=""),0,IF(D54&lt;F54,F54,D54))</f>
        <v>0</v>
      </c>
      <c r="AS54" s="12">
        <f>IF(AND(AQ54=2,AR54=3),1,0)</f>
        <v>0</v>
      </c>
      <c r="AT54" s="12">
        <f>IF(AND(AQ54=1,AR54=3),1,0)</f>
        <v>0</v>
      </c>
      <c r="AU54" s="12">
        <f>IF(AND(AQ54=0,AR54=3),1,0)</f>
        <v>0</v>
      </c>
      <c r="AV54" s="12">
        <f>IF(D54&lt;F54,SUM(H54,K54,N54,Q54,T54,),SUM(J54,M54,P54,S54,V54))</f>
        <v>0</v>
      </c>
      <c r="AW54" s="12">
        <f>IF(D54&lt;F54,SUM(J54,M54,P54,S54,V54),SUM(H54,K54,N54,Q54,T54))</f>
        <v>0</v>
      </c>
      <c r="AX54" s="27" t="s">
        <v>24</v>
      </c>
      <c r="AY54" s="27" t="s">
        <v>97</v>
      </c>
      <c r="AZ54" s="27" t="s">
        <v>26</v>
      </c>
      <c r="BA54" s="27" t="s">
        <v>98</v>
      </c>
      <c r="BB54" s="27" t="s">
        <v>99</v>
      </c>
      <c r="BC54" s="27" t="s">
        <v>100</v>
      </c>
      <c r="BD54" s="27" t="s">
        <v>3</v>
      </c>
      <c r="BE54" s="27" t="s">
        <v>5</v>
      </c>
      <c r="BF54" s="27" t="s">
        <v>4</v>
      </c>
      <c r="BG54" s="27" t="s">
        <v>14</v>
      </c>
      <c r="BH54" s="27" t="s">
        <v>15</v>
      </c>
      <c r="BI54" s="27" t="s">
        <v>16</v>
      </c>
      <c r="BJ54" s="27" t="s">
        <v>99</v>
      </c>
      <c r="BK54" s="27" t="s">
        <v>100</v>
      </c>
      <c r="BL54" s="27" t="s">
        <v>101</v>
      </c>
      <c r="BM54" s="27" t="s">
        <v>99</v>
      </c>
      <c r="BN54" s="27" t="s">
        <v>100</v>
      </c>
      <c r="BO54" s="27" t="s">
        <v>102</v>
      </c>
    </row>
    <row r="55" spans="2:67" x14ac:dyDescent="0.25">
      <c r="B55" s="23">
        <v>45892</v>
      </c>
      <c r="C55" s="24" t="str">
        <f>AB54</f>
        <v> Poland</v>
      </c>
      <c r="D55" s="48"/>
      <c r="E55" s="49" t="s">
        <v>0</v>
      </c>
      <c r="F55" s="47"/>
      <c r="G55" s="25" t="str">
        <f>AB57</f>
        <v> Vietnam</v>
      </c>
      <c r="H55" s="28"/>
      <c r="I55" s="29" t="s">
        <v>0</v>
      </c>
      <c r="J55" s="30"/>
      <c r="K55" s="28"/>
      <c r="L55" s="29" t="s">
        <v>0</v>
      </c>
      <c r="M55" s="30"/>
      <c r="N55" s="28"/>
      <c r="O55" s="29" t="s">
        <v>0</v>
      </c>
      <c r="P55" s="30"/>
      <c r="Q55" s="28"/>
      <c r="R55" s="29" t="s">
        <v>0</v>
      </c>
      <c r="S55" s="30"/>
      <c r="T55" s="28"/>
      <c r="U55" s="29" t="s">
        <v>0</v>
      </c>
      <c r="V55" s="30"/>
      <c r="W55" s="31">
        <f t="shared" ref="W55:W59" si="126">SUM(H55,K55,N55,Q55,T55)</f>
        <v>0</v>
      </c>
      <c r="X55" s="29" t="s">
        <v>0</v>
      </c>
      <c r="Y55" s="32">
        <f t="shared" ref="Y55:Y59" si="127">SUM(J55,M55,P55,S55,V55)</f>
        <v>0</v>
      </c>
      <c r="AA55" s="12">
        <v>2</v>
      </c>
      <c r="AB55" s="12" t="s">
        <v>83</v>
      </c>
      <c r="AD55" s="12">
        <f t="shared" ref="AD55:AD59" si="128">AG55+AH55</f>
        <v>0</v>
      </c>
      <c r="AE55" s="12">
        <f t="shared" ref="AE55:AE59" si="129">IF(OR(D55="",F55=""),0,IF(D55&gt;F55,C55,G55))</f>
        <v>0</v>
      </c>
      <c r="AF55" s="12">
        <f t="shared" ref="AF55:AF59" si="130">IF(OR(D55="",F55=""),0,1)</f>
        <v>0</v>
      </c>
      <c r="AG55" s="12">
        <f t="shared" ref="AG55:AG59" si="131">IF(OR(D55="",F55=""),0,IF(D55&gt;F55,D55,F55))</f>
        <v>0</v>
      </c>
      <c r="AH55" s="12">
        <f t="shared" ref="AH55:AH59" si="132">IF(OR(D55="",F55=""),0,IF(D55&gt;F55,F55,D55))</f>
        <v>0</v>
      </c>
      <c r="AI55" s="12">
        <f t="shared" ref="AI55:AI59" si="133">IF(AND(AG55=3,AH55=0),1,0)</f>
        <v>0</v>
      </c>
      <c r="AJ55" s="12">
        <f t="shared" ref="AJ55:AJ59" si="134">IF(AND(AG55=3,AH55=1),1,0)</f>
        <v>0</v>
      </c>
      <c r="AK55" s="12">
        <f t="shared" ref="AK55:AK59" si="135">IF(AND(AG55=3,AH55=2),1,0)</f>
        <v>0</v>
      </c>
      <c r="AL55" s="12">
        <f t="shared" ref="AL55:AL59" si="136">IF(D55&gt;F55,SUM(H55,K55,N55,Q55,T55,),SUM(J55,M55,P55,S55,V55))</f>
        <v>0</v>
      </c>
      <c r="AM55" s="12">
        <f t="shared" ref="AM55:AM59" si="137">IF(D55&gt;F55,SUM(J55,M55,P55,S55,V55),SUM(H55,K55,N55,Q55,T55))</f>
        <v>0</v>
      </c>
      <c r="AO55" s="12">
        <f t="shared" ref="AO55:AO59" si="138">IF(OR(D55="",F55=""),0,IF(D55&lt;F55,C55,G55))</f>
        <v>0</v>
      </c>
      <c r="AP55" s="12">
        <f t="shared" ref="AP55:AP59" si="139">IF(OR(D55="",F55=""),0,1)</f>
        <v>0</v>
      </c>
      <c r="AQ55" s="12">
        <f t="shared" ref="AQ55:AQ59" si="140">IF(OR(D55="",F55=""),0,IF(D55&lt;F55,D55,F55))</f>
        <v>0</v>
      </c>
      <c r="AR55" s="12">
        <f t="shared" ref="AR55:AR59" si="141">IF(OR(D55="",F55=""),0,IF(D55&lt;F55,F55,D55))</f>
        <v>0</v>
      </c>
      <c r="AS55" s="12">
        <f t="shared" ref="AS55:AS59" si="142">IF(AND(AQ55=2,AR55=3),1,0)</f>
        <v>0</v>
      </c>
      <c r="AT55" s="12">
        <f t="shared" ref="AT55:AT59" si="143">IF(AND(AQ55=1,AR55=3),1,0)</f>
        <v>0</v>
      </c>
      <c r="AU55" s="12">
        <f t="shared" ref="AU55:AU59" si="144">IF(AND(AQ55=0,AR55=3),1,0)</f>
        <v>0</v>
      </c>
      <c r="AV55" s="12">
        <f t="shared" ref="AV55:AV59" si="145">IF(D55&lt;F55,SUM(H55,K55,N55,Q55,T55,),SUM(J55,M55,P55,S55,V55))</f>
        <v>0</v>
      </c>
      <c r="AW55" s="12">
        <f t="shared" ref="AW55:AW59" si="146">IF(D55&lt;F55,SUM(J55,M55,P55,S55,V55),SUM(H55,K55,N55,Q55,T55))</f>
        <v>0</v>
      </c>
      <c r="AX55" s="50">
        <v>1</v>
      </c>
      <c r="AY55" s="51" t="str">
        <f>VLOOKUP($AX55,Dummy!$B$27:$S$30,2,FALSE)</f>
        <v> Poland</v>
      </c>
      <c r="AZ55" s="50">
        <f>VLOOKUP($AX55,Dummy!$B$27:$S$30,3,FALSE)</f>
        <v>0</v>
      </c>
      <c r="BA55" s="50">
        <f>VLOOKUP($AX55,Dummy!$B$27:$S$30,4,FALSE)</f>
        <v>0</v>
      </c>
      <c r="BB55" s="50">
        <f>VLOOKUP($AX55,Dummy!$B$27:$S$30,5,FALSE)</f>
        <v>0</v>
      </c>
      <c r="BC55" s="50">
        <f>VLOOKUP($AX55,Dummy!$B$27:$S$30,6,FALSE)</f>
        <v>0</v>
      </c>
      <c r="BD55" s="50">
        <f>VLOOKUP($AX55,Dummy!$B$27:$S$30,7,FALSE)</f>
        <v>0</v>
      </c>
      <c r="BE55" s="50">
        <f>VLOOKUP($AX55,Dummy!$B$27:$S$30,8,FALSE)</f>
        <v>0</v>
      </c>
      <c r="BF55" s="50">
        <f>VLOOKUP($AX55,Dummy!$B$27:$S$30,9,FALSE)</f>
        <v>0</v>
      </c>
      <c r="BG55" s="50">
        <f>VLOOKUP($AX55,Dummy!$B$27:$S$30,10,FALSE)</f>
        <v>0</v>
      </c>
      <c r="BH55" s="50">
        <f>VLOOKUP($AX55,Dummy!$B$27:$S$30,11,FALSE)</f>
        <v>0</v>
      </c>
      <c r="BI55" s="50">
        <f>VLOOKUP($AX55,Dummy!$B$27:$S$30,12,FALSE)</f>
        <v>0</v>
      </c>
      <c r="BJ55" s="50">
        <f>VLOOKUP($AX55,Dummy!$B$27:$S$30,13,FALSE)</f>
        <v>0</v>
      </c>
      <c r="BK55" s="50">
        <f>VLOOKUP($AX55,Dummy!$B$27:$S$30,14,FALSE)</f>
        <v>0</v>
      </c>
      <c r="BL55" s="52" t="str">
        <f>VLOOKUP($AX55,Dummy!$B$27:$S$30,15,FALSE)</f>
        <v>MAX</v>
      </c>
      <c r="BM55" s="50">
        <f>VLOOKUP($AX55,Dummy!$B$27:$S$30,16,FALSE)</f>
        <v>0</v>
      </c>
      <c r="BN55" s="50">
        <f>VLOOKUP($AX55,Dummy!$B$27:$S$30,17,FALSE)</f>
        <v>0</v>
      </c>
      <c r="BO55" s="52" t="str">
        <f>VLOOKUP($AX55,Dummy!$B$27:$S$30,18,FALSE)</f>
        <v>MAX</v>
      </c>
    </row>
    <row r="56" spans="2:67" x14ac:dyDescent="0.25">
      <c r="B56" s="23">
        <v>45894</v>
      </c>
      <c r="C56" s="24" t="str">
        <f>AB55</f>
        <v> Germany</v>
      </c>
      <c r="D56" s="48"/>
      <c r="E56" s="49" t="s">
        <v>0</v>
      </c>
      <c r="F56" s="47"/>
      <c r="G56" s="25" t="str">
        <f>AB57</f>
        <v> Vietnam</v>
      </c>
      <c r="H56" s="28"/>
      <c r="I56" s="29" t="s">
        <v>0</v>
      </c>
      <c r="J56" s="30"/>
      <c r="K56" s="28"/>
      <c r="L56" s="29" t="s">
        <v>0</v>
      </c>
      <c r="M56" s="30"/>
      <c r="N56" s="28"/>
      <c r="O56" s="29" t="s">
        <v>0</v>
      </c>
      <c r="P56" s="30"/>
      <c r="Q56" s="28"/>
      <c r="R56" s="29" t="s">
        <v>0</v>
      </c>
      <c r="S56" s="30"/>
      <c r="T56" s="28"/>
      <c r="U56" s="29" t="s">
        <v>0</v>
      </c>
      <c r="V56" s="30"/>
      <c r="W56" s="31">
        <f t="shared" si="126"/>
        <v>0</v>
      </c>
      <c r="X56" s="29" t="s">
        <v>0</v>
      </c>
      <c r="Y56" s="32">
        <f t="shared" si="127"/>
        <v>0</v>
      </c>
      <c r="AA56" s="12">
        <v>3</v>
      </c>
      <c r="AB56" s="12" t="s">
        <v>49</v>
      </c>
      <c r="AD56" s="12">
        <f t="shared" si="128"/>
        <v>0</v>
      </c>
      <c r="AE56" s="12">
        <f t="shared" si="129"/>
        <v>0</v>
      </c>
      <c r="AF56" s="12">
        <f t="shared" si="130"/>
        <v>0</v>
      </c>
      <c r="AG56" s="12">
        <f t="shared" si="131"/>
        <v>0</v>
      </c>
      <c r="AH56" s="12">
        <f t="shared" si="132"/>
        <v>0</v>
      </c>
      <c r="AI56" s="12">
        <f t="shared" si="133"/>
        <v>0</v>
      </c>
      <c r="AJ56" s="12">
        <f t="shared" si="134"/>
        <v>0</v>
      </c>
      <c r="AK56" s="12">
        <f t="shared" si="135"/>
        <v>0</v>
      </c>
      <c r="AL56" s="12">
        <f t="shared" si="136"/>
        <v>0</v>
      </c>
      <c r="AM56" s="12">
        <f t="shared" si="137"/>
        <v>0</v>
      </c>
      <c r="AO56" s="12">
        <f t="shared" si="138"/>
        <v>0</v>
      </c>
      <c r="AP56" s="12">
        <f t="shared" si="139"/>
        <v>0</v>
      </c>
      <c r="AQ56" s="12">
        <f t="shared" si="140"/>
        <v>0</v>
      </c>
      <c r="AR56" s="12">
        <f t="shared" si="141"/>
        <v>0</v>
      </c>
      <c r="AS56" s="12">
        <f t="shared" si="142"/>
        <v>0</v>
      </c>
      <c r="AT56" s="12">
        <f t="shared" si="143"/>
        <v>0</v>
      </c>
      <c r="AU56" s="12">
        <f t="shared" si="144"/>
        <v>0</v>
      </c>
      <c r="AV56" s="12">
        <f t="shared" si="145"/>
        <v>0</v>
      </c>
      <c r="AW56" s="12">
        <f t="shared" si="146"/>
        <v>0</v>
      </c>
      <c r="AX56" s="50">
        <v>2</v>
      </c>
      <c r="AY56" s="51" t="str">
        <f>VLOOKUP($AX56,Dummy!$B$27:$S$30,2,FALSE)</f>
        <v> Germany</v>
      </c>
      <c r="AZ56" s="50">
        <f>VLOOKUP($AX56,Dummy!$B$27:$S$30,3,FALSE)</f>
        <v>0</v>
      </c>
      <c r="BA56" s="50">
        <f>VLOOKUP($AX56,Dummy!$B$27:$S$30,4,FALSE)</f>
        <v>0</v>
      </c>
      <c r="BB56" s="50">
        <f>VLOOKUP($AX56,Dummy!$B$27:$S$30,5,FALSE)</f>
        <v>0</v>
      </c>
      <c r="BC56" s="50">
        <f>VLOOKUP($AX56,Dummy!$B$27:$S$30,6,FALSE)</f>
        <v>0</v>
      </c>
      <c r="BD56" s="50">
        <f>VLOOKUP($AX56,Dummy!$B$27:$S$30,7,FALSE)</f>
        <v>0</v>
      </c>
      <c r="BE56" s="50">
        <f>VLOOKUP($AX56,Dummy!$B$27:$S$30,8,FALSE)</f>
        <v>0</v>
      </c>
      <c r="BF56" s="50">
        <f>VLOOKUP($AX56,Dummy!$B$27:$S$30,9,FALSE)</f>
        <v>0</v>
      </c>
      <c r="BG56" s="50">
        <f>VLOOKUP($AX56,Dummy!$B$27:$S$30,10,FALSE)</f>
        <v>0</v>
      </c>
      <c r="BH56" s="50">
        <f>VLOOKUP($AX56,Dummy!$B$27:$S$30,11,FALSE)</f>
        <v>0</v>
      </c>
      <c r="BI56" s="50">
        <f>VLOOKUP($AX56,Dummy!$B$27:$S$30,12,FALSE)</f>
        <v>0</v>
      </c>
      <c r="BJ56" s="50">
        <f>VLOOKUP($AX56,Dummy!$B$27:$S$30,13,FALSE)</f>
        <v>0</v>
      </c>
      <c r="BK56" s="50">
        <f>VLOOKUP($AX56,Dummy!$B$27:$S$30,14,FALSE)</f>
        <v>0</v>
      </c>
      <c r="BL56" s="52" t="str">
        <f>VLOOKUP($AX56,Dummy!$B$27:$S$30,15,FALSE)</f>
        <v>MAX</v>
      </c>
      <c r="BM56" s="50">
        <f>VLOOKUP($AX56,Dummy!$B$27:$S$30,16,FALSE)</f>
        <v>0</v>
      </c>
      <c r="BN56" s="50">
        <f>VLOOKUP($AX56,Dummy!$B$27:$S$30,17,FALSE)</f>
        <v>0</v>
      </c>
      <c r="BO56" s="52" t="str">
        <f>VLOOKUP($AX56,Dummy!$B$27:$S$30,18,FALSE)</f>
        <v>MAX</v>
      </c>
    </row>
    <row r="57" spans="2:67" x14ac:dyDescent="0.25">
      <c r="B57" s="23">
        <v>45894</v>
      </c>
      <c r="C57" s="24" t="str">
        <f>AB54</f>
        <v> Poland</v>
      </c>
      <c r="D57" s="48"/>
      <c r="E57" s="49" t="s">
        <v>0</v>
      </c>
      <c r="F57" s="47"/>
      <c r="G57" s="25" t="str">
        <f>AB56</f>
        <v> Kenya</v>
      </c>
      <c r="H57" s="28"/>
      <c r="I57" s="29" t="s">
        <v>0</v>
      </c>
      <c r="J57" s="30"/>
      <c r="K57" s="28"/>
      <c r="L57" s="29" t="s">
        <v>0</v>
      </c>
      <c r="M57" s="30"/>
      <c r="N57" s="28"/>
      <c r="O57" s="29" t="s">
        <v>0</v>
      </c>
      <c r="P57" s="30"/>
      <c r="Q57" s="28"/>
      <c r="R57" s="29" t="s">
        <v>0</v>
      </c>
      <c r="S57" s="30"/>
      <c r="T57" s="28"/>
      <c r="U57" s="29" t="s">
        <v>0</v>
      </c>
      <c r="V57" s="30"/>
      <c r="W57" s="31">
        <f t="shared" si="126"/>
        <v>0</v>
      </c>
      <c r="X57" s="29" t="s">
        <v>0</v>
      </c>
      <c r="Y57" s="32">
        <f t="shared" si="127"/>
        <v>0</v>
      </c>
      <c r="AA57" s="12">
        <v>4</v>
      </c>
      <c r="AB57" s="12" t="s">
        <v>85</v>
      </c>
      <c r="AD57" s="12">
        <f t="shared" si="128"/>
        <v>0</v>
      </c>
      <c r="AE57" s="12">
        <f t="shared" si="129"/>
        <v>0</v>
      </c>
      <c r="AF57" s="12">
        <f t="shared" si="130"/>
        <v>0</v>
      </c>
      <c r="AG57" s="12">
        <f t="shared" si="131"/>
        <v>0</v>
      </c>
      <c r="AH57" s="12">
        <f t="shared" si="132"/>
        <v>0</v>
      </c>
      <c r="AI57" s="12">
        <f t="shared" si="133"/>
        <v>0</v>
      </c>
      <c r="AJ57" s="12">
        <f t="shared" si="134"/>
        <v>0</v>
      </c>
      <c r="AK57" s="12">
        <f t="shared" si="135"/>
        <v>0</v>
      </c>
      <c r="AL57" s="12">
        <f t="shared" si="136"/>
        <v>0</v>
      </c>
      <c r="AM57" s="12">
        <f t="shared" si="137"/>
        <v>0</v>
      </c>
      <c r="AO57" s="12">
        <f t="shared" si="138"/>
        <v>0</v>
      </c>
      <c r="AP57" s="12">
        <f t="shared" si="139"/>
        <v>0</v>
      </c>
      <c r="AQ57" s="12">
        <f t="shared" si="140"/>
        <v>0</v>
      </c>
      <c r="AR57" s="12">
        <f t="shared" si="141"/>
        <v>0</v>
      </c>
      <c r="AS57" s="12">
        <f t="shared" si="142"/>
        <v>0</v>
      </c>
      <c r="AT57" s="12">
        <f t="shared" si="143"/>
        <v>0</v>
      </c>
      <c r="AU57" s="12">
        <f t="shared" si="144"/>
        <v>0</v>
      </c>
      <c r="AV57" s="12">
        <f t="shared" si="145"/>
        <v>0</v>
      </c>
      <c r="AW57" s="12">
        <f t="shared" si="146"/>
        <v>0</v>
      </c>
      <c r="AX57" s="50">
        <v>3</v>
      </c>
      <c r="AY57" s="51" t="str">
        <f>VLOOKUP($AX57,Dummy!$B$27:$S$30,2,FALSE)</f>
        <v> Kenya</v>
      </c>
      <c r="AZ57" s="50">
        <f>VLOOKUP($AX57,Dummy!$B$27:$S$30,3,FALSE)</f>
        <v>0</v>
      </c>
      <c r="BA57" s="50">
        <f>VLOOKUP($AX57,Dummy!$B$27:$S$30,4,FALSE)</f>
        <v>0</v>
      </c>
      <c r="BB57" s="50">
        <f>VLOOKUP($AX57,Dummy!$B$27:$S$30,5,FALSE)</f>
        <v>0</v>
      </c>
      <c r="BC57" s="50">
        <f>VLOOKUP($AX57,Dummy!$B$27:$S$30,6,FALSE)</f>
        <v>0</v>
      </c>
      <c r="BD57" s="50">
        <f>VLOOKUP($AX57,Dummy!$B$27:$S$30,7,FALSE)</f>
        <v>0</v>
      </c>
      <c r="BE57" s="50">
        <f>VLOOKUP($AX57,Dummy!$B$27:$S$30,8,FALSE)</f>
        <v>0</v>
      </c>
      <c r="BF57" s="50">
        <f>VLOOKUP($AX57,Dummy!$B$27:$S$30,9,FALSE)</f>
        <v>0</v>
      </c>
      <c r="BG57" s="50">
        <f>VLOOKUP($AX57,Dummy!$B$27:$S$30,10,FALSE)</f>
        <v>0</v>
      </c>
      <c r="BH57" s="50">
        <f>VLOOKUP($AX57,Dummy!$B$27:$S$30,11,FALSE)</f>
        <v>0</v>
      </c>
      <c r="BI57" s="50">
        <f>VLOOKUP($AX57,Dummy!$B$27:$S$30,12,FALSE)</f>
        <v>0</v>
      </c>
      <c r="BJ57" s="50">
        <f>VLOOKUP($AX57,Dummy!$B$27:$S$30,13,FALSE)</f>
        <v>0</v>
      </c>
      <c r="BK57" s="50">
        <f>VLOOKUP($AX57,Dummy!$B$27:$S$30,14,FALSE)</f>
        <v>0</v>
      </c>
      <c r="BL57" s="52" t="str">
        <f>VLOOKUP($AX57,Dummy!$B$27:$S$30,15,FALSE)</f>
        <v>MAX</v>
      </c>
      <c r="BM57" s="50">
        <f>VLOOKUP($AX57,Dummy!$B$27:$S$30,16,FALSE)</f>
        <v>0</v>
      </c>
      <c r="BN57" s="50">
        <f>VLOOKUP($AX57,Dummy!$B$27:$S$30,17,FALSE)</f>
        <v>0</v>
      </c>
      <c r="BO57" s="52" t="str">
        <f>VLOOKUP($AX57,Dummy!$B$27:$S$30,18,FALSE)</f>
        <v>MAX</v>
      </c>
    </row>
    <row r="58" spans="2:67" x14ac:dyDescent="0.25">
      <c r="B58" s="23">
        <v>45896</v>
      </c>
      <c r="C58" s="24" t="str">
        <f>AB56</f>
        <v> Kenya</v>
      </c>
      <c r="D58" s="48"/>
      <c r="E58" s="49" t="s">
        <v>0</v>
      </c>
      <c r="F58" s="47"/>
      <c r="G58" s="25" t="str">
        <f>AB57</f>
        <v> Vietnam</v>
      </c>
      <c r="H58" s="28"/>
      <c r="I58" s="29" t="s">
        <v>0</v>
      </c>
      <c r="J58" s="30"/>
      <c r="K58" s="28"/>
      <c r="L58" s="29" t="s">
        <v>0</v>
      </c>
      <c r="M58" s="30"/>
      <c r="N58" s="28"/>
      <c r="O58" s="29" t="s">
        <v>0</v>
      </c>
      <c r="P58" s="30"/>
      <c r="Q58" s="28"/>
      <c r="R58" s="29" t="s">
        <v>0</v>
      </c>
      <c r="S58" s="30"/>
      <c r="T58" s="28"/>
      <c r="U58" s="29" t="s">
        <v>0</v>
      </c>
      <c r="V58" s="30"/>
      <c r="W58" s="31">
        <f t="shared" si="126"/>
        <v>0</v>
      </c>
      <c r="X58" s="29" t="s">
        <v>0</v>
      </c>
      <c r="Y58" s="32">
        <f t="shared" si="127"/>
        <v>0</v>
      </c>
      <c r="AD58" s="12">
        <f t="shared" si="128"/>
        <v>0</v>
      </c>
      <c r="AE58" s="12">
        <f t="shared" si="129"/>
        <v>0</v>
      </c>
      <c r="AF58" s="12">
        <f t="shared" si="130"/>
        <v>0</v>
      </c>
      <c r="AG58" s="12">
        <f t="shared" si="131"/>
        <v>0</v>
      </c>
      <c r="AH58" s="12">
        <f t="shared" si="132"/>
        <v>0</v>
      </c>
      <c r="AI58" s="12">
        <f t="shared" si="133"/>
        <v>0</v>
      </c>
      <c r="AJ58" s="12">
        <f t="shared" si="134"/>
        <v>0</v>
      </c>
      <c r="AK58" s="12">
        <f t="shared" si="135"/>
        <v>0</v>
      </c>
      <c r="AL58" s="12">
        <f t="shared" si="136"/>
        <v>0</v>
      </c>
      <c r="AM58" s="12">
        <f t="shared" si="137"/>
        <v>0</v>
      </c>
      <c r="AO58" s="12">
        <f t="shared" si="138"/>
        <v>0</v>
      </c>
      <c r="AP58" s="12">
        <f t="shared" si="139"/>
        <v>0</v>
      </c>
      <c r="AQ58" s="12">
        <f t="shared" si="140"/>
        <v>0</v>
      </c>
      <c r="AR58" s="12">
        <f t="shared" si="141"/>
        <v>0</v>
      </c>
      <c r="AS58" s="12">
        <f t="shared" si="142"/>
        <v>0</v>
      </c>
      <c r="AT58" s="12">
        <f t="shared" si="143"/>
        <v>0</v>
      </c>
      <c r="AU58" s="12">
        <f t="shared" si="144"/>
        <v>0</v>
      </c>
      <c r="AV58" s="12">
        <f t="shared" si="145"/>
        <v>0</v>
      </c>
      <c r="AW58" s="12">
        <f t="shared" si="146"/>
        <v>0</v>
      </c>
      <c r="AX58" s="50">
        <v>4</v>
      </c>
      <c r="AY58" s="51" t="str">
        <f>VLOOKUP($AX58,Dummy!$B$27:$S$30,2,FALSE)</f>
        <v> Vietnam</v>
      </c>
      <c r="AZ58" s="50">
        <f>VLOOKUP($AX58,Dummy!$B$27:$S$30,3,FALSE)</f>
        <v>0</v>
      </c>
      <c r="BA58" s="50">
        <f>VLOOKUP($AX58,Dummy!$B$27:$S$30,4,FALSE)</f>
        <v>0</v>
      </c>
      <c r="BB58" s="50">
        <f>VLOOKUP($AX58,Dummy!$B$27:$S$30,5,FALSE)</f>
        <v>0</v>
      </c>
      <c r="BC58" s="50">
        <f>VLOOKUP($AX58,Dummy!$B$27:$S$30,6,FALSE)</f>
        <v>0</v>
      </c>
      <c r="BD58" s="50">
        <f>VLOOKUP($AX58,Dummy!$B$27:$S$30,7,FALSE)</f>
        <v>0</v>
      </c>
      <c r="BE58" s="50">
        <f>VLOOKUP($AX58,Dummy!$B$27:$S$30,8,FALSE)</f>
        <v>0</v>
      </c>
      <c r="BF58" s="50">
        <f>VLOOKUP($AX58,Dummy!$B$27:$S$30,9,FALSE)</f>
        <v>0</v>
      </c>
      <c r="BG58" s="50">
        <f>VLOOKUP($AX58,Dummy!$B$27:$S$30,10,FALSE)</f>
        <v>0</v>
      </c>
      <c r="BH58" s="50">
        <f>VLOOKUP($AX58,Dummy!$B$27:$S$30,11,FALSE)</f>
        <v>0</v>
      </c>
      <c r="BI58" s="50">
        <f>VLOOKUP($AX58,Dummy!$B$27:$S$30,12,FALSE)</f>
        <v>0</v>
      </c>
      <c r="BJ58" s="50">
        <f>VLOOKUP($AX58,Dummy!$B$27:$S$30,13,FALSE)</f>
        <v>0</v>
      </c>
      <c r="BK58" s="50">
        <f>VLOOKUP($AX58,Dummy!$B$27:$S$30,14,FALSE)</f>
        <v>0</v>
      </c>
      <c r="BL58" s="52" t="str">
        <f>VLOOKUP($AX58,Dummy!$B$27:$S$30,15,FALSE)</f>
        <v>MAX</v>
      </c>
      <c r="BM58" s="50">
        <f>VLOOKUP($AX58,Dummy!$B$27:$S$30,16,FALSE)</f>
        <v>0</v>
      </c>
      <c r="BN58" s="50">
        <f>VLOOKUP($AX58,Dummy!$B$27:$S$30,17,FALSE)</f>
        <v>0</v>
      </c>
      <c r="BO58" s="52" t="str">
        <f>VLOOKUP($AX58,Dummy!$B$27:$S$30,18,FALSE)</f>
        <v>MAX</v>
      </c>
    </row>
    <row r="59" spans="2:67" x14ac:dyDescent="0.25">
      <c r="B59" s="23">
        <v>45896</v>
      </c>
      <c r="C59" s="24" t="str">
        <f>AB54</f>
        <v> Poland</v>
      </c>
      <c r="D59" s="48"/>
      <c r="E59" s="49" t="s">
        <v>0</v>
      </c>
      <c r="F59" s="47"/>
      <c r="G59" s="25" t="str">
        <f>AB55</f>
        <v> Germany</v>
      </c>
      <c r="H59" s="28"/>
      <c r="I59" s="29" t="s">
        <v>0</v>
      </c>
      <c r="J59" s="30"/>
      <c r="K59" s="28"/>
      <c r="L59" s="29" t="s">
        <v>0</v>
      </c>
      <c r="M59" s="30"/>
      <c r="N59" s="28"/>
      <c r="O59" s="29" t="s">
        <v>0</v>
      </c>
      <c r="P59" s="30"/>
      <c r="Q59" s="28"/>
      <c r="R59" s="29" t="s">
        <v>0</v>
      </c>
      <c r="S59" s="30"/>
      <c r="T59" s="28"/>
      <c r="U59" s="29" t="s">
        <v>0</v>
      </c>
      <c r="V59" s="30"/>
      <c r="W59" s="31">
        <f t="shared" si="126"/>
        <v>0</v>
      </c>
      <c r="X59" s="29" t="s">
        <v>0</v>
      </c>
      <c r="Y59" s="32">
        <f t="shared" si="127"/>
        <v>0</v>
      </c>
      <c r="AD59" s="12">
        <f t="shared" si="128"/>
        <v>0</v>
      </c>
      <c r="AE59" s="12">
        <f t="shared" si="129"/>
        <v>0</v>
      </c>
      <c r="AF59" s="12">
        <f t="shared" si="130"/>
        <v>0</v>
      </c>
      <c r="AG59" s="12">
        <f t="shared" si="131"/>
        <v>0</v>
      </c>
      <c r="AH59" s="12">
        <f t="shared" si="132"/>
        <v>0</v>
      </c>
      <c r="AI59" s="12">
        <f t="shared" si="133"/>
        <v>0</v>
      </c>
      <c r="AJ59" s="12">
        <f t="shared" si="134"/>
        <v>0</v>
      </c>
      <c r="AK59" s="12">
        <f t="shared" si="135"/>
        <v>0</v>
      </c>
      <c r="AL59" s="12">
        <f t="shared" si="136"/>
        <v>0</v>
      </c>
      <c r="AM59" s="12">
        <f t="shared" si="137"/>
        <v>0</v>
      </c>
      <c r="AO59" s="12">
        <f t="shared" si="138"/>
        <v>0</v>
      </c>
      <c r="AP59" s="12">
        <f t="shared" si="139"/>
        <v>0</v>
      </c>
      <c r="AQ59" s="12">
        <f t="shared" si="140"/>
        <v>0</v>
      </c>
      <c r="AR59" s="12">
        <f t="shared" si="141"/>
        <v>0</v>
      </c>
      <c r="AS59" s="12">
        <f t="shared" si="142"/>
        <v>0</v>
      </c>
      <c r="AT59" s="12">
        <f t="shared" si="143"/>
        <v>0</v>
      </c>
      <c r="AU59" s="12">
        <f t="shared" si="144"/>
        <v>0</v>
      </c>
      <c r="AV59" s="12">
        <f t="shared" si="145"/>
        <v>0</v>
      </c>
      <c r="AW59" s="12">
        <f t="shared" si="146"/>
        <v>0</v>
      </c>
      <c r="BA59" s="26">
        <f>SUM(BA55:BA58)</f>
        <v>0</v>
      </c>
    </row>
    <row r="60" spans="2:67" ht="15" customHeight="1" x14ac:dyDescent="0.25">
      <c r="B60" s="76" t="s">
        <v>81</v>
      </c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O60" s="76"/>
      <c r="AP60" s="76"/>
      <c r="AQ60" s="76"/>
      <c r="AR60" s="76"/>
      <c r="AS60" s="76"/>
      <c r="AT60" s="76"/>
      <c r="AU60" s="76"/>
      <c r="AV60" s="76"/>
      <c r="AW60" s="76"/>
      <c r="AX60" s="76"/>
      <c r="AY60" s="76"/>
      <c r="AZ60" s="76"/>
      <c r="BA60" s="76"/>
      <c r="BB60" s="76"/>
      <c r="BC60" s="76"/>
      <c r="BD60" s="76"/>
      <c r="BE60" s="76"/>
      <c r="BF60" s="76"/>
      <c r="BG60" s="76"/>
      <c r="BH60" s="76"/>
      <c r="BI60" s="76"/>
      <c r="BJ60" s="76"/>
      <c r="BK60" s="76"/>
      <c r="BL60" s="76"/>
      <c r="BM60" s="76"/>
      <c r="BN60" s="76"/>
      <c r="BO60" s="76"/>
    </row>
    <row r="61" spans="2:67" x14ac:dyDescent="0.25">
      <c r="B61" s="20" t="s">
        <v>86</v>
      </c>
      <c r="C61" s="21"/>
      <c r="D61" s="60" t="s">
        <v>87</v>
      </c>
      <c r="E61" s="60"/>
      <c r="F61" s="60"/>
      <c r="G61" s="22"/>
      <c r="H61" s="61" t="s">
        <v>88</v>
      </c>
      <c r="I61" s="59"/>
      <c r="J61" s="59"/>
      <c r="K61" s="61" t="s">
        <v>89</v>
      </c>
      <c r="L61" s="59"/>
      <c r="M61" s="59"/>
      <c r="N61" s="61" t="s">
        <v>90</v>
      </c>
      <c r="O61" s="59"/>
      <c r="P61" s="59"/>
      <c r="Q61" s="61" t="s">
        <v>91</v>
      </c>
      <c r="R61" s="59"/>
      <c r="S61" s="59"/>
      <c r="T61" s="61" t="s">
        <v>92</v>
      </c>
      <c r="U61" s="59"/>
      <c r="V61" s="59"/>
      <c r="W61" s="59" t="s">
        <v>1</v>
      </c>
      <c r="X61" s="59"/>
      <c r="Y61" s="59"/>
      <c r="AD61" s="12" t="s">
        <v>23</v>
      </c>
      <c r="AE61" s="12" t="s">
        <v>11</v>
      </c>
      <c r="AF61" s="12" t="s">
        <v>8</v>
      </c>
      <c r="AG61" s="12" t="s">
        <v>6</v>
      </c>
      <c r="AH61" s="12" t="s">
        <v>7</v>
      </c>
      <c r="AI61" s="12" t="s">
        <v>3</v>
      </c>
      <c r="AJ61" s="13" t="s">
        <v>5</v>
      </c>
      <c r="AK61" s="13" t="s">
        <v>4</v>
      </c>
      <c r="AL61" s="12" t="s">
        <v>9</v>
      </c>
      <c r="AM61" s="12" t="s">
        <v>10</v>
      </c>
      <c r="AO61" s="12" t="s">
        <v>12</v>
      </c>
      <c r="AP61" s="12" t="s">
        <v>13</v>
      </c>
      <c r="AQ61" s="12" t="s">
        <v>6</v>
      </c>
      <c r="AR61" s="12" t="s">
        <v>7</v>
      </c>
      <c r="AS61" s="13" t="s">
        <v>17</v>
      </c>
      <c r="AT61" s="13" t="s">
        <v>18</v>
      </c>
      <c r="AU61" s="13" t="s">
        <v>19</v>
      </c>
      <c r="AV61" s="12" t="s">
        <v>9</v>
      </c>
      <c r="AW61" s="12" t="s">
        <v>10</v>
      </c>
      <c r="AX61" s="69" t="s">
        <v>93</v>
      </c>
      <c r="AY61" s="70"/>
      <c r="AZ61" s="71"/>
      <c r="BA61" s="69" t="s">
        <v>94</v>
      </c>
      <c r="BB61" s="70"/>
      <c r="BC61" s="71"/>
      <c r="BD61" s="69" t="s">
        <v>95</v>
      </c>
      <c r="BE61" s="70"/>
      <c r="BF61" s="70"/>
      <c r="BG61" s="70"/>
      <c r="BH61" s="70"/>
      <c r="BI61" s="71"/>
      <c r="BJ61" s="69" t="s">
        <v>30</v>
      </c>
      <c r="BK61" s="70"/>
      <c r="BL61" s="71"/>
      <c r="BM61" s="69" t="s">
        <v>96</v>
      </c>
      <c r="BN61" s="70"/>
      <c r="BO61" s="71"/>
    </row>
    <row r="62" spans="2:67" x14ac:dyDescent="0.25">
      <c r="B62" s="11">
        <v>45892</v>
      </c>
      <c r="C62" s="6" t="str">
        <f>AB63</f>
        <v> Serbia</v>
      </c>
      <c r="D62" s="48"/>
      <c r="E62" s="49" t="s">
        <v>0</v>
      </c>
      <c r="F62" s="47"/>
      <c r="G62" s="5" t="str">
        <f>AB64</f>
        <v> Ukraine</v>
      </c>
      <c r="H62" s="28"/>
      <c r="I62" s="29" t="s">
        <v>0</v>
      </c>
      <c r="J62" s="30"/>
      <c r="K62" s="28"/>
      <c r="L62" s="29" t="s">
        <v>0</v>
      </c>
      <c r="M62" s="30"/>
      <c r="N62" s="28"/>
      <c r="O62" s="29" t="s">
        <v>0</v>
      </c>
      <c r="P62" s="30"/>
      <c r="Q62" s="28"/>
      <c r="R62" s="29" t="s">
        <v>0</v>
      </c>
      <c r="S62" s="30"/>
      <c r="T62" s="28"/>
      <c r="U62" s="29" t="s">
        <v>0</v>
      </c>
      <c r="V62" s="30"/>
      <c r="W62" s="31">
        <f>SUM(H62,K62,N62,Q62,T62)</f>
        <v>0</v>
      </c>
      <c r="X62" s="29" t="s">
        <v>0</v>
      </c>
      <c r="Y62" s="32">
        <f>SUM(J62,M62,P62,S62,V62)</f>
        <v>0</v>
      </c>
      <c r="AA62" s="12">
        <v>1</v>
      </c>
      <c r="AB62" s="12" t="s">
        <v>57</v>
      </c>
      <c r="AD62" s="12">
        <f t="shared" ref="AD62:AD67" si="147">AG62+AH62</f>
        <v>0</v>
      </c>
      <c r="AE62" s="12">
        <f t="shared" ref="AE62:AE67" si="148">IF(OR(D62="",F62=""),0,IF(D62&gt;F62,C62,G62))</f>
        <v>0</v>
      </c>
      <c r="AF62" s="12">
        <f t="shared" ref="AF62:AF67" si="149">IF(OR(D62="",F62=""),0,1)</f>
        <v>0</v>
      </c>
      <c r="AG62" s="12">
        <f t="shared" ref="AG62:AG67" si="150">IF(OR(D62="",F62=""),0,IF(D62&gt;F62,D62,F62))</f>
        <v>0</v>
      </c>
      <c r="AH62" s="12">
        <f t="shared" ref="AH62:AH67" si="151">IF(OR(D62="",F62=""),0,IF(D62&gt;F62,F62,D62))</f>
        <v>0</v>
      </c>
      <c r="AI62" s="12">
        <f t="shared" ref="AI62:AI67" si="152">IF(AND(AG62=3,AH62=0),1,0)</f>
        <v>0</v>
      </c>
      <c r="AJ62" s="12">
        <f t="shared" ref="AJ62:AJ67" si="153">IF(AND(AG62=3,AH62=1),1,0)</f>
        <v>0</v>
      </c>
      <c r="AK62" s="12">
        <f t="shared" ref="AK62:AK67" si="154">IF(AND(AG62=3,AH62=2),1,0)</f>
        <v>0</v>
      </c>
      <c r="AL62" s="12">
        <f t="shared" ref="AL62:AL67" si="155">IF(D62&gt;F62,SUM(H62,K62,N62,Q62,T62,),SUM(J62,M62,P62,S62,V62))</f>
        <v>0</v>
      </c>
      <c r="AM62" s="12">
        <f t="shared" ref="AM62:AM67" si="156">IF(D62&gt;F62,SUM(J62,M62,P62,S62,V62),SUM(H62,K62,N62,Q62,T62))</f>
        <v>0</v>
      </c>
      <c r="AO62" s="12">
        <f t="shared" ref="AO62:AO67" si="157">IF(OR(D62="",F62=""),0,IF(D62&lt;F62,C62,G62))</f>
        <v>0</v>
      </c>
      <c r="AP62" s="12">
        <f t="shared" ref="AP62:AP67" si="158">IF(OR(D62="",F62=""),0,1)</f>
        <v>0</v>
      </c>
      <c r="AQ62" s="12">
        <f t="shared" ref="AQ62:AQ67" si="159">IF(OR(D62="",F62=""),0,IF(D62&lt;F62,D62,F62))</f>
        <v>0</v>
      </c>
      <c r="AR62" s="12">
        <f t="shared" ref="AR62:AR67" si="160">IF(OR(D62="",F62=""),0,IF(D62&lt;F62,F62,D62))</f>
        <v>0</v>
      </c>
      <c r="AS62" s="12">
        <f t="shared" ref="AS62:AS67" si="161">IF(AND(AQ62=2,AR62=3),1,0)</f>
        <v>0</v>
      </c>
      <c r="AT62" s="12">
        <f t="shared" ref="AT62:AT67" si="162">IF(AND(AQ62=1,AR62=3),1,0)</f>
        <v>0</v>
      </c>
      <c r="AU62" s="12">
        <f t="shared" ref="AU62:AU67" si="163">IF(AND(AQ62=0,AR62=3),1,0)</f>
        <v>0</v>
      </c>
      <c r="AV62" s="12">
        <f t="shared" ref="AV62:AV67" si="164">IF(D62&lt;F62,SUM(H62,K62,N62,Q62,T62,),SUM(J62,M62,P62,S62,V62))</f>
        <v>0</v>
      </c>
      <c r="AW62" s="12">
        <f t="shared" ref="AW62:AW67" si="165">IF(D62&lt;F62,SUM(J62,M62,P62,S62,V62),SUM(H62,K62,N62,Q62,T62))</f>
        <v>0</v>
      </c>
      <c r="AX62" s="27" t="s">
        <v>24</v>
      </c>
      <c r="AY62" s="27" t="s">
        <v>97</v>
      </c>
      <c r="AZ62" s="27" t="s">
        <v>26</v>
      </c>
      <c r="BA62" s="27" t="s">
        <v>98</v>
      </c>
      <c r="BB62" s="27" t="s">
        <v>99</v>
      </c>
      <c r="BC62" s="27" t="s">
        <v>100</v>
      </c>
      <c r="BD62" s="27" t="s">
        <v>3</v>
      </c>
      <c r="BE62" s="27" t="s">
        <v>5</v>
      </c>
      <c r="BF62" s="27" t="s">
        <v>4</v>
      </c>
      <c r="BG62" s="27" t="s">
        <v>14</v>
      </c>
      <c r="BH62" s="27" t="s">
        <v>15</v>
      </c>
      <c r="BI62" s="27" t="s">
        <v>16</v>
      </c>
      <c r="BJ62" s="27" t="s">
        <v>99</v>
      </c>
      <c r="BK62" s="27" t="s">
        <v>100</v>
      </c>
      <c r="BL62" s="27" t="s">
        <v>101</v>
      </c>
      <c r="BM62" s="27" t="s">
        <v>99</v>
      </c>
      <c r="BN62" s="27" t="s">
        <v>100</v>
      </c>
      <c r="BO62" s="27" t="s">
        <v>102</v>
      </c>
    </row>
    <row r="63" spans="2:67" x14ac:dyDescent="0.25">
      <c r="B63" s="11">
        <v>45892</v>
      </c>
      <c r="C63" s="6" t="str">
        <f>AB62</f>
        <v> Japan</v>
      </c>
      <c r="D63" s="48"/>
      <c r="E63" s="49" t="s">
        <v>0</v>
      </c>
      <c r="F63" s="47"/>
      <c r="G63" s="5" t="str">
        <f>AB65</f>
        <v> Cameroon</v>
      </c>
      <c r="H63" s="28"/>
      <c r="I63" s="29" t="s">
        <v>0</v>
      </c>
      <c r="J63" s="30"/>
      <c r="K63" s="28"/>
      <c r="L63" s="29" t="s">
        <v>0</v>
      </c>
      <c r="M63" s="30"/>
      <c r="N63" s="28"/>
      <c r="O63" s="29" t="s">
        <v>0</v>
      </c>
      <c r="P63" s="30"/>
      <c r="Q63" s="28"/>
      <c r="R63" s="29" t="s">
        <v>0</v>
      </c>
      <c r="S63" s="30"/>
      <c r="T63" s="28"/>
      <c r="U63" s="29" t="s">
        <v>0</v>
      </c>
      <c r="V63" s="30"/>
      <c r="W63" s="31">
        <f t="shared" ref="W63:W67" si="166">SUM(H63,K63,N63,Q63,T63)</f>
        <v>0</v>
      </c>
      <c r="X63" s="29" t="s">
        <v>0</v>
      </c>
      <c r="Y63" s="32">
        <f t="shared" ref="Y63:Y67" si="167">SUM(J63,M63,P63,S63,V63)</f>
        <v>0</v>
      </c>
      <c r="AA63" s="12">
        <v>2</v>
      </c>
      <c r="AB63" s="12" t="s">
        <v>84</v>
      </c>
      <c r="AD63" s="12">
        <f t="shared" si="147"/>
        <v>0</v>
      </c>
      <c r="AE63" s="12">
        <f t="shared" si="148"/>
        <v>0</v>
      </c>
      <c r="AF63" s="12">
        <f t="shared" si="149"/>
        <v>0</v>
      </c>
      <c r="AG63" s="12">
        <f t="shared" si="150"/>
        <v>0</v>
      </c>
      <c r="AH63" s="12">
        <f t="shared" si="151"/>
        <v>0</v>
      </c>
      <c r="AI63" s="12">
        <f t="shared" si="152"/>
        <v>0</v>
      </c>
      <c r="AJ63" s="12">
        <f t="shared" si="153"/>
        <v>0</v>
      </c>
      <c r="AK63" s="12">
        <f t="shared" si="154"/>
        <v>0</v>
      </c>
      <c r="AL63" s="12">
        <f t="shared" si="155"/>
        <v>0</v>
      </c>
      <c r="AM63" s="12">
        <f t="shared" si="156"/>
        <v>0</v>
      </c>
      <c r="AO63" s="12">
        <f t="shared" si="157"/>
        <v>0</v>
      </c>
      <c r="AP63" s="12">
        <f t="shared" si="158"/>
        <v>0</v>
      </c>
      <c r="AQ63" s="12">
        <f t="shared" si="159"/>
        <v>0</v>
      </c>
      <c r="AR63" s="12">
        <f t="shared" si="160"/>
        <v>0</v>
      </c>
      <c r="AS63" s="12">
        <f t="shared" si="161"/>
        <v>0</v>
      </c>
      <c r="AT63" s="12">
        <f t="shared" si="162"/>
        <v>0</v>
      </c>
      <c r="AU63" s="12">
        <f t="shared" si="163"/>
        <v>0</v>
      </c>
      <c r="AV63" s="12">
        <f t="shared" si="164"/>
        <v>0</v>
      </c>
      <c r="AW63" s="12">
        <f t="shared" si="165"/>
        <v>0</v>
      </c>
      <c r="AX63" s="50">
        <v>1</v>
      </c>
      <c r="AY63" s="51" t="str">
        <f>VLOOKUP($AX63,Dummy!$B$31:$S$34,2,FALSE)</f>
        <v> Japan</v>
      </c>
      <c r="AZ63" s="50">
        <f>VLOOKUP($AX63,Dummy!$B$31:$S$34,3,FALSE)</f>
        <v>0</v>
      </c>
      <c r="BA63" s="50">
        <f>VLOOKUP($AX63,Dummy!$B$31:$S$34,4,FALSE)</f>
        <v>0</v>
      </c>
      <c r="BB63" s="50">
        <f>VLOOKUP($AX63,Dummy!$B$31:$S$34,5,FALSE)</f>
        <v>0</v>
      </c>
      <c r="BC63" s="50">
        <f>VLOOKUP($AX63,Dummy!$B$31:$S$34,6,FALSE)</f>
        <v>0</v>
      </c>
      <c r="BD63" s="50">
        <f>VLOOKUP($AX63,Dummy!$B$31:$S$34,7,FALSE)</f>
        <v>0</v>
      </c>
      <c r="BE63" s="50">
        <f>VLOOKUP($AX63,Dummy!$B$31:$S$34,8,FALSE)</f>
        <v>0</v>
      </c>
      <c r="BF63" s="50">
        <f>VLOOKUP($AX63,Dummy!$B$31:$S$34,9,FALSE)</f>
        <v>0</v>
      </c>
      <c r="BG63" s="50">
        <f>VLOOKUP($AX63,Dummy!$B$31:$S$34,10,FALSE)</f>
        <v>0</v>
      </c>
      <c r="BH63" s="50">
        <f>VLOOKUP($AX63,Dummy!$B$31:$S$34,11,FALSE)</f>
        <v>0</v>
      </c>
      <c r="BI63" s="50">
        <f>VLOOKUP($AX63,Dummy!$B$31:$S$34,12,FALSE)</f>
        <v>0</v>
      </c>
      <c r="BJ63" s="50">
        <f>VLOOKUP($AX63,Dummy!$B$31:$S$34,13,FALSE)</f>
        <v>0</v>
      </c>
      <c r="BK63" s="50">
        <f>VLOOKUP($AX63,Dummy!$B$31:$S$34,14,FALSE)</f>
        <v>0</v>
      </c>
      <c r="BL63" s="52" t="str">
        <f>VLOOKUP($AX63,Dummy!$B$31:$S$34,15,FALSE)</f>
        <v>MAX</v>
      </c>
      <c r="BM63" s="50">
        <f>VLOOKUP($AX63,Dummy!$B$31:$S$34,16,FALSE)</f>
        <v>0</v>
      </c>
      <c r="BN63" s="50">
        <f>VLOOKUP($AX63,Dummy!$B$31:$S$34,17,FALSE)</f>
        <v>0</v>
      </c>
      <c r="BO63" s="52" t="str">
        <f>VLOOKUP($AX63,Dummy!$B$31:$S$34,18,FALSE)</f>
        <v>MAX</v>
      </c>
    </row>
    <row r="64" spans="2:67" x14ac:dyDescent="0.25">
      <c r="B64" s="11">
        <v>45894</v>
      </c>
      <c r="C64" s="6" t="str">
        <f>AB63</f>
        <v> Serbia</v>
      </c>
      <c r="D64" s="48"/>
      <c r="E64" s="49" t="s">
        <v>0</v>
      </c>
      <c r="F64" s="47"/>
      <c r="G64" s="5" t="str">
        <f>AB65</f>
        <v> Cameroon</v>
      </c>
      <c r="H64" s="28"/>
      <c r="I64" s="29" t="s">
        <v>0</v>
      </c>
      <c r="J64" s="30"/>
      <c r="K64" s="28"/>
      <c r="L64" s="29" t="s">
        <v>0</v>
      </c>
      <c r="M64" s="30"/>
      <c r="N64" s="28"/>
      <c r="O64" s="29" t="s">
        <v>0</v>
      </c>
      <c r="P64" s="30"/>
      <c r="Q64" s="28"/>
      <c r="R64" s="29" t="s">
        <v>0</v>
      </c>
      <c r="S64" s="30"/>
      <c r="T64" s="28"/>
      <c r="U64" s="29" t="s">
        <v>0</v>
      </c>
      <c r="V64" s="30"/>
      <c r="W64" s="31">
        <f t="shared" si="166"/>
        <v>0</v>
      </c>
      <c r="X64" s="29" t="s">
        <v>0</v>
      </c>
      <c r="Y64" s="32">
        <f t="shared" si="167"/>
        <v>0</v>
      </c>
      <c r="AA64" s="12">
        <v>3</v>
      </c>
      <c r="AB64" s="12" t="s">
        <v>61</v>
      </c>
      <c r="AD64" s="12">
        <f t="shared" si="147"/>
        <v>0</v>
      </c>
      <c r="AE64" s="12">
        <f t="shared" si="148"/>
        <v>0</v>
      </c>
      <c r="AF64" s="12">
        <f t="shared" si="149"/>
        <v>0</v>
      </c>
      <c r="AG64" s="12">
        <f t="shared" si="150"/>
        <v>0</v>
      </c>
      <c r="AH64" s="12">
        <f t="shared" si="151"/>
        <v>0</v>
      </c>
      <c r="AI64" s="12">
        <f t="shared" si="152"/>
        <v>0</v>
      </c>
      <c r="AJ64" s="12">
        <f t="shared" si="153"/>
        <v>0</v>
      </c>
      <c r="AK64" s="12">
        <f t="shared" si="154"/>
        <v>0</v>
      </c>
      <c r="AL64" s="12">
        <f t="shared" si="155"/>
        <v>0</v>
      </c>
      <c r="AM64" s="12">
        <f t="shared" si="156"/>
        <v>0</v>
      </c>
      <c r="AO64" s="12">
        <f t="shared" si="157"/>
        <v>0</v>
      </c>
      <c r="AP64" s="12">
        <f t="shared" si="158"/>
        <v>0</v>
      </c>
      <c r="AQ64" s="12">
        <f t="shared" si="159"/>
        <v>0</v>
      </c>
      <c r="AR64" s="12">
        <f t="shared" si="160"/>
        <v>0</v>
      </c>
      <c r="AS64" s="12">
        <f t="shared" si="161"/>
        <v>0</v>
      </c>
      <c r="AT64" s="12">
        <f t="shared" si="162"/>
        <v>0</v>
      </c>
      <c r="AU64" s="12">
        <f t="shared" si="163"/>
        <v>0</v>
      </c>
      <c r="AV64" s="12">
        <f t="shared" si="164"/>
        <v>0</v>
      </c>
      <c r="AW64" s="12">
        <f t="shared" si="165"/>
        <v>0</v>
      </c>
      <c r="AX64" s="50">
        <v>2</v>
      </c>
      <c r="AY64" s="51" t="str">
        <f>VLOOKUP($AX64,Dummy!$B$31:$S$34,2,FALSE)</f>
        <v> Serbia</v>
      </c>
      <c r="AZ64" s="50">
        <f>VLOOKUP($AX64,Dummy!$B$31:$S$34,3,FALSE)</f>
        <v>0</v>
      </c>
      <c r="BA64" s="50">
        <f>VLOOKUP($AX64,Dummy!$B$31:$S$34,4,FALSE)</f>
        <v>0</v>
      </c>
      <c r="BB64" s="50">
        <f>VLOOKUP($AX64,Dummy!$B$31:$S$34,5,FALSE)</f>
        <v>0</v>
      </c>
      <c r="BC64" s="50">
        <f>VLOOKUP($AX64,Dummy!$B$31:$S$34,6,FALSE)</f>
        <v>0</v>
      </c>
      <c r="BD64" s="50">
        <f>VLOOKUP($AX64,Dummy!$B$31:$S$34,7,FALSE)</f>
        <v>0</v>
      </c>
      <c r="BE64" s="50">
        <f>VLOOKUP($AX64,Dummy!$B$31:$S$34,8,FALSE)</f>
        <v>0</v>
      </c>
      <c r="BF64" s="50">
        <f>VLOOKUP($AX64,Dummy!$B$31:$S$34,9,FALSE)</f>
        <v>0</v>
      </c>
      <c r="BG64" s="50">
        <f>VLOOKUP($AX64,Dummy!$B$31:$S$34,10,FALSE)</f>
        <v>0</v>
      </c>
      <c r="BH64" s="50">
        <f>VLOOKUP($AX64,Dummy!$B$31:$S$34,11,FALSE)</f>
        <v>0</v>
      </c>
      <c r="BI64" s="50">
        <f>VLOOKUP($AX64,Dummy!$B$31:$S$34,12,FALSE)</f>
        <v>0</v>
      </c>
      <c r="BJ64" s="50">
        <f>VLOOKUP($AX64,Dummy!$B$31:$S$34,13,FALSE)</f>
        <v>0</v>
      </c>
      <c r="BK64" s="50">
        <f>VLOOKUP($AX64,Dummy!$B$31:$S$34,14,FALSE)</f>
        <v>0</v>
      </c>
      <c r="BL64" s="52" t="str">
        <f>VLOOKUP($AX64,Dummy!$B$31:$S$34,15,FALSE)</f>
        <v>MAX</v>
      </c>
      <c r="BM64" s="50">
        <f>VLOOKUP($AX64,Dummy!$B$31:$S$34,16,FALSE)</f>
        <v>0</v>
      </c>
      <c r="BN64" s="50">
        <f>VLOOKUP($AX64,Dummy!$B$31:$S$34,17,FALSE)</f>
        <v>0</v>
      </c>
      <c r="BO64" s="52" t="str">
        <f>VLOOKUP($AX64,Dummy!$B$31:$S$34,18,FALSE)</f>
        <v>MAX</v>
      </c>
    </row>
    <row r="65" spans="2:67" x14ac:dyDescent="0.25">
      <c r="B65" s="11">
        <v>45894</v>
      </c>
      <c r="C65" s="6" t="str">
        <f>AB62</f>
        <v> Japan</v>
      </c>
      <c r="D65" s="48"/>
      <c r="E65" s="49" t="s">
        <v>0</v>
      </c>
      <c r="F65" s="47"/>
      <c r="G65" s="5" t="str">
        <f>AB64</f>
        <v> Ukraine</v>
      </c>
      <c r="H65" s="28"/>
      <c r="I65" s="29" t="s">
        <v>0</v>
      </c>
      <c r="J65" s="30"/>
      <c r="K65" s="28"/>
      <c r="L65" s="29" t="s">
        <v>0</v>
      </c>
      <c r="M65" s="30"/>
      <c r="N65" s="28"/>
      <c r="O65" s="29" t="s">
        <v>0</v>
      </c>
      <c r="P65" s="30"/>
      <c r="Q65" s="28"/>
      <c r="R65" s="29" t="s">
        <v>0</v>
      </c>
      <c r="S65" s="30"/>
      <c r="T65" s="28"/>
      <c r="U65" s="29" t="s">
        <v>0</v>
      </c>
      <c r="V65" s="30"/>
      <c r="W65" s="31">
        <f t="shared" si="166"/>
        <v>0</v>
      </c>
      <c r="X65" s="29" t="s">
        <v>0</v>
      </c>
      <c r="Y65" s="32">
        <f t="shared" si="167"/>
        <v>0</v>
      </c>
      <c r="AA65" s="12">
        <v>4</v>
      </c>
      <c r="AB65" s="12" t="s">
        <v>51</v>
      </c>
      <c r="AD65" s="12">
        <f t="shared" si="147"/>
        <v>0</v>
      </c>
      <c r="AE65" s="12">
        <f t="shared" si="148"/>
        <v>0</v>
      </c>
      <c r="AF65" s="12">
        <f t="shared" si="149"/>
        <v>0</v>
      </c>
      <c r="AG65" s="12">
        <f t="shared" si="150"/>
        <v>0</v>
      </c>
      <c r="AH65" s="12">
        <f t="shared" si="151"/>
        <v>0</v>
      </c>
      <c r="AI65" s="12">
        <f t="shared" si="152"/>
        <v>0</v>
      </c>
      <c r="AJ65" s="12">
        <f t="shared" si="153"/>
        <v>0</v>
      </c>
      <c r="AK65" s="12">
        <f t="shared" si="154"/>
        <v>0</v>
      </c>
      <c r="AL65" s="12">
        <f t="shared" si="155"/>
        <v>0</v>
      </c>
      <c r="AM65" s="12">
        <f t="shared" si="156"/>
        <v>0</v>
      </c>
      <c r="AO65" s="12">
        <f t="shared" si="157"/>
        <v>0</v>
      </c>
      <c r="AP65" s="12">
        <f t="shared" si="158"/>
        <v>0</v>
      </c>
      <c r="AQ65" s="12">
        <f t="shared" si="159"/>
        <v>0</v>
      </c>
      <c r="AR65" s="12">
        <f t="shared" si="160"/>
        <v>0</v>
      </c>
      <c r="AS65" s="12">
        <f t="shared" si="161"/>
        <v>0</v>
      </c>
      <c r="AT65" s="12">
        <f t="shared" si="162"/>
        <v>0</v>
      </c>
      <c r="AU65" s="12">
        <f t="shared" si="163"/>
        <v>0</v>
      </c>
      <c r="AV65" s="12">
        <f t="shared" si="164"/>
        <v>0</v>
      </c>
      <c r="AW65" s="12">
        <f t="shared" si="165"/>
        <v>0</v>
      </c>
      <c r="AX65" s="50">
        <v>3</v>
      </c>
      <c r="AY65" s="51" t="str">
        <f>VLOOKUP($AX65,Dummy!$B$31:$S$34,2,FALSE)</f>
        <v> Ukraine</v>
      </c>
      <c r="AZ65" s="50">
        <f>VLOOKUP($AX65,Dummy!$B$31:$S$34,3,FALSE)</f>
        <v>0</v>
      </c>
      <c r="BA65" s="50">
        <f>VLOOKUP($AX65,Dummy!$B$31:$S$34,4,FALSE)</f>
        <v>0</v>
      </c>
      <c r="BB65" s="50">
        <f>VLOOKUP($AX65,Dummy!$B$31:$S$34,5,FALSE)</f>
        <v>0</v>
      </c>
      <c r="BC65" s="50">
        <f>VLOOKUP($AX65,Dummy!$B$31:$S$34,6,FALSE)</f>
        <v>0</v>
      </c>
      <c r="BD65" s="50">
        <f>VLOOKUP($AX65,Dummy!$B$31:$S$34,7,FALSE)</f>
        <v>0</v>
      </c>
      <c r="BE65" s="50">
        <f>VLOOKUP($AX65,Dummy!$B$31:$S$34,8,FALSE)</f>
        <v>0</v>
      </c>
      <c r="BF65" s="50">
        <f>VLOOKUP($AX65,Dummy!$B$31:$S$34,9,FALSE)</f>
        <v>0</v>
      </c>
      <c r="BG65" s="50">
        <f>VLOOKUP($AX65,Dummy!$B$31:$S$34,10,FALSE)</f>
        <v>0</v>
      </c>
      <c r="BH65" s="50">
        <f>VLOOKUP($AX65,Dummy!$B$31:$S$34,11,FALSE)</f>
        <v>0</v>
      </c>
      <c r="BI65" s="50">
        <f>VLOOKUP($AX65,Dummy!$B$31:$S$34,12,FALSE)</f>
        <v>0</v>
      </c>
      <c r="BJ65" s="50">
        <f>VLOOKUP($AX65,Dummy!$B$31:$S$34,13,FALSE)</f>
        <v>0</v>
      </c>
      <c r="BK65" s="50">
        <f>VLOOKUP($AX65,Dummy!$B$31:$S$34,14,FALSE)</f>
        <v>0</v>
      </c>
      <c r="BL65" s="52" t="str">
        <f>VLOOKUP($AX65,Dummy!$B$31:$S$34,15,FALSE)</f>
        <v>MAX</v>
      </c>
      <c r="BM65" s="50">
        <f>VLOOKUP($AX65,Dummy!$B$31:$S$34,16,FALSE)</f>
        <v>0</v>
      </c>
      <c r="BN65" s="50">
        <f>VLOOKUP($AX65,Dummy!$B$31:$S$34,17,FALSE)</f>
        <v>0</v>
      </c>
      <c r="BO65" s="52" t="str">
        <f>VLOOKUP($AX65,Dummy!$B$31:$S$34,18,FALSE)</f>
        <v>MAX</v>
      </c>
    </row>
    <row r="66" spans="2:67" x14ac:dyDescent="0.25">
      <c r="B66" s="11">
        <v>45896</v>
      </c>
      <c r="C66" s="6" t="str">
        <f>AB64</f>
        <v> Ukraine</v>
      </c>
      <c r="D66" s="48"/>
      <c r="E66" s="49" t="s">
        <v>0</v>
      </c>
      <c r="F66" s="47"/>
      <c r="G66" s="5" t="str">
        <f>AB65</f>
        <v> Cameroon</v>
      </c>
      <c r="H66" s="28"/>
      <c r="I66" s="29" t="s">
        <v>0</v>
      </c>
      <c r="J66" s="30"/>
      <c r="K66" s="28"/>
      <c r="L66" s="29" t="s">
        <v>0</v>
      </c>
      <c r="M66" s="30"/>
      <c r="N66" s="28"/>
      <c r="O66" s="29" t="s">
        <v>0</v>
      </c>
      <c r="P66" s="30"/>
      <c r="Q66" s="28"/>
      <c r="R66" s="29" t="s">
        <v>0</v>
      </c>
      <c r="S66" s="30"/>
      <c r="T66" s="28"/>
      <c r="U66" s="29" t="s">
        <v>0</v>
      </c>
      <c r="V66" s="30"/>
      <c r="W66" s="31">
        <f t="shared" si="166"/>
        <v>0</v>
      </c>
      <c r="X66" s="29" t="s">
        <v>0</v>
      </c>
      <c r="Y66" s="32">
        <f t="shared" si="167"/>
        <v>0</v>
      </c>
      <c r="AD66" s="12">
        <f t="shared" si="147"/>
        <v>0</v>
      </c>
      <c r="AE66" s="12">
        <f t="shared" si="148"/>
        <v>0</v>
      </c>
      <c r="AF66" s="12">
        <f t="shared" si="149"/>
        <v>0</v>
      </c>
      <c r="AG66" s="12">
        <f t="shared" si="150"/>
        <v>0</v>
      </c>
      <c r="AH66" s="12">
        <f t="shared" si="151"/>
        <v>0</v>
      </c>
      <c r="AI66" s="12">
        <f t="shared" si="152"/>
        <v>0</v>
      </c>
      <c r="AJ66" s="12">
        <f t="shared" si="153"/>
        <v>0</v>
      </c>
      <c r="AK66" s="12">
        <f t="shared" si="154"/>
        <v>0</v>
      </c>
      <c r="AL66" s="12">
        <f t="shared" si="155"/>
        <v>0</v>
      </c>
      <c r="AM66" s="12">
        <f t="shared" si="156"/>
        <v>0</v>
      </c>
      <c r="AO66" s="12">
        <f t="shared" si="157"/>
        <v>0</v>
      </c>
      <c r="AP66" s="12">
        <f t="shared" si="158"/>
        <v>0</v>
      </c>
      <c r="AQ66" s="12">
        <f t="shared" si="159"/>
        <v>0</v>
      </c>
      <c r="AR66" s="12">
        <f t="shared" si="160"/>
        <v>0</v>
      </c>
      <c r="AS66" s="12">
        <f t="shared" si="161"/>
        <v>0</v>
      </c>
      <c r="AT66" s="12">
        <f t="shared" si="162"/>
        <v>0</v>
      </c>
      <c r="AU66" s="12">
        <f t="shared" si="163"/>
        <v>0</v>
      </c>
      <c r="AV66" s="12">
        <f t="shared" si="164"/>
        <v>0</v>
      </c>
      <c r="AW66" s="12">
        <f t="shared" si="165"/>
        <v>0</v>
      </c>
      <c r="AX66" s="50">
        <v>4</v>
      </c>
      <c r="AY66" s="51" t="str">
        <f>VLOOKUP($AX66,Dummy!$B$31:$S$34,2,FALSE)</f>
        <v> Cameroon</v>
      </c>
      <c r="AZ66" s="50">
        <f>VLOOKUP($AX66,Dummy!$B$31:$S$34,3,FALSE)</f>
        <v>0</v>
      </c>
      <c r="BA66" s="50">
        <f>VLOOKUP($AX66,Dummy!$B$31:$S$34,4,FALSE)</f>
        <v>0</v>
      </c>
      <c r="BB66" s="50">
        <f>VLOOKUP($AX66,Dummy!$B$31:$S$34,5,FALSE)</f>
        <v>0</v>
      </c>
      <c r="BC66" s="50">
        <f>VLOOKUP($AX66,Dummy!$B$31:$S$34,6,FALSE)</f>
        <v>0</v>
      </c>
      <c r="BD66" s="50">
        <f>VLOOKUP($AX66,Dummy!$B$31:$S$34,7,FALSE)</f>
        <v>0</v>
      </c>
      <c r="BE66" s="50">
        <f>VLOOKUP($AX66,Dummy!$B$31:$S$34,8,FALSE)</f>
        <v>0</v>
      </c>
      <c r="BF66" s="50">
        <f>VLOOKUP($AX66,Dummy!$B$31:$S$34,9,FALSE)</f>
        <v>0</v>
      </c>
      <c r="BG66" s="50">
        <f>VLOOKUP($AX66,Dummy!$B$31:$S$34,10,FALSE)</f>
        <v>0</v>
      </c>
      <c r="BH66" s="50">
        <f>VLOOKUP($AX66,Dummy!$B$31:$S$34,11,FALSE)</f>
        <v>0</v>
      </c>
      <c r="BI66" s="50">
        <f>VLOOKUP($AX66,Dummy!$B$31:$S$34,12,FALSE)</f>
        <v>0</v>
      </c>
      <c r="BJ66" s="50">
        <f>VLOOKUP($AX66,Dummy!$B$31:$S$34,13,FALSE)</f>
        <v>0</v>
      </c>
      <c r="BK66" s="50">
        <f>VLOOKUP($AX66,Dummy!$B$31:$S$34,14,FALSE)</f>
        <v>0</v>
      </c>
      <c r="BL66" s="52" t="str">
        <f>VLOOKUP($AX66,Dummy!$B$31:$S$34,15,FALSE)</f>
        <v>MAX</v>
      </c>
      <c r="BM66" s="50">
        <f>VLOOKUP($AX66,Dummy!$B$31:$S$34,16,FALSE)</f>
        <v>0</v>
      </c>
      <c r="BN66" s="50">
        <f>VLOOKUP($AX66,Dummy!$B$31:$S$34,17,FALSE)</f>
        <v>0</v>
      </c>
      <c r="BO66" s="52" t="str">
        <f>VLOOKUP($AX66,Dummy!$B$31:$S$34,18,FALSE)</f>
        <v>MAX</v>
      </c>
    </row>
    <row r="67" spans="2:67" x14ac:dyDescent="0.25">
      <c r="B67" s="11">
        <v>45896</v>
      </c>
      <c r="C67" s="6" t="str">
        <f>AB62</f>
        <v> Japan</v>
      </c>
      <c r="D67" s="48"/>
      <c r="E67" s="49" t="s">
        <v>0</v>
      </c>
      <c r="F67" s="47"/>
      <c r="G67" s="5" t="str">
        <f>AB63</f>
        <v> Serbia</v>
      </c>
      <c r="H67" s="28"/>
      <c r="I67" s="29" t="s">
        <v>0</v>
      </c>
      <c r="J67" s="30"/>
      <c r="K67" s="28"/>
      <c r="L67" s="29" t="s">
        <v>0</v>
      </c>
      <c r="M67" s="30"/>
      <c r="N67" s="28"/>
      <c r="O67" s="29" t="s">
        <v>0</v>
      </c>
      <c r="P67" s="30"/>
      <c r="Q67" s="28"/>
      <c r="R67" s="29" t="s">
        <v>0</v>
      </c>
      <c r="S67" s="30"/>
      <c r="T67" s="28"/>
      <c r="U67" s="29" t="s">
        <v>0</v>
      </c>
      <c r="V67" s="30"/>
      <c r="W67" s="31">
        <f t="shared" si="166"/>
        <v>0</v>
      </c>
      <c r="X67" s="29" t="s">
        <v>0</v>
      </c>
      <c r="Y67" s="32">
        <f t="shared" si="167"/>
        <v>0</v>
      </c>
      <c r="AD67" s="12">
        <f t="shared" si="147"/>
        <v>0</v>
      </c>
      <c r="AE67" s="12">
        <f t="shared" si="148"/>
        <v>0</v>
      </c>
      <c r="AF67" s="12">
        <f t="shared" si="149"/>
        <v>0</v>
      </c>
      <c r="AG67" s="12">
        <f t="shared" si="150"/>
        <v>0</v>
      </c>
      <c r="AH67" s="12">
        <f t="shared" si="151"/>
        <v>0</v>
      </c>
      <c r="AI67" s="12">
        <f t="shared" si="152"/>
        <v>0</v>
      </c>
      <c r="AJ67" s="12">
        <f t="shared" si="153"/>
        <v>0</v>
      </c>
      <c r="AK67" s="12">
        <f t="shared" si="154"/>
        <v>0</v>
      </c>
      <c r="AL67" s="12">
        <f t="shared" si="155"/>
        <v>0</v>
      </c>
      <c r="AM67" s="12">
        <f t="shared" si="156"/>
        <v>0</v>
      </c>
      <c r="AO67" s="12">
        <f t="shared" si="157"/>
        <v>0</v>
      </c>
      <c r="AP67" s="12">
        <f t="shared" si="158"/>
        <v>0</v>
      </c>
      <c r="AQ67" s="12">
        <f t="shared" si="159"/>
        <v>0</v>
      </c>
      <c r="AR67" s="12">
        <f t="shared" si="160"/>
        <v>0</v>
      </c>
      <c r="AS67" s="12">
        <f t="shared" si="161"/>
        <v>0</v>
      </c>
      <c r="AT67" s="12">
        <f t="shared" si="162"/>
        <v>0</v>
      </c>
      <c r="AU67" s="12">
        <f t="shared" si="163"/>
        <v>0</v>
      </c>
      <c r="AV67" s="12">
        <f t="shared" si="164"/>
        <v>0</v>
      </c>
      <c r="AW67" s="12">
        <f t="shared" si="165"/>
        <v>0</v>
      </c>
      <c r="BA67" s="26">
        <f>SUM(BA63:BA66)</f>
        <v>0</v>
      </c>
    </row>
  </sheetData>
  <sheetProtection password="CC01" sheet="1" selectLockedCells="1"/>
  <mergeCells count="111">
    <mergeCell ref="B2:BO2"/>
    <mergeCell ref="B4:BO4"/>
    <mergeCell ref="B12:BO12"/>
    <mergeCell ref="B20:BO20"/>
    <mergeCell ref="B28:BO28"/>
    <mergeCell ref="B36:BO36"/>
    <mergeCell ref="B44:BO44"/>
    <mergeCell ref="B52:BO52"/>
    <mergeCell ref="B60:BO60"/>
    <mergeCell ref="BA45:BC45"/>
    <mergeCell ref="BD45:BI45"/>
    <mergeCell ref="BJ45:BL45"/>
    <mergeCell ref="BM45:BO45"/>
    <mergeCell ref="AX53:AZ53"/>
    <mergeCell ref="BA53:BC53"/>
    <mergeCell ref="BD53:BI53"/>
    <mergeCell ref="BJ53:BL53"/>
    <mergeCell ref="BM53:BO53"/>
    <mergeCell ref="AX13:AZ13"/>
    <mergeCell ref="BJ13:BL13"/>
    <mergeCell ref="BM13:BO13"/>
    <mergeCell ref="AX21:AZ21"/>
    <mergeCell ref="BA21:BC21"/>
    <mergeCell ref="BD21:BI21"/>
    <mergeCell ref="BJ21:BL21"/>
    <mergeCell ref="BM21:BO21"/>
    <mergeCell ref="AX61:AZ61"/>
    <mergeCell ref="BA61:BC61"/>
    <mergeCell ref="BD61:BI61"/>
    <mergeCell ref="BJ61:BL61"/>
    <mergeCell ref="BM61:BO61"/>
    <mergeCell ref="AX45:AZ45"/>
    <mergeCell ref="BA5:BC5"/>
    <mergeCell ref="BD5:BI5"/>
    <mergeCell ref="BJ5:BL5"/>
    <mergeCell ref="BM5:BO5"/>
    <mergeCell ref="AX5:AZ5"/>
    <mergeCell ref="BA13:BC13"/>
    <mergeCell ref="BD13:BI13"/>
    <mergeCell ref="BQ36:BR36"/>
    <mergeCell ref="BQ37:BR37"/>
    <mergeCell ref="BQ38:BR38"/>
    <mergeCell ref="BQ39:BR39"/>
    <mergeCell ref="BQ40:BR40"/>
    <mergeCell ref="BQ41:BR41"/>
    <mergeCell ref="AX29:AZ29"/>
    <mergeCell ref="BA29:BC29"/>
    <mergeCell ref="BD29:BI29"/>
    <mergeCell ref="BJ29:BL29"/>
    <mergeCell ref="BM29:BO29"/>
    <mergeCell ref="AX37:AZ37"/>
    <mergeCell ref="BA37:BC37"/>
    <mergeCell ref="BD37:BI37"/>
    <mergeCell ref="BJ37:BL37"/>
    <mergeCell ref="BM37:BO37"/>
    <mergeCell ref="D61:F61"/>
    <mergeCell ref="H61:J61"/>
    <mergeCell ref="K61:M61"/>
    <mergeCell ref="N61:P61"/>
    <mergeCell ref="Q61:S61"/>
    <mergeCell ref="T61:V61"/>
    <mergeCell ref="W61:Y61"/>
    <mergeCell ref="W45:Y45"/>
    <mergeCell ref="D53:F53"/>
    <mergeCell ref="H53:J53"/>
    <mergeCell ref="K53:M53"/>
    <mergeCell ref="N53:P53"/>
    <mergeCell ref="Q53:S53"/>
    <mergeCell ref="T53:V53"/>
    <mergeCell ref="W53:Y53"/>
    <mergeCell ref="D45:F45"/>
    <mergeCell ref="H45:J45"/>
    <mergeCell ref="K45:M45"/>
    <mergeCell ref="N45:P45"/>
    <mergeCell ref="Q45:S45"/>
    <mergeCell ref="T45:V45"/>
    <mergeCell ref="Q37:S37"/>
    <mergeCell ref="T37:V37"/>
    <mergeCell ref="W37:Y37"/>
    <mergeCell ref="D29:F29"/>
    <mergeCell ref="H29:J29"/>
    <mergeCell ref="K29:M29"/>
    <mergeCell ref="N29:P29"/>
    <mergeCell ref="Q29:S29"/>
    <mergeCell ref="T29:V29"/>
    <mergeCell ref="W29:Y29"/>
    <mergeCell ref="D37:F37"/>
    <mergeCell ref="H37:J37"/>
    <mergeCell ref="K37:M37"/>
    <mergeCell ref="N37:P37"/>
    <mergeCell ref="W5:Y5"/>
    <mergeCell ref="H5:J5"/>
    <mergeCell ref="D5:F5"/>
    <mergeCell ref="K5:M5"/>
    <mergeCell ref="N5:P5"/>
    <mergeCell ref="Q5:S5"/>
    <mergeCell ref="T5:V5"/>
    <mergeCell ref="W13:Y13"/>
    <mergeCell ref="D21:F21"/>
    <mergeCell ref="H21:J21"/>
    <mergeCell ref="K21:M21"/>
    <mergeCell ref="N21:P21"/>
    <mergeCell ref="Q21:S21"/>
    <mergeCell ref="T21:V21"/>
    <mergeCell ref="W21:Y21"/>
    <mergeCell ref="D13:F13"/>
    <mergeCell ref="H13:J13"/>
    <mergeCell ref="K13:M13"/>
    <mergeCell ref="N13:P13"/>
    <mergeCell ref="Q13:S13"/>
    <mergeCell ref="T13:V13"/>
  </mergeCells>
  <conditionalFormatting sqref="T6:V11 T22:V27 T54:V59">
    <cfRule type="expression" dxfId="183" priority="448">
      <formula>$AD6&lt;5</formula>
    </cfRule>
  </conditionalFormatting>
  <conditionalFormatting sqref="Q6:S11 Q22:S27 Q54:S59">
    <cfRule type="expression" dxfId="182" priority="447">
      <formula>$AD6&lt;4</formula>
    </cfRule>
  </conditionalFormatting>
  <conditionalFormatting sqref="N6:P11 N22:P27 N54:P59">
    <cfRule type="expression" dxfId="181" priority="446">
      <formula>$AD6&lt;3</formula>
    </cfRule>
  </conditionalFormatting>
  <conditionalFormatting sqref="K6:M11 K22:M27 K54:M59">
    <cfRule type="expression" dxfId="180" priority="445">
      <formula>$AD6&lt;2</formula>
    </cfRule>
  </conditionalFormatting>
  <conditionalFormatting sqref="H6:J11 W6:Y11 H22:J27 W22:Y27 H54:J59 W54:Y59">
    <cfRule type="expression" dxfId="179" priority="444">
      <formula>$AD6=0</formula>
    </cfRule>
  </conditionalFormatting>
  <conditionalFormatting sqref="T14:V19 T38:V43">
    <cfRule type="expression" dxfId="178" priority="436">
      <formula>$AD14&lt;5</formula>
    </cfRule>
  </conditionalFormatting>
  <conditionalFormatting sqref="Q14:S19 Q38:S43">
    <cfRule type="expression" dxfId="177" priority="435">
      <formula>$AD14&lt;4</formula>
    </cfRule>
  </conditionalFormatting>
  <conditionalFormatting sqref="N14:P19 N38:P43">
    <cfRule type="expression" dxfId="176" priority="434">
      <formula>$AD14&lt;3</formula>
    </cfRule>
  </conditionalFormatting>
  <conditionalFormatting sqref="K14:M19 K38:M43">
    <cfRule type="expression" dxfId="175" priority="433">
      <formula>$AD14&lt;2</formula>
    </cfRule>
  </conditionalFormatting>
  <conditionalFormatting sqref="H14:J19 W14:Y19 H38:J43 W38:Y43">
    <cfRule type="expression" dxfId="174" priority="432">
      <formula>$AD14=0</formula>
    </cfRule>
  </conditionalFormatting>
  <conditionalFormatting sqref="W14:Y19">
    <cfRule type="expression" dxfId="173" priority="431">
      <formula>$AD14=0</formula>
    </cfRule>
  </conditionalFormatting>
  <conditionalFormatting sqref="W14:Y19">
    <cfRule type="expression" dxfId="172" priority="393">
      <formula>$AD14=0</formula>
    </cfRule>
  </conditionalFormatting>
  <conditionalFormatting sqref="T38:V43">
    <cfRule type="expression" dxfId="171" priority="355">
      <formula>$AD38&lt;5</formula>
    </cfRule>
  </conditionalFormatting>
  <conditionalFormatting sqref="Q38:S43">
    <cfRule type="expression" dxfId="170" priority="354">
      <formula>$AD38&lt;4</formula>
    </cfRule>
  </conditionalFormatting>
  <conditionalFormatting sqref="N38:P43">
    <cfRule type="expression" dxfId="169" priority="353">
      <formula>$AD38&lt;3</formula>
    </cfRule>
  </conditionalFormatting>
  <conditionalFormatting sqref="K38:M43">
    <cfRule type="expression" dxfId="168" priority="352">
      <formula>$AD38&lt;2</formula>
    </cfRule>
  </conditionalFormatting>
  <conditionalFormatting sqref="H38:J43 W38:Y43">
    <cfRule type="expression" dxfId="167" priority="351">
      <formula>$AD38=0</formula>
    </cfRule>
  </conditionalFormatting>
  <conditionalFormatting sqref="T38:V43">
    <cfRule type="expression" dxfId="166" priority="350">
      <formula>$AD38&lt;5</formula>
    </cfRule>
  </conditionalFormatting>
  <conditionalFormatting sqref="Q38:S43">
    <cfRule type="expression" dxfId="165" priority="349">
      <formula>$AD38&lt;4</formula>
    </cfRule>
  </conditionalFormatting>
  <conditionalFormatting sqref="N38:P43">
    <cfRule type="expression" dxfId="164" priority="348">
      <formula>$AD38&lt;3</formula>
    </cfRule>
  </conditionalFormatting>
  <conditionalFormatting sqref="K38:M43">
    <cfRule type="expression" dxfId="163" priority="347">
      <formula>$AD38&lt;2</formula>
    </cfRule>
  </conditionalFormatting>
  <conditionalFormatting sqref="H38:J43 W38:Y43">
    <cfRule type="expression" dxfId="162" priority="346">
      <formula>$AD38=0</formula>
    </cfRule>
  </conditionalFormatting>
  <conditionalFormatting sqref="T38:V43">
    <cfRule type="expression" dxfId="161" priority="312">
      <formula>$AD38&lt;5</formula>
    </cfRule>
  </conditionalFormatting>
  <conditionalFormatting sqref="Q38:S43">
    <cfRule type="expression" dxfId="160" priority="311">
      <formula>$AD38&lt;4</formula>
    </cfRule>
  </conditionalFormatting>
  <conditionalFormatting sqref="N38:P43">
    <cfRule type="expression" dxfId="159" priority="310">
      <formula>$AD38&lt;3</formula>
    </cfRule>
  </conditionalFormatting>
  <conditionalFormatting sqref="K38:M43">
    <cfRule type="expression" dxfId="158" priority="309">
      <formula>$AD38&lt;2</formula>
    </cfRule>
  </conditionalFormatting>
  <conditionalFormatting sqref="H38:J43 W38:Y43">
    <cfRule type="expression" dxfId="157" priority="308">
      <formula>$AD38=0</formula>
    </cfRule>
  </conditionalFormatting>
  <conditionalFormatting sqref="AX7:BK8 BM7:BN8">
    <cfRule type="expression" dxfId="156" priority="306">
      <formula>$BA$11=12</formula>
    </cfRule>
  </conditionalFormatting>
  <conditionalFormatting sqref="T30:V35">
    <cfRule type="expression" dxfId="155" priority="304">
      <formula>$AD30&lt;5</formula>
    </cfRule>
  </conditionalFormatting>
  <conditionalFormatting sqref="Q30:S35">
    <cfRule type="expression" dxfId="154" priority="303">
      <formula>$AD30&lt;4</formula>
    </cfRule>
  </conditionalFormatting>
  <conditionalFormatting sqref="N30:P35">
    <cfRule type="expression" dxfId="153" priority="302">
      <formula>$AD30&lt;3</formula>
    </cfRule>
  </conditionalFormatting>
  <conditionalFormatting sqref="K30:M35">
    <cfRule type="expression" dxfId="152" priority="301">
      <formula>$AD30&lt;2</formula>
    </cfRule>
  </conditionalFormatting>
  <conditionalFormatting sqref="H30:J35 W30:Y35">
    <cfRule type="expression" dxfId="151" priority="300">
      <formula>$AD30=0</formula>
    </cfRule>
  </conditionalFormatting>
  <conditionalFormatting sqref="W30:Y35">
    <cfRule type="expression" dxfId="150" priority="299">
      <formula>$AD30=0</formula>
    </cfRule>
  </conditionalFormatting>
  <conditionalFormatting sqref="W30:Y35">
    <cfRule type="expression" dxfId="149" priority="298">
      <formula>$AD30=0</formula>
    </cfRule>
  </conditionalFormatting>
  <conditionalFormatting sqref="T46:V51">
    <cfRule type="expression" dxfId="148" priority="296">
      <formula>$AD46&lt;5</formula>
    </cfRule>
  </conditionalFormatting>
  <conditionalFormatting sqref="Q46:S51">
    <cfRule type="expression" dxfId="147" priority="295">
      <formula>$AD46&lt;4</formula>
    </cfRule>
  </conditionalFormatting>
  <conditionalFormatting sqref="N46:P51">
    <cfRule type="expression" dxfId="146" priority="294">
      <formula>$AD46&lt;3</formula>
    </cfRule>
  </conditionalFormatting>
  <conditionalFormatting sqref="K46:M51">
    <cfRule type="expression" dxfId="145" priority="293">
      <formula>$AD46&lt;2</formula>
    </cfRule>
  </conditionalFormatting>
  <conditionalFormatting sqref="H46:J51 W46:Y51">
    <cfRule type="expression" dxfId="144" priority="292">
      <formula>$AD46=0</formula>
    </cfRule>
  </conditionalFormatting>
  <conditionalFormatting sqref="W46:Y51">
    <cfRule type="expression" dxfId="143" priority="291">
      <formula>$AD46=0</formula>
    </cfRule>
  </conditionalFormatting>
  <conditionalFormatting sqref="W46:Y51">
    <cfRule type="expression" dxfId="142" priority="290">
      <formula>$AD46=0</formula>
    </cfRule>
  </conditionalFormatting>
  <conditionalFormatting sqref="T62:V67">
    <cfRule type="expression" dxfId="141" priority="289">
      <formula>$AD62&lt;5</formula>
    </cfRule>
  </conditionalFormatting>
  <conditionalFormatting sqref="Q62:S67">
    <cfRule type="expression" dxfId="140" priority="288">
      <formula>$AD62&lt;4</formula>
    </cfRule>
  </conditionalFormatting>
  <conditionalFormatting sqref="N62:P67">
    <cfRule type="expression" dxfId="139" priority="287">
      <formula>$AD62&lt;3</formula>
    </cfRule>
  </conditionalFormatting>
  <conditionalFormatting sqref="K62:M67">
    <cfRule type="expression" dxfId="138" priority="286">
      <formula>$AD62&lt;2</formula>
    </cfRule>
  </conditionalFormatting>
  <conditionalFormatting sqref="H62:J67 W62:Y67">
    <cfRule type="expression" dxfId="137" priority="285">
      <formula>$AD62=0</formula>
    </cfRule>
  </conditionalFormatting>
  <conditionalFormatting sqref="W62:Y67">
    <cfRule type="expression" dxfId="136" priority="284">
      <formula>$AD62=0</formula>
    </cfRule>
  </conditionalFormatting>
  <conditionalFormatting sqref="W62:Y67">
    <cfRule type="expression" dxfId="135" priority="283">
      <formula>$AD62=0</formula>
    </cfRule>
  </conditionalFormatting>
  <conditionalFormatting sqref="BL7">
    <cfRule type="cellIs" dxfId="134" priority="275" operator="equal">
      <formula>"Brasil"</formula>
    </cfRule>
  </conditionalFormatting>
  <conditionalFormatting sqref="BL8:BL10">
    <cfRule type="cellIs" dxfId="133" priority="272" operator="equal">
      <formula>"Brasil"</formula>
    </cfRule>
  </conditionalFormatting>
  <conditionalFormatting sqref="BO7">
    <cfRule type="cellIs" dxfId="132" priority="179" operator="equal">
      <formula>"Brasil"</formula>
    </cfRule>
  </conditionalFormatting>
  <conditionalFormatting sqref="BO8:BO10">
    <cfRule type="cellIs" dxfId="131" priority="176" operator="equal">
      <formula>"Brasil"</formula>
    </cfRule>
  </conditionalFormatting>
  <conditionalFormatting sqref="AX15:BK16 BM15:BN16">
    <cfRule type="expression" dxfId="130" priority="91">
      <formula>$BA$11=12</formula>
    </cfRule>
  </conditionalFormatting>
  <conditionalFormatting sqref="BL15">
    <cfRule type="cellIs" dxfId="129" priority="88" operator="equal">
      <formula>"Brasil"</formula>
    </cfRule>
  </conditionalFormatting>
  <conditionalFormatting sqref="BL16:BL18">
    <cfRule type="cellIs" dxfId="128" priority="85" operator="equal">
      <formula>"Brasil"</formula>
    </cfRule>
  </conditionalFormatting>
  <conditionalFormatting sqref="BO15">
    <cfRule type="cellIs" dxfId="127" priority="82" operator="equal">
      <formula>"Brasil"</formula>
    </cfRule>
  </conditionalFormatting>
  <conditionalFormatting sqref="BO16:BO18">
    <cfRule type="cellIs" dxfId="126" priority="79" operator="equal">
      <formula>"Brasil"</formula>
    </cfRule>
  </conditionalFormatting>
  <conditionalFormatting sqref="AX23:BK24 BM23:BN24">
    <cfRule type="expression" dxfId="125" priority="78">
      <formula>$BA$11=12</formula>
    </cfRule>
  </conditionalFormatting>
  <conditionalFormatting sqref="BL23">
    <cfRule type="cellIs" dxfId="124" priority="75" operator="equal">
      <formula>"Brasil"</formula>
    </cfRule>
  </conditionalFormatting>
  <conditionalFormatting sqref="BL24:BL26">
    <cfRule type="cellIs" dxfId="123" priority="72" operator="equal">
      <formula>"Brasil"</formula>
    </cfRule>
  </conditionalFormatting>
  <conditionalFormatting sqref="BO23">
    <cfRule type="cellIs" dxfId="122" priority="69" operator="equal">
      <formula>"Brasil"</formula>
    </cfRule>
  </conditionalFormatting>
  <conditionalFormatting sqref="BO24:BO26">
    <cfRule type="cellIs" dxfId="121" priority="66" operator="equal">
      <formula>"Brasil"</formula>
    </cfRule>
  </conditionalFormatting>
  <conditionalFormatting sqref="AX31:BK32 BM31:BN32">
    <cfRule type="expression" dxfId="120" priority="65">
      <formula>$BA$11=12</formula>
    </cfRule>
  </conditionalFormatting>
  <conditionalFormatting sqref="BL31">
    <cfRule type="cellIs" dxfId="119" priority="62" operator="equal">
      <formula>"Brasil"</formula>
    </cfRule>
  </conditionalFormatting>
  <conditionalFormatting sqref="BL32:BL34">
    <cfRule type="cellIs" dxfId="118" priority="59" operator="equal">
      <formula>"Brasil"</formula>
    </cfRule>
  </conditionalFormatting>
  <conditionalFormatting sqref="BO31">
    <cfRule type="cellIs" dxfId="117" priority="56" operator="equal">
      <formula>"Brasil"</formula>
    </cfRule>
  </conditionalFormatting>
  <conditionalFormatting sqref="BO32:BO34">
    <cfRule type="cellIs" dxfId="116" priority="53" operator="equal">
      <formula>"Brasil"</formula>
    </cfRule>
  </conditionalFormatting>
  <conditionalFormatting sqref="AX39:BK40 BM39:BN40">
    <cfRule type="expression" dxfId="115" priority="52">
      <formula>$BA$11=12</formula>
    </cfRule>
  </conditionalFormatting>
  <conditionalFormatting sqref="BL39">
    <cfRule type="cellIs" dxfId="114" priority="49" operator="equal">
      <formula>"Brasil"</formula>
    </cfRule>
  </conditionalFormatting>
  <conditionalFormatting sqref="BL40:BL42">
    <cfRule type="cellIs" dxfId="113" priority="46" operator="equal">
      <formula>"Brasil"</formula>
    </cfRule>
  </conditionalFormatting>
  <conditionalFormatting sqref="BO39">
    <cfRule type="cellIs" dxfId="112" priority="43" operator="equal">
      <formula>"Brasil"</formula>
    </cfRule>
  </conditionalFormatting>
  <conditionalFormatting sqref="BO40:BO42">
    <cfRule type="cellIs" dxfId="111" priority="40" operator="equal">
      <formula>"Brasil"</formula>
    </cfRule>
  </conditionalFormatting>
  <conditionalFormatting sqref="AX47:BK48 BM47:BN48">
    <cfRule type="expression" dxfId="110" priority="39">
      <formula>$BA$11=12</formula>
    </cfRule>
  </conditionalFormatting>
  <conditionalFormatting sqref="BL47">
    <cfRule type="cellIs" dxfId="109" priority="36" operator="equal">
      <formula>"Brasil"</formula>
    </cfRule>
  </conditionalFormatting>
  <conditionalFormatting sqref="BL48:BL50">
    <cfRule type="cellIs" dxfId="108" priority="33" operator="equal">
      <formula>"Brasil"</formula>
    </cfRule>
  </conditionalFormatting>
  <conditionalFormatting sqref="BO47">
    <cfRule type="cellIs" dxfId="107" priority="30" operator="equal">
      <formula>"Brasil"</formula>
    </cfRule>
  </conditionalFormatting>
  <conditionalFormatting sqref="BO48:BO50">
    <cfRule type="cellIs" dxfId="106" priority="27" operator="equal">
      <formula>"Brasil"</formula>
    </cfRule>
  </conditionalFormatting>
  <conditionalFormatting sqref="AX55:BK56 BM55:BN56">
    <cfRule type="expression" dxfId="105" priority="26">
      <formula>$BA$11=12</formula>
    </cfRule>
  </conditionalFormatting>
  <conditionalFormatting sqref="BL55">
    <cfRule type="cellIs" dxfId="104" priority="23" operator="equal">
      <formula>"Brasil"</formula>
    </cfRule>
  </conditionalFormatting>
  <conditionalFormatting sqref="BL56:BL58">
    <cfRule type="cellIs" dxfId="103" priority="20" operator="equal">
      <formula>"Brasil"</formula>
    </cfRule>
  </conditionalFormatting>
  <conditionalFormatting sqref="BO55">
    <cfRule type="cellIs" dxfId="102" priority="17" operator="equal">
      <formula>"Brasil"</formula>
    </cfRule>
  </conditionalFormatting>
  <conditionalFormatting sqref="BO56:BO58">
    <cfRule type="cellIs" dxfId="101" priority="14" operator="equal">
      <formula>"Brasil"</formula>
    </cfRule>
  </conditionalFormatting>
  <conditionalFormatting sqref="AX63:BK64 BM63:BN64">
    <cfRule type="expression" dxfId="100" priority="13">
      <formula>$BA$11=12</formula>
    </cfRule>
  </conditionalFormatting>
  <conditionalFormatting sqref="BL63">
    <cfRule type="cellIs" dxfId="99" priority="10" operator="equal">
      <formula>"Brasil"</formula>
    </cfRule>
  </conditionalFormatting>
  <conditionalFormatting sqref="BL64:BL66">
    <cfRule type="cellIs" dxfId="98" priority="7" operator="equal">
      <formula>"Brasil"</formula>
    </cfRule>
  </conditionalFormatting>
  <conditionalFormatting sqref="BO63">
    <cfRule type="cellIs" dxfId="97" priority="4" operator="equal">
      <formula>"Brasil"</formula>
    </cfRule>
  </conditionalFormatting>
  <conditionalFormatting sqref="BO64:BO66">
    <cfRule type="cellIs" dxfId="96" priority="1" operator="equal">
      <formula>"Brasil"</formula>
    </cfRule>
  </conditionalFormatting>
  <hyperlinks>
    <hyperlink ref="BQ39" r:id="rId1" xr:uid="{C3B55F34-77AD-4E23-A91B-2DB6F2269A32}"/>
    <hyperlink ref="BQ40" r:id="rId2" xr:uid="{E3E1CE12-D439-434F-ABCF-60E8C3E5DB4C}"/>
    <hyperlink ref="BQ41" r:id="rId3" display="'@maurilyn" xr:uid="{9222AA1B-8CA6-43F6-A2DC-C4E31521BFDA}"/>
    <hyperlink ref="BQ38" r:id="rId4" xr:uid="{5314A253-F1AD-4864-9CCC-2E95013EA778}"/>
  </hyperlinks>
  <pageMargins left="0.511811024" right="0.511811024" top="0.78740157499999996" bottom="0.78740157499999996" header="0.31496062000000002" footer="0.31496062000000002"/>
  <pageSetup paperSize="9" orientation="portrait" r:id="rId5"/>
  <drawing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6" id="{039231DC-50D0-4469-8B90-218D38B37B4E}">
            <xm:f>$AV6='[VNL Masculino 2025.xlsx]Dummy'!#REF!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277" id="{BDFFE3B6-FB7C-451F-A47B-001CBBCD0453}">
            <xm:f>OR(AND($AU6='[VNL Masculino 2025.xlsx]Dummy'!#REF!,$AX$23=216),AND($AU6='[VNL Masculino 2025.xlsx]Dummy'!#REF!,$AX$23=216),AND($AU6='[VNL Masculino 2025.xlsx]Dummy'!#REF!,$AX$23=216),AND($AU6='[VNL Masculino 2025.xlsx]Dummy'!#REF!,$AX$23=216),AND($AU6='[VNL Masculino 2025.xlsx]Dummy'!#REF!,$AX$23=216),AND($AU6='[VNL Masculino 2025.xlsx]Dummy'!#REF!,$AX$23=216),AND($AU6='[VNL Masculino 2025.xlsx]Dummy'!#REF!,$AX$23=216),)</xm:f>
            <x14:dxf>
              <fill>
                <patternFill>
                  <bgColor theme="9" tint="0.59996337778862885"/>
                </patternFill>
              </fill>
            </x14:dxf>
          </x14:cfRule>
          <xm:sqref>BL7</xm:sqref>
        </x14:conditionalFormatting>
        <x14:conditionalFormatting xmlns:xm="http://schemas.microsoft.com/office/excel/2006/main">
          <x14:cfRule type="expression" priority="273" id="{E9809B52-AC7C-4651-A7FE-5C43340058E9}">
            <xm:f>$AV7='[VNL Masculino 2025.xlsx]Dummy'!#REF!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274" id="{53BCA1E5-6D03-4B78-8D50-FDD0864958F8}">
            <xm:f>OR(AND($AU7='[VNL Masculino 2025.xlsx]Dummy'!#REF!,$AX$23=216),AND($AU7='[VNL Masculino 2025.xlsx]Dummy'!#REF!,$AX$23=216),AND($AU7='[VNL Masculino 2025.xlsx]Dummy'!#REF!,$AX$23=216),AND($AU7='[VNL Masculino 2025.xlsx]Dummy'!#REF!,$AX$23=216),AND($AU7='[VNL Masculino 2025.xlsx]Dummy'!#REF!,$AX$23=216),AND($AU7='[VNL Masculino 2025.xlsx]Dummy'!#REF!,$AX$23=216),AND($AU7='[VNL Masculino 2025.xlsx]Dummy'!#REF!,$AX$23=216),)</xm:f>
            <x14:dxf>
              <fill>
                <patternFill>
                  <bgColor theme="9" tint="0.59996337778862885"/>
                </patternFill>
              </fill>
            </x14:dxf>
          </x14:cfRule>
          <xm:sqref>BL8:BL10</xm:sqref>
        </x14:conditionalFormatting>
        <x14:conditionalFormatting xmlns:xm="http://schemas.microsoft.com/office/excel/2006/main">
          <x14:cfRule type="expression" priority="180" id="{2A63C6FC-8B47-4CCB-A0C2-7EE60E1F1D15}">
            <xm:f>$AV6='[VNL Masculino 2025.xlsx]Dummy'!#REF!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81" id="{92866635-57E5-4297-A387-70D0179FB56B}">
            <xm:f>OR(AND($AU6='[VNL Masculino 2025.xlsx]Dummy'!#REF!,$AX$23=216),AND($AU6='[VNL Masculino 2025.xlsx]Dummy'!#REF!,$AX$23=216),AND($AU6='[VNL Masculino 2025.xlsx]Dummy'!#REF!,$AX$23=216),AND($AU6='[VNL Masculino 2025.xlsx]Dummy'!#REF!,$AX$23=216),AND($AU6='[VNL Masculino 2025.xlsx]Dummy'!#REF!,$AX$23=216),AND($AU6='[VNL Masculino 2025.xlsx]Dummy'!#REF!,$AX$23=216),AND($AU6='[VNL Masculino 2025.xlsx]Dummy'!#REF!,$AX$23=216),)</xm:f>
            <x14:dxf>
              <fill>
                <patternFill>
                  <bgColor theme="9" tint="0.59996337778862885"/>
                </patternFill>
              </fill>
            </x14:dxf>
          </x14:cfRule>
          <xm:sqref>BO7</xm:sqref>
        </x14:conditionalFormatting>
        <x14:conditionalFormatting xmlns:xm="http://schemas.microsoft.com/office/excel/2006/main">
          <x14:cfRule type="expression" priority="177" id="{DD99A895-94B5-41EF-A3EC-6A6BD2C15FC2}">
            <xm:f>$AV7='[VNL Masculino 2025.xlsx]Dummy'!#REF!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78" id="{0FA4DBF1-0A20-4F5A-8B11-216D0D780F83}">
            <xm:f>OR(AND($AU7='[VNL Masculino 2025.xlsx]Dummy'!#REF!,$AX$23=216),AND($AU7='[VNL Masculino 2025.xlsx]Dummy'!#REF!,$AX$23=216),AND($AU7='[VNL Masculino 2025.xlsx]Dummy'!#REF!,$AX$23=216),AND($AU7='[VNL Masculino 2025.xlsx]Dummy'!#REF!,$AX$23=216),AND($AU7='[VNL Masculino 2025.xlsx]Dummy'!#REF!,$AX$23=216),AND($AU7='[VNL Masculino 2025.xlsx]Dummy'!#REF!,$AX$23=216),AND($AU7='[VNL Masculino 2025.xlsx]Dummy'!#REF!,$AX$23=216),)</xm:f>
            <x14:dxf>
              <fill>
                <patternFill>
                  <bgColor theme="9" tint="0.59996337778862885"/>
                </patternFill>
              </fill>
            </x14:dxf>
          </x14:cfRule>
          <xm:sqref>BO8:BO10</xm:sqref>
        </x14:conditionalFormatting>
        <x14:conditionalFormatting xmlns:xm="http://schemas.microsoft.com/office/excel/2006/main">
          <x14:cfRule type="expression" priority="89" id="{E8854EF3-3E20-4C42-8529-B2F286C7ECE6}">
            <xm:f>$AV14='[VNL Masculino 2025.xlsx]Dummy'!#REF!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90" id="{CB6F93F8-C728-44B4-9405-B394AFDE734D}">
            <xm:f>OR(AND($AU14='[VNL Masculino 2025.xlsx]Dummy'!#REF!,$AX$23=216),AND($AU14='[VNL Masculino 2025.xlsx]Dummy'!#REF!,$AX$23=216),AND($AU14='[VNL Masculino 2025.xlsx]Dummy'!#REF!,$AX$23=216),AND($AU14='[VNL Masculino 2025.xlsx]Dummy'!#REF!,$AX$23=216),AND($AU14='[VNL Masculino 2025.xlsx]Dummy'!#REF!,$AX$23=216),AND($AU14='[VNL Masculino 2025.xlsx]Dummy'!#REF!,$AX$23=216),AND($AU14='[VNL Masculino 2025.xlsx]Dummy'!#REF!,$AX$23=216),)</xm:f>
            <x14:dxf>
              <fill>
                <patternFill>
                  <bgColor theme="9" tint="0.59996337778862885"/>
                </patternFill>
              </fill>
            </x14:dxf>
          </x14:cfRule>
          <xm:sqref>BL15</xm:sqref>
        </x14:conditionalFormatting>
        <x14:conditionalFormatting xmlns:xm="http://schemas.microsoft.com/office/excel/2006/main">
          <x14:cfRule type="expression" priority="86" id="{BA923209-9CA5-4719-A48D-F47DFD119CA8}">
            <xm:f>$AV15='[VNL Masculino 2025.xlsx]Dummy'!#REF!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87" id="{EBD7D80E-AE4D-4D38-8424-D67E54FA8420}">
            <xm:f>OR(AND($AU15='[VNL Masculino 2025.xlsx]Dummy'!#REF!,$AX$23=216),AND($AU15='[VNL Masculino 2025.xlsx]Dummy'!#REF!,$AX$23=216),AND($AU15='[VNL Masculino 2025.xlsx]Dummy'!#REF!,$AX$23=216),AND($AU15='[VNL Masculino 2025.xlsx]Dummy'!#REF!,$AX$23=216),AND($AU15='[VNL Masculino 2025.xlsx]Dummy'!#REF!,$AX$23=216),AND($AU15='[VNL Masculino 2025.xlsx]Dummy'!#REF!,$AX$23=216),AND($AU15='[VNL Masculino 2025.xlsx]Dummy'!#REF!,$AX$23=216),)</xm:f>
            <x14:dxf>
              <fill>
                <patternFill>
                  <bgColor theme="9" tint="0.59996337778862885"/>
                </patternFill>
              </fill>
            </x14:dxf>
          </x14:cfRule>
          <xm:sqref>BL16:BL18</xm:sqref>
        </x14:conditionalFormatting>
        <x14:conditionalFormatting xmlns:xm="http://schemas.microsoft.com/office/excel/2006/main">
          <x14:cfRule type="expression" priority="83" id="{E4CB9302-6656-4577-81CD-BF7BC1C5E1AA}">
            <xm:f>$AV14='[VNL Masculino 2025.xlsx]Dummy'!#REF!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84" id="{C3998674-C3DD-4CFB-AA8E-B2693E9A01E3}">
            <xm:f>OR(AND($AU14='[VNL Masculino 2025.xlsx]Dummy'!#REF!,$AX$23=216),AND($AU14='[VNL Masculino 2025.xlsx]Dummy'!#REF!,$AX$23=216),AND($AU14='[VNL Masculino 2025.xlsx]Dummy'!#REF!,$AX$23=216),AND($AU14='[VNL Masculino 2025.xlsx]Dummy'!#REF!,$AX$23=216),AND($AU14='[VNL Masculino 2025.xlsx]Dummy'!#REF!,$AX$23=216),AND($AU14='[VNL Masculino 2025.xlsx]Dummy'!#REF!,$AX$23=216),AND($AU14='[VNL Masculino 2025.xlsx]Dummy'!#REF!,$AX$23=216),)</xm:f>
            <x14:dxf>
              <fill>
                <patternFill>
                  <bgColor theme="9" tint="0.59996337778862885"/>
                </patternFill>
              </fill>
            </x14:dxf>
          </x14:cfRule>
          <xm:sqref>BO15</xm:sqref>
        </x14:conditionalFormatting>
        <x14:conditionalFormatting xmlns:xm="http://schemas.microsoft.com/office/excel/2006/main">
          <x14:cfRule type="expression" priority="80" id="{56BB9E03-B9F1-48EC-9795-DA30C2F29504}">
            <xm:f>$AV15='[VNL Masculino 2025.xlsx]Dummy'!#REF!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81" id="{853BED71-D80B-42F6-B37E-4120CFF216AD}">
            <xm:f>OR(AND($AU15='[VNL Masculino 2025.xlsx]Dummy'!#REF!,$AX$23=216),AND($AU15='[VNL Masculino 2025.xlsx]Dummy'!#REF!,$AX$23=216),AND($AU15='[VNL Masculino 2025.xlsx]Dummy'!#REF!,$AX$23=216),AND($AU15='[VNL Masculino 2025.xlsx]Dummy'!#REF!,$AX$23=216),AND($AU15='[VNL Masculino 2025.xlsx]Dummy'!#REF!,$AX$23=216),AND($AU15='[VNL Masculino 2025.xlsx]Dummy'!#REF!,$AX$23=216),AND($AU15='[VNL Masculino 2025.xlsx]Dummy'!#REF!,$AX$23=216),)</xm:f>
            <x14:dxf>
              <fill>
                <patternFill>
                  <bgColor theme="9" tint="0.59996337778862885"/>
                </patternFill>
              </fill>
            </x14:dxf>
          </x14:cfRule>
          <xm:sqref>BO16:BO18</xm:sqref>
        </x14:conditionalFormatting>
        <x14:conditionalFormatting xmlns:xm="http://schemas.microsoft.com/office/excel/2006/main">
          <x14:cfRule type="expression" priority="76" id="{35CD9AD4-13E9-453A-9C5C-2788311DA38A}">
            <xm:f>$AV22='[VNL Masculino 2025.xlsx]Dummy'!#REF!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77" id="{0DECA96E-632A-478D-B4F2-802830D0A0CE}">
            <xm:f>OR(AND($AU22='[VNL Masculino 2025.xlsx]Dummy'!#REF!,$AX$23=216),AND($AU22='[VNL Masculino 2025.xlsx]Dummy'!#REF!,$AX$23=216),AND($AU22='[VNL Masculino 2025.xlsx]Dummy'!#REF!,$AX$23=216),AND($AU22='[VNL Masculino 2025.xlsx]Dummy'!#REF!,$AX$23=216),AND($AU22='[VNL Masculino 2025.xlsx]Dummy'!#REF!,$AX$23=216),AND($AU22='[VNL Masculino 2025.xlsx]Dummy'!#REF!,$AX$23=216),AND($AU22='[VNL Masculino 2025.xlsx]Dummy'!#REF!,$AX$23=216),)</xm:f>
            <x14:dxf>
              <fill>
                <patternFill>
                  <bgColor theme="9" tint="0.59996337778862885"/>
                </patternFill>
              </fill>
            </x14:dxf>
          </x14:cfRule>
          <xm:sqref>BL23</xm:sqref>
        </x14:conditionalFormatting>
        <x14:conditionalFormatting xmlns:xm="http://schemas.microsoft.com/office/excel/2006/main">
          <x14:cfRule type="expression" priority="73" id="{D11C3CC3-A5AF-472F-A41F-8FCCC44E24F5}">
            <xm:f>$AV23='[VNL Masculino 2025.xlsx]Dummy'!#REF!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74" id="{85B7EAD8-DD44-4B53-8D07-9A2913EB593A}">
            <xm:f>OR(AND($AU23='[VNL Masculino 2025.xlsx]Dummy'!#REF!,$AX$23=216),AND($AU23='[VNL Masculino 2025.xlsx]Dummy'!#REF!,$AX$23=216),AND($AU23='[VNL Masculino 2025.xlsx]Dummy'!#REF!,$AX$23=216),AND($AU23='[VNL Masculino 2025.xlsx]Dummy'!#REF!,$AX$23=216),AND($AU23='[VNL Masculino 2025.xlsx]Dummy'!#REF!,$AX$23=216),AND($AU23='[VNL Masculino 2025.xlsx]Dummy'!#REF!,$AX$23=216),AND($AU23='[VNL Masculino 2025.xlsx]Dummy'!#REF!,$AX$23=216),)</xm:f>
            <x14:dxf>
              <fill>
                <patternFill>
                  <bgColor theme="9" tint="0.59996337778862885"/>
                </patternFill>
              </fill>
            </x14:dxf>
          </x14:cfRule>
          <xm:sqref>BL24:BL26</xm:sqref>
        </x14:conditionalFormatting>
        <x14:conditionalFormatting xmlns:xm="http://schemas.microsoft.com/office/excel/2006/main">
          <x14:cfRule type="expression" priority="70" id="{67845394-D966-4D46-A577-7F4A3630C059}">
            <xm:f>$AV22='[VNL Masculino 2025.xlsx]Dummy'!#REF!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71" id="{2ADA4DE5-C850-4274-9648-5DCB1C4C5361}">
            <xm:f>OR(AND($AU22='[VNL Masculino 2025.xlsx]Dummy'!#REF!,$AX$23=216),AND($AU22='[VNL Masculino 2025.xlsx]Dummy'!#REF!,$AX$23=216),AND($AU22='[VNL Masculino 2025.xlsx]Dummy'!#REF!,$AX$23=216),AND($AU22='[VNL Masculino 2025.xlsx]Dummy'!#REF!,$AX$23=216),AND($AU22='[VNL Masculino 2025.xlsx]Dummy'!#REF!,$AX$23=216),AND($AU22='[VNL Masculino 2025.xlsx]Dummy'!#REF!,$AX$23=216),AND($AU22='[VNL Masculino 2025.xlsx]Dummy'!#REF!,$AX$23=216),)</xm:f>
            <x14:dxf>
              <fill>
                <patternFill>
                  <bgColor theme="9" tint="0.59996337778862885"/>
                </patternFill>
              </fill>
            </x14:dxf>
          </x14:cfRule>
          <xm:sqref>BO23</xm:sqref>
        </x14:conditionalFormatting>
        <x14:conditionalFormatting xmlns:xm="http://schemas.microsoft.com/office/excel/2006/main">
          <x14:cfRule type="expression" priority="67" id="{3A80C4C8-801C-4866-A6C5-1C7C08E97748}">
            <xm:f>$AV23='[VNL Masculino 2025.xlsx]Dummy'!#REF!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68" id="{61CB24B2-A9CB-47FD-99D6-4CCE63B65DD2}">
            <xm:f>OR(AND($AU23='[VNL Masculino 2025.xlsx]Dummy'!#REF!,$AX$23=216),AND($AU23='[VNL Masculino 2025.xlsx]Dummy'!#REF!,$AX$23=216),AND($AU23='[VNL Masculino 2025.xlsx]Dummy'!#REF!,$AX$23=216),AND($AU23='[VNL Masculino 2025.xlsx]Dummy'!#REF!,$AX$23=216),AND($AU23='[VNL Masculino 2025.xlsx]Dummy'!#REF!,$AX$23=216),AND($AU23='[VNL Masculino 2025.xlsx]Dummy'!#REF!,$AX$23=216),AND($AU23='[VNL Masculino 2025.xlsx]Dummy'!#REF!,$AX$23=216),)</xm:f>
            <x14:dxf>
              <fill>
                <patternFill>
                  <bgColor theme="9" tint="0.59996337778862885"/>
                </patternFill>
              </fill>
            </x14:dxf>
          </x14:cfRule>
          <xm:sqref>BO24:BO26</xm:sqref>
        </x14:conditionalFormatting>
        <x14:conditionalFormatting xmlns:xm="http://schemas.microsoft.com/office/excel/2006/main">
          <x14:cfRule type="expression" priority="63" id="{12E25370-DADE-4913-9C09-93DA96B9196C}">
            <xm:f>$AV30='[VNL Masculino 2025.xlsx]Dummy'!#REF!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64" id="{12538688-DE31-49D9-9001-C70392B7A654}">
            <xm:f>OR(AND($AU30='[VNL Masculino 2025.xlsx]Dummy'!#REF!,$AX$23=216),AND($AU30='[VNL Masculino 2025.xlsx]Dummy'!#REF!,$AX$23=216),AND($AU30='[VNL Masculino 2025.xlsx]Dummy'!#REF!,$AX$23=216),AND($AU30='[VNL Masculino 2025.xlsx]Dummy'!#REF!,$AX$23=216),AND($AU30='[VNL Masculino 2025.xlsx]Dummy'!#REF!,$AX$23=216),AND($AU30='[VNL Masculino 2025.xlsx]Dummy'!#REF!,$AX$23=216),AND($AU30='[VNL Masculino 2025.xlsx]Dummy'!#REF!,$AX$23=216),)</xm:f>
            <x14:dxf>
              <fill>
                <patternFill>
                  <bgColor theme="9" tint="0.59996337778862885"/>
                </patternFill>
              </fill>
            </x14:dxf>
          </x14:cfRule>
          <xm:sqref>BL31</xm:sqref>
        </x14:conditionalFormatting>
        <x14:conditionalFormatting xmlns:xm="http://schemas.microsoft.com/office/excel/2006/main">
          <x14:cfRule type="expression" priority="60" id="{69C39756-EF02-4E7F-9DAC-25EA7B775EA3}">
            <xm:f>$AV31='[VNL Masculino 2025.xlsx]Dummy'!#REF!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61" id="{31BCC264-1D56-4860-9F4F-980046869D69}">
            <xm:f>OR(AND($AU31='[VNL Masculino 2025.xlsx]Dummy'!#REF!,$AX$23=216),AND($AU31='[VNL Masculino 2025.xlsx]Dummy'!#REF!,$AX$23=216),AND($AU31='[VNL Masculino 2025.xlsx]Dummy'!#REF!,$AX$23=216),AND($AU31='[VNL Masculino 2025.xlsx]Dummy'!#REF!,$AX$23=216),AND($AU31='[VNL Masculino 2025.xlsx]Dummy'!#REF!,$AX$23=216),AND($AU31='[VNL Masculino 2025.xlsx]Dummy'!#REF!,$AX$23=216),AND($AU31='[VNL Masculino 2025.xlsx]Dummy'!#REF!,$AX$23=216),)</xm:f>
            <x14:dxf>
              <fill>
                <patternFill>
                  <bgColor theme="9" tint="0.59996337778862885"/>
                </patternFill>
              </fill>
            </x14:dxf>
          </x14:cfRule>
          <xm:sqref>BL32:BL34</xm:sqref>
        </x14:conditionalFormatting>
        <x14:conditionalFormatting xmlns:xm="http://schemas.microsoft.com/office/excel/2006/main">
          <x14:cfRule type="expression" priority="57" id="{2AAD8C85-7631-4ADC-B455-8249C6A8CC76}">
            <xm:f>$AV30='[VNL Masculino 2025.xlsx]Dummy'!#REF!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58" id="{425CC209-62CD-4FBC-8829-9EA468240186}">
            <xm:f>OR(AND($AU30='[VNL Masculino 2025.xlsx]Dummy'!#REF!,$AX$23=216),AND($AU30='[VNL Masculino 2025.xlsx]Dummy'!#REF!,$AX$23=216),AND($AU30='[VNL Masculino 2025.xlsx]Dummy'!#REF!,$AX$23=216),AND($AU30='[VNL Masculino 2025.xlsx]Dummy'!#REF!,$AX$23=216),AND($AU30='[VNL Masculino 2025.xlsx]Dummy'!#REF!,$AX$23=216),AND($AU30='[VNL Masculino 2025.xlsx]Dummy'!#REF!,$AX$23=216),AND($AU30='[VNL Masculino 2025.xlsx]Dummy'!#REF!,$AX$23=216),)</xm:f>
            <x14:dxf>
              <fill>
                <patternFill>
                  <bgColor theme="9" tint="0.59996337778862885"/>
                </patternFill>
              </fill>
            </x14:dxf>
          </x14:cfRule>
          <xm:sqref>BO31</xm:sqref>
        </x14:conditionalFormatting>
        <x14:conditionalFormatting xmlns:xm="http://schemas.microsoft.com/office/excel/2006/main">
          <x14:cfRule type="expression" priority="54" id="{37F15237-968C-474B-817E-3A1F8EBE3BE4}">
            <xm:f>$AV31='[VNL Masculino 2025.xlsx]Dummy'!#REF!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55" id="{3B3FE99C-4C32-4CCD-A531-BA5076A88291}">
            <xm:f>OR(AND($AU31='[VNL Masculino 2025.xlsx]Dummy'!#REF!,$AX$23=216),AND($AU31='[VNL Masculino 2025.xlsx]Dummy'!#REF!,$AX$23=216),AND($AU31='[VNL Masculino 2025.xlsx]Dummy'!#REF!,$AX$23=216),AND($AU31='[VNL Masculino 2025.xlsx]Dummy'!#REF!,$AX$23=216),AND($AU31='[VNL Masculino 2025.xlsx]Dummy'!#REF!,$AX$23=216),AND($AU31='[VNL Masculino 2025.xlsx]Dummy'!#REF!,$AX$23=216),AND($AU31='[VNL Masculino 2025.xlsx]Dummy'!#REF!,$AX$23=216),)</xm:f>
            <x14:dxf>
              <fill>
                <patternFill>
                  <bgColor theme="9" tint="0.59996337778862885"/>
                </patternFill>
              </fill>
            </x14:dxf>
          </x14:cfRule>
          <xm:sqref>BO32:BO34</xm:sqref>
        </x14:conditionalFormatting>
        <x14:conditionalFormatting xmlns:xm="http://schemas.microsoft.com/office/excel/2006/main">
          <x14:cfRule type="expression" priority="50" id="{63CE2E85-E2D4-41E0-BDC8-E3AA466978AC}">
            <xm:f>$AV38='[VNL Masculino 2025.xlsx]Dummy'!#REF!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51" id="{F77DC4A4-30D7-492D-806D-D3F188B58506}">
            <xm:f>OR(AND($AU38='[VNL Masculino 2025.xlsx]Dummy'!#REF!,$AX$23=216),AND($AU38='[VNL Masculino 2025.xlsx]Dummy'!#REF!,$AX$23=216),AND($AU38='[VNL Masculino 2025.xlsx]Dummy'!#REF!,$AX$23=216),AND($AU38='[VNL Masculino 2025.xlsx]Dummy'!#REF!,$AX$23=216),AND($AU38='[VNL Masculino 2025.xlsx]Dummy'!#REF!,$AX$23=216),AND($AU38='[VNL Masculino 2025.xlsx]Dummy'!#REF!,$AX$23=216),AND($AU38='[VNL Masculino 2025.xlsx]Dummy'!#REF!,$AX$23=216),)</xm:f>
            <x14:dxf>
              <fill>
                <patternFill>
                  <bgColor theme="9" tint="0.59996337778862885"/>
                </patternFill>
              </fill>
            </x14:dxf>
          </x14:cfRule>
          <xm:sqref>BL39</xm:sqref>
        </x14:conditionalFormatting>
        <x14:conditionalFormatting xmlns:xm="http://schemas.microsoft.com/office/excel/2006/main">
          <x14:cfRule type="expression" priority="47" id="{B53EEC13-BFBC-476B-A184-D46898F58238}">
            <xm:f>$AV39='[VNL Masculino 2025.xlsx]Dummy'!#REF!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8" id="{82534979-32E7-4299-8A01-488B7F2B5205}">
            <xm:f>OR(AND($AU39='[VNL Masculino 2025.xlsx]Dummy'!#REF!,$AX$23=216),AND($AU39='[VNL Masculino 2025.xlsx]Dummy'!#REF!,$AX$23=216),AND($AU39='[VNL Masculino 2025.xlsx]Dummy'!#REF!,$AX$23=216),AND($AU39='[VNL Masculino 2025.xlsx]Dummy'!#REF!,$AX$23=216),AND($AU39='[VNL Masculino 2025.xlsx]Dummy'!#REF!,$AX$23=216),AND($AU39='[VNL Masculino 2025.xlsx]Dummy'!#REF!,$AX$23=216),AND($AU39='[VNL Masculino 2025.xlsx]Dummy'!#REF!,$AX$23=216),)</xm:f>
            <x14:dxf>
              <fill>
                <patternFill>
                  <bgColor theme="9" tint="0.59996337778862885"/>
                </patternFill>
              </fill>
            </x14:dxf>
          </x14:cfRule>
          <xm:sqref>BL40:BL42</xm:sqref>
        </x14:conditionalFormatting>
        <x14:conditionalFormatting xmlns:xm="http://schemas.microsoft.com/office/excel/2006/main">
          <x14:cfRule type="expression" priority="44" id="{BA30DFFD-4BE8-476E-82B2-C16F1913274B}">
            <xm:f>$AV38='[VNL Masculino 2025.xlsx]Dummy'!#REF!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5" id="{035B48E8-ADCF-4D3F-8AE6-8F603175C109}">
            <xm:f>OR(AND($AU38='[VNL Masculino 2025.xlsx]Dummy'!#REF!,$AX$23=216),AND($AU38='[VNL Masculino 2025.xlsx]Dummy'!#REF!,$AX$23=216),AND($AU38='[VNL Masculino 2025.xlsx]Dummy'!#REF!,$AX$23=216),AND($AU38='[VNL Masculino 2025.xlsx]Dummy'!#REF!,$AX$23=216),AND($AU38='[VNL Masculino 2025.xlsx]Dummy'!#REF!,$AX$23=216),AND($AU38='[VNL Masculino 2025.xlsx]Dummy'!#REF!,$AX$23=216),AND($AU38='[VNL Masculino 2025.xlsx]Dummy'!#REF!,$AX$23=216),)</xm:f>
            <x14:dxf>
              <fill>
                <patternFill>
                  <bgColor theme="9" tint="0.59996337778862885"/>
                </patternFill>
              </fill>
            </x14:dxf>
          </x14:cfRule>
          <xm:sqref>BO39</xm:sqref>
        </x14:conditionalFormatting>
        <x14:conditionalFormatting xmlns:xm="http://schemas.microsoft.com/office/excel/2006/main">
          <x14:cfRule type="expression" priority="41" id="{8B084E29-B928-4B71-821E-42EC298B2A32}">
            <xm:f>$AV39='[VNL Masculino 2025.xlsx]Dummy'!#REF!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2" id="{12D39912-A0E1-4E8C-96BC-B5A70D293715}">
            <xm:f>OR(AND($AU39='[VNL Masculino 2025.xlsx]Dummy'!#REF!,$AX$23=216),AND($AU39='[VNL Masculino 2025.xlsx]Dummy'!#REF!,$AX$23=216),AND($AU39='[VNL Masculino 2025.xlsx]Dummy'!#REF!,$AX$23=216),AND($AU39='[VNL Masculino 2025.xlsx]Dummy'!#REF!,$AX$23=216),AND($AU39='[VNL Masculino 2025.xlsx]Dummy'!#REF!,$AX$23=216),AND($AU39='[VNL Masculino 2025.xlsx]Dummy'!#REF!,$AX$23=216),AND($AU39='[VNL Masculino 2025.xlsx]Dummy'!#REF!,$AX$23=216),)</xm:f>
            <x14:dxf>
              <fill>
                <patternFill>
                  <bgColor theme="9" tint="0.59996337778862885"/>
                </patternFill>
              </fill>
            </x14:dxf>
          </x14:cfRule>
          <xm:sqref>BO40:BO42</xm:sqref>
        </x14:conditionalFormatting>
        <x14:conditionalFormatting xmlns:xm="http://schemas.microsoft.com/office/excel/2006/main">
          <x14:cfRule type="expression" priority="37" id="{C202AA21-DEC9-41A3-8481-32A40D76D3D0}">
            <xm:f>$AV46='[VNL Masculino 2025.xlsx]Dummy'!#REF!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38" id="{A1FCFCE5-AF71-4BBE-A352-E7843EA107FD}">
            <xm:f>OR(AND($AU46='[VNL Masculino 2025.xlsx]Dummy'!#REF!,$AX$23=216),AND($AU46='[VNL Masculino 2025.xlsx]Dummy'!#REF!,$AX$23=216),AND($AU46='[VNL Masculino 2025.xlsx]Dummy'!#REF!,$AX$23=216),AND($AU46='[VNL Masculino 2025.xlsx]Dummy'!#REF!,$AX$23=216),AND($AU46='[VNL Masculino 2025.xlsx]Dummy'!#REF!,$AX$23=216),AND($AU46='[VNL Masculino 2025.xlsx]Dummy'!#REF!,$AX$23=216),AND($AU46='[VNL Masculino 2025.xlsx]Dummy'!#REF!,$AX$23=216),)</xm:f>
            <x14:dxf>
              <fill>
                <patternFill>
                  <bgColor theme="9" tint="0.59996337778862885"/>
                </patternFill>
              </fill>
            </x14:dxf>
          </x14:cfRule>
          <xm:sqref>BL47</xm:sqref>
        </x14:conditionalFormatting>
        <x14:conditionalFormatting xmlns:xm="http://schemas.microsoft.com/office/excel/2006/main">
          <x14:cfRule type="expression" priority="34" id="{F560D20D-2670-4BA6-9F2E-90D452A7611A}">
            <xm:f>$AV47='[VNL Masculino 2025.xlsx]Dummy'!#REF!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35" id="{F52C98CC-D3E6-443C-8F35-CAAC0718BE32}">
            <xm:f>OR(AND($AU47='[VNL Masculino 2025.xlsx]Dummy'!#REF!,$AX$23=216),AND($AU47='[VNL Masculino 2025.xlsx]Dummy'!#REF!,$AX$23=216),AND($AU47='[VNL Masculino 2025.xlsx]Dummy'!#REF!,$AX$23=216),AND($AU47='[VNL Masculino 2025.xlsx]Dummy'!#REF!,$AX$23=216),AND($AU47='[VNL Masculino 2025.xlsx]Dummy'!#REF!,$AX$23=216),AND($AU47='[VNL Masculino 2025.xlsx]Dummy'!#REF!,$AX$23=216),AND($AU47='[VNL Masculino 2025.xlsx]Dummy'!#REF!,$AX$23=216),)</xm:f>
            <x14:dxf>
              <fill>
                <patternFill>
                  <bgColor theme="9" tint="0.59996337778862885"/>
                </patternFill>
              </fill>
            </x14:dxf>
          </x14:cfRule>
          <xm:sqref>BL48:BL50</xm:sqref>
        </x14:conditionalFormatting>
        <x14:conditionalFormatting xmlns:xm="http://schemas.microsoft.com/office/excel/2006/main">
          <x14:cfRule type="expression" priority="31" id="{C094D756-73D3-4E87-BAAA-8A6EE8389B34}">
            <xm:f>$AV46='[VNL Masculino 2025.xlsx]Dummy'!#REF!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32" id="{8ADE11D4-3697-4826-B236-779BD50C5CB2}">
            <xm:f>OR(AND($AU46='[VNL Masculino 2025.xlsx]Dummy'!#REF!,$AX$23=216),AND($AU46='[VNL Masculino 2025.xlsx]Dummy'!#REF!,$AX$23=216),AND($AU46='[VNL Masculino 2025.xlsx]Dummy'!#REF!,$AX$23=216),AND($AU46='[VNL Masculino 2025.xlsx]Dummy'!#REF!,$AX$23=216),AND($AU46='[VNL Masculino 2025.xlsx]Dummy'!#REF!,$AX$23=216),AND($AU46='[VNL Masculino 2025.xlsx]Dummy'!#REF!,$AX$23=216),AND($AU46='[VNL Masculino 2025.xlsx]Dummy'!#REF!,$AX$23=216),)</xm:f>
            <x14:dxf>
              <fill>
                <patternFill>
                  <bgColor theme="9" tint="0.59996337778862885"/>
                </patternFill>
              </fill>
            </x14:dxf>
          </x14:cfRule>
          <xm:sqref>BO47</xm:sqref>
        </x14:conditionalFormatting>
        <x14:conditionalFormatting xmlns:xm="http://schemas.microsoft.com/office/excel/2006/main">
          <x14:cfRule type="expression" priority="28" id="{BFD28733-7965-42C4-A6C1-A5ADD0AF3626}">
            <xm:f>$AV47='[VNL Masculino 2025.xlsx]Dummy'!#REF!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29" id="{1C0FF627-13A7-4964-B4EF-6C6E483D5097}">
            <xm:f>OR(AND($AU47='[VNL Masculino 2025.xlsx]Dummy'!#REF!,$AX$23=216),AND($AU47='[VNL Masculino 2025.xlsx]Dummy'!#REF!,$AX$23=216),AND($AU47='[VNL Masculino 2025.xlsx]Dummy'!#REF!,$AX$23=216),AND($AU47='[VNL Masculino 2025.xlsx]Dummy'!#REF!,$AX$23=216),AND($AU47='[VNL Masculino 2025.xlsx]Dummy'!#REF!,$AX$23=216),AND($AU47='[VNL Masculino 2025.xlsx]Dummy'!#REF!,$AX$23=216),AND($AU47='[VNL Masculino 2025.xlsx]Dummy'!#REF!,$AX$23=216),)</xm:f>
            <x14:dxf>
              <fill>
                <patternFill>
                  <bgColor theme="9" tint="0.59996337778862885"/>
                </patternFill>
              </fill>
            </x14:dxf>
          </x14:cfRule>
          <xm:sqref>BO48:BO50</xm:sqref>
        </x14:conditionalFormatting>
        <x14:conditionalFormatting xmlns:xm="http://schemas.microsoft.com/office/excel/2006/main">
          <x14:cfRule type="expression" priority="24" id="{FB353B74-66FB-45B5-AC50-A38821E58BE6}">
            <xm:f>$AV54='[VNL Masculino 2025.xlsx]Dummy'!#REF!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25" id="{5FF51DA3-6B95-4E2C-BBC9-80181027DE2C}">
            <xm:f>OR(AND($AU54='[VNL Masculino 2025.xlsx]Dummy'!#REF!,$AX$23=216),AND($AU54='[VNL Masculino 2025.xlsx]Dummy'!#REF!,$AX$23=216),AND($AU54='[VNL Masculino 2025.xlsx]Dummy'!#REF!,$AX$23=216),AND($AU54='[VNL Masculino 2025.xlsx]Dummy'!#REF!,$AX$23=216),AND($AU54='[VNL Masculino 2025.xlsx]Dummy'!#REF!,$AX$23=216),AND($AU54='[VNL Masculino 2025.xlsx]Dummy'!#REF!,$AX$23=216),AND($AU54='[VNL Masculino 2025.xlsx]Dummy'!#REF!,$AX$23=216),)</xm:f>
            <x14:dxf>
              <fill>
                <patternFill>
                  <bgColor theme="9" tint="0.59996337778862885"/>
                </patternFill>
              </fill>
            </x14:dxf>
          </x14:cfRule>
          <xm:sqref>BL55</xm:sqref>
        </x14:conditionalFormatting>
        <x14:conditionalFormatting xmlns:xm="http://schemas.microsoft.com/office/excel/2006/main">
          <x14:cfRule type="expression" priority="21" id="{995B9D78-8E56-4F4B-92D4-0EE6D074E613}">
            <xm:f>$AV55='[VNL Masculino 2025.xlsx]Dummy'!#REF!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22" id="{9D535F31-E7D6-4C84-BA18-6DABE8522051}">
            <xm:f>OR(AND($AU55='[VNL Masculino 2025.xlsx]Dummy'!#REF!,$AX$23=216),AND($AU55='[VNL Masculino 2025.xlsx]Dummy'!#REF!,$AX$23=216),AND($AU55='[VNL Masculino 2025.xlsx]Dummy'!#REF!,$AX$23=216),AND($AU55='[VNL Masculino 2025.xlsx]Dummy'!#REF!,$AX$23=216),AND($AU55='[VNL Masculino 2025.xlsx]Dummy'!#REF!,$AX$23=216),AND($AU55='[VNL Masculino 2025.xlsx]Dummy'!#REF!,$AX$23=216),AND($AU55='[VNL Masculino 2025.xlsx]Dummy'!#REF!,$AX$23=216),)</xm:f>
            <x14:dxf>
              <fill>
                <patternFill>
                  <bgColor theme="9" tint="0.59996337778862885"/>
                </patternFill>
              </fill>
            </x14:dxf>
          </x14:cfRule>
          <xm:sqref>BL56:BL58</xm:sqref>
        </x14:conditionalFormatting>
        <x14:conditionalFormatting xmlns:xm="http://schemas.microsoft.com/office/excel/2006/main">
          <x14:cfRule type="expression" priority="18" id="{9DF487C8-3B17-4CCB-9F55-153D2739E63C}">
            <xm:f>$AV54='[VNL Masculino 2025.xlsx]Dummy'!#REF!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9" id="{E8A5809C-AC76-4D1F-B5FD-44F711C36102}">
            <xm:f>OR(AND($AU54='[VNL Masculino 2025.xlsx]Dummy'!#REF!,$AX$23=216),AND($AU54='[VNL Masculino 2025.xlsx]Dummy'!#REF!,$AX$23=216),AND($AU54='[VNL Masculino 2025.xlsx]Dummy'!#REF!,$AX$23=216),AND($AU54='[VNL Masculino 2025.xlsx]Dummy'!#REF!,$AX$23=216),AND($AU54='[VNL Masculino 2025.xlsx]Dummy'!#REF!,$AX$23=216),AND($AU54='[VNL Masculino 2025.xlsx]Dummy'!#REF!,$AX$23=216),AND($AU54='[VNL Masculino 2025.xlsx]Dummy'!#REF!,$AX$23=216),)</xm:f>
            <x14:dxf>
              <fill>
                <patternFill>
                  <bgColor theme="9" tint="0.59996337778862885"/>
                </patternFill>
              </fill>
            </x14:dxf>
          </x14:cfRule>
          <xm:sqref>BO55</xm:sqref>
        </x14:conditionalFormatting>
        <x14:conditionalFormatting xmlns:xm="http://schemas.microsoft.com/office/excel/2006/main">
          <x14:cfRule type="expression" priority="15" id="{AC544D59-217C-4FDD-83D3-0FE253035618}">
            <xm:f>$AV55='[VNL Masculino 2025.xlsx]Dummy'!#REF!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6" id="{222DA123-6127-44CC-89BA-D392D05A5761}">
            <xm:f>OR(AND($AU55='[VNL Masculino 2025.xlsx]Dummy'!#REF!,$AX$23=216),AND($AU55='[VNL Masculino 2025.xlsx]Dummy'!#REF!,$AX$23=216),AND($AU55='[VNL Masculino 2025.xlsx]Dummy'!#REF!,$AX$23=216),AND($AU55='[VNL Masculino 2025.xlsx]Dummy'!#REF!,$AX$23=216),AND($AU55='[VNL Masculino 2025.xlsx]Dummy'!#REF!,$AX$23=216),AND($AU55='[VNL Masculino 2025.xlsx]Dummy'!#REF!,$AX$23=216),AND($AU55='[VNL Masculino 2025.xlsx]Dummy'!#REF!,$AX$23=216),)</xm:f>
            <x14:dxf>
              <fill>
                <patternFill>
                  <bgColor theme="9" tint="0.59996337778862885"/>
                </patternFill>
              </fill>
            </x14:dxf>
          </x14:cfRule>
          <xm:sqref>BO56:BO58</xm:sqref>
        </x14:conditionalFormatting>
        <x14:conditionalFormatting xmlns:xm="http://schemas.microsoft.com/office/excel/2006/main">
          <x14:cfRule type="expression" priority="11" id="{CFAFB070-D321-4793-8003-0F2968F2E2F4}">
            <xm:f>$AV62='[VNL Masculino 2025.xlsx]Dummy'!#REF!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2" id="{10C18C6A-DCE1-43E4-B70E-3B125E6FF914}">
            <xm:f>OR(AND($AU62='[VNL Masculino 2025.xlsx]Dummy'!#REF!,$AX$23=216),AND($AU62='[VNL Masculino 2025.xlsx]Dummy'!#REF!,$AX$23=216),AND($AU62='[VNL Masculino 2025.xlsx]Dummy'!#REF!,$AX$23=216),AND($AU62='[VNL Masculino 2025.xlsx]Dummy'!#REF!,$AX$23=216),AND($AU62='[VNL Masculino 2025.xlsx]Dummy'!#REF!,$AX$23=216),AND($AU62='[VNL Masculino 2025.xlsx]Dummy'!#REF!,$AX$23=216),AND($AU62='[VNL Masculino 2025.xlsx]Dummy'!#REF!,$AX$23=216),)</xm:f>
            <x14:dxf>
              <fill>
                <patternFill>
                  <bgColor theme="9" tint="0.59996337778862885"/>
                </patternFill>
              </fill>
            </x14:dxf>
          </x14:cfRule>
          <xm:sqref>BL63</xm:sqref>
        </x14:conditionalFormatting>
        <x14:conditionalFormatting xmlns:xm="http://schemas.microsoft.com/office/excel/2006/main">
          <x14:cfRule type="expression" priority="8" id="{3A8DBD62-AD8B-4A54-BC9F-8DC25AAA0648}">
            <xm:f>$AV63='[VNL Masculino 2025.xlsx]Dummy'!#REF!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9" id="{3598CAF9-C136-4BC8-B967-621ADBA1603F}">
            <xm:f>OR(AND($AU63='[VNL Masculino 2025.xlsx]Dummy'!#REF!,$AX$23=216),AND($AU63='[VNL Masculino 2025.xlsx]Dummy'!#REF!,$AX$23=216),AND($AU63='[VNL Masculino 2025.xlsx]Dummy'!#REF!,$AX$23=216),AND($AU63='[VNL Masculino 2025.xlsx]Dummy'!#REF!,$AX$23=216),AND($AU63='[VNL Masculino 2025.xlsx]Dummy'!#REF!,$AX$23=216),AND($AU63='[VNL Masculino 2025.xlsx]Dummy'!#REF!,$AX$23=216),AND($AU63='[VNL Masculino 2025.xlsx]Dummy'!#REF!,$AX$23=216),)</xm:f>
            <x14:dxf>
              <fill>
                <patternFill>
                  <bgColor theme="9" tint="0.59996337778862885"/>
                </patternFill>
              </fill>
            </x14:dxf>
          </x14:cfRule>
          <xm:sqref>BL64:BL66</xm:sqref>
        </x14:conditionalFormatting>
        <x14:conditionalFormatting xmlns:xm="http://schemas.microsoft.com/office/excel/2006/main">
          <x14:cfRule type="expression" priority="5" id="{E32F9108-4FC2-4341-AFDC-883C52927C43}">
            <xm:f>$AV62='[VNL Masculino 2025.xlsx]Dummy'!#REF!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6" id="{14B26D09-C869-4317-9EC7-216E3485F12A}">
            <xm:f>OR(AND($AU62='[VNL Masculino 2025.xlsx]Dummy'!#REF!,$AX$23=216),AND($AU62='[VNL Masculino 2025.xlsx]Dummy'!#REF!,$AX$23=216),AND($AU62='[VNL Masculino 2025.xlsx]Dummy'!#REF!,$AX$23=216),AND($AU62='[VNL Masculino 2025.xlsx]Dummy'!#REF!,$AX$23=216),AND($AU62='[VNL Masculino 2025.xlsx]Dummy'!#REF!,$AX$23=216),AND($AU62='[VNL Masculino 2025.xlsx]Dummy'!#REF!,$AX$23=216),AND($AU62='[VNL Masculino 2025.xlsx]Dummy'!#REF!,$AX$23=216),)</xm:f>
            <x14:dxf>
              <fill>
                <patternFill>
                  <bgColor theme="9" tint="0.59996337778862885"/>
                </patternFill>
              </fill>
            </x14:dxf>
          </x14:cfRule>
          <xm:sqref>BO63</xm:sqref>
        </x14:conditionalFormatting>
        <x14:conditionalFormatting xmlns:xm="http://schemas.microsoft.com/office/excel/2006/main">
          <x14:cfRule type="expression" priority="2" id="{764E45CA-7FA0-433F-B6E4-A4FA41866719}">
            <xm:f>$AV63='[VNL Masculino 2025.xlsx]Dummy'!#REF!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3" id="{4D3D414F-6C4C-4F64-AC39-3393B2C8650A}">
            <xm:f>OR(AND($AU63='[VNL Masculino 2025.xlsx]Dummy'!#REF!,$AX$23=216),AND($AU63='[VNL Masculino 2025.xlsx]Dummy'!#REF!,$AX$23=216),AND($AU63='[VNL Masculino 2025.xlsx]Dummy'!#REF!,$AX$23=216),AND($AU63='[VNL Masculino 2025.xlsx]Dummy'!#REF!,$AX$23=216),AND($AU63='[VNL Masculino 2025.xlsx]Dummy'!#REF!,$AX$23=216),AND($AU63='[VNL Masculino 2025.xlsx]Dummy'!#REF!,$AX$23=216),AND($AU63='[VNL Masculino 2025.xlsx]Dummy'!#REF!,$AX$23=216),)</xm:f>
            <x14:dxf>
              <fill>
                <patternFill>
                  <bgColor theme="9" tint="0.59996337778862885"/>
                </patternFill>
              </fill>
            </x14:dxf>
          </x14:cfRule>
          <xm:sqref>BO64:BO66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07CF4-F9AC-40E8-A2EF-9961349DD93C}">
  <dimension ref="B1:BO48"/>
  <sheetViews>
    <sheetView showGridLines="0" showRowColHeaders="0" workbookViewId="0">
      <selection activeCell="D6" sqref="D6"/>
    </sheetView>
  </sheetViews>
  <sheetFormatPr defaultRowHeight="12.75" x14ac:dyDescent="0.25"/>
  <cols>
    <col min="1" max="1" width="3.7109375" style="12" customWidth="1"/>
    <col min="2" max="2" width="8.7109375" style="15" customWidth="1"/>
    <col min="3" max="3" width="23.7109375" style="16" customWidth="1"/>
    <col min="4" max="4" width="3.7109375" style="37" customWidth="1"/>
    <col min="5" max="5" width="1.7109375" style="12" customWidth="1"/>
    <col min="6" max="6" width="3.7109375" style="18" customWidth="1"/>
    <col min="7" max="7" width="23.7109375" style="19" customWidth="1"/>
    <col min="8" max="8" width="3.7109375" style="12" customWidth="1"/>
    <col min="9" max="9" width="1.7109375" style="12" customWidth="1"/>
    <col min="10" max="11" width="3.7109375" style="12" customWidth="1"/>
    <col min="12" max="12" width="1.7109375" style="12" customWidth="1"/>
    <col min="13" max="14" width="3.7109375" style="12" customWidth="1"/>
    <col min="15" max="15" width="1.7109375" style="12" customWidth="1"/>
    <col min="16" max="17" width="3.7109375" style="12" customWidth="1"/>
    <col min="18" max="18" width="1.7109375" style="12" customWidth="1"/>
    <col min="19" max="20" width="3.7109375" style="12" customWidth="1"/>
    <col min="21" max="21" width="1.7109375" style="12" customWidth="1"/>
    <col min="22" max="22" width="3.7109375" style="12" customWidth="1"/>
    <col min="23" max="23" width="4.7109375" style="12" customWidth="1"/>
    <col min="24" max="24" width="1.7109375" style="12" customWidth="1"/>
    <col min="25" max="25" width="4.7109375" style="12" customWidth="1"/>
    <col min="26" max="26" width="9.140625" style="12" customWidth="1"/>
    <col min="27" max="27" width="6.28515625" style="12" hidden="1" customWidth="1"/>
    <col min="28" max="28" width="16.7109375" style="12" hidden="1" customWidth="1"/>
    <col min="29" max="29" width="2.28515625" style="12" hidden="1" customWidth="1"/>
    <col min="30" max="30" width="5.5703125" style="12" hidden="1" customWidth="1"/>
    <col min="31" max="31" width="5.42578125" style="12" hidden="1" customWidth="1"/>
    <col min="32" max="34" width="4.28515625" style="12" hidden="1" customWidth="1"/>
    <col min="35" max="35" width="3.28515625" style="12" hidden="1" customWidth="1"/>
    <col min="36" max="36" width="3.42578125" style="12" hidden="1" customWidth="1"/>
    <col min="37" max="37" width="2.28515625" style="12" hidden="1" customWidth="1"/>
    <col min="38" max="38" width="21.140625" style="12" hidden="1" customWidth="1"/>
    <col min="39" max="39" width="2.28515625" style="12" hidden="1" customWidth="1"/>
    <col min="40" max="40" width="5.5703125" style="12" hidden="1" customWidth="1"/>
    <col min="41" max="41" width="5.42578125" style="12" hidden="1" customWidth="1"/>
    <col min="42" max="44" width="4.28515625" style="12" hidden="1" customWidth="1"/>
    <col min="45" max="45" width="3.28515625" style="12" hidden="1" customWidth="1"/>
    <col min="46" max="46" width="3.42578125" style="12" hidden="1" customWidth="1"/>
    <col min="47" max="47" width="4.7109375" style="12" customWidth="1"/>
    <col min="48" max="48" width="22.7109375" style="12" customWidth="1"/>
    <col min="49" max="49" width="4.7109375" style="12" customWidth="1"/>
    <col min="50" max="60" width="3.7109375" style="12" customWidth="1"/>
    <col min="61" max="61" width="6.7109375" style="12" customWidth="1"/>
    <col min="62" max="63" width="5.7109375" style="12" customWidth="1"/>
    <col min="64" max="64" width="6.7109375" style="12" customWidth="1"/>
    <col min="65" max="16384" width="9.140625" style="12"/>
  </cols>
  <sheetData>
    <row r="1" spans="2:67" x14ac:dyDescent="0.25">
      <c r="D1" s="17"/>
      <c r="H1" s="17"/>
      <c r="J1" s="18"/>
      <c r="K1" s="17"/>
      <c r="M1" s="18"/>
      <c r="N1" s="17"/>
      <c r="P1" s="18"/>
      <c r="Q1" s="17"/>
      <c r="S1" s="18"/>
      <c r="T1" s="17"/>
      <c r="V1" s="18"/>
      <c r="W1" s="17"/>
      <c r="Y1" s="18"/>
    </row>
    <row r="2" spans="2:67" ht="22.5" x14ac:dyDescent="0.25">
      <c r="B2" s="75" t="s">
        <v>104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</row>
    <row r="4" spans="2:67" ht="15" x14ac:dyDescent="0.25">
      <c r="B4" s="77" t="s">
        <v>105</v>
      </c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</row>
    <row r="5" spans="2:67" x14ac:dyDescent="0.25">
      <c r="B5" s="34" t="s">
        <v>86</v>
      </c>
      <c r="C5" s="35"/>
      <c r="D5" s="58" t="s">
        <v>87</v>
      </c>
      <c r="E5" s="58"/>
      <c r="F5" s="58"/>
      <c r="G5" s="36"/>
      <c r="H5" s="57" t="s">
        <v>88</v>
      </c>
      <c r="I5" s="56"/>
      <c r="J5" s="56"/>
      <c r="K5" s="57" t="s">
        <v>89</v>
      </c>
      <c r="L5" s="56"/>
      <c r="M5" s="56"/>
      <c r="N5" s="57" t="s">
        <v>90</v>
      </c>
      <c r="O5" s="56"/>
      <c r="P5" s="56"/>
      <c r="Q5" s="57" t="s">
        <v>91</v>
      </c>
      <c r="R5" s="56"/>
      <c r="S5" s="56"/>
      <c r="T5" s="57" t="s">
        <v>92</v>
      </c>
      <c r="U5" s="56"/>
      <c r="V5" s="56"/>
      <c r="W5" s="56" t="s">
        <v>1</v>
      </c>
      <c r="X5" s="56"/>
      <c r="Y5" s="56"/>
      <c r="AA5" s="12" t="s">
        <v>23</v>
      </c>
      <c r="AB5" s="12" t="s">
        <v>11</v>
      </c>
      <c r="AC5" s="12" t="s">
        <v>8</v>
      </c>
      <c r="AD5" s="12" t="s">
        <v>6</v>
      </c>
      <c r="AE5" s="12" t="s">
        <v>7</v>
      </c>
      <c r="AF5" s="12" t="s">
        <v>3</v>
      </c>
      <c r="AG5" s="13" t="s">
        <v>5</v>
      </c>
      <c r="AH5" s="13" t="s">
        <v>4</v>
      </c>
      <c r="AI5" s="12" t="s">
        <v>9</v>
      </c>
      <c r="AJ5" s="12" t="s">
        <v>10</v>
      </c>
      <c r="AL5" s="12" t="s">
        <v>12</v>
      </c>
      <c r="AM5" s="12" t="s">
        <v>13</v>
      </c>
      <c r="AN5" s="12" t="s">
        <v>6</v>
      </c>
      <c r="AO5" s="12" t="s">
        <v>7</v>
      </c>
      <c r="AP5" s="13" t="s">
        <v>14</v>
      </c>
      <c r="AQ5" s="13" t="s">
        <v>15</v>
      </c>
      <c r="AR5" s="13" t="s">
        <v>16</v>
      </c>
      <c r="AS5" s="12" t="s">
        <v>9</v>
      </c>
      <c r="AT5" s="12" t="s">
        <v>10</v>
      </c>
    </row>
    <row r="6" spans="2:67" x14ac:dyDescent="0.25">
      <c r="B6" s="23">
        <v>45898</v>
      </c>
      <c r="C6" s="24" t="str">
        <f>IF(Preliminary!BA7&lt;3,"Winner of Pool A",Preliminary!AY7)</f>
        <v>Winner of Pool A</v>
      </c>
      <c r="D6" s="48"/>
      <c r="E6" s="49" t="s">
        <v>0</v>
      </c>
      <c r="F6" s="47"/>
      <c r="G6" s="25" t="str">
        <f>IF(Preliminary!BA64&lt;3,"Runners-up of Pool H",Preliminary!AY64)</f>
        <v>Runners-up of Pool H</v>
      </c>
      <c r="H6" s="28"/>
      <c r="I6" s="29" t="s">
        <v>0</v>
      </c>
      <c r="J6" s="30"/>
      <c r="K6" s="28"/>
      <c r="L6" s="29" t="s">
        <v>0</v>
      </c>
      <c r="M6" s="30"/>
      <c r="N6" s="28"/>
      <c r="O6" s="29" t="s">
        <v>0</v>
      </c>
      <c r="P6" s="30"/>
      <c r="Q6" s="28"/>
      <c r="R6" s="29" t="s">
        <v>0</v>
      </c>
      <c r="S6" s="30"/>
      <c r="T6" s="28"/>
      <c r="U6" s="29" t="s">
        <v>0</v>
      </c>
      <c r="V6" s="30"/>
      <c r="W6" s="31">
        <f t="shared" ref="W6:W13" si="0">SUM(H6,K6,N6,Q6,T6)</f>
        <v>0</v>
      </c>
      <c r="X6" s="29" t="s">
        <v>0</v>
      </c>
      <c r="Y6" s="32">
        <f t="shared" ref="Y6:Y13" si="1">SUM(J6,M6,P6,S6,V6)</f>
        <v>0</v>
      </c>
      <c r="AA6" s="12">
        <f>AD6+AE6</f>
        <v>0</v>
      </c>
      <c r="AB6" s="12">
        <f>IF(OR(D6="",F6=""),0,IF(D6&gt;F6,C6,G6))</f>
        <v>0</v>
      </c>
      <c r="AC6" s="12">
        <f>IF(OR(D6="",F6=""),0,1)</f>
        <v>0</v>
      </c>
      <c r="AD6" s="12">
        <f>IF(OR(D6="",F6=""),0,IF(D6&gt;F6,D6,F6))</f>
        <v>0</v>
      </c>
      <c r="AE6" s="12">
        <f>IF(OR(D6="",F6=""),0,IF(D6&gt;F6,F6,D6))</f>
        <v>0</v>
      </c>
      <c r="AF6" s="12">
        <f>IF(AND(AD6=3,AE6=0),1,0)</f>
        <v>0</v>
      </c>
      <c r="AG6" s="12">
        <f>IF(AND(AD6=3,AE6=1),1,0)</f>
        <v>0</v>
      </c>
      <c r="AH6" s="12">
        <f>IF(AND(AD6=3,AE6=2),1,0)</f>
        <v>0</v>
      </c>
      <c r="AI6" s="12">
        <f>IF(D6&gt;F6,SUM(H6,K6,N6,Q6,T6,),SUM(J6,M6,P6,S6,V6))</f>
        <v>0</v>
      </c>
      <c r="AJ6" s="12">
        <f>IF(D6&gt;F6,SUM(J6,M6,P6,S6,V6),SUM(H6,K6,N6,Q6,T6))</f>
        <v>0</v>
      </c>
      <c r="AL6" s="12">
        <f>IF(OR(D6="",F6=""),0,IF(D6&lt;F6,C6,G6))</f>
        <v>0</v>
      </c>
      <c r="AM6" s="12">
        <f>IF(OR(D6="",F6=""),0,1)</f>
        <v>0</v>
      </c>
      <c r="AN6" s="12">
        <f>IF(OR(D6="",F6=""),0,IF(D6&lt;F6,D6,F6))</f>
        <v>0</v>
      </c>
      <c r="AO6" s="12">
        <f>IF(OR(D6="",F6=""),0,IF(D6&lt;F6,F6,D6))</f>
        <v>0</v>
      </c>
      <c r="AP6" s="12">
        <f>IF(AND(AN6=2,AO6=3),1,0)</f>
        <v>0</v>
      </c>
      <c r="AQ6" s="12">
        <f>IF(AND(AN6=1,AO6=3),1,0)</f>
        <v>0</v>
      </c>
      <c r="AR6" s="12">
        <f>IF(AND(AN6=0,AO6=3),1,0)</f>
        <v>0</v>
      </c>
      <c r="AS6" s="12">
        <f>IF(D6&lt;F6,SUM(H6,K6,N6,Q6,T6,),SUM(J6,M6,P6,S6,V6))</f>
        <v>0</v>
      </c>
      <c r="AT6" s="12">
        <f>IF(D6&lt;F6,SUM(J6,M6,P6,S6,V6),SUM(H6,K6,N6,Q6,T6))</f>
        <v>0</v>
      </c>
      <c r="AX6" s="14"/>
    </row>
    <row r="7" spans="2:67" x14ac:dyDescent="0.25">
      <c r="B7" s="23">
        <v>45898</v>
      </c>
      <c r="C7" s="24" t="str">
        <f>IF(Preliminary!BA63&lt;3,"Winner of Pool H",Preliminary!AY63)</f>
        <v>Winner of Pool H</v>
      </c>
      <c r="D7" s="48"/>
      <c r="E7" s="49" t="s">
        <v>0</v>
      </c>
      <c r="F7" s="47"/>
      <c r="G7" s="25" t="str">
        <f>IF(Preliminary!BA8&lt;3,"Runners-up of Pool A",Preliminary!AY8)</f>
        <v>Runners-up of Pool A</v>
      </c>
      <c r="H7" s="28"/>
      <c r="I7" s="29" t="s">
        <v>0</v>
      </c>
      <c r="J7" s="30"/>
      <c r="K7" s="28"/>
      <c r="L7" s="29" t="s">
        <v>0</v>
      </c>
      <c r="M7" s="30"/>
      <c r="N7" s="28"/>
      <c r="O7" s="29" t="s">
        <v>0</v>
      </c>
      <c r="P7" s="30"/>
      <c r="Q7" s="28"/>
      <c r="R7" s="29" t="s">
        <v>0</v>
      </c>
      <c r="S7" s="30"/>
      <c r="T7" s="28"/>
      <c r="U7" s="29" t="s">
        <v>0</v>
      </c>
      <c r="V7" s="30"/>
      <c r="W7" s="31">
        <f t="shared" si="0"/>
        <v>0</v>
      </c>
      <c r="X7" s="29" t="s">
        <v>0</v>
      </c>
      <c r="Y7" s="32">
        <f t="shared" si="1"/>
        <v>0</v>
      </c>
      <c r="AA7" s="12">
        <f t="shared" ref="AA7:AA13" si="2">AD7+AE7</f>
        <v>0</v>
      </c>
      <c r="AB7" s="12">
        <f t="shared" ref="AB7:AB13" si="3">IF(OR(D7="",F7=""),0,IF(D7&gt;F7,C7,G7))</f>
        <v>0</v>
      </c>
      <c r="AC7" s="12">
        <f t="shared" ref="AC7:AC13" si="4">IF(OR(D7="",F7=""),0,1)</f>
        <v>0</v>
      </c>
      <c r="AD7" s="12">
        <f t="shared" ref="AD7:AD13" si="5">IF(OR(D7="",F7=""),0,IF(D7&gt;F7,D7,F7))</f>
        <v>0</v>
      </c>
      <c r="AE7" s="12">
        <f t="shared" ref="AE7:AE13" si="6">IF(OR(D7="",F7=""),0,IF(D7&gt;F7,F7,D7))</f>
        <v>0</v>
      </c>
      <c r="AF7" s="12">
        <f t="shared" ref="AF7:AF13" si="7">IF(AND(AD7=3,AE7=0),1,0)</f>
        <v>0</v>
      </c>
      <c r="AG7" s="12">
        <f t="shared" ref="AG7:AG13" si="8">IF(AND(AD7=3,AE7=1),1,0)</f>
        <v>0</v>
      </c>
      <c r="AH7" s="12">
        <f t="shared" ref="AH7:AH13" si="9">IF(AND(AD7=3,AE7=2),1,0)</f>
        <v>0</v>
      </c>
      <c r="AI7" s="12">
        <f t="shared" ref="AI7:AI13" si="10">IF(D7&gt;F7,SUM(H7,K7,N7,Q7,T7,),SUM(J7,M7,P7,S7,V7))</f>
        <v>0</v>
      </c>
      <c r="AJ7" s="12">
        <f t="shared" ref="AJ7:AJ13" si="11">IF(D7&gt;F7,SUM(J7,M7,P7,S7,V7),SUM(H7,K7,N7,Q7,T7))</f>
        <v>0</v>
      </c>
      <c r="AL7" s="12">
        <f t="shared" ref="AL7:AL13" si="12">IF(OR(D7="",F7=""),0,IF(D7&lt;F7,C7,G7))</f>
        <v>0</v>
      </c>
      <c r="AM7" s="12">
        <f t="shared" ref="AM7:AM13" si="13">IF(OR(D7="",F7=""),0,1)</f>
        <v>0</v>
      </c>
      <c r="AN7" s="12">
        <f t="shared" ref="AN7:AN13" si="14">IF(OR(D7="",F7=""),0,IF(D7&lt;F7,D7,F7))</f>
        <v>0</v>
      </c>
      <c r="AO7" s="12">
        <f t="shared" ref="AO7:AO13" si="15">IF(OR(D7="",F7=""),0,IF(D7&lt;F7,F7,D7))</f>
        <v>0</v>
      </c>
      <c r="AP7" s="12">
        <f t="shared" ref="AP7:AP13" si="16">IF(AND(AN7=2,AO7=3),1,0)</f>
        <v>0</v>
      </c>
      <c r="AQ7" s="12">
        <f t="shared" ref="AQ7:AQ13" si="17">IF(AND(AN7=1,AO7=3),1,0)</f>
        <v>0</v>
      </c>
      <c r="AR7" s="12">
        <f t="shared" ref="AR7:AR13" si="18">IF(AND(AN7=0,AO7=3),1,0)</f>
        <v>0</v>
      </c>
      <c r="AS7" s="12">
        <f t="shared" ref="AS7:AS13" si="19">IF(D7&lt;F7,SUM(H7,K7,N7,Q7,T7,),SUM(J7,M7,P7,S7,V7))</f>
        <v>0</v>
      </c>
      <c r="AT7" s="12">
        <f t="shared" ref="AT7:AT13" si="20">IF(D7&lt;F7,SUM(J7,M7,P7,S7,V7),SUM(H7,K7,N7,Q7,T7))</f>
        <v>0</v>
      </c>
    </row>
    <row r="8" spans="2:67" x14ac:dyDescent="0.25">
      <c r="B8" s="23">
        <v>45899</v>
      </c>
      <c r="C8" s="24" t="str">
        <f>IF(Preliminary!BA15&lt;3,"Winner of Pool B",Preliminary!AY15)</f>
        <v>Winner of Pool B</v>
      </c>
      <c r="D8" s="48"/>
      <c r="E8" s="49" t="s">
        <v>0</v>
      </c>
      <c r="F8" s="47"/>
      <c r="G8" s="25" t="str">
        <f>IF(Preliminary!BA56&lt;3,"Runners-up of Pool G",Preliminary!AY56)</f>
        <v>Runners-up of Pool G</v>
      </c>
      <c r="H8" s="28"/>
      <c r="I8" s="29" t="s">
        <v>0</v>
      </c>
      <c r="J8" s="30"/>
      <c r="K8" s="28"/>
      <c r="L8" s="29" t="s">
        <v>0</v>
      </c>
      <c r="M8" s="30"/>
      <c r="N8" s="28"/>
      <c r="O8" s="29" t="s">
        <v>0</v>
      </c>
      <c r="P8" s="30"/>
      <c r="Q8" s="28"/>
      <c r="R8" s="29" t="s">
        <v>0</v>
      </c>
      <c r="S8" s="30"/>
      <c r="T8" s="28"/>
      <c r="U8" s="29" t="s">
        <v>0</v>
      </c>
      <c r="V8" s="30"/>
      <c r="W8" s="31">
        <f t="shared" si="0"/>
        <v>0</v>
      </c>
      <c r="X8" s="29" t="s">
        <v>0</v>
      </c>
      <c r="Y8" s="32">
        <f t="shared" si="1"/>
        <v>0</v>
      </c>
      <c r="AA8" s="12">
        <f t="shared" si="2"/>
        <v>0</v>
      </c>
      <c r="AB8" s="12">
        <f t="shared" si="3"/>
        <v>0</v>
      </c>
      <c r="AC8" s="12">
        <f t="shared" si="4"/>
        <v>0</v>
      </c>
      <c r="AD8" s="12">
        <f t="shared" si="5"/>
        <v>0</v>
      </c>
      <c r="AE8" s="12">
        <f t="shared" si="6"/>
        <v>0</v>
      </c>
      <c r="AF8" s="12">
        <f t="shared" si="7"/>
        <v>0</v>
      </c>
      <c r="AG8" s="12">
        <f t="shared" si="8"/>
        <v>0</v>
      </c>
      <c r="AH8" s="12">
        <f t="shared" si="9"/>
        <v>0</v>
      </c>
      <c r="AI8" s="12">
        <f t="shared" si="10"/>
        <v>0</v>
      </c>
      <c r="AJ8" s="12">
        <f t="shared" si="11"/>
        <v>0</v>
      </c>
      <c r="AL8" s="12">
        <f t="shared" si="12"/>
        <v>0</v>
      </c>
      <c r="AM8" s="12">
        <f t="shared" si="13"/>
        <v>0</v>
      </c>
      <c r="AN8" s="12">
        <f t="shared" si="14"/>
        <v>0</v>
      </c>
      <c r="AO8" s="12">
        <f t="shared" si="15"/>
        <v>0</v>
      </c>
      <c r="AP8" s="12">
        <f t="shared" si="16"/>
        <v>0</v>
      </c>
      <c r="AQ8" s="12">
        <f t="shared" si="17"/>
        <v>0</v>
      </c>
      <c r="AR8" s="12">
        <f t="shared" si="18"/>
        <v>0</v>
      </c>
      <c r="AS8" s="12">
        <f t="shared" si="19"/>
        <v>0</v>
      </c>
      <c r="AT8" s="12">
        <f t="shared" si="20"/>
        <v>0</v>
      </c>
    </row>
    <row r="9" spans="2:67" x14ac:dyDescent="0.25">
      <c r="B9" s="23">
        <v>45899</v>
      </c>
      <c r="C9" s="24" t="str">
        <f>IF(Preliminary!BA55&lt;3,"Winner of Pool G",Preliminary!AY55)</f>
        <v>Winner of Pool G</v>
      </c>
      <c r="D9" s="48"/>
      <c r="E9" s="49" t="s">
        <v>0</v>
      </c>
      <c r="F9" s="47"/>
      <c r="G9" s="25" t="str">
        <f>IF(Preliminary!BA16&lt;3,"Runners-up of Pool B",Preliminary!AY16)</f>
        <v>Runners-up of Pool B</v>
      </c>
      <c r="H9" s="28"/>
      <c r="I9" s="29" t="s">
        <v>0</v>
      </c>
      <c r="J9" s="30"/>
      <c r="K9" s="28"/>
      <c r="L9" s="29" t="s">
        <v>0</v>
      </c>
      <c r="M9" s="30"/>
      <c r="N9" s="28"/>
      <c r="O9" s="29" t="s">
        <v>0</v>
      </c>
      <c r="P9" s="30"/>
      <c r="Q9" s="28"/>
      <c r="R9" s="29" t="s">
        <v>0</v>
      </c>
      <c r="S9" s="30"/>
      <c r="T9" s="28"/>
      <c r="U9" s="29" t="s">
        <v>0</v>
      </c>
      <c r="V9" s="30"/>
      <c r="W9" s="31">
        <f t="shared" si="0"/>
        <v>0</v>
      </c>
      <c r="X9" s="29" t="s">
        <v>0</v>
      </c>
      <c r="Y9" s="32">
        <f t="shared" si="1"/>
        <v>0</v>
      </c>
      <c r="AA9" s="12">
        <f t="shared" si="2"/>
        <v>0</v>
      </c>
      <c r="AB9" s="12">
        <f t="shared" si="3"/>
        <v>0</v>
      </c>
      <c r="AC9" s="12">
        <f t="shared" si="4"/>
        <v>0</v>
      </c>
      <c r="AD9" s="12">
        <f t="shared" si="5"/>
        <v>0</v>
      </c>
      <c r="AE9" s="12">
        <f t="shared" si="6"/>
        <v>0</v>
      </c>
      <c r="AF9" s="12">
        <f t="shared" si="7"/>
        <v>0</v>
      </c>
      <c r="AG9" s="12">
        <f t="shared" si="8"/>
        <v>0</v>
      </c>
      <c r="AH9" s="12">
        <f t="shared" si="9"/>
        <v>0</v>
      </c>
      <c r="AI9" s="12">
        <f t="shared" si="10"/>
        <v>0</v>
      </c>
      <c r="AJ9" s="12">
        <f t="shared" si="11"/>
        <v>0</v>
      </c>
      <c r="AL9" s="12">
        <f t="shared" si="12"/>
        <v>0</v>
      </c>
      <c r="AM9" s="12">
        <f t="shared" si="13"/>
        <v>0</v>
      </c>
      <c r="AN9" s="12">
        <f t="shared" si="14"/>
        <v>0</v>
      </c>
      <c r="AO9" s="12">
        <f t="shared" si="15"/>
        <v>0</v>
      </c>
      <c r="AP9" s="12">
        <f t="shared" si="16"/>
        <v>0</v>
      </c>
      <c r="AQ9" s="12">
        <f t="shared" si="17"/>
        <v>0</v>
      </c>
      <c r="AR9" s="12">
        <f t="shared" si="18"/>
        <v>0</v>
      </c>
      <c r="AS9" s="12">
        <f t="shared" si="19"/>
        <v>0</v>
      </c>
      <c r="AT9" s="12">
        <f t="shared" si="20"/>
        <v>0</v>
      </c>
    </row>
    <row r="10" spans="2:67" x14ac:dyDescent="0.25">
      <c r="B10" s="23">
        <v>45900</v>
      </c>
      <c r="C10" s="24" t="str">
        <f>IF(Preliminary!BA23&lt;3,"Winner of Pool C",Preliminary!AY23)</f>
        <v>Winner of Pool C</v>
      </c>
      <c r="D10" s="48"/>
      <c r="E10" s="49" t="s">
        <v>0</v>
      </c>
      <c r="F10" s="47"/>
      <c r="G10" s="25" t="str">
        <f>IF(Preliminary!BA48&lt;3,"Runners-up of Pool F",Preliminary!AY48)</f>
        <v>Runners-up of Pool F</v>
      </c>
      <c r="H10" s="28"/>
      <c r="I10" s="29" t="s">
        <v>0</v>
      </c>
      <c r="J10" s="30"/>
      <c r="K10" s="28"/>
      <c r="L10" s="29" t="s">
        <v>0</v>
      </c>
      <c r="M10" s="30"/>
      <c r="N10" s="28"/>
      <c r="O10" s="29" t="s">
        <v>0</v>
      </c>
      <c r="P10" s="30"/>
      <c r="Q10" s="28"/>
      <c r="R10" s="29" t="s">
        <v>0</v>
      </c>
      <c r="S10" s="30"/>
      <c r="T10" s="28"/>
      <c r="U10" s="29" t="s">
        <v>0</v>
      </c>
      <c r="V10" s="30"/>
      <c r="W10" s="31">
        <f t="shared" si="0"/>
        <v>0</v>
      </c>
      <c r="X10" s="29" t="s">
        <v>0</v>
      </c>
      <c r="Y10" s="32">
        <f t="shared" si="1"/>
        <v>0</v>
      </c>
      <c r="AA10" s="12">
        <f t="shared" si="2"/>
        <v>0</v>
      </c>
      <c r="AB10" s="12">
        <f t="shared" si="3"/>
        <v>0</v>
      </c>
      <c r="AC10" s="12">
        <f t="shared" si="4"/>
        <v>0</v>
      </c>
      <c r="AD10" s="12">
        <f t="shared" si="5"/>
        <v>0</v>
      </c>
      <c r="AE10" s="12">
        <f t="shared" si="6"/>
        <v>0</v>
      </c>
      <c r="AF10" s="12">
        <f t="shared" si="7"/>
        <v>0</v>
      </c>
      <c r="AG10" s="12">
        <f t="shared" si="8"/>
        <v>0</v>
      </c>
      <c r="AH10" s="12">
        <f t="shared" si="9"/>
        <v>0</v>
      </c>
      <c r="AI10" s="12">
        <f t="shared" si="10"/>
        <v>0</v>
      </c>
      <c r="AJ10" s="12">
        <f t="shared" si="11"/>
        <v>0</v>
      </c>
      <c r="AL10" s="12">
        <f t="shared" si="12"/>
        <v>0</v>
      </c>
      <c r="AM10" s="12">
        <f t="shared" si="13"/>
        <v>0</v>
      </c>
      <c r="AN10" s="12">
        <f t="shared" si="14"/>
        <v>0</v>
      </c>
      <c r="AO10" s="12">
        <f t="shared" si="15"/>
        <v>0</v>
      </c>
      <c r="AP10" s="12">
        <f t="shared" si="16"/>
        <v>0</v>
      </c>
      <c r="AQ10" s="12">
        <f t="shared" si="17"/>
        <v>0</v>
      </c>
      <c r="AR10" s="12">
        <f t="shared" si="18"/>
        <v>0</v>
      </c>
      <c r="AS10" s="12">
        <f t="shared" si="19"/>
        <v>0</v>
      </c>
      <c r="AT10" s="12">
        <f t="shared" si="20"/>
        <v>0</v>
      </c>
    </row>
    <row r="11" spans="2:67" ht="12.75" customHeight="1" x14ac:dyDescent="0.25">
      <c r="B11" s="23">
        <v>45900</v>
      </c>
      <c r="C11" s="24" t="str">
        <f>IF(Preliminary!BA47&lt;3,"Winner of Pool F",Preliminary!AY47)</f>
        <v>Winner of Pool F</v>
      </c>
      <c r="D11" s="48"/>
      <c r="E11" s="49" t="s">
        <v>0</v>
      </c>
      <c r="F11" s="47"/>
      <c r="G11" s="25" t="str">
        <f>IF(Preliminary!BA24&lt;3,"Runners-up of Pool C",Preliminary!AY24)</f>
        <v>Runners-up of Pool C</v>
      </c>
      <c r="H11" s="28"/>
      <c r="I11" s="29" t="s">
        <v>0</v>
      </c>
      <c r="J11" s="30"/>
      <c r="K11" s="28"/>
      <c r="L11" s="29" t="s">
        <v>0</v>
      </c>
      <c r="M11" s="30"/>
      <c r="N11" s="28"/>
      <c r="O11" s="29" t="s">
        <v>0</v>
      </c>
      <c r="P11" s="30"/>
      <c r="Q11" s="28"/>
      <c r="R11" s="29" t="s">
        <v>0</v>
      </c>
      <c r="S11" s="30"/>
      <c r="T11" s="28"/>
      <c r="U11" s="29" t="s">
        <v>0</v>
      </c>
      <c r="V11" s="30"/>
      <c r="W11" s="31">
        <f t="shared" si="0"/>
        <v>0</v>
      </c>
      <c r="X11" s="29" t="s">
        <v>0</v>
      </c>
      <c r="Y11" s="32">
        <f t="shared" si="1"/>
        <v>0</v>
      </c>
      <c r="AA11" s="12">
        <f t="shared" si="2"/>
        <v>0</v>
      </c>
      <c r="AB11" s="12">
        <f t="shared" si="3"/>
        <v>0</v>
      </c>
      <c r="AC11" s="12">
        <f t="shared" si="4"/>
        <v>0</v>
      </c>
      <c r="AD11" s="12">
        <f t="shared" si="5"/>
        <v>0</v>
      </c>
      <c r="AE11" s="12">
        <f t="shared" si="6"/>
        <v>0</v>
      </c>
      <c r="AF11" s="12">
        <f t="shared" si="7"/>
        <v>0</v>
      </c>
      <c r="AG11" s="12">
        <f t="shared" si="8"/>
        <v>0</v>
      </c>
      <c r="AH11" s="12">
        <f t="shared" si="9"/>
        <v>0</v>
      </c>
      <c r="AI11" s="12">
        <f t="shared" si="10"/>
        <v>0</v>
      </c>
      <c r="AJ11" s="12">
        <f t="shared" si="11"/>
        <v>0</v>
      </c>
      <c r="AL11" s="12">
        <f t="shared" si="12"/>
        <v>0</v>
      </c>
      <c r="AM11" s="12">
        <f t="shared" si="13"/>
        <v>0</v>
      </c>
      <c r="AN11" s="12">
        <f t="shared" si="14"/>
        <v>0</v>
      </c>
      <c r="AO11" s="12">
        <f t="shared" si="15"/>
        <v>0</v>
      </c>
      <c r="AP11" s="12">
        <f t="shared" si="16"/>
        <v>0</v>
      </c>
      <c r="AQ11" s="12">
        <f t="shared" si="17"/>
        <v>0</v>
      </c>
      <c r="AR11" s="12">
        <f t="shared" si="18"/>
        <v>0</v>
      </c>
      <c r="AS11" s="12">
        <f t="shared" si="19"/>
        <v>0</v>
      </c>
      <c r="AT11" s="12">
        <f t="shared" si="20"/>
        <v>0</v>
      </c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</row>
    <row r="12" spans="2:67" ht="12.75" customHeight="1" x14ac:dyDescent="0.25">
      <c r="B12" s="23">
        <v>45901</v>
      </c>
      <c r="C12" s="24" t="str">
        <f>IF(Preliminary!BA31&lt;3,"Winner of Pool D",Preliminary!AY31)</f>
        <v>Winner of Pool D</v>
      </c>
      <c r="D12" s="48"/>
      <c r="E12" s="49" t="s">
        <v>0</v>
      </c>
      <c r="F12" s="47"/>
      <c r="G12" s="25" t="str">
        <f>IF(Preliminary!BB40&lt;3,"Runners-up of Pool E",Preliminary!AY40)</f>
        <v>Runners-up of Pool E</v>
      </c>
      <c r="H12" s="28"/>
      <c r="I12" s="29" t="s">
        <v>0</v>
      </c>
      <c r="J12" s="30"/>
      <c r="K12" s="28"/>
      <c r="L12" s="29" t="s">
        <v>0</v>
      </c>
      <c r="M12" s="30"/>
      <c r="N12" s="28"/>
      <c r="O12" s="29" t="s">
        <v>0</v>
      </c>
      <c r="P12" s="30"/>
      <c r="Q12" s="28"/>
      <c r="R12" s="29" t="s">
        <v>0</v>
      </c>
      <c r="S12" s="30"/>
      <c r="T12" s="28"/>
      <c r="U12" s="29" t="s">
        <v>0</v>
      </c>
      <c r="V12" s="30"/>
      <c r="W12" s="31">
        <f t="shared" si="0"/>
        <v>0</v>
      </c>
      <c r="X12" s="29" t="s">
        <v>0</v>
      </c>
      <c r="Y12" s="32">
        <f t="shared" si="1"/>
        <v>0</v>
      </c>
      <c r="AA12" s="12">
        <f t="shared" si="2"/>
        <v>0</v>
      </c>
      <c r="AB12" s="12">
        <f t="shared" si="3"/>
        <v>0</v>
      </c>
      <c r="AC12" s="12">
        <f t="shared" si="4"/>
        <v>0</v>
      </c>
      <c r="AD12" s="12">
        <f t="shared" si="5"/>
        <v>0</v>
      </c>
      <c r="AE12" s="12">
        <f t="shared" si="6"/>
        <v>0</v>
      </c>
      <c r="AF12" s="12">
        <f t="shared" si="7"/>
        <v>0</v>
      </c>
      <c r="AG12" s="12">
        <f t="shared" si="8"/>
        <v>0</v>
      </c>
      <c r="AH12" s="12">
        <f t="shared" si="9"/>
        <v>0</v>
      </c>
      <c r="AI12" s="12">
        <f t="shared" si="10"/>
        <v>0</v>
      </c>
      <c r="AJ12" s="12">
        <f t="shared" si="11"/>
        <v>0</v>
      </c>
      <c r="AL12" s="12">
        <f t="shared" si="12"/>
        <v>0</v>
      </c>
      <c r="AM12" s="12">
        <f t="shared" si="13"/>
        <v>0</v>
      </c>
      <c r="AN12" s="12">
        <f t="shared" si="14"/>
        <v>0</v>
      </c>
      <c r="AO12" s="12">
        <f t="shared" si="15"/>
        <v>0</v>
      </c>
      <c r="AP12" s="12">
        <f t="shared" si="16"/>
        <v>0</v>
      </c>
      <c r="AQ12" s="12">
        <f t="shared" si="17"/>
        <v>0</v>
      </c>
      <c r="AR12" s="12">
        <f t="shared" si="18"/>
        <v>0</v>
      </c>
      <c r="AS12" s="12">
        <f t="shared" si="19"/>
        <v>0</v>
      </c>
      <c r="AT12" s="12">
        <f t="shared" si="20"/>
        <v>0</v>
      </c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</row>
    <row r="13" spans="2:67" ht="12.75" customHeight="1" x14ac:dyDescent="0.25">
      <c r="B13" s="23">
        <v>45901</v>
      </c>
      <c r="C13" s="24" t="str">
        <f>IF(Preliminary!BA39&lt;3,"Winner of Pool E",Preliminary!AY39)</f>
        <v>Winner of Pool E</v>
      </c>
      <c r="D13" s="48"/>
      <c r="E13" s="49" t="s">
        <v>0</v>
      </c>
      <c r="F13" s="47"/>
      <c r="G13" s="25" t="str">
        <f>IF(Preliminary!BA32&lt;3,"Runners-up of Pool D",Preliminary!AY32)</f>
        <v>Runners-up of Pool D</v>
      </c>
      <c r="H13" s="28"/>
      <c r="I13" s="29" t="s">
        <v>0</v>
      </c>
      <c r="J13" s="30"/>
      <c r="K13" s="28"/>
      <c r="L13" s="29" t="s">
        <v>0</v>
      </c>
      <c r="M13" s="30"/>
      <c r="N13" s="28"/>
      <c r="O13" s="29" t="s">
        <v>0</v>
      </c>
      <c r="P13" s="30"/>
      <c r="Q13" s="28"/>
      <c r="R13" s="29" t="s">
        <v>0</v>
      </c>
      <c r="S13" s="30"/>
      <c r="T13" s="28"/>
      <c r="U13" s="29" t="s">
        <v>0</v>
      </c>
      <c r="V13" s="30"/>
      <c r="W13" s="31">
        <f t="shared" si="0"/>
        <v>0</v>
      </c>
      <c r="X13" s="29" t="s">
        <v>0</v>
      </c>
      <c r="Y13" s="32">
        <f t="shared" si="1"/>
        <v>0</v>
      </c>
      <c r="AA13" s="12">
        <f t="shared" si="2"/>
        <v>0</v>
      </c>
      <c r="AB13" s="12">
        <f t="shared" si="3"/>
        <v>0</v>
      </c>
      <c r="AC13" s="12">
        <f t="shared" si="4"/>
        <v>0</v>
      </c>
      <c r="AD13" s="12">
        <f t="shared" si="5"/>
        <v>0</v>
      </c>
      <c r="AE13" s="12">
        <f t="shared" si="6"/>
        <v>0</v>
      </c>
      <c r="AF13" s="12">
        <f t="shared" si="7"/>
        <v>0</v>
      </c>
      <c r="AG13" s="12">
        <f t="shared" si="8"/>
        <v>0</v>
      </c>
      <c r="AH13" s="12">
        <f t="shared" si="9"/>
        <v>0</v>
      </c>
      <c r="AI13" s="12">
        <f t="shared" si="10"/>
        <v>0</v>
      </c>
      <c r="AJ13" s="12">
        <f t="shared" si="11"/>
        <v>0</v>
      </c>
      <c r="AL13" s="12">
        <f t="shared" si="12"/>
        <v>0</v>
      </c>
      <c r="AM13" s="12">
        <f t="shared" si="13"/>
        <v>0</v>
      </c>
      <c r="AN13" s="12">
        <f t="shared" si="14"/>
        <v>0</v>
      </c>
      <c r="AO13" s="12">
        <f t="shared" si="15"/>
        <v>0</v>
      </c>
      <c r="AP13" s="12">
        <f t="shared" si="16"/>
        <v>0</v>
      </c>
      <c r="AQ13" s="12">
        <f t="shared" si="17"/>
        <v>0</v>
      </c>
      <c r="AR13" s="12">
        <f t="shared" si="18"/>
        <v>0</v>
      </c>
      <c r="AS13" s="12">
        <f t="shared" si="19"/>
        <v>0</v>
      </c>
      <c r="AT13" s="12">
        <f t="shared" si="20"/>
        <v>0</v>
      </c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</row>
    <row r="14" spans="2:67" ht="12.75" customHeight="1" x14ac:dyDescent="0.25"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</row>
    <row r="15" spans="2:67" ht="15" customHeight="1" x14ac:dyDescent="0.25">
      <c r="B15" s="77" t="s">
        <v>106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AU15" s="62" t="s">
        <v>103</v>
      </c>
      <c r="AV15" s="62"/>
    </row>
    <row r="16" spans="2:67" ht="12.75" customHeight="1" x14ac:dyDescent="0.25">
      <c r="B16" s="34" t="s">
        <v>86</v>
      </c>
      <c r="C16" s="35"/>
      <c r="D16" s="58" t="s">
        <v>87</v>
      </c>
      <c r="E16" s="58"/>
      <c r="F16" s="58"/>
      <c r="G16" s="36"/>
      <c r="H16" s="57" t="s">
        <v>88</v>
      </c>
      <c r="I16" s="56"/>
      <c r="J16" s="56"/>
      <c r="K16" s="57" t="s">
        <v>89</v>
      </c>
      <c r="L16" s="56"/>
      <c r="M16" s="56"/>
      <c r="N16" s="57" t="s">
        <v>90</v>
      </c>
      <c r="O16" s="56"/>
      <c r="P16" s="56"/>
      <c r="Q16" s="57" t="s">
        <v>91</v>
      </c>
      <c r="R16" s="56"/>
      <c r="S16" s="56"/>
      <c r="T16" s="57" t="s">
        <v>92</v>
      </c>
      <c r="U16" s="56"/>
      <c r="V16" s="56"/>
      <c r="W16" s="56" t="s">
        <v>1</v>
      </c>
      <c r="X16" s="56"/>
      <c r="Y16" s="56"/>
      <c r="AA16" s="12" t="s">
        <v>23</v>
      </c>
      <c r="AB16" s="12" t="s">
        <v>11</v>
      </c>
      <c r="AC16" s="12" t="s">
        <v>8</v>
      </c>
      <c r="AD16" s="12" t="s">
        <v>6</v>
      </c>
      <c r="AE16" s="12" t="s">
        <v>7</v>
      </c>
      <c r="AF16" s="12" t="s">
        <v>3</v>
      </c>
      <c r="AG16" s="13" t="s">
        <v>5</v>
      </c>
      <c r="AH16" s="13" t="s">
        <v>4</v>
      </c>
      <c r="AI16" s="12" t="s">
        <v>9</v>
      </c>
      <c r="AJ16" s="12" t="s">
        <v>10</v>
      </c>
      <c r="AL16" s="12" t="s">
        <v>12</v>
      </c>
      <c r="AM16" s="12" t="s">
        <v>13</v>
      </c>
      <c r="AN16" s="12" t="s">
        <v>6</v>
      </c>
      <c r="AO16" s="12" t="s">
        <v>7</v>
      </c>
      <c r="AP16" s="13" t="s">
        <v>14</v>
      </c>
      <c r="AQ16" s="13" t="s">
        <v>15</v>
      </c>
      <c r="AR16" s="13" t="s">
        <v>16</v>
      </c>
      <c r="AS16" s="12" t="s">
        <v>9</v>
      </c>
      <c r="AT16" s="12" t="s">
        <v>10</v>
      </c>
      <c r="AU16" s="63" t="s">
        <v>41</v>
      </c>
      <c r="AV16" s="64"/>
    </row>
    <row r="17" spans="2:64" ht="12.75" customHeight="1" x14ac:dyDescent="0.25">
      <c r="B17" s="23">
        <v>45903</v>
      </c>
      <c r="C17" s="24" t="str">
        <f>IF(AB6=0,"Winner R1",AB6)</f>
        <v>Winner R1</v>
      </c>
      <c r="D17" s="48"/>
      <c r="E17" s="49" t="s">
        <v>0</v>
      </c>
      <c r="F17" s="47"/>
      <c r="G17" s="25" t="str">
        <f>IF(AB7=0,"Winner R2",AB7)</f>
        <v>Winner R2</v>
      </c>
      <c r="H17" s="28"/>
      <c r="I17" s="29" t="s">
        <v>0</v>
      </c>
      <c r="J17" s="30"/>
      <c r="K17" s="28"/>
      <c r="L17" s="29" t="s">
        <v>0</v>
      </c>
      <c r="M17" s="30"/>
      <c r="N17" s="28"/>
      <c r="O17" s="29" t="s">
        <v>0</v>
      </c>
      <c r="P17" s="30"/>
      <c r="Q17" s="28"/>
      <c r="R17" s="29" t="s">
        <v>0</v>
      </c>
      <c r="S17" s="30"/>
      <c r="T17" s="28"/>
      <c r="U17" s="29" t="s">
        <v>0</v>
      </c>
      <c r="V17" s="30"/>
      <c r="W17" s="31">
        <f>SUM(H17,K17,N17,Q17,T17)</f>
        <v>0</v>
      </c>
      <c r="X17" s="29" t="s">
        <v>0</v>
      </c>
      <c r="Y17" s="32">
        <f>SUM(J17,M17,P17,S17,V17)</f>
        <v>0</v>
      </c>
      <c r="AA17" s="12">
        <f>AD17+AE17</f>
        <v>0</v>
      </c>
      <c r="AB17" s="12">
        <f>IF(OR(D17="",F17=""),0,IF(D17&gt;F17,C17,G17))</f>
        <v>0</v>
      </c>
      <c r="AC17" s="12">
        <f>IF(OR(D17="",F17=""),0,1)</f>
        <v>0</v>
      </c>
      <c r="AD17" s="12">
        <f>IF(OR(D17="",F17=""),0,IF(D17&gt;F17,D17,F17))</f>
        <v>0</v>
      </c>
      <c r="AE17" s="12">
        <f>IF(OR(D17="",F17=""),0,IF(D17&gt;F17,F17,D17))</f>
        <v>0</v>
      </c>
      <c r="AF17" s="12">
        <f>IF(AND(AD17=3,AE17=0),1,0)</f>
        <v>0</v>
      </c>
      <c r="AG17" s="12">
        <f>IF(AND(AD17=3,AE17=1),1,0)</f>
        <v>0</v>
      </c>
      <c r="AH17" s="12">
        <f>IF(AND(AD17=3,AE17=2),1,0)</f>
        <v>0</v>
      </c>
      <c r="AI17" s="12">
        <f>IF(D17&gt;F17,SUM(H17,K17,N17,Q17,T17,),SUM(J17,M17,P17,S17,V17))</f>
        <v>0</v>
      </c>
      <c r="AJ17" s="12">
        <f>IF(D17&gt;F17,SUM(J17,M17,P17,S17,V17),SUM(H17,K17,N17,Q17,T17))</f>
        <v>0</v>
      </c>
      <c r="AL17" s="12">
        <f>IF(OR(D17="",F17=""),0,IF(D17&lt;F17,C17,G17))</f>
        <v>0</v>
      </c>
      <c r="AM17" s="12">
        <f>IF(OR(D17="",F17=""),0,1)</f>
        <v>0</v>
      </c>
      <c r="AN17" s="12">
        <f>IF(OR(D17="",F17=""),0,IF(D17&lt;F17,D17,F17))</f>
        <v>0</v>
      </c>
      <c r="AO17" s="12">
        <f>IF(OR(D17="",F17=""),0,IF(D17&lt;F17,F17,D17))</f>
        <v>0</v>
      </c>
      <c r="AP17" s="12">
        <f>IF(AND(AN17=2,AO17=3),1,0)</f>
        <v>0</v>
      </c>
      <c r="AQ17" s="12">
        <f>IF(AND(AN17=1,AO17=3),1,0)</f>
        <v>0</v>
      </c>
      <c r="AR17" s="12">
        <f>IF(AND(AN17=0,AO17=3),1,0)</f>
        <v>0</v>
      </c>
      <c r="AS17" s="12">
        <f>IF(D17&lt;F17,SUM(H17,K17,N17,Q17,T17,),SUM(J17,M17,P17,S17,V17))</f>
        <v>0</v>
      </c>
      <c r="AT17" s="12">
        <f>IF(D17&lt;F17,SUM(J17,M17,P17,S17,V17),SUM(H17,K17,N17,Q17,T17))</f>
        <v>0</v>
      </c>
      <c r="AU17" s="65" t="s">
        <v>42</v>
      </c>
      <c r="AV17" s="66"/>
    </row>
    <row r="18" spans="2:64" ht="12.75" customHeight="1" x14ac:dyDescent="0.25">
      <c r="B18" s="23">
        <v>45903</v>
      </c>
      <c r="C18" s="24" t="str">
        <f>IF(AB8=0,"Winner R3",AB8)</f>
        <v>Winner R3</v>
      </c>
      <c r="D18" s="48"/>
      <c r="E18" s="49" t="s">
        <v>0</v>
      </c>
      <c r="F18" s="47"/>
      <c r="G18" s="25" t="str">
        <f>IF(AB9=0,"Winner R4",AB9)</f>
        <v>Winner R4</v>
      </c>
      <c r="H18" s="28"/>
      <c r="I18" s="29" t="s">
        <v>0</v>
      </c>
      <c r="J18" s="30"/>
      <c r="K18" s="28"/>
      <c r="L18" s="29" t="s">
        <v>0</v>
      </c>
      <c r="M18" s="30"/>
      <c r="N18" s="28"/>
      <c r="O18" s="29" t="s">
        <v>0</v>
      </c>
      <c r="P18" s="30"/>
      <c r="Q18" s="28"/>
      <c r="R18" s="29" t="s">
        <v>0</v>
      </c>
      <c r="S18" s="30"/>
      <c r="T18" s="28"/>
      <c r="U18" s="29" t="s">
        <v>0</v>
      </c>
      <c r="V18" s="30"/>
      <c r="W18" s="31">
        <f>SUM(H18,K18,N18,Q18,T18)</f>
        <v>0</v>
      </c>
      <c r="X18" s="29" t="s">
        <v>0</v>
      </c>
      <c r="Y18" s="32">
        <f>SUM(J18,M18,P18,S18,V18)</f>
        <v>0</v>
      </c>
      <c r="AA18" s="12">
        <f t="shared" ref="AA18:AA20" si="21">AD18+AE18</f>
        <v>0</v>
      </c>
      <c r="AB18" s="12">
        <f t="shared" ref="AB18:AB20" si="22">IF(OR(D18="",F18=""),0,IF(D18&gt;F18,C18,G18))</f>
        <v>0</v>
      </c>
      <c r="AC18" s="12">
        <f t="shared" ref="AC18:AC20" si="23">IF(OR(D18="",F18=""),0,1)</f>
        <v>0</v>
      </c>
      <c r="AD18" s="12">
        <f t="shared" ref="AD18:AD20" si="24">IF(OR(D18="",F18=""),0,IF(D18&gt;F18,D18,F18))</f>
        <v>0</v>
      </c>
      <c r="AE18" s="12">
        <f t="shared" ref="AE18:AE20" si="25">IF(OR(D18="",F18=""),0,IF(D18&gt;F18,F18,D18))</f>
        <v>0</v>
      </c>
      <c r="AF18" s="12">
        <f t="shared" ref="AF18:AF20" si="26">IF(AND(AD18=3,AE18=0),1,0)</f>
        <v>0</v>
      </c>
      <c r="AG18" s="12">
        <f t="shared" ref="AG18:AG20" si="27">IF(AND(AD18=3,AE18=1),1,0)</f>
        <v>0</v>
      </c>
      <c r="AH18" s="12">
        <f t="shared" ref="AH18:AH20" si="28">IF(AND(AD18=3,AE18=2),1,0)</f>
        <v>0</v>
      </c>
      <c r="AI18" s="12">
        <f t="shared" ref="AI18:AI20" si="29">IF(D18&gt;F18,SUM(H18,K18,N18,Q18,T18,),SUM(J18,M18,P18,S18,V18))</f>
        <v>0</v>
      </c>
      <c r="AJ18" s="12">
        <f t="shared" ref="AJ18:AJ20" si="30">IF(D18&gt;F18,SUM(J18,M18,P18,S18,V18),SUM(H18,K18,N18,Q18,T18))</f>
        <v>0</v>
      </c>
      <c r="AL18" s="12">
        <f t="shared" ref="AL18:AL20" si="31">IF(OR(D18="",F18=""),0,IF(D18&lt;F18,C18,G18))</f>
        <v>0</v>
      </c>
      <c r="AM18" s="12">
        <f t="shared" ref="AM18:AM20" si="32">IF(OR(D18="",F18=""),0,1)</f>
        <v>0</v>
      </c>
      <c r="AN18" s="12">
        <f t="shared" ref="AN18:AN20" si="33">IF(OR(D18="",F18=""),0,IF(D18&lt;F18,D18,F18))</f>
        <v>0</v>
      </c>
      <c r="AO18" s="12">
        <f t="shared" ref="AO18:AO20" si="34">IF(OR(D18="",F18=""),0,IF(D18&lt;F18,F18,D18))</f>
        <v>0</v>
      </c>
      <c r="AP18" s="12">
        <f t="shared" ref="AP18:AP20" si="35">IF(AND(AN18=2,AO18=3),1,0)</f>
        <v>0</v>
      </c>
      <c r="AQ18" s="12">
        <f t="shared" ref="AQ18:AQ20" si="36">IF(AND(AN18=1,AO18=3),1,0)</f>
        <v>0</v>
      </c>
      <c r="AR18" s="12">
        <f t="shared" ref="AR18:AR20" si="37">IF(AND(AN18=0,AO18=3),1,0)</f>
        <v>0</v>
      </c>
      <c r="AS18" s="12">
        <f t="shared" ref="AS18:AS20" si="38">IF(D18&lt;F18,SUM(H18,K18,N18,Q18,T18,),SUM(J18,M18,P18,S18,V18))</f>
        <v>0</v>
      </c>
      <c r="AT18" s="12">
        <f t="shared" ref="AT18:AT20" si="39">IF(D18&lt;F18,SUM(J18,M18,P18,S18,V18),SUM(H18,K18,N18,Q18,T18))</f>
        <v>0</v>
      </c>
      <c r="AU18" s="65" t="s">
        <v>43</v>
      </c>
      <c r="AV18" s="66"/>
    </row>
    <row r="19" spans="2:64" ht="12.75" customHeight="1" x14ac:dyDescent="0.25">
      <c r="B19" s="23">
        <v>45904</v>
      </c>
      <c r="C19" s="24" t="str">
        <f>IF(AB10=0,"Winner R5",AB10)</f>
        <v>Winner R5</v>
      </c>
      <c r="D19" s="48"/>
      <c r="E19" s="49" t="s">
        <v>0</v>
      </c>
      <c r="F19" s="47"/>
      <c r="G19" s="25" t="str">
        <f>IF(AB11=0,"Winner R6",AB11)</f>
        <v>Winner R6</v>
      </c>
      <c r="H19" s="28"/>
      <c r="I19" s="29" t="s">
        <v>0</v>
      </c>
      <c r="J19" s="30"/>
      <c r="K19" s="28"/>
      <c r="L19" s="29" t="s">
        <v>0</v>
      </c>
      <c r="M19" s="30"/>
      <c r="N19" s="28"/>
      <c r="O19" s="29" t="s">
        <v>0</v>
      </c>
      <c r="P19" s="30"/>
      <c r="Q19" s="28"/>
      <c r="R19" s="29" t="s">
        <v>0</v>
      </c>
      <c r="S19" s="30"/>
      <c r="T19" s="28"/>
      <c r="U19" s="29" t="s">
        <v>0</v>
      </c>
      <c r="V19" s="30"/>
      <c r="W19" s="31">
        <f>SUM(H19,K19,N19,Q19,T19)</f>
        <v>0</v>
      </c>
      <c r="X19" s="29" t="s">
        <v>0</v>
      </c>
      <c r="Y19" s="32">
        <f>SUM(J19,M19,P19,S19,V19)</f>
        <v>0</v>
      </c>
      <c r="AA19" s="12">
        <f t="shared" si="21"/>
        <v>0</v>
      </c>
      <c r="AB19" s="12">
        <f t="shared" si="22"/>
        <v>0</v>
      </c>
      <c r="AC19" s="12">
        <f t="shared" si="23"/>
        <v>0</v>
      </c>
      <c r="AD19" s="12">
        <f t="shared" si="24"/>
        <v>0</v>
      </c>
      <c r="AE19" s="12">
        <f t="shared" si="25"/>
        <v>0</v>
      </c>
      <c r="AF19" s="12">
        <f t="shared" si="26"/>
        <v>0</v>
      </c>
      <c r="AG19" s="12">
        <f t="shared" si="27"/>
        <v>0</v>
      </c>
      <c r="AH19" s="12">
        <f t="shared" si="28"/>
        <v>0</v>
      </c>
      <c r="AI19" s="12">
        <f t="shared" si="29"/>
        <v>0</v>
      </c>
      <c r="AJ19" s="12">
        <f t="shared" si="30"/>
        <v>0</v>
      </c>
      <c r="AL19" s="12">
        <f t="shared" si="31"/>
        <v>0</v>
      </c>
      <c r="AM19" s="12">
        <f t="shared" si="32"/>
        <v>0</v>
      </c>
      <c r="AN19" s="12">
        <f t="shared" si="33"/>
        <v>0</v>
      </c>
      <c r="AO19" s="12">
        <f t="shared" si="34"/>
        <v>0</v>
      </c>
      <c r="AP19" s="12">
        <f t="shared" si="35"/>
        <v>0</v>
      </c>
      <c r="AQ19" s="12">
        <f t="shared" si="36"/>
        <v>0</v>
      </c>
      <c r="AR19" s="12">
        <f t="shared" si="37"/>
        <v>0</v>
      </c>
      <c r="AS19" s="12">
        <f t="shared" si="38"/>
        <v>0</v>
      </c>
      <c r="AT19" s="12">
        <f t="shared" si="39"/>
        <v>0</v>
      </c>
      <c r="AU19" s="65" t="s">
        <v>44</v>
      </c>
      <c r="AV19" s="66"/>
    </row>
    <row r="20" spans="2:64" ht="12.75" customHeight="1" x14ac:dyDescent="0.25">
      <c r="B20" s="23">
        <v>45904</v>
      </c>
      <c r="C20" s="24" t="str">
        <f>IF(AB12=0,"Winner R7",AB12)</f>
        <v>Winner R7</v>
      </c>
      <c r="D20" s="48"/>
      <c r="E20" s="49" t="s">
        <v>0</v>
      </c>
      <c r="F20" s="47"/>
      <c r="G20" s="25" t="str">
        <f>IF(AB13=0,"Winner R8",AB13)</f>
        <v>Winner R8</v>
      </c>
      <c r="H20" s="28"/>
      <c r="I20" s="29" t="s">
        <v>0</v>
      </c>
      <c r="J20" s="30"/>
      <c r="K20" s="28"/>
      <c r="L20" s="29" t="s">
        <v>0</v>
      </c>
      <c r="M20" s="30"/>
      <c r="N20" s="28"/>
      <c r="O20" s="29" t="s">
        <v>0</v>
      </c>
      <c r="P20" s="30"/>
      <c r="Q20" s="28"/>
      <c r="R20" s="29" t="s">
        <v>0</v>
      </c>
      <c r="S20" s="30"/>
      <c r="T20" s="28"/>
      <c r="U20" s="29" t="s">
        <v>0</v>
      </c>
      <c r="V20" s="30"/>
      <c r="W20" s="31">
        <f>SUM(H20,K20,N20,Q20,T20)</f>
        <v>0</v>
      </c>
      <c r="X20" s="29" t="s">
        <v>0</v>
      </c>
      <c r="Y20" s="32">
        <f>SUM(J20,M20,P20,S20,V20)</f>
        <v>0</v>
      </c>
      <c r="AA20" s="12">
        <f t="shared" si="21"/>
        <v>0</v>
      </c>
      <c r="AB20" s="12">
        <f t="shared" si="22"/>
        <v>0</v>
      </c>
      <c r="AC20" s="12">
        <f t="shared" si="23"/>
        <v>0</v>
      </c>
      <c r="AD20" s="12">
        <f t="shared" si="24"/>
        <v>0</v>
      </c>
      <c r="AE20" s="12">
        <f t="shared" si="25"/>
        <v>0</v>
      </c>
      <c r="AF20" s="12">
        <f t="shared" si="26"/>
        <v>0</v>
      </c>
      <c r="AG20" s="12">
        <f t="shared" si="27"/>
        <v>0</v>
      </c>
      <c r="AH20" s="12">
        <f t="shared" si="28"/>
        <v>0</v>
      </c>
      <c r="AI20" s="12">
        <f t="shared" si="29"/>
        <v>0</v>
      </c>
      <c r="AJ20" s="12">
        <f t="shared" si="30"/>
        <v>0</v>
      </c>
      <c r="AL20" s="12">
        <f t="shared" si="31"/>
        <v>0</v>
      </c>
      <c r="AM20" s="12">
        <f t="shared" si="32"/>
        <v>0</v>
      </c>
      <c r="AN20" s="12">
        <f t="shared" si="33"/>
        <v>0</v>
      </c>
      <c r="AO20" s="12">
        <f t="shared" si="34"/>
        <v>0</v>
      </c>
      <c r="AP20" s="12">
        <f t="shared" si="35"/>
        <v>0</v>
      </c>
      <c r="AQ20" s="12">
        <f t="shared" si="36"/>
        <v>0</v>
      </c>
      <c r="AR20" s="12">
        <f t="shared" si="37"/>
        <v>0</v>
      </c>
      <c r="AS20" s="12">
        <f t="shared" si="38"/>
        <v>0</v>
      </c>
      <c r="AT20" s="12">
        <f t="shared" si="39"/>
        <v>0</v>
      </c>
      <c r="AU20" s="67" t="s">
        <v>45</v>
      </c>
      <c r="AV20" s="68"/>
    </row>
    <row r="21" spans="2:64" ht="12.75" customHeight="1" x14ac:dyDescent="0.25"/>
    <row r="22" spans="2:64" ht="15" customHeight="1" x14ac:dyDescent="0.25">
      <c r="B22" s="77" t="s">
        <v>107</v>
      </c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</row>
    <row r="23" spans="2:64" ht="12.75" customHeight="1" x14ac:dyDescent="0.25">
      <c r="B23" s="34" t="s">
        <v>86</v>
      </c>
      <c r="C23" s="35"/>
      <c r="D23" s="58" t="s">
        <v>87</v>
      </c>
      <c r="E23" s="58"/>
      <c r="F23" s="58"/>
      <c r="G23" s="36"/>
      <c r="H23" s="57" t="s">
        <v>88</v>
      </c>
      <c r="I23" s="56"/>
      <c r="J23" s="56"/>
      <c r="K23" s="57" t="s">
        <v>89</v>
      </c>
      <c r="L23" s="56"/>
      <c r="M23" s="56"/>
      <c r="N23" s="57" t="s">
        <v>90</v>
      </c>
      <c r="O23" s="56"/>
      <c r="P23" s="56"/>
      <c r="Q23" s="57" t="s">
        <v>91</v>
      </c>
      <c r="R23" s="56"/>
      <c r="S23" s="56"/>
      <c r="T23" s="57" t="s">
        <v>92</v>
      </c>
      <c r="U23" s="56"/>
      <c r="V23" s="56"/>
      <c r="W23" s="56" t="s">
        <v>1</v>
      </c>
      <c r="X23" s="56"/>
      <c r="Y23" s="56"/>
      <c r="AA23" s="12" t="s">
        <v>23</v>
      </c>
      <c r="AB23" s="12" t="s">
        <v>11</v>
      </c>
      <c r="AC23" s="12" t="s">
        <v>8</v>
      </c>
      <c r="AD23" s="12" t="s">
        <v>6</v>
      </c>
      <c r="AE23" s="12" t="s">
        <v>7</v>
      </c>
      <c r="AF23" s="12" t="s">
        <v>3</v>
      </c>
      <c r="AG23" s="13" t="s">
        <v>5</v>
      </c>
      <c r="AH23" s="13" t="s">
        <v>4</v>
      </c>
      <c r="AI23" s="12" t="s">
        <v>9</v>
      </c>
      <c r="AJ23" s="12" t="s">
        <v>10</v>
      </c>
      <c r="AL23" s="12" t="s">
        <v>12</v>
      </c>
      <c r="AM23" s="12" t="s">
        <v>13</v>
      </c>
      <c r="AN23" s="12" t="s">
        <v>6</v>
      </c>
      <c r="AO23" s="12" t="s">
        <v>7</v>
      </c>
      <c r="AP23" s="13" t="s">
        <v>14</v>
      </c>
      <c r="AQ23" s="13" t="s">
        <v>15</v>
      </c>
      <c r="AR23" s="13" t="s">
        <v>16</v>
      </c>
      <c r="AS23" s="12" t="s">
        <v>9</v>
      </c>
      <c r="AT23" s="12" t="s">
        <v>10</v>
      </c>
    </row>
    <row r="24" spans="2:64" ht="12.75" customHeight="1" x14ac:dyDescent="0.25">
      <c r="B24" s="23">
        <v>45906</v>
      </c>
      <c r="C24" s="24" t="str">
        <f>IF(AB17=0,"Winner Q1",AB17)</f>
        <v>Winner Q1</v>
      </c>
      <c r="D24" s="48"/>
      <c r="E24" s="49" t="s">
        <v>0</v>
      </c>
      <c r="F24" s="47"/>
      <c r="G24" s="25" t="str">
        <f>IF(AB20=0,"Winner Q4",AB20)</f>
        <v>Winner Q4</v>
      </c>
      <c r="H24" s="28"/>
      <c r="I24" s="29" t="s">
        <v>0</v>
      </c>
      <c r="J24" s="30"/>
      <c r="K24" s="28"/>
      <c r="L24" s="29" t="s">
        <v>0</v>
      </c>
      <c r="M24" s="30"/>
      <c r="N24" s="28"/>
      <c r="O24" s="29" t="s">
        <v>0</v>
      </c>
      <c r="P24" s="30"/>
      <c r="Q24" s="28"/>
      <c r="R24" s="29" t="s">
        <v>0</v>
      </c>
      <c r="S24" s="30"/>
      <c r="T24" s="28"/>
      <c r="U24" s="29" t="s">
        <v>0</v>
      </c>
      <c r="V24" s="30"/>
      <c r="W24" s="31">
        <f>SUM(H24,K24,N24,Q24,T24)</f>
        <v>0</v>
      </c>
      <c r="X24" s="29" t="s">
        <v>0</v>
      </c>
      <c r="Y24" s="32">
        <f>SUM(J24,M24,P24,S24,V24)</f>
        <v>0</v>
      </c>
      <c r="AA24" s="12">
        <f>AD24+AE24</f>
        <v>0</v>
      </c>
      <c r="AB24" s="12">
        <f>IF(OR(D24="",F24=""),0,IF(D24&gt;F24,C24,G24))</f>
        <v>0</v>
      </c>
      <c r="AC24" s="12">
        <f>IF(OR(D24="",F24=""),0,1)</f>
        <v>0</v>
      </c>
      <c r="AD24" s="12">
        <f>IF(OR(D24="",F24=""),0,IF(D24&gt;F24,D24,F24))</f>
        <v>0</v>
      </c>
      <c r="AE24" s="12">
        <f>IF(OR(D24="",F24=""),0,IF(D24&gt;F24,F24,D24))</f>
        <v>0</v>
      </c>
      <c r="AF24" s="12">
        <f>IF(AND(AD24=3,AE24=0),1,0)</f>
        <v>0</v>
      </c>
      <c r="AG24" s="12">
        <f>IF(AND(AD24=3,AE24=1),1,0)</f>
        <v>0</v>
      </c>
      <c r="AH24" s="12">
        <f>IF(AND(AD24=3,AE24=2),1,0)</f>
        <v>0</v>
      </c>
      <c r="AI24" s="12">
        <f>IF(D24&gt;F24,SUM(H24,K24,N24,Q24,T24,),SUM(J24,M24,P24,S24,V24))</f>
        <v>0</v>
      </c>
      <c r="AJ24" s="12">
        <f>IF(D24&gt;F24,SUM(J24,M24,P24,S24,V24),SUM(H24,K24,N24,Q24,T24))</f>
        <v>0</v>
      </c>
      <c r="AL24" s="12">
        <f>IF(OR(D24="",F24=""),0,IF(D24&lt;F24,C24,G24))</f>
        <v>0</v>
      </c>
      <c r="AM24" s="12">
        <f>IF(OR(D24="",F24=""),0,1)</f>
        <v>0</v>
      </c>
      <c r="AN24" s="12">
        <f>IF(OR(D24="",F24=""),0,IF(D24&lt;F24,D24,F24))</f>
        <v>0</v>
      </c>
      <c r="AO24" s="12">
        <f>IF(OR(D24="",F24=""),0,IF(D24&lt;F24,F24,D24))</f>
        <v>0</v>
      </c>
      <c r="AP24" s="12">
        <f>IF(AND(AN24=2,AO24=3),1,0)</f>
        <v>0</v>
      </c>
      <c r="AQ24" s="12">
        <f>IF(AND(AN24=1,AO24=3),1,0)</f>
        <v>0</v>
      </c>
      <c r="AR24" s="12">
        <f>IF(AND(AN24=0,AO24=3),1,0)</f>
        <v>0</v>
      </c>
      <c r="AS24" s="12">
        <f>IF(D24&lt;F24,SUM(H24,K24,N24,Q24,T24,),SUM(J24,M24,P24,S24,V24))</f>
        <v>0</v>
      </c>
      <c r="AT24" s="12">
        <f>IF(D24&lt;F24,SUM(J24,M24,P24,S24,V24),SUM(H24,K24,N24,Q24,T24))</f>
        <v>0</v>
      </c>
    </row>
    <row r="25" spans="2:64" ht="12.75" customHeight="1" x14ac:dyDescent="0.25">
      <c r="B25" s="23">
        <v>45906</v>
      </c>
      <c r="C25" s="24" t="str">
        <f>IF(AB18=0,"Winner Q2",AB18)</f>
        <v>Winner Q2</v>
      </c>
      <c r="D25" s="48"/>
      <c r="E25" s="49" t="s">
        <v>0</v>
      </c>
      <c r="F25" s="47"/>
      <c r="G25" s="25" t="str">
        <f>IF(AB19=0,"Winner Q3",AB19)</f>
        <v>Winner Q3</v>
      </c>
      <c r="H25" s="28"/>
      <c r="I25" s="29" t="s">
        <v>0</v>
      </c>
      <c r="J25" s="30"/>
      <c r="K25" s="28"/>
      <c r="L25" s="29" t="s">
        <v>0</v>
      </c>
      <c r="M25" s="30"/>
      <c r="N25" s="28"/>
      <c r="O25" s="29" t="s">
        <v>0</v>
      </c>
      <c r="P25" s="30"/>
      <c r="Q25" s="28"/>
      <c r="R25" s="29" t="s">
        <v>0</v>
      </c>
      <c r="S25" s="30"/>
      <c r="T25" s="28"/>
      <c r="U25" s="29" t="s">
        <v>0</v>
      </c>
      <c r="V25" s="30"/>
      <c r="W25" s="31">
        <f>SUM(H25,K25,N25,Q25,T25)</f>
        <v>0</v>
      </c>
      <c r="X25" s="29" t="s">
        <v>0</v>
      </c>
      <c r="Y25" s="32">
        <f>SUM(J25,M25,P25,S25,V25)</f>
        <v>0</v>
      </c>
      <c r="AA25" s="12">
        <f t="shared" ref="AA25" si="40">AD25+AE25</f>
        <v>0</v>
      </c>
      <c r="AB25" s="12">
        <f t="shared" ref="AB25" si="41">IF(OR(D25="",F25=""),0,IF(D25&gt;F25,C25,G25))</f>
        <v>0</v>
      </c>
      <c r="AC25" s="12">
        <f t="shared" ref="AC25" si="42">IF(OR(D25="",F25=""),0,1)</f>
        <v>0</v>
      </c>
      <c r="AD25" s="12">
        <f t="shared" ref="AD25" si="43">IF(OR(D25="",F25=""),0,IF(D25&gt;F25,D25,F25))</f>
        <v>0</v>
      </c>
      <c r="AE25" s="12">
        <f t="shared" ref="AE25" si="44">IF(OR(D25="",F25=""),0,IF(D25&gt;F25,F25,D25))</f>
        <v>0</v>
      </c>
      <c r="AF25" s="12">
        <f t="shared" ref="AF25" si="45">IF(AND(AD25=3,AE25=0),1,0)</f>
        <v>0</v>
      </c>
      <c r="AG25" s="12">
        <f t="shared" ref="AG25" si="46">IF(AND(AD25=3,AE25=1),1,0)</f>
        <v>0</v>
      </c>
      <c r="AH25" s="12">
        <f t="shared" ref="AH25" si="47">IF(AND(AD25=3,AE25=2),1,0)</f>
        <v>0</v>
      </c>
      <c r="AI25" s="12">
        <f t="shared" ref="AI25" si="48">IF(D25&gt;F25,SUM(H25,K25,N25,Q25,T25,),SUM(J25,M25,P25,S25,V25))</f>
        <v>0</v>
      </c>
      <c r="AJ25" s="12">
        <f t="shared" ref="AJ25" si="49">IF(D25&gt;F25,SUM(J25,M25,P25,S25,V25),SUM(H25,K25,N25,Q25,T25))</f>
        <v>0</v>
      </c>
      <c r="AL25" s="12">
        <f t="shared" ref="AL25" si="50">IF(OR(D25="",F25=""),0,IF(D25&lt;F25,C25,G25))</f>
        <v>0</v>
      </c>
      <c r="AM25" s="12">
        <f t="shared" ref="AM25" si="51">IF(OR(D25="",F25=""),0,1)</f>
        <v>0</v>
      </c>
      <c r="AN25" s="12">
        <f t="shared" ref="AN25" si="52">IF(OR(D25="",F25=""),0,IF(D25&lt;F25,D25,F25))</f>
        <v>0</v>
      </c>
      <c r="AO25" s="12">
        <f t="shared" ref="AO25" si="53">IF(OR(D25="",F25=""),0,IF(D25&lt;F25,F25,D25))</f>
        <v>0</v>
      </c>
      <c r="AP25" s="12">
        <f t="shared" ref="AP25" si="54">IF(AND(AN25=2,AO25=3),1,0)</f>
        <v>0</v>
      </c>
      <c r="AQ25" s="12">
        <f t="shared" ref="AQ25" si="55">IF(AND(AN25=1,AO25=3),1,0)</f>
        <v>0</v>
      </c>
      <c r="AR25" s="12">
        <f t="shared" ref="AR25" si="56">IF(AND(AN25=0,AO25=3),1,0)</f>
        <v>0</v>
      </c>
      <c r="AS25" s="12">
        <f t="shared" ref="AS25" si="57">IF(D25&lt;F25,SUM(H25,K25,N25,Q25,T25,),SUM(J25,M25,P25,S25,V25))</f>
        <v>0</v>
      </c>
      <c r="AT25" s="12">
        <f t="shared" ref="AT25" si="58">IF(D25&lt;F25,SUM(J25,M25,P25,S25,V25),SUM(H25,K25,N25,Q25,T25))</f>
        <v>0</v>
      </c>
    </row>
    <row r="26" spans="2:64" ht="12.75" customHeight="1" x14ac:dyDescent="0.25"/>
    <row r="27" spans="2:64" ht="12.75" customHeight="1" x14ac:dyDescent="0.25"/>
    <row r="28" spans="2:64" s="39" customFormat="1" ht="15" customHeight="1" x14ac:dyDescent="0.25">
      <c r="B28" s="77" t="s">
        <v>108</v>
      </c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</row>
    <row r="29" spans="2:64" s="39" customFormat="1" ht="12.75" customHeight="1" x14ac:dyDescent="0.25">
      <c r="B29" s="34" t="s">
        <v>86</v>
      </c>
      <c r="C29" s="35"/>
      <c r="D29" s="58" t="s">
        <v>87</v>
      </c>
      <c r="E29" s="58"/>
      <c r="F29" s="58"/>
      <c r="G29" s="36"/>
      <c r="H29" s="57" t="s">
        <v>88</v>
      </c>
      <c r="I29" s="56"/>
      <c r="J29" s="56"/>
      <c r="K29" s="57" t="s">
        <v>89</v>
      </c>
      <c r="L29" s="56"/>
      <c r="M29" s="56"/>
      <c r="N29" s="57" t="s">
        <v>90</v>
      </c>
      <c r="O29" s="56"/>
      <c r="P29" s="56"/>
      <c r="Q29" s="57" t="s">
        <v>91</v>
      </c>
      <c r="R29" s="56"/>
      <c r="S29" s="56"/>
      <c r="T29" s="57" t="s">
        <v>92</v>
      </c>
      <c r="U29" s="56"/>
      <c r="V29" s="56"/>
      <c r="W29" s="56" t="s">
        <v>1</v>
      </c>
      <c r="X29" s="56"/>
      <c r="Y29" s="56"/>
      <c r="AA29" s="12" t="s">
        <v>23</v>
      </c>
      <c r="AB29" s="12" t="s">
        <v>11</v>
      </c>
      <c r="AC29" s="12" t="s">
        <v>8</v>
      </c>
      <c r="AD29" s="12" t="s">
        <v>6</v>
      </c>
      <c r="AE29" s="12" t="s">
        <v>7</v>
      </c>
      <c r="AF29" s="12" t="s">
        <v>3</v>
      </c>
      <c r="AG29" s="13" t="s">
        <v>5</v>
      </c>
      <c r="AH29" s="13" t="s">
        <v>4</v>
      </c>
      <c r="AI29" s="12" t="s">
        <v>9</v>
      </c>
      <c r="AJ29" s="12" t="s">
        <v>10</v>
      </c>
      <c r="AK29" s="12"/>
      <c r="AL29" s="12" t="s">
        <v>12</v>
      </c>
      <c r="AM29" s="12" t="s">
        <v>13</v>
      </c>
      <c r="AN29" s="12" t="s">
        <v>6</v>
      </c>
      <c r="AO29" s="12" t="s">
        <v>7</v>
      </c>
      <c r="AP29" s="13" t="s">
        <v>14</v>
      </c>
      <c r="AQ29" s="13" t="s">
        <v>15</v>
      </c>
      <c r="AR29" s="13" t="s">
        <v>16</v>
      </c>
      <c r="AS29" s="12" t="s">
        <v>9</v>
      </c>
      <c r="AT29" s="12" t="s">
        <v>10</v>
      </c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</row>
    <row r="30" spans="2:64" s="39" customFormat="1" ht="12.75" customHeight="1" x14ac:dyDescent="0.25">
      <c r="B30" s="23">
        <v>45907</v>
      </c>
      <c r="C30" s="24" t="str">
        <f>IF(AL24=0,"Loser S1",AL24)</f>
        <v>Loser S1</v>
      </c>
      <c r="D30" s="48"/>
      <c r="E30" s="49" t="s">
        <v>0</v>
      </c>
      <c r="F30" s="47"/>
      <c r="G30" s="25" t="str">
        <f>IF(AL25=0,"Loser S2",AL25)</f>
        <v>Loser S2</v>
      </c>
      <c r="H30" s="28"/>
      <c r="I30" s="29" t="s">
        <v>0</v>
      </c>
      <c r="J30" s="30"/>
      <c r="K30" s="28"/>
      <c r="L30" s="29" t="s">
        <v>0</v>
      </c>
      <c r="M30" s="30"/>
      <c r="N30" s="28"/>
      <c r="O30" s="29" t="s">
        <v>0</v>
      </c>
      <c r="P30" s="30"/>
      <c r="Q30" s="28"/>
      <c r="R30" s="29" t="s">
        <v>0</v>
      </c>
      <c r="S30" s="30"/>
      <c r="T30" s="28"/>
      <c r="U30" s="29" t="s">
        <v>0</v>
      </c>
      <c r="V30" s="30"/>
      <c r="W30" s="31">
        <f>SUM(H30,K30,N30,Q30,T30)</f>
        <v>0</v>
      </c>
      <c r="X30" s="29" t="s">
        <v>0</v>
      </c>
      <c r="Y30" s="32">
        <f>SUM(J30,M30,P30,S30,V30)</f>
        <v>0</v>
      </c>
      <c r="AA30" s="12">
        <f>AD30+AE30</f>
        <v>0</v>
      </c>
      <c r="AB30" s="12">
        <f>IF(OR(D30="",F30=""),0,IF(D30&gt;F30,C30,G30))</f>
        <v>0</v>
      </c>
      <c r="AC30" s="12">
        <f>IF(OR(D30="",F30=""),0,1)</f>
        <v>0</v>
      </c>
      <c r="AD30" s="12">
        <f>IF(OR(D30="",F30=""),0,IF(D30&gt;F30,D30,F30))</f>
        <v>0</v>
      </c>
      <c r="AE30" s="12">
        <f>IF(OR(D30="",F30=""),0,IF(D30&gt;F30,F30,D30))</f>
        <v>0</v>
      </c>
      <c r="AF30" s="12">
        <f>IF(AND(AD30=3,AE30=0),1,0)</f>
        <v>0</v>
      </c>
      <c r="AG30" s="12">
        <f>IF(AND(AD30=3,AE30=1),1,0)</f>
        <v>0</v>
      </c>
      <c r="AH30" s="12">
        <f>IF(AND(AD30=3,AE30=2),1,0)</f>
        <v>0</v>
      </c>
      <c r="AI30" s="12">
        <f>IF(D30&gt;F30,SUM(H30,K30,N30,Q30,T30,),SUM(J30,M30,P30,S30,V30))</f>
        <v>0</v>
      </c>
      <c r="AJ30" s="12">
        <f>IF(D30&gt;F30,SUM(J30,M30,P30,S30,V30),SUM(H30,K30,N30,Q30,T30))</f>
        <v>0</v>
      </c>
      <c r="AK30" s="12"/>
      <c r="AL30" s="12">
        <f>IF(OR(D30="",F30=""),0,IF(D30&lt;F30,C30,G30))</f>
        <v>0</v>
      </c>
      <c r="AM30" s="12">
        <f>IF(OR(D30="",F30=""),0,1)</f>
        <v>0</v>
      </c>
      <c r="AN30" s="12">
        <f>IF(OR(D30="",F30=""),0,IF(D30&lt;F30,D30,F30))</f>
        <v>0</v>
      </c>
      <c r="AO30" s="12">
        <f>IF(OR(D30="",F30=""),0,IF(D30&lt;F30,F30,D30))</f>
        <v>0</v>
      </c>
      <c r="AP30" s="12">
        <f>IF(AND(AN30=2,AO30=3),1,0)</f>
        <v>0</v>
      </c>
      <c r="AQ30" s="12">
        <f>IF(AND(AN30=1,AO30=3),1,0)</f>
        <v>0</v>
      </c>
      <c r="AR30" s="12">
        <f>IF(AND(AN30=0,AO30=3),1,0)</f>
        <v>0</v>
      </c>
      <c r="AS30" s="12">
        <f>IF(D30&lt;F30,SUM(H30,K30,N30,Q30,T30,),SUM(J30,M30,P30,S30,V30))</f>
        <v>0</v>
      </c>
      <c r="AT30" s="12">
        <f>IF(D30&lt;F30,SUM(J30,M30,P30,S30,V30),SUM(H30,K30,N30,Q30,T30))</f>
        <v>0</v>
      </c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</row>
    <row r="31" spans="2:64" ht="12.75" customHeight="1" x14ac:dyDescent="0.25"/>
    <row r="32" spans="2:64" ht="12.75" customHeight="1" x14ac:dyDescent="0.25"/>
    <row r="33" spans="2:46" ht="15" customHeight="1" x14ac:dyDescent="0.25">
      <c r="B33" s="77" t="s">
        <v>37</v>
      </c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</row>
    <row r="34" spans="2:46" ht="12.75" customHeight="1" x14ac:dyDescent="0.25">
      <c r="B34" s="34" t="s">
        <v>86</v>
      </c>
      <c r="C34" s="35"/>
      <c r="D34" s="58" t="s">
        <v>87</v>
      </c>
      <c r="E34" s="58"/>
      <c r="F34" s="58"/>
      <c r="G34" s="36"/>
      <c r="H34" s="57" t="s">
        <v>88</v>
      </c>
      <c r="I34" s="56"/>
      <c r="J34" s="56"/>
      <c r="K34" s="57" t="s">
        <v>89</v>
      </c>
      <c r="L34" s="56"/>
      <c r="M34" s="56"/>
      <c r="N34" s="57" t="s">
        <v>90</v>
      </c>
      <c r="O34" s="56"/>
      <c r="P34" s="56"/>
      <c r="Q34" s="57" t="s">
        <v>91</v>
      </c>
      <c r="R34" s="56"/>
      <c r="S34" s="56"/>
      <c r="T34" s="57" t="s">
        <v>92</v>
      </c>
      <c r="U34" s="56"/>
      <c r="V34" s="56"/>
      <c r="W34" s="56" t="s">
        <v>1</v>
      </c>
      <c r="X34" s="56"/>
      <c r="Y34" s="56"/>
      <c r="AA34" s="12" t="s">
        <v>23</v>
      </c>
      <c r="AB34" s="12" t="s">
        <v>11</v>
      </c>
      <c r="AC34" s="12" t="s">
        <v>8</v>
      </c>
      <c r="AD34" s="12" t="s">
        <v>6</v>
      </c>
      <c r="AE34" s="12" t="s">
        <v>7</v>
      </c>
      <c r="AF34" s="12" t="s">
        <v>3</v>
      </c>
      <c r="AG34" s="13" t="s">
        <v>5</v>
      </c>
      <c r="AH34" s="13" t="s">
        <v>4</v>
      </c>
      <c r="AI34" s="12" t="s">
        <v>9</v>
      </c>
      <c r="AJ34" s="12" t="s">
        <v>10</v>
      </c>
      <c r="AL34" s="12" t="s">
        <v>12</v>
      </c>
      <c r="AM34" s="12" t="s">
        <v>13</v>
      </c>
      <c r="AN34" s="12" t="s">
        <v>6</v>
      </c>
      <c r="AO34" s="12" t="s">
        <v>7</v>
      </c>
      <c r="AP34" s="13" t="s">
        <v>14</v>
      </c>
      <c r="AQ34" s="13" t="s">
        <v>15</v>
      </c>
      <c r="AR34" s="13" t="s">
        <v>16</v>
      </c>
      <c r="AS34" s="12" t="s">
        <v>9</v>
      </c>
      <c r="AT34" s="12" t="s">
        <v>10</v>
      </c>
    </row>
    <row r="35" spans="2:46" ht="12.75" customHeight="1" x14ac:dyDescent="0.25">
      <c r="B35" s="23">
        <v>45907</v>
      </c>
      <c r="C35" s="24" t="str">
        <f>IF(AB24=0,"Winner S1",AB24)</f>
        <v>Winner S1</v>
      </c>
      <c r="D35" s="28"/>
      <c r="E35" s="29" t="s">
        <v>0</v>
      </c>
      <c r="F35" s="30"/>
      <c r="G35" s="25" t="str">
        <f>IF(AB25=0,"Winner S2",AB25)</f>
        <v>Winner S2</v>
      </c>
      <c r="H35" s="28"/>
      <c r="I35" s="29" t="s">
        <v>0</v>
      </c>
      <c r="J35" s="30"/>
      <c r="K35" s="28"/>
      <c r="L35" s="29" t="s">
        <v>0</v>
      </c>
      <c r="M35" s="30"/>
      <c r="N35" s="28"/>
      <c r="O35" s="29" t="s">
        <v>0</v>
      </c>
      <c r="P35" s="30"/>
      <c r="Q35" s="28"/>
      <c r="R35" s="29" t="s">
        <v>0</v>
      </c>
      <c r="S35" s="30"/>
      <c r="T35" s="28"/>
      <c r="U35" s="29" t="s">
        <v>0</v>
      </c>
      <c r="V35" s="30"/>
      <c r="W35" s="31">
        <f>SUM(H35,K35,N35,Q35,T35)</f>
        <v>0</v>
      </c>
      <c r="X35" s="29" t="s">
        <v>0</v>
      </c>
      <c r="Y35" s="32">
        <f>SUM(J35,M35,P35,S35,V35)</f>
        <v>0</v>
      </c>
      <c r="AA35" s="12">
        <f>AD35+AE35</f>
        <v>0</v>
      </c>
      <c r="AB35" s="12">
        <f>IF(OR(D35="",F35=""),0,IF(D35&gt;F35,C35,G35))</f>
        <v>0</v>
      </c>
      <c r="AC35" s="12">
        <f>IF(OR(D35="",F35=""),0,1)</f>
        <v>0</v>
      </c>
      <c r="AD35" s="12">
        <f>IF(OR(D35="",F35=""),0,IF(D35&gt;F35,D35,F35))</f>
        <v>0</v>
      </c>
      <c r="AE35" s="12">
        <f>IF(OR(D35="",F35=""),0,IF(D35&gt;F35,F35,D35))</f>
        <v>0</v>
      </c>
      <c r="AF35" s="12">
        <f>IF(AND(AD35=3,AE35=0),1,0)</f>
        <v>0</v>
      </c>
      <c r="AG35" s="12">
        <f>IF(AND(AD35=3,AE35=1),1,0)</f>
        <v>0</v>
      </c>
      <c r="AH35" s="12">
        <f>IF(AND(AD35=3,AE35=2),1,0)</f>
        <v>0</v>
      </c>
      <c r="AI35" s="12">
        <f>IF(D35&gt;F35,SUM(H35,K35,N35,Q35,T35,),SUM(J35,M35,P35,S35,V35))</f>
        <v>0</v>
      </c>
      <c r="AJ35" s="12">
        <f>IF(D35&gt;F35,SUM(J35,M35,P35,S35,V35),SUM(H35,K35,N35,Q35,T35))</f>
        <v>0</v>
      </c>
      <c r="AL35" s="12">
        <f>IF(OR(D35="",F35=""),0,IF(D35&lt;F35,C35,G35))</f>
        <v>0</v>
      </c>
      <c r="AM35" s="12">
        <f>IF(OR(D35="",F35=""),0,1)</f>
        <v>0</v>
      </c>
      <c r="AN35" s="12">
        <f>IF(OR(D35="",F35=""),0,IF(D35&lt;F35,D35,F35))</f>
        <v>0</v>
      </c>
      <c r="AO35" s="12">
        <f>IF(OR(D35="",F35=""),0,IF(D35&lt;F35,F35,D35))</f>
        <v>0</v>
      </c>
      <c r="AP35" s="12">
        <f>IF(AND(AN35=2,AO35=3),1,0)</f>
        <v>0</v>
      </c>
      <c r="AQ35" s="12">
        <f>IF(AND(AN35=1,AO35=3),1,0)</f>
        <v>0</v>
      </c>
      <c r="AR35" s="12">
        <f>IF(AND(AN35=0,AO35=3),1,0)</f>
        <v>0</v>
      </c>
      <c r="AS35" s="12">
        <f>IF(D35&lt;F35,SUM(H35,K35,N35,Q35,T35,),SUM(J35,M35,P35,S35,V35))</f>
        <v>0</v>
      </c>
      <c r="AT35" s="12">
        <f>IF(D35&lt;F35,SUM(J35,M35,P35,S35,V35),SUM(H35,K35,N35,Q35,T35))</f>
        <v>0</v>
      </c>
    </row>
    <row r="37" spans="2:46" ht="24.75" customHeight="1" x14ac:dyDescent="0.25">
      <c r="B37" s="78" t="s">
        <v>109</v>
      </c>
      <c r="C37" s="78"/>
      <c r="D37" s="40"/>
      <c r="E37" s="38"/>
      <c r="F37" s="41"/>
      <c r="G37" s="42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</row>
    <row r="38" spans="2:46" ht="24.75" x14ac:dyDescent="0.25">
      <c r="B38" s="7" t="s">
        <v>38</v>
      </c>
      <c r="C38" s="53" t="str">
        <f>IF(AB25=0,"Champion",AB25)</f>
        <v>Champion</v>
      </c>
      <c r="D38" s="43"/>
      <c r="E38" s="39"/>
      <c r="F38" s="44"/>
      <c r="G38" s="45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</row>
    <row r="39" spans="2:46" ht="24.75" x14ac:dyDescent="0.25">
      <c r="B39" s="8" t="s">
        <v>39</v>
      </c>
      <c r="C39" s="54" t="str">
        <f>IF(AL25=0,"Runner Up",AL25)</f>
        <v>Runner Up</v>
      </c>
      <c r="D39" s="43"/>
      <c r="E39" s="39"/>
      <c r="F39" s="44"/>
      <c r="G39" s="45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</row>
    <row r="40" spans="2:46" ht="24.75" x14ac:dyDescent="0.25">
      <c r="B40" s="9" t="s">
        <v>40</v>
      </c>
      <c r="C40" s="54" t="str">
        <f>IF(AB20=0,"3rd",AB20)</f>
        <v>3rd</v>
      </c>
      <c r="D40" s="43"/>
      <c r="E40" s="39"/>
      <c r="F40" s="44"/>
      <c r="G40" s="45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</row>
    <row r="48" spans="2:46" x14ac:dyDescent="0.25">
      <c r="B48" s="12"/>
      <c r="C48" s="12"/>
      <c r="G48" s="12"/>
    </row>
  </sheetData>
  <sheetProtection password="CC01" sheet="1" selectLockedCells="1"/>
  <mergeCells count="48">
    <mergeCell ref="B4:Y4"/>
    <mergeCell ref="D5:F5"/>
    <mergeCell ref="H5:J5"/>
    <mergeCell ref="K5:M5"/>
    <mergeCell ref="N5:P5"/>
    <mergeCell ref="Q5:S5"/>
    <mergeCell ref="T5:V5"/>
    <mergeCell ref="W5:Y5"/>
    <mergeCell ref="W34:Y34"/>
    <mergeCell ref="B37:C37"/>
    <mergeCell ref="D34:F34"/>
    <mergeCell ref="H34:J34"/>
    <mergeCell ref="K34:M34"/>
    <mergeCell ref="N34:P34"/>
    <mergeCell ref="Q34:S34"/>
    <mergeCell ref="T34:V34"/>
    <mergeCell ref="B33:Y33"/>
    <mergeCell ref="AU15:AV15"/>
    <mergeCell ref="T29:V29"/>
    <mergeCell ref="W29:Y29"/>
    <mergeCell ref="D23:F23"/>
    <mergeCell ref="H23:J23"/>
    <mergeCell ref="K23:M23"/>
    <mergeCell ref="N23:P23"/>
    <mergeCell ref="Q23:S23"/>
    <mergeCell ref="D29:F29"/>
    <mergeCell ref="H29:J29"/>
    <mergeCell ref="K29:M29"/>
    <mergeCell ref="N29:P29"/>
    <mergeCell ref="Q29:S29"/>
    <mergeCell ref="AU16:AV16"/>
    <mergeCell ref="AU17:AV17"/>
    <mergeCell ref="B2:AV2"/>
    <mergeCell ref="T16:V16"/>
    <mergeCell ref="W16:Y16"/>
    <mergeCell ref="B22:Y22"/>
    <mergeCell ref="B28:Y28"/>
    <mergeCell ref="B15:Y15"/>
    <mergeCell ref="D16:F16"/>
    <mergeCell ref="H16:J16"/>
    <mergeCell ref="K16:M16"/>
    <mergeCell ref="N16:P16"/>
    <mergeCell ref="Q16:S16"/>
    <mergeCell ref="T23:V23"/>
    <mergeCell ref="W23:Y23"/>
    <mergeCell ref="AU18:AV18"/>
    <mergeCell ref="AU19:AV19"/>
    <mergeCell ref="AU20:AV20"/>
  </mergeCells>
  <conditionalFormatting sqref="BM18:XFD18 BM22:XFD23 BM20:XFD20 A18:A20 Z18:Z20 A41:A1048576 B53:Y1048576 B38:Y47 B37 D37:Y37 Z41:AT1048576 BM41:XFD1048576 A3:XFD3 BM6:XFD15 A4:A15 B4:XFD4 Z22:AT22 AA5:AT13 Z26:AT28 Z23:Z25 Z29:Z30 B36:AT36 Z34:Z35 BM25:XFD36 A22:A36 Z31:AT33 Z5:XFD5 B14:AT15 B21:Y22 B28:Y28 B33:Y33 Z6:Z13 AW24:BL1048576 AU21:AV1048576">
    <cfRule type="cellIs" dxfId="31" priority="79" operator="equal">
      <formula>"Brasil"</formula>
    </cfRule>
  </conditionalFormatting>
  <conditionalFormatting sqref="BM19:XFD19">
    <cfRule type="cellIs" dxfId="30" priority="75" operator="equal">
      <formula>"Brasil"</formula>
    </cfRule>
  </conditionalFormatting>
  <conditionalFormatting sqref="BM24:XFD24">
    <cfRule type="cellIs" dxfId="29" priority="74" operator="equal">
      <formula>"Brasil"</formula>
    </cfRule>
  </conditionalFormatting>
  <conditionalFormatting sqref="AA16:AT20">
    <cfRule type="cellIs" dxfId="28" priority="54" operator="equal">
      <formula>"Brasil"</formula>
    </cfRule>
  </conditionalFormatting>
  <conditionalFormatting sqref="AA34:AT35">
    <cfRule type="cellIs" dxfId="27" priority="46" operator="equal">
      <formula>"Brasil"</formula>
    </cfRule>
  </conditionalFormatting>
  <conditionalFormatting sqref="AA23:AT25">
    <cfRule type="cellIs" dxfId="26" priority="48" operator="equal">
      <formula>"Brasil"</formula>
    </cfRule>
  </conditionalFormatting>
  <conditionalFormatting sqref="AA29:AT30">
    <cfRule type="cellIs" dxfId="25" priority="47" operator="equal">
      <formula>"Brasil"</formula>
    </cfRule>
  </conditionalFormatting>
  <conditionalFormatting sqref="T6:V13">
    <cfRule type="expression" dxfId="24" priority="45">
      <formula>$AA6&lt;5</formula>
    </cfRule>
  </conditionalFormatting>
  <conditionalFormatting sqref="Q6:S13">
    <cfRule type="expression" dxfId="23" priority="44">
      <formula>$AA6&lt;4</formula>
    </cfRule>
  </conditionalFormatting>
  <conditionalFormatting sqref="N6:P13">
    <cfRule type="expression" dxfId="22" priority="43">
      <formula>$AD6&lt;3</formula>
    </cfRule>
  </conditionalFormatting>
  <conditionalFormatting sqref="K6:M13">
    <cfRule type="expression" dxfId="21" priority="42">
      <formula>$AD6&lt;2</formula>
    </cfRule>
  </conditionalFormatting>
  <conditionalFormatting sqref="H6:J13 W6:Y13">
    <cfRule type="expression" dxfId="20" priority="41">
      <formula>$AD6=0</formula>
    </cfRule>
  </conditionalFormatting>
  <conditionalFormatting sqref="N17:P20">
    <cfRule type="expression" dxfId="19" priority="18">
      <formula>$AD17&lt;3</formula>
    </cfRule>
  </conditionalFormatting>
  <conditionalFormatting sqref="K17:M20">
    <cfRule type="expression" dxfId="18" priority="17">
      <formula>$AD17&lt;2</formula>
    </cfRule>
  </conditionalFormatting>
  <conditionalFormatting sqref="H17:J20 W17:Y20">
    <cfRule type="expression" dxfId="17" priority="16">
      <formula>$AD17=0</formula>
    </cfRule>
  </conditionalFormatting>
  <conditionalFormatting sqref="T17:V20">
    <cfRule type="expression" dxfId="16" priority="20">
      <formula>$AA17&lt;5</formula>
    </cfRule>
  </conditionalFormatting>
  <conditionalFormatting sqref="Q17:S20">
    <cfRule type="expression" dxfId="15" priority="19">
      <formula>$AA17&lt;4</formula>
    </cfRule>
  </conditionalFormatting>
  <conditionalFormatting sqref="T24:V25">
    <cfRule type="expression" dxfId="14" priority="15">
      <formula>$AA24&lt;5</formula>
    </cfRule>
  </conditionalFormatting>
  <conditionalFormatting sqref="Q24:S25">
    <cfRule type="expression" dxfId="13" priority="14">
      <formula>$AA24&lt;4</formula>
    </cfRule>
  </conditionalFormatting>
  <conditionalFormatting sqref="N24:P25">
    <cfRule type="expression" dxfId="12" priority="13">
      <formula>$AD24&lt;3</formula>
    </cfRule>
  </conditionalFormatting>
  <conditionalFormatting sqref="K24:M25">
    <cfRule type="expression" dxfId="11" priority="12">
      <formula>$AD24&lt;2</formula>
    </cfRule>
  </conditionalFormatting>
  <conditionalFormatting sqref="H24:J25 W24:Y25">
    <cfRule type="expression" dxfId="10" priority="11">
      <formula>$AD24=0</formula>
    </cfRule>
  </conditionalFormatting>
  <conditionalFormatting sqref="T30:V30">
    <cfRule type="expression" dxfId="9" priority="10">
      <formula>$AA30&lt;5</formula>
    </cfRule>
  </conditionalFormatting>
  <conditionalFormatting sqref="Q30:S30">
    <cfRule type="expression" dxfId="8" priority="9">
      <formula>$AA30&lt;4</formula>
    </cfRule>
  </conditionalFormatting>
  <conditionalFormatting sqref="N30:P30">
    <cfRule type="expression" dxfId="7" priority="8">
      <formula>$AD30&lt;3</formula>
    </cfRule>
  </conditionalFormatting>
  <conditionalFormatting sqref="K30:M30">
    <cfRule type="expression" dxfId="6" priority="7">
      <formula>$AD30&lt;2</formula>
    </cfRule>
  </conditionalFormatting>
  <conditionalFormatting sqref="H30:J30 W30:Y30">
    <cfRule type="expression" dxfId="5" priority="6">
      <formula>$AD30=0</formula>
    </cfRule>
  </conditionalFormatting>
  <conditionalFormatting sqref="T35:V35">
    <cfRule type="expression" dxfId="4" priority="5">
      <formula>$AA35&lt;5</formula>
    </cfRule>
  </conditionalFormatting>
  <conditionalFormatting sqref="Q35:S35">
    <cfRule type="expression" dxfId="3" priority="4">
      <formula>$AA35&lt;4</formula>
    </cfRule>
  </conditionalFormatting>
  <conditionalFormatting sqref="N35:P35">
    <cfRule type="expression" dxfId="2" priority="3">
      <formula>$AD35&lt;3</formula>
    </cfRule>
  </conditionalFormatting>
  <conditionalFormatting sqref="K35:M35">
    <cfRule type="expression" dxfId="1" priority="2">
      <formula>$AD35&lt;2</formula>
    </cfRule>
  </conditionalFormatting>
  <conditionalFormatting sqref="H35:J35 W35:Y35">
    <cfRule type="expression" dxfId="0" priority="1">
      <formula>$AD35=0</formula>
    </cfRule>
  </conditionalFormatting>
  <hyperlinks>
    <hyperlink ref="AU18" r:id="rId1" xr:uid="{F776421F-7E73-464E-A604-7F36660C73B6}"/>
    <hyperlink ref="AU19" r:id="rId2" xr:uid="{910AF02F-7AEC-4B8B-A772-0BF9F7FAA19B}"/>
    <hyperlink ref="AU20" r:id="rId3" display="'@maurilyn" xr:uid="{41D37FE7-8FD4-4B80-8210-07F59B10F367}"/>
    <hyperlink ref="AU17" r:id="rId4" xr:uid="{E924EB38-3461-4B22-8827-57B596B0840D}"/>
  </hyperlinks>
  <pageMargins left="0.511811024" right="0.511811024" top="0.78740157499999996" bottom="0.78740157499999996" header="0.31496062000000002" footer="0.31496062000000002"/>
  <pageSetup paperSize="9" orientation="portrait" r:id="rId5"/>
  <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F2846C41E31A469E3CED25F2422E48" ma:contentTypeVersion="15" ma:contentTypeDescription="Create a new document." ma:contentTypeScope="" ma:versionID="d0c08e4af4d80db6585ac36ba965bb3a">
  <xsd:schema xmlns:xsd="http://www.w3.org/2001/XMLSchema" xmlns:xs="http://www.w3.org/2001/XMLSchema" xmlns:p="http://schemas.microsoft.com/office/2006/metadata/properties" xmlns:ns3="2c8c20e6-817c-474f-b9c2-eb2b1ac24837" xmlns:ns4="dc8c2798-6aba-4af7-93a4-b89253b03650" targetNamespace="http://schemas.microsoft.com/office/2006/metadata/properties" ma:root="true" ma:fieldsID="4e7db2db65f9cb533b4933096bc9b657" ns3:_="" ns4:_="">
    <xsd:import namespace="2c8c20e6-817c-474f-b9c2-eb2b1ac24837"/>
    <xsd:import namespace="dc8c2798-6aba-4af7-93a4-b89253b0365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8c20e6-817c-474f-b9c2-eb2b1ac2483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8c2798-6aba-4af7-93a4-b89253b036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c8c2798-6aba-4af7-93a4-b89253b03650" xsi:nil="true"/>
  </documentManagement>
</p:properties>
</file>

<file path=customXml/itemProps1.xml><?xml version="1.0" encoding="utf-8"?>
<ds:datastoreItem xmlns:ds="http://schemas.openxmlformats.org/officeDocument/2006/customXml" ds:itemID="{F1A4F3B6-8EF3-43FC-AA6E-56F4B11E76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8c20e6-817c-474f-b9c2-eb2b1ac24837"/>
    <ds:schemaRef ds:uri="dc8c2798-6aba-4af7-93a4-b89253b036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079BA11-B2F9-4F45-9320-B0ECAAE97A1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0F6A83-8A20-4128-AC08-526BDD0F4F5D}">
  <ds:schemaRefs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dc8c2798-6aba-4af7-93a4-b89253b03650"/>
    <ds:schemaRef ds:uri="2c8c20e6-817c-474f-b9c2-eb2b1ac24837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Dummy</vt:lpstr>
      <vt:lpstr>Preliminary</vt:lpstr>
      <vt:lpstr>Final Round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MAURILYN JOSE DE LIMA JUNIOR</dc:creator>
  <cp:lastModifiedBy>MAURILYN JOSE DE LIMA JUNIOR</cp:lastModifiedBy>
  <dcterms:created xsi:type="dcterms:W3CDTF">2025-05-07T22:47:12Z</dcterms:created>
  <dcterms:modified xsi:type="dcterms:W3CDTF">2025-08-22T15:59:46Z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0x010100DBF2846C41E31A469E3CED25F2422E48</vt:lpwstr>
  </property>
</Properties>
</file>