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9F8C17AC-39E8-407F-B1BC-0C405CA1B6A0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J20" i="3"/>
  <c r="K20" i="3" s="1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7" i="3" l="1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K6" i="4" l="1"/>
  <c r="K11" i="4"/>
  <c r="E11" i="4"/>
  <c r="K13" i="4"/>
  <c r="K10" i="4"/>
  <c r="E7" i="4"/>
  <c r="E10" i="4"/>
  <c r="K12" i="4"/>
  <c r="K9" i="4"/>
  <c r="K7" i="4"/>
  <c r="E9" i="4"/>
  <c r="E8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<sst xmlns="http://schemas.openxmlformats.org/spreadsheetml/2006/main" count="566" uniqueCount="112">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</sst>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25" sqref="F25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6</v>
      </c>
      <c r="R23" s="43">
        <f>SUM(S23:U23)</f>
        <v>2</v>
      </c>
      <c r="S23" s="43">
        <f>COUNTIF(J:J,P23)</f>
        <v>2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5</v>
      </c>
      <c r="W23" s="43">
        <f>SUMIF(E:E,P23,H:H)+SUMIF(I:I,P23,F:F)</f>
        <v>1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6</v>
      </c>
      <c r="AH23" s="90">
        <f>VLOOKUP($AE23,$O$23:$X$26,4,FALSE)</f>
        <v>2</v>
      </c>
      <c r="AI23" s="90">
        <f>VLOOKUP($AE23,$O$23:$X$26,5,FALSE)</f>
        <v>2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5</v>
      </c>
      <c r="AM23" s="90">
        <f>VLOOKUP($AE23,$O$23:$X$26,9,FALSE)</f>
        <v>1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2</v>
      </c>
      <c r="S24" s="43">
        <f>COUNTIF(J:J,P24)</f>
        <v>1</v>
      </c>
      <c r="T24" s="43">
        <f>COUNTIF(K:K,P24)+COUNTIF(L:L,P24)</f>
        <v>0</v>
      </c>
      <c r="U24" s="43">
        <f>COUNTIF(M:M,P24)</f>
        <v>1</v>
      </c>
      <c r="V24" s="43">
        <f>SUMIF(E:E,P24,F:F)+SUMIF(I:I,P24,H:H)</f>
        <v>1</v>
      </c>
      <c r="W24" s="43">
        <f>SUMIF(E:E,P24,H:H)+SUMIF(I:I,P24,F:F)</f>
        <v>2</v>
      </c>
      <c r="X24" s="43">
        <f t="shared" ref="X24:X26" si="58">V24-W24</f>
        <v>-1</v>
      </c>
      <c r="Y24" s="43">
        <f t="shared" ref="Y24:Y26" si="59">SUMPRODUCT(($Q$23:$Q$26=Q24)*($X$23:$X$26&gt;X24))</f>
        <v>1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3</v>
      </c>
      <c r="AH24" s="90">
        <f t="shared" ref="AH24:AH26" si="65">VLOOKUP($AE24,$O$23:$X$26,4,FALSE)</f>
        <v>2</v>
      </c>
      <c r="AI24" s="90">
        <f t="shared" ref="AI24:AI26" si="66">VLOOKUP($AE24,$O$23:$X$26,5,FALSE)</f>
        <v>1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3</v>
      </c>
      <c r="AM24" s="90">
        <f t="shared" ref="AM24:AM26" si="70">VLOOKUP($AE24,$O$23:$X$26,9,FALSE)</f>
        <v>3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3</v>
      </c>
      <c r="R25" s="43">
        <f t="shared" si="57"/>
        <v>2</v>
      </c>
      <c r="S25" s="43">
        <f>COUNTIF(J:J,P25)</f>
        <v>1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3</v>
      </c>
      <c r="W25" s="43">
        <f>SUMIF(E:E,P25,H:H)+SUMIF(I:I,P25,F:F)</f>
        <v>3</v>
      </c>
      <c r="X25" s="43">
        <f t="shared" si="58"/>
        <v>0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2</v>
      </c>
      <c r="AI25" s="90">
        <f t="shared" si="66"/>
        <v>1</v>
      </c>
      <c r="AJ25" s="90">
        <f t="shared" si="67"/>
        <v>0</v>
      </c>
      <c r="AK25" s="90">
        <f t="shared" si="68"/>
        <v>1</v>
      </c>
      <c r="AL25" s="90">
        <f t="shared" si="69"/>
        <v>1</v>
      </c>
      <c r="AM25" s="90">
        <f t="shared" si="70"/>
        <v>2</v>
      </c>
      <c r="AN25" s="91">
        <f t="shared" si="71"/>
        <v>-1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2</v>
      </c>
      <c r="S26" s="43">
        <f>COUNTIF(J:J,P26)</f>
        <v>0</v>
      </c>
      <c r="T26" s="43">
        <f>COUNTIF(K:K,P26)+COUNTIF(L:L,P26)</f>
        <v>0</v>
      </c>
      <c r="U26" s="43">
        <f>COUNTIF(M:M,P26)</f>
        <v>2</v>
      </c>
      <c r="V26" s="57">
        <f>SUMIF(E:E,P26,F:F)+SUMIF(I:I,P26,H:H)</f>
        <v>0</v>
      </c>
      <c r="W26" s="57">
        <f>SUMIF(E:E,P26,H:H)+SUMIF(I:I,P26,F:F)</f>
        <v>3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2</v>
      </c>
      <c r="AI26" s="92">
        <f t="shared" si="66"/>
        <v>0</v>
      </c>
      <c r="AJ26" s="92">
        <f t="shared" si="67"/>
        <v>0</v>
      </c>
      <c r="AK26" s="92">
        <f t="shared" si="68"/>
        <v>2</v>
      </c>
      <c r="AL26" s="92">
        <f t="shared" si="69"/>
        <v>0</v>
      </c>
      <c r="AM26" s="92">
        <f t="shared" si="70"/>
        <v>3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4</v>
      </c>
      <c r="R29" s="43">
        <f>SUM(S29:U29)</f>
        <v>2</v>
      </c>
      <c r="S29" s="43">
        <f>COUNTIF(J:J,P29)</f>
        <v>1</v>
      </c>
      <c r="T29" s="43">
        <f>COUNTIF(K:K,P29)+COUNTIF(L:L,P29)</f>
        <v>1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4</v>
      </c>
      <c r="AH29" s="90">
        <f>VLOOKUP($AE29,$O$29:$X$32,4,FALSE)</f>
        <v>2</v>
      </c>
      <c r="AI29" s="90">
        <f>VLOOKUP($AE29,$O$29:$X$32,5,FALSE)</f>
        <v>1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2</v>
      </c>
      <c r="S30" s="43">
        <f>COUNTIF(J:J,P30)</f>
        <v>0</v>
      </c>
      <c r="T30" s="43">
        <f>COUNTIF(K:K,P30)+COUNTIF(L:L,P30)</f>
        <v>0</v>
      </c>
      <c r="U30" s="43">
        <f>COUNTIF(M:M,P30)</f>
        <v>2</v>
      </c>
      <c r="V30" s="43">
        <f>SUMIF(E:E,P30,F:F)+SUMIF(I:I,P30,H:H)</f>
        <v>2</v>
      </c>
      <c r="W30" s="43">
        <f>SUMIF(E:E,P30,H:H)+SUMIF(I:I,P30,F:F)</f>
        <v>5</v>
      </c>
      <c r="X30" s="43">
        <f t="shared" ref="X30:X32" si="75">V30-W30</f>
        <v>-3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Internazionale</v>
      </c>
      <c r="AG30" s="90">
        <f t="shared" ref="AG30:AG32" si="81">VLOOKUP($AE30,$O$29:$X$32,3,FALSE)</f>
        <v>4</v>
      </c>
      <c r="AH30" s="90">
        <f t="shared" ref="AH30:AH32" si="82">VLOOKUP($AE30,$O$29:$X$32,4,FALSE)</f>
        <v>2</v>
      </c>
      <c r="AI30" s="90">
        <f t="shared" ref="AI30:AI32" si="83">VLOOKUP($AE30,$O$29:$X$32,5,FALSE)</f>
        <v>1</v>
      </c>
      <c r="AJ30" s="90">
        <f t="shared" ref="AJ30:AJ32" si="84">VLOOKUP($AE30,$O$29:$X$32,6,FALSE)</f>
        <v>1</v>
      </c>
      <c r="AK30" s="90">
        <f t="shared" ref="AK30:AK32" si="85">VLOOKUP($AE30,$O$29:$X$32,7,FALSE)</f>
        <v>0</v>
      </c>
      <c r="AL30" s="90">
        <f t="shared" ref="AL30:AL32" si="86">VLOOKUP($AE30,$O$29:$X$32,8,FALSE)</f>
        <v>3</v>
      </c>
      <c r="AM30" s="90">
        <f t="shared" ref="AM30:AM32" si="87">VLOOKUP($AE30,$O$29:$X$32,9,FALSE)</f>
        <v>2</v>
      </c>
      <c r="AN30" s="91">
        <f t="shared" ref="AN30:AN32" si="88">VLOOKUP($AE30,$O$29:$X$32,10,FALSE)</f>
        <v>1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2</v>
      </c>
      <c r="R31" s="43">
        <f t="shared" si="74"/>
        <v>2</v>
      </c>
      <c r="S31" s="43">
        <f>COUNTIF(J:J,P31)</f>
        <v>0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1</v>
      </c>
      <c r="W31" s="43">
        <f>SUMIF(E:E,P31,H:H)+SUMIF(I:I,P31,F:F)</f>
        <v>1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2</v>
      </c>
      <c r="AH31" s="90">
        <f t="shared" si="82"/>
        <v>2</v>
      </c>
      <c r="AI31" s="90">
        <f t="shared" si="83"/>
        <v>0</v>
      </c>
      <c r="AJ31" s="90">
        <f t="shared" si="84"/>
        <v>2</v>
      </c>
      <c r="AK31" s="90">
        <f t="shared" si="85"/>
        <v>0</v>
      </c>
      <c r="AL31" s="90">
        <f t="shared" si="86"/>
        <v>1</v>
      </c>
      <c r="AM31" s="90">
        <f t="shared" si="87"/>
        <v>1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2</v>
      </c>
      <c r="P32" s="53" t="str">
        <f>Sorteios!C17</f>
        <v>Internazionale</v>
      </c>
      <c r="Q32" s="57">
        <f t="shared" si="73"/>
        <v>4</v>
      </c>
      <c r="R32" s="57">
        <f t="shared" si="74"/>
        <v>2</v>
      </c>
      <c r="S32" s="43">
        <f>COUNTIF(J:J,P32)</f>
        <v>1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3</v>
      </c>
      <c r="W32" s="57">
        <f>SUMIF(E:E,P32,H:H)+SUMIF(I:I,P32,F:F)</f>
        <v>2</v>
      </c>
      <c r="X32" s="57">
        <f t="shared" si="75"/>
        <v>1</v>
      </c>
      <c r="Y32" s="57">
        <f t="shared" si="76"/>
        <v>1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2</v>
      </c>
      <c r="AI32" s="92">
        <f t="shared" si="83"/>
        <v>0</v>
      </c>
      <c r="AJ32" s="92">
        <f t="shared" si="84"/>
        <v>0</v>
      </c>
      <c r="AK32" s="92">
        <f t="shared" si="85"/>
        <v>2</v>
      </c>
      <c r="AL32" s="92">
        <f t="shared" si="86"/>
        <v>2</v>
      </c>
      <c r="AM32" s="92">
        <f t="shared" si="87"/>
        <v>5</v>
      </c>
      <c r="AN32" s="93">
        <f t="shared" si="88"/>
        <v>-3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4</v>
      </c>
      <c r="R35" s="43">
        <f>SUM(S35:U35)</f>
        <v>2</v>
      </c>
      <c r="S35" s="43">
        <f>COUNTIF(J:J,P35)</f>
        <v>1</v>
      </c>
      <c r="T35" s="43">
        <f>COUNTIF(K:K,P35)+COUNTIF(L:L,P35)</f>
        <v>1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4</v>
      </c>
      <c r="AH35" s="90">
        <f>VLOOKUP($AE35,$O$35:$X$38,4,FALSE)</f>
        <v>2</v>
      </c>
      <c r="AI35" s="90">
        <f>VLOOKUP($AE35,$O$35:$X$38,5,FALSE)</f>
        <v>1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4</v>
      </c>
      <c r="AM35" s="90">
        <f>VLOOKUP($AE35,$O$35:$X$38,9,FALSE)</f>
        <v>2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4</v>
      </c>
      <c r="R36" s="43">
        <f t="shared" ref="R36:R38" si="95">SUM(S36:U36)</f>
        <v>2</v>
      </c>
      <c r="S36" s="43">
        <f>COUNTIF(J:J,P36)</f>
        <v>1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4</v>
      </c>
      <c r="W36" s="43">
        <f>SUMIF(E:E,P36,H:H)+SUMIF(I:I,P36,F:F)</f>
        <v>3</v>
      </c>
      <c r="X36" s="43">
        <f t="shared" ref="X36:X38" si="96">V36-W36</f>
        <v>1</v>
      </c>
      <c r="Y36" s="43">
        <f t="shared" ref="Y36:Y38" si="97">SUMPRODUCT(($Q$35:$Q$38=Q36)*($X$35:$X$38&gt;X36))</f>
        <v>1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4</v>
      </c>
      <c r="AH36" s="90">
        <f t="shared" ref="AH36:AH38" si="103">VLOOKUP($AE36,$O$35:$X$38,4,FALSE)</f>
        <v>2</v>
      </c>
      <c r="AI36" s="90">
        <f t="shared" ref="AI36:AI38" si="104">VLOOKUP($AE36,$O$35:$X$38,5,FALSE)</f>
        <v>1</v>
      </c>
      <c r="AJ36" s="90">
        <f t="shared" ref="AJ36:AJ38" si="105">VLOOKUP($AE36,$O$35:$X$38,6,FALSE)</f>
        <v>1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3</v>
      </c>
      <c r="AN36" s="91">
        <f t="shared" ref="AN36:AN38" si="109">VLOOKUP($AE36,$O$35:$X$38,10,FALSE)</f>
        <v>1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2</v>
      </c>
      <c r="S37" s="43">
        <f>COUNTIF(J:J,P37)</f>
        <v>0</v>
      </c>
      <c r="T37" s="43">
        <f>COUNTIF(K:K,P37)+COUNTIF(L:L,P37)</f>
        <v>0</v>
      </c>
      <c r="U37" s="43">
        <f>COUNTIF(M:M,P37)</f>
        <v>2</v>
      </c>
      <c r="V37" s="43">
        <f>SUMIF(E:E,P37,F:F)+SUMIF(I:I,P37,H:H)</f>
        <v>2</v>
      </c>
      <c r="W37" s="43">
        <f>SUMIF(E:E,P37,H:H)+SUMIF(I:I,P37,F:F)</f>
        <v>5</v>
      </c>
      <c r="X37" s="43">
        <f t="shared" si="96"/>
        <v>-3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3</v>
      </c>
      <c r="AH37" s="90">
        <f t="shared" si="103"/>
        <v>2</v>
      </c>
      <c r="AI37" s="90">
        <f t="shared" si="104"/>
        <v>1</v>
      </c>
      <c r="AJ37" s="90">
        <f t="shared" si="105"/>
        <v>0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3</v>
      </c>
      <c r="R38" s="57">
        <f t="shared" si="95"/>
        <v>2</v>
      </c>
      <c r="S38" s="43">
        <f>COUNTIF(J:J,P38)</f>
        <v>1</v>
      </c>
      <c r="T38" s="43">
        <f>COUNTIF(K:K,P38)+COUNTIF(L:L,P38)</f>
        <v>0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2</v>
      </c>
      <c r="AI38" s="92">
        <f t="shared" si="104"/>
        <v>0</v>
      </c>
      <c r="AJ38" s="92">
        <f t="shared" si="105"/>
        <v>0</v>
      </c>
      <c r="AK38" s="92">
        <f t="shared" si="106"/>
        <v>2</v>
      </c>
      <c r="AL38" s="92">
        <f t="shared" si="107"/>
        <v>2</v>
      </c>
      <c r="AM38" s="92">
        <f t="shared" si="108"/>
        <v>5</v>
      </c>
      <c r="AN38" s="93">
        <f t="shared" si="109"/>
        <v>-3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2</v>
      </c>
      <c r="P41" s="53" t="str">
        <f>Sorteios!I14</f>
        <v>Manchester City</v>
      </c>
      <c r="Q41" s="43">
        <f>(S41*3)+(T41*1)</f>
        <v>6</v>
      </c>
      <c r="R41" s="43">
        <f>SUM(S41:U41)</f>
        <v>2</v>
      </c>
      <c r="S41" s="43">
        <f>COUNTIF(J:J,P41)</f>
        <v>2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8</v>
      </c>
      <c r="W41" s="43">
        <f>SUMIF(E:E,P41,H:H)+SUMIF(I:I,P41,F:F)</f>
        <v>0</v>
      </c>
      <c r="X41" s="43">
        <f>V41-W41</f>
        <v>8</v>
      </c>
      <c r="Y41" s="43">
        <f>SUMPRODUCT(($Q$41:$Q$44=Q41)*($X$41:$X$44&gt;X41))</f>
        <v>0</v>
      </c>
      <c r="Z41" s="43">
        <f>SUMPRODUCT(($Q$41:$Q$44=Q41)*($X$41:$X$44=X41)*($V$41:$V$44&gt;V41))</f>
        <v>1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Juventus</v>
      </c>
      <c r="AG41" s="90">
        <f>VLOOKUP($AE41,$O$41:$X$44,3,FALSE)</f>
        <v>6</v>
      </c>
      <c r="AH41" s="90">
        <f>VLOOKUP($AE41,$O$41:$X$44,4,FALSE)</f>
        <v>2</v>
      </c>
      <c r="AI41" s="90">
        <f>VLOOKUP($AE41,$O$41:$X$44,5,FALSE)</f>
        <v>2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9</v>
      </c>
      <c r="AM41" s="90">
        <f>VLOOKUP($AE41,$O$41:$X$44,9,FALSE)</f>
        <v>1</v>
      </c>
      <c r="AN41" s="91">
        <f>VLOOKUP($AE41,$O$41:$X$44,10,FALSE)</f>
        <v>8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3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2</v>
      </c>
      <c r="S42" s="43">
        <f>COUNTIF(J:J,P42)</f>
        <v>0</v>
      </c>
      <c r="T42" s="43">
        <f>COUNTIF(K:K,P42)+COUNTIF(L:L,P42)</f>
        <v>0</v>
      </c>
      <c r="U42" s="43">
        <f>COUNTIF(M:M,P42)</f>
        <v>2</v>
      </c>
      <c r="V42" s="43">
        <f>SUMIF(E:E,P42,F:F)+SUMIF(I:I,P42,H:H)</f>
        <v>1</v>
      </c>
      <c r="W42" s="43">
        <f>SUMIF(E:E,P42,H:H)+SUMIF(I:I,P42,F:F)</f>
        <v>6</v>
      </c>
      <c r="X42" s="43">
        <f t="shared" ref="X42:X44" si="113">V42-W42</f>
        <v>-5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Manchester City</v>
      </c>
      <c r="AG42" s="90">
        <f t="shared" ref="AG42:AG44" si="119">VLOOKUP($AE42,$O$41:$X$44,3,FALSE)</f>
        <v>6</v>
      </c>
      <c r="AH42" s="90">
        <f t="shared" ref="AH42:AH44" si="120">VLOOKUP($AE42,$O$41:$X$44,4,FALSE)</f>
        <v>2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8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8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4</v>
      </c>
      <c r="P43" s="53" t="str">
        <f>Sorteios!I16</f>
        <v>Al Ain</v>
      </c>
      <c r="Q43" s="43">
        <f t="shared" si="111"/>
        <v>0</v>
      </c>
      <c r="R43" s="43">
        <f t="shared" si="112"/>
        <v>2</v>
      </c>
      <c r="S43" s="43">
        <f>COUNTIF(J:J,P43)</f>
        <v>0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0</v>
      </c>
      <c r="W43" s="43">
        <f>SUMIF(E:E,P43,H:H)+SUMIF(I:I,P43,F:F)</f>
        <v>11</v>
      </c>
      <c r="X43" s="43">
        <f t="shared" si="113"/>
        <v>-11</v>
      </c>
      <c r="Y43" s="43">
        <f t="shared" si="114"/>
        <v>1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Wydad Casablanca</v>
      </c>
      <c r="AG43" s="90">
        <f t="shared" si="119"/>
        <v>0</v>
      </c>
      <c r="AH43" s="90">
        <f t="shared" si="120"/>
        <v>2</v>
      </c>
      <c r="AI43" s="90">
        <f t="shared" si="121"/>
        <v>0</v>
      </c>
      <c r="AJ43" s="90">
        <f t="shared" si="122"/>
        <v>0</v>
      </c>
      <c r="AK43" s="90">
        <f t="shared" si="123"/>
        <v>2</v>
      </c>
      <c r="AL43" s="90">
        <f t="shared" si="124"/>
        <v>1</v>
      </c>
      <c r="AM43" s="90">
        <f t="shared" si="125"/>
        <v>6</v>
      </c>
      <c r="AN43" s="91">
        <f t="shared" si="126"/>
        <v>-5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1</v>
      </c>
      <c r="P44" s="53" t="str">
        <f>Sorteios!I17</f>
        <v>Juventus</v>
      </c>
      <c r="Q44" s="57">
        <f t="shared" si="111"/>
        <v>6</v>
      </c>
      <c r="R44" s="57">
        <f t="shared" si="112"/>
        <v>2</v>
      </c>
      <c r="S44" s="43">
        <f>COUNTIF(J:J,P44)</f>
        <v>2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9</v>
      </c>
      <c r="W44" s="57">
        <f>SUMIF(E:E,P44,H:H)+SUMIF(I:I,P44,F:F)</f>
        <v>1</v>
      </c>
      <c r="X44" s="57">
        <f t="shared" si="113"/>
        <v>8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Al Ain</v>
      </c>
      <c r="AG44" s="92">
        <f t="shared" si="119"/>
        <v>0</v>
      </c>
      <c r="AH44" s="92">
        <f t="shared" si="120"/>
        <v>2</v>
      </c>
      <c r="AI44" s="92">
        <f t="shared" si="121"/>
        <v>0</v>
      </c>
      <c r="AJ44" s="92">
        <f t="shared" si="122"/>
        <v>0</v>
      </c>
      <c r="AK44" s="92">
        <f t="shared" si="123"/>
        <v>2</v>
      </c>
      <c r="AL44" s="92">
        <f t="shared" si="124"/>
        <v>0</v>
      </c>
      <c r="AM44" s="92">
        <f t="shared" si="125"/>
        <v>11</v>
      </c>
      <c r="AN44" s="93">
        <f t="shared" si="126"/>
        <v>-11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9" t="s">
        <v>60</v>
      </c>
      <c r="C4" s="180"/>
      <c r="D4" s="180"/>
      <c r="E4" s="180"/>
      <c r="F4" s="180"/>
      <c r="G4" s="180"/>
      <c r="H4" s="180"/>
      <c r="I4" s="180"/>
      <c r="J4" s="180"/>
      <c r="K4" s="181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2" t="s">
        <v>12</v>
      </c>
      <c r="F5" s="182"/>
      <c r="G5" s="182" t="s">
        <v>13</v>
      </c>
      <c r="H5" s="182"/>
      <c r="I5" s="182"/>
      <c r="J5" s="182" t="s">
        <v>12</v>
      </c>
      <c r="K5" s="183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Palmeiras</v>
      </c>
      <c r="F6" s="153"/>
      <c r="G6" s="23"/>
      <c r="H6" s="19" t="s">
        <v>17</v>
      </c>
      <c r="I6" s="23"/>
      <c r="J6" s="154"/>
      <c r="K6" s="155" t="str">
        <f>IF('Fase de Grupos'!AH12=3,'Fase de Grupos'!AF12,"2º do Grupo B")</f>
        <v>Botafogo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Benfica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Paris Saint-Germain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Inter Miami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Bayern de Munique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9" t="s">
        <v>61</v>
      </c>
      <c r="C16" s="180"/>
      <c r="D16" s="180"/>
      <c r="E16" s="180"/>
      <c r="F16" s="180"/>
      <c r="G16" s="180"/>
      <c r="H16" s="180"/>
      <c r="I16" s="180"/>
      <c r="J16" s="180"/>
      <c r="K16" s="181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2" t="s">
        <v>12</v>
      </c>
      <c r="F17" s="182"/>
      <c r="G17" s="182" t="s">
        <v>13</v>
      </c>
      <c r="H17" s="182"/>
      <c r="I17" s="182"/>
      <c r="J17" s="182" t="s">
        <v>12</v>
      </c>
      <c r="K17" s="183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9" t="s">
        <v>62</v>
      </c>
      <c r="C24" s="180"/>
      <c r="D24" s="180"/>
      <c r="E24" s="180"/>
      <c r="F24" s="180"/>
      <c r="G24" s="180"/>
      <c r="H24" s="180"/>
      <c r="I24" s="180"/>
      <c r="J24" s="180"/>
      <c r="K24" s="181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2" t="s">
        <v>12</v>
      </c>
      <c r="F25" s="182"/>
      <c r="G25" s="182" t="s">
        <v>13</v>
      </c>
      <c r="H25" s="182"/>
      <c r="I25" s="182"/>
      <c r="J25" s="182" t="s">
        <v>12</v>
      </c>
      <c r="K25" s="183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9" t="s">
        <v>65</v>
      </c>
      <c r="C31" s="180"/>
      <c r="D31" s="180"/>
      <c r="E31" s="180"/>
      <c r="F31" s="180"/>
      <c r="G31" s="180"/>
      <c r="H31" s="180"/>
      <c r="I31" s="180"/>
      <c r="J31" s="180"/>
      <c r="K31" s="181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2" t="s">
        <v>12</v>
      </c>
      <c r="F32" s="182"/>
      <c r="G32" s="182" t="s">
        <v>13</v>
      </c>
      <c r="H32" s="182"/>
      <c r="I32" s="182"/>
      <c r="J32" s="182" t="s">
        <v>12</v>
      </c>
      <c r="K32" s="183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4" t="s">
        <v>66</v>
      </c>
      <c r="C36" s="184"/>
      <c r="D36" s="184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4" t="s">
        <v>106</v>
      </c>
      <c r="C37" s="184"/>
      <c r="D37" s="184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3E7837-68AD-48B2-A1AB-AAB452317AF5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c8c2798-6aba-4af7-93a4-b89253b03650"/>
    <ds:schemaRef ds:uri="2c8c20e6-817c-474f-b9c2-eb2b1ac2483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2025-06-24T22:05:26Z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