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7ED78202-39B0-4377-A87D-8EDFD748F56C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<sst xmlns="http://schemas.openxmlformats.org/spreadsheetml/2006/main" count="8987" uniqueCount="212">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</sst>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8" t="s">
        <v>81</v>
      </c>
      <c r="K31" s="188"/>
      <c r="L31" s="188"/>
    </row>
    <row r="32" spans="3:15" ht="18.75" x14ac:dyDescent="0.3">
      <c r="I32" s="179" t="s">
        <v>207</v>
      </c>
      <c r="J32" s="189" t="s">
        <v>82</v>
      </c>
      <c r="K32" s="189"/>
      <c r="L32" s="189"/>
    </row>
    <row r="33" spans="9:12" ht="15.75" x14ac:dyDescent="0.25">
      <c r="I33" s="180" t="s">
        <v>208</v>
      </c>
      <c r="J33" s="190" t="s">
        <v>83</v>
      </c>
      <c r="K33" s="190"/>
      <c r="L33" s="190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91" t="s">
        <v>18</v>
      </c>
      <c r="G3" s="191"/>
      <c r="H3" s="191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2" t="s">
        <v>211</v>
      </c>
      <c r="BK22" s="193"/>
      <c r="BL22" s="193"/>
      <c r="BM22" s="194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182"/>
      <c r="BK23" s="181"/>
      <c r="BL23" s="181"/>
      <c r="BM23" s="183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182"/>
      <c r="BK24" s="181"/>
      <c r="BL24" s="181"/>
      <c r="BM24" s="184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182"/>
      <c r="BK25" s="181"/>
      <c r="BL25" s="181"/>
      <c r="BM25" s="184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185"/>
      <c r="BK26" s="186"/>
      <c r="BL26" s="186"/>
      <c r="BM26" s="187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3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95" t="s">
        <v>99</v>
      </c>
      <c r="C2" s="197" t="s">
        <v>100</v>
      </c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9"/>
      <c r="O2" s="19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96"/>
      <c r="C3" s="200" t="s">
        <v>101</v>
      </c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2"/>
      <c r="O3" s="19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F5" sqref="F5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2" t="s">
        <v>85</v>
      </c>
      <c r="C3" s="193"/>
      <c r="D3" s="193"/>
      <c r="E3" s="193"/>
      <c r="F3" s="193"/>
      <c r="G3" s="193"/>
      <c r="H3" s="193"/>
      <c r="I3" s="193"/>
      <c r="J3" s="193"/>
      <c r="K3" s="194"/>
      <c r="L3" s="131"/>
      <c r="M3" s="132"/>
      <c r="N3" s="132"/>
      <c r="O3" s="132"/>
      <c r="P3" s="132"/>
      <c r="Q3" s="132"/>
      <c r="W3" s="130"/>
      <c r="X3" s="192" t="s">
        <v>73</v>
      </c>
      <c r="Y3" s="193"/>
      <c r="Z3" s="193"/>
      <c r="AA3" s="193"/>
      <c r="AB3" s="193"/>
      <c r="AC3" s="193"/>
      <c r="AD3" s="193"/>
      <c r="AE3" s="193"/>
      <c r="AF3" s="193"/>
      <c r="AG3" s="194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203" t="s">
        <v>17</v>
      </c>
      <c r="F4" s="203"/>
      <c r="G4" s="203" t="s">
        <v>18</v>
      </c>
      <c r="H4" s="203"/>
      <c r="I4" s="203"/>
      <c r="J4" s="203" t="s">
        <v>17</v>
      </c>
      <c r="K4" s="20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203" t="s">
        <v>17</v>
      </c>
      <c r="AB4" s="203"/>
      <c r="AC4" s="203" t="s">
        <v>18</v>
      </c>
      <c r="AD4" s="203"/>
      <c r="AE4" s="203"/>
      <c r="AF4" s="203" t="s">
        <v>17</v>
      </c>
      <c r="AG4" s="20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França</v>
      </c>
      <c r="AB5" s="149"/>
      <c r="AC5" s="123"/>
      <c r="AD5" s="84" t="s">
        <v>22</v>
      </c>
      <c r="AE5" s="123"/>
      <c r="AF5" s="150"/>
      <c r="AG5" s="151" t="str">
        <f>M26</f>
        <v>Marrocos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Vencedor Q1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Vencedor 93</v>
      </c>
      <c r="AB6" s="149"/>
      <c r="AC6" s="123"/>
      <c r="AD6" s="84" t="s">
        <v>22</v>
      </c>
      <c r="AE6" s="123"/>
      <c r="AF6" s="150"/>
      <c r="AG6" s="151" t="str">
        <f>M30</f>
        <v>Vencedor 94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Vencedor Q2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Noruega</v>
      </c>
      <c r="AB7" s="149"/>
      <c r="AC7" s="123"/>
      <c r="AD7" s="84" t="s">
        <v>22</v>
      </c>
      <c r="AE7" s="123"/>
      <c r="AF7" s="150"/>
      <c r="AG7" s="151" t="str">
        <f>M28</f>
        <v>Inglaterra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Vencedor Q3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Vencedor 95</v>
      </c>
      <c r="AB8" s="149"/>
      <c r="AC8" s="123"/>
      <c r="AD8" s="84" t="s">
        <v>22</v>
      </c>
      <c r="AE8" s="123"/>
      <c r="AF8" s="150"/>
      <c r="AG8" s="151" t="str">
        <f>M32</f>
        <v>Vencedor 96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Vencedor Q4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2" t="s">
        <v>74</v>
      </c>
      <c r="Y11" s="193"/>
      <c r="Z11" s="193"/>
      <c r="AA11" s="193"/>
      <c r="AB11" s="193"/>
      <c r="AC11" s="193"/>
      <c r="AD11" s="193"/>
      <c r="AE11" s="193"/>
      <c r="AF11" s="193"/>
      <c r="AG11" s="194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>
        <v>2</v>
      </c>
      <c r="H12" s="84" t="s">
        <v>22</v>
      </c>
      <c r="I12" s="123">
        <v>1</v>
      </c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Inglaterra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203" t="s">
        <v>17</v>
      </c>
      <c r="AB12" s="203"/>
      <c r="AC12" s="203" t="s">
        <v>18</v>
      </c>
      <c r="AD12" s="203"/>
      <c r="AE12" s="203"/>
      <c r="AF12" s="203" t="s">
        <v>17</v>
      </c>
      <c r="AG12" s="20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>
        <v>2</v>
      </c>
      <c r="H13" s="84" t="s">
        <v>22</v>
      </c>
      <c r="I13" s="123">
        <v>0</v>
      </c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Estados Unidos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Vencedor Q1</v>
      </c>
      <c r="AB13" s="149"/>
      <c r="AC13" s="123"/>
      <c r="AD13" s="84" t="s">
        <v>22</v>
      </c>
      <c r="AE13" s="123"/>
      <c r="AF13" s="150"/>
      <c r="AG13" s="151" t="str">
        <f>AI6</f>
        <v>Vencedor Q2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Vencedor S1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>
        <v>3</v>
      </c>
      <c r="H14" s="84" t="s">
        <v>22</v>
      </c>
      <c r="I14" s="123">
        <v>2</v>
      </c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Bélgica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46218</v>
      </c>
      <c r="Z14" s="36" t="s">
        <v>46</v>
      </c>
      <c r="AA14" s="106" t="str">
        <f>AI7</f>
        <v>Vencedor Q3</v>
      </c>
      <c r="AB14" s="149"/>
      <c r="AC14" s="123"/>
      <c r="AD14" s="84" t="s">
        <v>22</v>
      </c>
      <c r="AE14" s="123"/>
      <c r="AF14" s="150"/>
      <c r="AG14" s="151" t="str">
        <f>AI8</f>
        <v>Vencedor Q4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>
        <v>2</v>
      </c>
      <c r="H15" s="84" t="s">
        <v>22</v>
      </c>
      <c r="I15" s="123">
        <v>1</v>
      </c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Portugal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Perdedor S1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>
        <v>3</v>
      </c>
      <c r="H16" s="84" t="s">
        <v>22</v>
      </c>
      <c r="I16" s="123">
        <v>0</v>
      </c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Espanha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>
        <v>2</v>
      </c>
      <c r="H17" s="84" t="s">
        <v>22</v>
      </c>
      <c r="I17" s="123">
        <v>0</v>
      </c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Suiça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2" t="s">
        <v>77</v>
      </c>
      <c r="Y17" s="193"/>
      <c r="Z17" s="193"/>
      <c r="AA17" s="193"/>
      <c r="AB17" s="193"/>
      <c r="AC17" s="193"/>
      <c r="AD17" s="193"/>
      <c r="AE17" s="193"/>
      <c r="AF17" s="193"/>
      <c r="AG17" s="194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>
        <v>3</v>
      </c>
      <c r="H18" s="84" t="s">
        <v>22</v>
      </c>
      <c r="I18" s="123">
        <v>2</v>
      </c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Argentina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203" t="s">
        <v>17</v>
      </c>
      <c r="AB18" s="203"/>
      <c r="AC18" s="203" t="s">
        <v>18</v>
      </c>
      <c r="AD18" s="203"/>
      <c r="AE18" s="203"/>
      <c r="AF18" s="203" t="s">
        <v>17</v>
      </c>
      <c r="AG18" s="20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>
        <v>1</v>
      </c>
      <c r="H19" s="84" t="s">
        <v>22</v>
      </c>
      <c r="I19" s="123">
        <v>1</v>
      </c>
      <c r="J19" s="150"/>
      <c r="K19" s="151" t="str">
        <f>IF('Fase de Grupos'!$BL$18=36,R14,"3º D, E, I, J ou L")</f>
        <v>Gana</v>
      </c>
      <c r="L19" s="136" t="str">
        <f t="shared" si="4"/>
        <v>emp</v>
      </c>
      <c r="M19" s="133" t="str">
        <f>IF(OR(G19="",I19=""),"Vencedor 87",IF(G19&lt;&gt;I19,IF(G19&gt;I19,E19,K19),IF(SUM(F19:G19)=SUM(I19:J19),"Vencedor 87",IF(SUM(F19:G19)&gt;SUM(I19:J19),E19,K19))))</f>
        <v>Vencedor 87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Perdedor S1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>
        <v>2</v>
      </c>
      <c r="G20" s="123">
        <v>1</v>
      </c>
      <c r="H20" s="84" t="s">
        <v>22</v>
      </c>
      <c r="I20" s="123">
        <v>1</v>
      </c>
      <c r="J20" s="150">
        <v>4</v>
      </c>
      <c r="K20" s="151" t="str">
        <f>IF('Fase de Grupos'!AH43=3,'Fase de Grupos'!AF43,"2º do Grupo G")</f>
        <v>Egito</v>
      </c>
      <c r="L20" s="136" t="str">
        <f t="shared" si="4"/>
        <v>emp</v>
      </c>
      <c r="M20" s="133" t="str">
        <f>IF(OR(G20="",I20=""),"Vencedor 88",IF(G20&lt;&gt;I20,IF(G20&gt;I20,E20,K20),IF(SUM(F20:G20)=SUM(I20:J20),"Vencedor 88",IF(SUM(F20:G20)&gt;SUM(I20:J20),E20,K20))))</f>
        <v>Egito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2" t="s">
        <v>72</v>
      </c>
      <c r="C23" s="193"/>
      <c r="D23" s="193"/>
      <c r="E23" s="193"/>
      <c r="F23" s="193"/>
      <c r="G23" s="193"/>
      <c r="H23" s="193"/>
      <c r="I23" s="193"/>
      <c r="J23" s="193"/>
      <c r="K23" s="194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2" t="s">
        <v>79</v>
      </c>
      <c r="Y23" s="193"/>
      <c r="Z23" s="193"/>
      <c r="AA23" s="193"/>
      <c r="AB23" s="193"/>
      <c r="AC23" s="193"/>
      <c r="AD23" s="193"/>
      <c r="AE23" s="193"/>
      <c r="AF23" s="193"/>
      <c r="AG23" s="194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203" t="s">
        <v>17</v>
      </c>
      <c r="F24" s="203"/>
      <c r="G24" s="203" t="s">
        <v>18</v>
      </c>
      <c r="H24" s="203"/>
      <c r="I24" s="203"/>
      <c r="J24" s="203" t="s">
        <v>17</v>
      </c>
      <c r="K24" s="20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203" t="s">
        <v>17</v>
      </c>
      <c r="AB24" s="203"/>
      <c r="AC24" s="203" t="s">
        <v>18</v>
      </c>
      <c r="AD24" s="203"/>
      <c r="AE24" s="203"/>
      <c r="AF24" s="203" t="s">
        <v>17</v>
      </c>
      <c r="AG24" s="20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>
        <v>0</v>
      </c>
      <c r="H25" s="84" t="s">
        <v>22</v>
      </c>
      <c r="I25" s="123">
        <v>1</v>
      </c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França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Vencedor S1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>
        <v>0</v>
      </c>
      <c r="H26" s="84" t="s">
        <v>22</v>
      </c>
      <c r="I26" s="123">
        <v>3</v>
      </c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Marrocos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>
        <v>1</v>
      </c>
      <c r="H27" s="84" t="s">
        <v>22</v>
      </c>
      <c r="I27" s="123">
        <v>2</v>
      </c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Noruega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>
        <v>2</v>
      </c>
      <c r="H28" s="84" t="s">
        <v>22</v>
      </c>
      <c r="I28" s="123">
        <v>3</v>
      </c>
      <c r="J28" s="150"/>
      <c r="K28" s="151" t="str">
        <f>M12</f>
        <v>Inglaterra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Inglaterra</v>
      </c>
      <c r="N28" s="133">
        <v>92</v>
      </c>
      <c r="T28" s="15" t="s">
        <v>109</v>
      </c>
      <c r="U28" s="15">
        <f t="shared" ref="U28:U30" si="21">U27+5</f>
        <v>65</v>
      </c>
      <c r="AD28" s="192" t="s">
        <v>211</v>
      </c>
      <c r="AE28" s="193"/>
      <c r="AF28" s="193"/>
      <c r="AG28" s="194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Portugal</v>
      </c>
      <c r="F29" s="149"/>
      <c r="G29" s="123"/>
      <c r="H29" s="84" t="s">
        <v>22</v>
      </c>
      <c r="I29" s="123"/>
      <c r="J29" s="150"/>
      <c r="K29" s="151" t="str">
        <f>M16</f>
        <v>Espanha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Vencedor 93</v>
      </c>
      <c r="N29" s="133">
        <v>93</v>
      </c>
      <c r="T29" s="15" t="s">
        <v>130</v>
      </c>
      <c r="U29" s="15">
        <f t="shared" ref="U29:U31" si="22">U28+1</f>
        <v>66</v>
      </c>
      <c r="AD29" s="182"/>
      <c r="AE29" s="181"/>
      <c r="AF29" s="181"/>
      <c r="AG29" s="183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Estados Unidos</v>
      </c>
      <c r="F30" s="149"/>
      <c r="G30" s="123"/>
      <c r="H30" s="84" t="s">
        <v>22</v>
      </c>
      <c r="I30" s="123"/>
      <c r="J30" s="150"/>
      <c r="K30" s="151" t="str">
        <f>M14</f>
        <v>Bélgica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Vencedor 94</v>
      </c>
      <c r="N30" s="133">
        <v>94</v>
      </c>
      <c r="T30" s="15" t="s">
        <v>110</v>
      </c>
      <c r="U30" s="15">
        <f t="shared" si="21"/>
        <v>71</v>
      </c>
      <c r="AD30" s="182"/>
      <c r="AE30" s="181"/>
      <c r="AF30" s="181"/>
      <c r="AG30" s="184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Argentina</v>
      </c>
      <c r="F31" s="149"/>
      <c r="G31" s="123"/>
      <c r="H31" s="84" t="s">
        <v>22</v>
      </c>
      <c r="I31" s="123"/>
      <c r="J31" s="150"/>
      <c r="K31" s="151" t="str">
        <f>M20</f>
        <v>Egito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Vencedor 95</v>
      </c>
      <c r="N31" s="133">
        <v>95</v>
      </c>
      <c r="T31" s="15" t="s">
        <v>129</v>
      </c>
      <c r="U31" s="15">
        <f t="shared" si="22"/>
        <v>72</v>
      </c>
      <c r="AD31" s="182"/>
      <c r="AE31" s="181"/>
      <c r="AF31" s="181"/>
      <c r="AG31" s="184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Suiça</v>
      </c>
      <c r="F32" s="149"/>
      <c r="G32" s="123"/>
      <c r="H32" s="84" t="s">
        <v>22</v>
      </c>
      <c r="I32" s="123"/>
      <c r="J32" s="150"/>
      <c r="K32" s="151" t="str">
        <f>M19</f>
        <v>Vencedor 87</v>
      </c>
      <c r="L32" s="136" t="str">
        <f t="shared" si="18"/>
        <v/>
      </c>
      <c r="M32" s="133" t="str">
        <f>IF(OR(G32="",I32=""),"Vencedor 96",IF(G32&lt;&gt;I32,IF(G32&gt;I32,E32,K32),IF(SUM(F32:G32)=SUM(I32:J32),"Vencedor 96",IF(SUM(F32:G32)&gt;SUM(I32:J32),E32,K32))))</f>
        <v>Vencedor 96</v>
      </c>
      <c r="N32" s="133">
        <v>96</v>
      </c>
      <c r="AD32" s="185"/>
      <c r="AE32" s="186"/>
      <c r="AF32" s="186"/>
      <c r="AG32" s="187"/>
    </row>
    <row r="33" spans="2:33" x14ac:dyDescent="0.25">
      <c r="C33" s="137"/>
    </row>
    <row r="34" spans="2:33" ht="21" x14ac:dyDescent="0.35">
      <c r="B34" s="140"/>
      <c r="X34" s="158" t="s">
        <v>206</v>
      </c>
      <c r="Y34" s="209" t="s">
        <v>81</v>
      </c>
      <c r="Z34" s="209"/>
      <c r="AA34" s="209"/>
      <c r="AB34" s="204" t="str">
        <f>IF(AI25="1º Lugar","",AI25)</f>
        <v/>
      </c>
      <c r="AC34" s="204"/>
      <c r="AD34" s="204"/>
      <c r="AE34" s="204"/>
      <c r="AF34" s="204"/>
      <c r="AG34" s="204"/>
    </row>
    <row r="35" spans="2:33" ht="18.75" x14ac:dyDescent="0.3">
      <c r="B35" s="140"/>
      <c r="X35" s="159" t="s">
        <v>207</v>
      </c>
      <c r="Y35" s="207" t="s">
        <v>82</v>
      </c>
      <c r="Z35" s="207"/>
      <c r="AA35" s="207"/>
      <c r="AB35" s="205" t="str">
        <f>IF(M57="2º Lugar","",M57)</f>
        <v/>
      </c>
      <c r="AC35" s="205"/>
      <c r="AD35" s="205"/>
      <c r="AE35" s="205"/>
      <c r="AF35" s="205"/>
      <c r="AG35" s="205"/>
    </row>
    <row r="36" spans="2:33" ht="15.75" x14ac:dyDescent="0.25">
      <c r="B36" s="140"/>
      <c r="X36" s="160" t="s">
        <v>208</v>
      </c>
      <c r="Y36" s="208" t="s">
        <v>83</v>
      </c>
      <c r="Z36" s="208"/>
      <c r="AA36" s="208"/>
      <c r="AB36" s="206" t="str">
        <f>IF(AI19="3º Lugar","",AI19)</f>
        <v/>
      </c>
      <c r="AC36" s="206"/>
      <c r="AD36" s="206"/>
      <c r="AE36" s="206"/>
      <c r="AF36" s="206"/>
      <c r="AG36" s="20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vyOy7e+Kipl/iIim/AhmV04T3MRdO7XqZOrn9PPXS3pWOghvTWOXD8HUj7i1Pq8tpKgw5m5Lutctpe8ebuImew==" saltValue="GsBJjoEg17jBuxUGR0mlBg==" spinCount="100000" sheet="1" objects="1" scenarios="1" selectLockedCells="1"/>
  <mergeCells count="31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10"/>
      <c r="F4" s="210"/>
      <c r="H4" s="210"/>
      <c r="J4" s="210"/>
      <c r="L4" s="210"/>
      <c r="N4" s="210"/>
      <c r="P4" s="210"/>
      <c r="R4" s="210"/>
      <c r="T4" s="210"/>
      <c r="V4" s="210"/>
      <c r="X4" s="210"/>
      <c r="Z4" s="210"/>
      <c r="AB4" s="210"/>
      <c r="AD4" s="210"/>
      <c r="AF4" s="210"/>
      <c r="AH4" s="210"/>
    </row>
    <row r="5" spans="2:34" x14ac:dyDescent="0.3">
      <c r="C5" s="169" t="s">
        <v>163</v>
      </c>
      <c r="D5" s="210"/>
      <c r="F5" s="210"/>
      <c r="H5" s="210"/>
      <c r="J5" s="210"/>
      <c r="L5" s="210"/>
      <c r="N5" s="210"/>
      <c r="P5" s="210"/>
      <c r="R5" s="210"/>
      <c r="T5" s="210"/>
      <c r="V5" s="210"/>
      <c r="X5" s="210"/>
      <c r="Z5" s="210"/>
      <c r="AB5" s="210"/>
      <c r="AD5" s="210"/>
      <c r="AF5" s="210"/>
      <c r="AH5" s="210"/>
    </row>
    <row r="6" spans="2:34" x14ac:dyDescent="0.3">
      <c r="C6" s="169" t="s">
        <v>162</v>
      </c>
      <c r="D6" s="210"/>
      <c r="F6" s="210"/>
      <c r="H6" s="210"/>
      <c r="J6" s="210"/>
      <c r="L6" s="210"/>
      <c r="N6" s="210"/>
      <c r="P6" s="210"/>
      <c r="R6" s="210"/>
      <c r="T6" s="210"/>
      <c r="V6" s="210"/>
      <c r="X6" s="210"/>
      <c r="Z6" s="210"/>
      <c r="AB6" s="210"/>
      <c r="AD6" s="210"/>
      <c r="AF6" s="210"/>
      <c r="AH6" s="210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2026-07-06T12:29:50Z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