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lanilhas\"/>
    </mc:Choice>
  </mc:AlternateContent>
  <xr:revisionPtr revIDLastSave="0" documentId="13_ncr:1_{57E09303-BA36-4D6D-A084-05BD5255E3AE}" xr6:coauthVersionLast="47" xr6:coauthVersionMax="47" xr10:uidLastSave="{00000000-0000-0000-0000-000000000000}"/>
  <workbookProtection workbookAlgorithmName="SHA-512" workbookHashValue="BcI4NY5Ohir363+nRCln2YCzlnOeJyINjZ1aV0hb2IpPHmsHZPUFroFzrod6xokqyCn7GUW2N1Z+U/w2mbyNbQ==" workbookSaltValue="VvXyFesAZC8L8IOzNm6PtA==" workbookSpinCount="100000" lockStructure="1"/>
  <bookViews>
    <workbookView xWindow="28680" yWindow="-120" windowWidth="29040" windowHeight="15720" activeTab="5" xr2:uid="{076F3B28-812E-4458-A424-96085A053123}"/>
  </bookViews>
  <sheets>
    <sheet name="Menu" sheetId="7" r:id="rId1"/>
    <sheet name="Classificados" sheetId="1" r:id="rId2"/>
    <sheet name="Sorteios" sheetId="2" r:id="rId3"/>
    <sheet name="Fase de Grupos" sheetId="3" r:id="rId4"/>
    <sheet name="Dummy" sheetId="5" state="hidden" r:id="rId5"/>
    <sheet name="Finais" sheetId="4" r:id="rId6"/>
    <sheet name="Confederaçõ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9" i="4" l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AI8" i="4" l="1"/>
  <c r="AI7" i="4"/>
  <c r="AI6" i="4"/>
  <c r="AI5" i="4"/>
  <c r="M32" i="4"/>
  <c r="M31" i="4"/>
  <c r="M30" i="4"/>
  <c r="M29" i="4"/>
  <c r="M28" i="4"/>
  <c r="M27" i="4"/>
  <c r="M26" i="4"/>
  <c r="M25" i="4"/>
  <c r="M20" i="4"/>
  <c r="K31" i="4" s="1"/>
  <c r="M19" i="4"/>
  <c r="K32" i="4" s="1"/>
  <c r="M18" i="4"/>
  <c r="E31" i="4" s="1"/>
  <c r="M17" i="4"/>
  <c r="E32" i="4" s="1"/>
  <c r="M16" i="4"/>
  <c r="K29" i="4" s="1"/>
  <c r="M15" i="4"/>
  <c r="E29" i="4" s="1"/>
  <c r="M14" i="4"/>
  <c r="K30" i="4" s="1"/>
  <c r="M13" i="4"/>
  <c r="E30" i="4" s="1"/>
  <c r="M12" i="4"/>
  <c r="K28" i="4" s="1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4" i="5"/>
  <c r="H4" i="1" l="1"/>
  <c r="L20" i="4" l="1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M57" i="4"/>
  <c r="AB35" i="4" s="1"/>
  <c r="AI25" i="4"/>
  <c r="AB34" i="4" s="1"/>
  <c r="AH25" i="4"/>
  <c r="AI20" i="4"/>
  <c r="AI19" i="4"/>
  <c r="AB36" i="4" s="1"/>
  <c r="AH19" i="4"/>
  <c r="AI16" i="4"/>
  <c r="AG19" i="4" s="1"/>
  <c r="AI15" i="4"/>
  <c r="AA19" i="4" s="1"/>
  <c r="AI14" i="4"/>
  <c r="AG25" i="4" s="1"/>
  <c r="AH14" i="4"/>
  <c r="AI13" i="4"/>
  <c r="AA25" i="4" s="1"/>
  <c r="AH13" i="4"/>
  <c r="AG14" i="4"/>
  <c r="AH8" i="4"/>
  <c r="AA14" i="4"/>
  <c r="AH7" i="4"/>
  <c r="AG13" i="4"/>
  <c r="AH6" i="4"/>
  <c r="AA13" i="4"/>
  <c r="AH5" i="4"/>
  <c r="AG8" i="4"/>
  <c r="L32" i="4"/>
  <c r="AA8" i="4"/>
  <c r="L31" i="4"/>
  <c r="AG6" i="4"/>
  <c r="L30" i="4"/>
  <c r="AA6" i="4"/>
  <c r="L29" i="4"/>
  <c r="AG7" i="4"/>
  <c r="L28" i="4"/>
  <c r="AA7" i="4"/>
  <c r="L27" i="4"/>
  <c r="AG5" i="4"/>
  <c r="L26" i="4"/>
  <c r="AA5" i="4"/>
  <c r="L25" i="4"/>
  <c r="P62" i="3" l="1"/>
  <c r="I60" i="3" s="1"/>
  <c r="P7" i="3"/>
  <c r="I7" i="3" s="1"/>
  <c r="P8" i="3"/>
  <c r="P9" i="3"/>
  <c r="P6" i="3"/>
  <c r="P48" i="3"/>
  <c r="I50" i="3" s="1"/>
  <c r="P73" i="3"/>
  <c r="P74" i="3"/>
  <c r="E71" i="3" s="1"/>
  <c r="P75" i="3"/>
  <c r="I71" i="3" s="1"/>
  <c r="P72" i="3"/>
  <c r="E72" i="3" s="1"/>
  <c r="L72" i="3" s="1"/>
  <c r="P67" i="3"/>
  <c r="E69" i="3" s="1"/>
  <c r="P68" i="3"/>
  <c r="I66" i="3" s="1"/>
  <c r="M66" i="3" s="1"/>
  <c r="P69" i="3"/>
  <c r="E68" i="3" s="1"/>
  <c r="P66" i="3"/>
  <c r="P61" i="3"/>
  <c r="P63" i="3"/>
  <c r="I59" i="3" s="1"/>
  <c r="P60" i="3"/>
  <c r="E60" i="3" s="1"/>
  <c r="P55" i="3"/>
  <c r="P56" i="3"/>
  <c r="P57" i="3"/>
  <c r="E55" i="3" s="1"/>
  <c r="P54" i="3"/>
  <c r="M75" i="3"/>
  <c r="J75" i="3"/>
  <c r="K75" i="3" s="1"/>
  <c r="M74" i="3"/>
  <c r="J74" i="3"/>
  <c r="K74" i="3" s="1"/>
  <c r="M73" i="3"/>
  <c r="J73" i="3"/>
  <c r="K73" i="3" s="1"/>
  <c r="M72" i="3"/>
  <c r="J72" i="3"/>
  <c r="K72" i="3" s="1"/>
  <c r="M71" i="3"/>
  <c r="J71" i="3"/>
  <c r="K71" i="3" s="1"/>
  <c r="M70" i="3"/>
  <c r="J70" i="3"/>
  <c r="K70" i="3" s="1"/>
  <c r="M69" i="3"/>
  <c r="J69" i="3"/>
  <c r="K69" i="3" s="1"/>
  <c r="M68" i="3"/>
  <c r="J68" i="3"/>
  <c r="K68" i="3" s="1"/>
  <c r="E67" i="3"/>
  <c r="J67" i="3" s="1"/>
  <c r="K67" i="3" s="1"/>
  <c r="I65" i="3"/>
  <c r="M65" i="3" s="1"/>
  <c r="M63" i="3"/>
  <c r="K63" i="3"/>
  <c r="J63" i="3"/>
  <c r="M62" i="3"/>
  <c r="K62" i="3"/>
  <c r="J62" i="3"/>
  <c r="M61" i="3"/>
  <c r="J61" i="3"/>
  <c r="K61" i="3" s="1"/>
  <c r="M60" i="3"/>
  <c r="J60" i="3"/>
  <c r="K60" i="3" s="1"/>
  <c r="M59" i="3"/>
  <c r="J59" i="3"/>
  <c r="M58" i="3"/>
  <c r="J58" i="3"/>
  <c r="K58" i="3" s="1"/>
  <c r="M57" i="3"/>
  <c r="J57" i="3"/>
  <c r="K57" i="3" s="1"/>
  <c r="M56" i="3"/>
  <c r="J56" i="3"/>
  <c r="K56" i="3" s="1"/>
  <c r="M55" i="3"/>
  <c r="J55" i="3"/>
  <c r="K55" i="3" s="1"/>
  <c r="M54" i="3"/>
  <c r="J54" i="3"/>
  <c r="K54" i="3" s="1"/>
  <c r="M53" i="3"/>
  <c r="K53" i="3"/>
  <c r="J53" i="3"/>
  <c r="M52" i="3"/>
  <c r="J52" i="3"/>
  <c r="K52" i="3" s="1"/>
  <c r="P49" i="3"/>
  <c r="P50" i="3"/>
  <c r="I51" i="3" s="1"/>
  <c r="P51" i="3"/>
  <c r="E50" i="3" s="1"/>
  <c r="P43" i="3"/>
  <c r="I43" i="3" s="1"/>
  <c r="P44" i="3"/>
  <c r="E41" i="3" s="1"/>
  <c r="P45" i="3"/>
  <c r="E43" i="3" s="1"/>
  <c r="P42" i="3"/>
  <c r="I44" i="3" s="1"/>
  <c r="P37" i="3"/>
  <c r="I34" i="3" s="1"/>
  <c r="P38" i="3"/>
  <c r="E35" i="3" s="1"/>
  <c r="P39" i="3"/>
  <c r="E38" i="3" s="1"/>
  <c r="L38" i="3" s="1"/>
  <c r="P36" i="3"/>
  <c r="E34" i="3" s="1"/>
  <c r="P31" i="3"/>
  <c r="I31" i="3" s="1"/>
  <c r="P32" i="3"/>
  <c r="I30" i="3" s="1"/>
  <c r="P33" i="3"/>
  <c r="E32" i="3" s="1"/>
  <c r="P30" i="3"/>
  <c r="E30" i="3" s="1"/>
  <c r="P25" i="3"/>
  <c r="E27" i="3" s="1"/>
  <c r="P26" i="3"/>
  <c r="E23" i="3" s="1"/>
  <c r="P27" i="3"/>
  <c r="E26" i="3" s="1"/>
  <c r="P24" i="3"/>
  <c r="I26" i="3" s="1"/>
  <c r="P19" i="3"/>
  <c r="I16" i="3" s="1"/>
  <c r="P20" i="3"/>
  <c r="E17" i="3" s="1"/>
  <c r="P21" i="3"/>
  <c r="E20" i="3" s="1"/>
  <c r="P18" i="3"/>
  <c r="E18" i="3" s="1"/>
  <c r="P13" i="3"/>
  <c r="E15" i="3" s="1"/>
  <c r="P14" i="3"/>
  <c r="I12" i="3" s="1"/>
  <c r="P15" i="3"/>
  <c r="E13" i="3" s="1"/>
  <c r="P12" i="3"/>
  <c r="E10" i="3" s="1"/>
  <c r="E6" i="3"/>
  <c r="M51" i="3"/>
  <c r="J51" i="3"/>
  <c r="K51" i="3" s="1"/>
  <c r="E51" i="3"/>
  <c r="L51" i="3" s="1"/>
  <c r="M50" i="3"/>
  <c r="J50" i="3"/>
  <c r="K50" i="3" s="1"/>
  <c r="M49" i="3"/>
  <c r="J49" i="3"/>
  <c r="K49" i="3" s="1"/>
  <c r="I49" i="3"/>
  <c r="M48" i="3"/>
  <c r="J48" i="3"/>
  <c r="K48" i="3" s="1"/>
  <c r="E48" i="3"/>
  <c r="M47" i="3"/>
  <c r="J47" i="3"/>
  <c r="K47" i="3" s="1"/>
  <c r="M46" i="3"/>
  <c r="J46" i="3"/>
  <c r="K46" i="3" s="1"/>
  <c r="I46" i="3"/>
  <c r="E46" i="3"/>
  <c r="L46" i="3" s="1"/>
  <c r="M45" i="3"/>
  <c r="J45" i="3"/>
  <c r="K45" i="3" s="1"/>
  <c r="M44" i="3"/>
  <c r="J44" i="3"/>
  <c r="K44" i="3" s="1"/>
  <c r="M43" i="3"/>
  <c r="J43" i="3"/>
  <c r="K43" i="3" s="1"/>
  <c r="M42" i="3"/>
  <c r="J42" i="3"/>
  <c r="K42" i="3" s="1"/>
  <c r="M41" i="3"/>
  <c r="K41" i="3"/>
  <c r="J41" i="3"/>
  <c r="M40" i="3"/>
  <c r="J40" i="3"/>
  <c r="K40" i="3" s="1"/>
  <c r="M39" i="3"/>
  <c r="J39" i="3"/>
  <c r="K39" i="3" s="1"/>
  <c r="M38" i="3"/>
  <c r="J38" i="3"/>
  <c r="K38" i="3" s="1"/>
  <c r="M37" i="3"/>
  <c r="J37" i="3"/>
  <c r="K37" i="3" s="1"/>
  <c r="M36" i="3"/>
  <c r="J36" i="3"/>
  <c r="K36" i="3" s="1"/>
  <c r="J35" i="3"/>
  <c r="K35" i="3" s="1"/>
  <c r="M34" i="3"/>
  <c r="J34" i="3"/>
  <c r="K34" i="3" s="1"/>
  <c r="M33" i="3"/>
  <c r="J33" i="3"/>
  <c r="K33" i="3" s="1"/>
  <c r="I33" i="3"/>
  <c r="E33" i="3"/>
  <c r="M32" i="3"/>
  <c r="J32" i="3"/>
  <c r="K32" i="3" s="1"/>
  <c r="M31" i="3"/>
  <c r="K31" i="3"/>
  <c r="J31" i="3"/>
  <c r="M30" i="3"/>
  <c r="J30" i="3"/>
  <c r="K30" i="3" s="1"/>
  <c r="M27" i="3"/>
  <c r="J27" i="3"/>
  <c r="K27" i="3" s="1"/>
  <c r="M26" i="3"/>
  <c r="K26" i="3"/>
  <c r="J26" i="3"/>
  <c r="M25" i="3"/>
  <c r="K25" i="3"/>
  <c r="J25" i="3"/>
  <c r="M24" i="3"/>
  <c r="J24" i="3"/>
  <c r="K24" i="3" s="1"/>
  <c r="J23" i="3"/>
  <c r="K23" i="3" s="1"/>
  <c r="M21" i="3"/>
  <c r="J21" i="3"/>
  <c r="K21" i="3" s="1"/>
  <c r="M20" i="3"/>
  <c r="J20" i="3"/>
  <c r="K20" i="3" s="1"/>
  <c r="M19" i="3"/>
  <c r="J19" i="3"/>
  <c r="K19" i="3" s="1"/>
  <c r="M18" i="3"/>
  <c r="J18" i="3"/>
  <c r="K18" i="3" s="1"/>
  <c r="M17" i="3"/>
  <c r="M16" i="3"/>
  <c r="J16" i="3"/>
  <c r="M15" i="3"/>
  <c r="J15" i="3"/>
  <c r="K15" i="3" s="1"/>
  <c r="I15" i="3"/>
  <c r="M14" i="3"/>
  <c r="J14" i="3"/>
  <c r="K14" i="3" s="1"/>
  <c r="M13" i="3"/>
  <c r="J13" i="3"/>
  <c r="K13" i="3" s="1"/>
  <c r="M12" i="3"/>
  <c r="J12" i="3"/>
  <c r="K12" i="3" s="1"/>
  <c r="M11" i="3"/>
  <c r="J11" i="3"/>
  <c r="K11" i="3" s="1"/>
  <c r="E11" i="3"/>
  <c r="M10" i="3"/>
  <c r="J10" i="3"/>
  <c r="K10" i="3" s="1"/>
  <c r="M9" i="3"/>
  <c r="J9" i="3"/>
  <c r="K9" i="3" s="1"/>
  <c r="I9" i="3"/>
  <c r="M8" i="3"/>
  <c r="J8" i="3"/>
  <c r="K8" i="3" s="1"/>
  <c r="I8" i="3"/>
  <c r="E8" i="3"/>
  <c r="M7" i="3"/>
  <c r="J7" i="3"/>
  <c r="K7" i="3" s="1"/>
  <c r="E7" i="3"/>
  <c r="M6" i="3"/>
  <c r="J6" i="3"/>
  <c r="K6" i="3" s="1"/>
  <c r="I6" i="3"/>
  <c r="I5" i="3"/>
  <c r="M5" i="3" s="1"/>
  <c r="E5" i="3"/>
  <c r="J5" i="3" s="1"/>
  <c r="K5" i="3" s="1"/>
  <c r="L69" i="3" l="1"/>
  <c r="L68" i="3"/>
  <c r="L50" i="3"/>
  <c r="L33" i="3"/>
  <c r="L27" i="3"/>
  <c r="L26" i="3"/>
  <c r="L32" i="3"/>
  <c r="L15" i="3"/>
  <c r="L55" i="3"/>
  <c r="L48" i="3"/>
  <c r="L43" i="3"/>
  <c r="L30" i="3"/>
  <c r="L13" i="3"/>
  <c r="L71" i="3"/>
  <c r="L41" i="3"/>
  <c r="E28" i="3"/>
  <c r="J28" i="3" s="1"/>
  <c r="K28" i="3" s="1"/>
  <c r="L34" i="3"/>
  <c r="L20" i="3"/>
  <c r="L18" i="3"/>
  <c r="L17" i="3"/>
  <c r="E29" i="3"/>
  <c r="I29" i="3"/>
  <c r="M29" i="3" s="1"/>
  <c r="I32" i="3"/>
  <c r="I48" i="3"/>
  <c r="E61" i="3"/>
  <c r="L61" i="3" s="1"/>
  <c r="E62" i="3"/>
  <c r="L62" i="3" s="1"/>
  <c r="E59" i="3"/>
  <c r="I63" i="3"/>
  <c r="I14" i="3"/>
  <c r="I4" i="3"/>
  <c r="M4" i="3" s="1"/>
  <c r="E9" i="3"/>
  <c r="L9" i="3" s="1"/>
  <c r="I28" i="3"/>
  <c r="M28" i="3" s="1"/>
  <c r="L28" i="3" s="1"/>
  <c r="I13" i="3"/>
  <c r="I10" i="3"/>
  <c r="E31" i="3"/>
  <c r="L31" i="3" s="1"/>
  <c r="I27" i="3"/>
  <c r="E14" i="3"/>
  <c r="L14" i="3" s="1"/>
  <c r="I11" i="3"/>
  <c r="E58" i="3"/>
  <c r="I38" i="3"/>
  <c r="I62" i="3"/>
  <c r="E47" i="3"/>
  <c r="L47" i="3" s="1"/>
  <c r="I24" i="3"/>
  <c r="E21" i="3"/>
  <c r="L21" i="3" s="1"/>
  <c r="I25" i="3"/>
  <c r="I22" i="3"/>
  <c r="M22" i="3" s="1"/>
  <c r="E39" i="3"/>
  <c r="L39" i="3" s="1"/>
  <c r="I19" i="3"/>
  <c r="E16" i="3"/>
  <c r="L16" i="3" s="1"/>
  <c r="I37" i="3"/>
  <c r="I40" i="3"/>
  <c r="E49" i="3"/>
  <c r="L49" i="3" s="1"/>
  <c r="E44" i="3"/>
  <c r="L44" i="3" s="1"/>
  <c r="E25" i="3"/>
  <c r="L25" i="3" s="1"/>
  <c r="I47" i="3"/>
  <c r="E12" i="3"/>
  <c r="L12" i="3" s="1"/>
  <c r="I23" i="3"/>
  <c r="M23" i="3" s="1"/>
  <c r="L23" i="3" s="1"/>
  <c r="E36" i="3"/>
  <c r="L36" i="3" s="1"/>
  <c r="I42" i="3"/>
  <c r="E45" i="3"/>
  <c r="L45" i="3" s="1"/>
  <c r="E70" i="3"/>
  <c r="L70" i="3" s="1"/>
  <c r="I41" i="3"/>
  <c r="I53" i="3"/>
  <c r="L11" i="3"/>
  <c r="L10" i="3"/>
  <c r="I18" i="3"/>
  <c r="I21" i="3"/>
  <c r="I64" i="3"/>
  <c r="M64" i="3" s="1"/>
  <c r="I67" i="3"/>
  <c r="M67" i="3" s="1"/>
  <c r="L67" i="3" s="1"/>
  <c r="E19" i="3"/>
  <c r="L19" i="3" s="1"/>
  <c r="I36" i="3"/>
  <c r="I74" i="3"/>
  <c r="E24" i="3"/>
  <c r="L24" i="3" s="1"/>
  <c r="E42" i="3"/>
  <c r="L42" i="3" s="1"/>
  <c r="E22" i="3"/>
  <c r="I35" i="3"/>
  <c r="M35" i="3" s="1"/>
  <c r="U72" i="3" s="1"/>
  <c r="I17" i="3"/>
  <c r="J17" i="3" s="1"/>
  <c r="K17" i="3" s="1"/>
  <c r="E40" i="3"/>
  <c r="L40" i="3" s="1"/>
  <c r="E56" i="3"/>
  <c r="L56" i="3" s="1"/>
  <c r="L8" i="3"/>
  <c r="L7" i="3"/>
  <c r="L6" i="3"/>
  <c r="L60" i="3"/>
  <c r="L59" i="3"/>
  <c r="K59" i="3"/>
  <c r="U62" i="3"/>
  <c r="U73" i="3"/>
  <c r="U13" i="3"/>
  <c r="U20" i="3"/>
  <c r="U26" i="3"/>
  <c r="U27" i="3"/>
  <c r="U33" i="3"/>
  <c r="L58" i="3"/>
  <c r="E74" i="3"/>
  <c r="L74" i="3" s="1"/>
  <c r="E53" i="3"/>
  <c r="L53" i="3" s="1"/>
  <c r="I69" i="3"/>
  <c r="I52" i="3"/>
  <c r="I54" i="3"/>
  <c r="I70" i="3"/>
  <c r="I72" i="3"/>
  <c r="I58" i="3"/>
  <c r="I56" i="3"/>
  <c r="E63" i="3"/>
  <c r="L63" i="3" s="1"/>
  <c r="E54" i="3"/>
  <c r="L54" i="3" s="1"/>
  <c r="I61" i="3"/>
  <c r="E52" i="3"/>
  <c r="E57" i="3"/>
  <c r="L57" i="3" s="1"/>
  <c r="I68" i="3"/>
  <c r="E75" i="3"/>
  <c r="L75" i="3" s="1"/>
  <c r="E65" i="3"/>
  <c r="I57" i="3"/>
  <c r="E64" i="3"/>
  <c r="E66" i="3"/>
  <c r="I75" i="3"/>
  <c r="E73" i="3"/>
  <c r="L73" i="3" s="1"/>
  <c r="I55" i="3"/>
  <c r="I73" i="3"/>
  <c r="I45" i="3"/>
  <c r="I39" i="3"/>
  <c r="E37" i="3"/>
  <c r="L37" i="3" s="1"/>
  <c r="I20" i="3"/>
  <c r="E4" i="3"/>
  <c r="L5" i="3"/>
  <c r="U8" i="3" l="1"/>
  <c r="U63" i="3"/>
  <c r="U49" i="3"/>
  <c r="U42" i="3"/>
  <c r="U15" i="3"/>
  <c r="U61" i="3"/>
  <c r="U9" i="3"/>
  <c r="U57" i="3"/>
  <c r="U43" i="3"/>
  <c r="U36" i="3"/>
  <c r="U54" i="3"/>
  <c r="U60" i="3"/>
  <c r="U50" i="3"/>
  <c r="U37" i="3"/>
  <c r="U30" i="3"/>
  <c r="L29" i="3"/>
  <c r="J29" i="3"/>
  <c r="K29" i="3" s="1"/>
  <c r="U74" i="3"/>
  <c r="U44" i="3"/>
  <c r="U31" i="3"/>
  <c r="U24" i="3"/>
  <c r="U51" i="3"/>
  <c r="U45" i="3"/>
  <c r="U38" i="3"/>
  <c r="U25" i="3"/>
  <c r="U18" i="3"/>
  <c r="U39" i="3"/>
  <c r="U32" i="3"/>
  <c r="U19" i="3"/>
  <c r="U12" i="3"/>
  <c r="U21" i="3"/>
  <c r="U14" i="3"/>
  <c r="U67" i="3"/>
  <c r="L22" i="3"/>
  <c r="J22" i="3"/>
  <c r="K22" i="3" s="1"/>
  <c r="L35" i="3"/>
  <c r="U6" i="3"/>
  <c r="U75" i="3"/>
  <c r="U68" i="3"/>
  <c r="U55" i="3"/>
  <c r="U66" i="3"/>
  <c r="U7" i="3"/>
  <c r="U69" i="3"/>
  <c r="U56" i="3"/>
  <c r="U48" i="3"/>
  <c r="K16" i="3"/>
  <c r="L66" i="3"/>
  <c r="J66" i="3"/>
  <c r="K66" i="3" s="1"/>
  <c r="L64" i="3"/>
  <c r="J64" i="3"/>
  <c r="K64" i="3" s="1"/>
  <c r="L65" i="3"/>
  <c r="J65" i="3"/>
  <c r="K65" i="3" s="1"/>
  <c r="V12" i="3"/>
  <c r="V26" i="3"/>
  <c r="V24" i="3"/>
  <c r="V27" i="3"/>
  <c r="V62" i="3"/>
  <c r="V8" i="3"/>
  <c r="V19" i="3"/>
  <c r="W21" i="3"/>
  <c r="W18" i="3"/>
  <c r="W24" i="3"/>
  <c r="W14" i="3"/>
  <c r="W75" i="3"/>
  <c r="W26" i="3"/>
  <c r="W19" i="3"/>
  <c r="V13" i="3"/>
  <c r="W62" i="3"/>
  <c r="V20" i="3"/>
  <c r="W27" i="3"/>
  <c r="V15" i="3"/>
  <c r="V25" i="3"/>
  <c r="V72" i="3"/>
  <c r="V9" i="3"/>
  <c r="W12" i="3"/>
  <c r="V7" i="3"/>
  <c r="V18" i="3"/>
  <c r="W54" i="3"/>
  <c r="W25" i="3"/>
  <c r="W13" i="3"/>
  <c r="V21" i="3"/>
  <c r="W66" i="3"/>
  <c r="W72" i="3"/>
  <c r="V54" i="3"/>
  <c r="W7" i="3"/>
  <c r="W9" i="3"/>
  <c r="W8" i="3"/>
  <c r="W15" i="3"/>
  <c r="W20" i="3"/>
  <c r="V14" i="3"/>
  <c r="V66" i="3"/>
  <c r="L4" i="3"/>
  <c r="J4" i="3"/>
  <c r="V73" i="3"/>
  <c r="W6" i="3"/>
  <c r="V6" i="3"/>
  <c r="V42" i="3"/>
  <c r="V57" i="3"/>
  <c r="W32" i="3"/>
  <c r="V45" i="3"/>
  <c r="V43" i="3"/>
  <c r="W37" i="3"/>
  <c r="W73" i="3"/>
  <c r="V33" i="3"/>
  <c r="W50" i="3"/>
  <c r="W57" i="3"/>
  <c r="V60" i="3"/>
  <c r="L52" i="3"/>
  <c r="V63" i="3"/>
  <c r="W60" i="3"/>
  <c r="W67" i="3"/>
  <c r="W69" i="3"/>
  <c r="V56" i="3"/>
  <c r="W55" i="3"/>
  <c r="V74" i="3"/>
  <c r="V67" i="3"/>
  <c r="V69" i="3"/>
  <c r="V75" i="3"/>
  <c r="W56" i="3"/>
  <c r="V32" i="3"/>
  <c r="V49" i="3"/>
  <c r="W45" i="3"/>
  <c r="V51" i="3"/>
  <c r="W74" i="3"/>
  <c r="W42" i="3"/>
  <c r="W68" i="3"/>
  <c r="V55" i="3"/>
  <c r="V68" i="3"/>
  <c r="W63" i="3"/>
  <c r="V61" i="3"/>
  <c r="W61" i="3"/>
  <c r="V50" i="3"/>
  <c r="W51" i="3"/>
  <c r="V30" i="3"/>
  <c r="W49" i="3"/>
  <c r="W33" i="3"/>
  <c r="V37" i="3"/>
  <c r="W44" i="3"/>
  <c r="W38" i="3"/>
  <c r="W30" i="3"/>
  <c r="W43" i="3"/>
  <c r="W39" i="3"/>
  <c r="V44" i="3"/>
  <c r="W48" i="3"/>
  <c r="V39" i="3"/>
  <c r="V48" i="3"/>
  <c r="W36" i="3"/>
  <c r="V36" i="3"/>
  <c r="V31" i="3"/>
  <c r="W31" i="3"/>
  <c r="V38" i="3"/>
  <c r="X15" i="3" l="1"/>
  <c r="X21" i="3"/>
  <c r="X62" i="3"/>
  <c r="X20" i="3"/>
  <c r="X8" i="3"/>
  <c r="X27" i="3"/>
  <c r="X12" i="3"/>
  <c r="X66" i="3"/>
  <c r="X25" i="3"/>
  <c r="X19" i="3"/>
  <c r="X18" i="3"/>
  <c r="X26" i="3"/>
  <c r="X13" i="3"/>
  <c r="X24" i="3"/>
  <c r="X14" i="3"/>
  <c r="X72" i="3"/>
  <c r="X7" i="3"/>
  <c r="X9" i="3"/>
  <c r="X54" i="3"/>
  <c r="X75" i="3"/>
  <c r="X37" i="3"/>
  <c r="S56" i="3"/>
  <c r="S14" i="3"/>
  <c r="S45" i="3"/>
  <c r="S30" i="3"/>
  <c r="S31" i="3"/>
  <c r="S68" i="3"/>
  <c r="S20" i="3"/>
  <c r="S51" i="3"/>
  <c r="S62" i="3"/>
  <c r="S26" i="3"/>
  <c r="S60" i="3"/>
  <c r="S42" i="3"/>
  <c r="S73" i="3"/>
  <c r="S13" i="3"/>
  <c r="S32" i="3"/>
  <c r="S54" i="3"/>
  <c r="S66" i="3"/>
  <c r="S48" i="3"/>
  <c r="S69" i="3"/>
  <c r="S27" i="3"/>
  <c r="S74" i="3"/>
  <c r="S38" i="3"/>
  <c r="S72" i="3"/>
  <c r="S55" i="3"/>
  <c r="S12" i="3"/>
  <c r="S75" i="3"/>
  <c r="S19" i="3"/>
  <c r="S44" i="3"/>
  <c r="S61" i="3"/>
  <c r="S67" i="3"/>
  <c r="S63" i="3"/>
  <c r="S37" i="3"/>
  <c r="S50" i="3"/>
  <c r="S21" i="3"/>
  <c r="S57" i="3"/>
  <c r="S15" i="3"/>
  <c r="S43" i="3"/>
  <c r="S33" i="3"/>
  <c r="S18" i="3"/>
  <c r="S25" i="3"/>
  <c r="S49" i="3"/>
  <c r="S39" i="3"/>
  <c r="S24" i="3"/>
  <c r="S36" i="3"/>
  <c r="X45" i="3"/>
  <c r="X73" i="3"/>
  <c r="X6" i="3"/>
  <c r="X60" i="3"/>
  <c r="X32" i="3"/>
  <c r="X42" i="3"/>
  <c r="S7" i="3"/>
  <c r="S8" i="3"/>
  <c r="S9" i="3"/>
  <c r="S6" i="3"/>
  <c r="K4" i="3"/>
  <c r="X36" i="3"/>
  <c r="X57" i="3"/>
  <c r="X43" i="3"/>
  <c r="X67" i="3"/>
  <c r="X55" i="3"/>
  <c r="X51" i="3"/>
  <c r="X61" i="3"/>
  <c r="X49" i="3"/>
  <c r="X69" i="3"/>
  <c r="X48" i="3"/>
  <c r="X44" i="3"/>
  <c r="X74" i="3"/>
  <c r="X68" i="3"/>
  <c r="X33" i="3"/>
  <c r="X38" i="3"/>
  <c r="X56" i="3"/>
  <c r="X63" i="3"/>
  <c r="X50" i="3"/>
  <c r="X39" i="3"/>
  <c r="X31" i="3"/>
  <c r="X30" i="3"/>
  <c r="T67" i="3" l="1"/>
  <c r="R67" i="3" s="1"/>
  <c r="T24" i="3"/>
  <c r="T21" i="3"/>
  <c r="Q21" i="3" s="1"/>
  <c r="T55" i="3"/>
  <c r="T66" i="3"/>
  <c r="R66" i="3" s="1"/>
  <c r="T39" i="3"/>
  <c r="T50" i="3"/>
  <c r="T69" i="3"/>
  <c r="Q69" i="3" s="1"/>
  <c r="T74" i="3"/>
  <c r="Q74" i="3" s="1"/>
  <c r="T75" i="3"/>
  <c r="R75" i="3" s="1"/>
  <c r="T56" i="3"/>
  <c r="R56" i="3" s="1"/>
  <c r="T37" i="3"/>
  <c r="T19" i="3"/>
  <c r="Q19" i="3" s="1"/>
  <c r="T15" i="3"/>
  <c r="R15" i="3" s="1"/>
  <c r="T26" i="3"/>
  <c r="Q26" i="3" s="1"/>
  <c r="T30" i="3"/>
  <c r="T43" i="3"/>
  <c r="T18" i="3"/>
  <c r="Q18" i="3" s="1"/>
  <c r="T44" i="3"/>
  <c r="T49" i="3"/>
  <c r="Q49" i="3" s="1"/>
  <c r="T57" i="3"/>
  <c r="R57" i="3" s="1"/>
  <c r="T36" i="3"/>
  <c r="T33" i="3"/>
  <c r="T68" i="3"/>
  <c r="Q68" i="3" s="1"/>
  <c r="T48" i="3"/>
  <c r="T32" i="3"/>
  <c r="T60" i="3"/>
  <c r="Q60" i="3" s="1"/>
  <c r="T51" i="3"/>
  <c r="R51" i="3" s="1"/>
  <c r="T63" i="3"/>
  <c r="T38" i="3"/>
  <c r="T62" i="3"/>
  <c r="T31" i="3"/>
  <c r="Q31" i="3" s="1"/>
  <c r="T13" i="3"/>
  <c r="T54" i="3"/>
  <c r="Q54" i="3" s="1"/>
  <c r="T14" i="3"/>
  <c r="T45" i="3"/>
  <c r="T12" i="3"/>
  <c r="T61" i="3"/>
  <c r="Q61" i="3" s="1"/>
  <c r="T42" i="3"/>
  <c r="T27" i="3"/>
  <c r="T20" i="3"/>
  <c r="T72" i="3"/>
  <c r="R72" i="3" s="1"/>
  <c r="T25" i="3"/>
  <c r="Q25" i="3" s="1"/>
  <c r="T73" i="3"/>
  <c r="R73" i="3" s="1"/>
  <c r="T7" i="3"/>
  <c r="Q7" i="3" s="1"/>
  <c r="T8" i="3"/>
  <c r="Q8" i="3" s="1"/>
  <c r="T9" i="3"/>
  <c r="R9" i="3" s="1"/>
  <c r="T6" i="3"/>
  <c r="Q6" i="3" s="1"/>
  <c r="Q67" i="3" l="1"/>
  <c r="Q66" i="3"/>
  <c r="Q57" i="3"/>
  <c r="Q75" i="3"/>
  <c r="R31" i="3"/>
  <c r="Q72" i="3"/>
  <c r="R12" i="3"/>
  <c r="Q12" i="3"/>
  <c r="R19" i="3"/>
  <c r="R24" i="3"/>
  <c r="Q24" i="3"/>
  <c r="R25" i="3"/>
  <c r="R14" i="3"/>
  <c r="Q14" i="3"/>
  <c r="R21" i="3"/>
  <c r="R18" i="3"/>
  <c r="Q13" i="3"/>
  <c r="R13" i="3"/>
  <c r="Q62" i="3"/>
  <c r="R62" i="3"/>
  <c r="R54" i="3"/>
  <c r="R20" i="3"/>
  <c r="Q20" i="3"/>
  <c r="Z19" i="3" s="1"/>
  <c r="Q15" i="3"/>
  <c r="R27" i="3"/>
  <c r="Q27" i="3"/>
  <c r="R26" i="3"/>
  <c r="Q9" i="3"/>
  <c r="AA7" i="3" s="1"/>
  <c r="R7" i="3"/>
  <c r="R8" i="3"/>
  <c r="R6" i="3"/>
  <c r="R43" i="3"/>
  <c r="Q43" i="3"/>
  <c r="R68" i="3"/>
  <c r="R48" i="3"/>
  <c r="Q48" i="3"/>
  <c r="Q44" i="3"/>
  <c r="R44" i="3"/>
  <c r="R37" i="3"/>
  <c r="Q37" i="3"/>
  <c r="R30" i="3"/>
  <c r="Q30" i="3"/>
  <c r="R55" i="3"/>
  <c r="Q55" i="3"/>
  <c r="R69" i="3"/>
  <c r="R32" i="3"/>
  <c r="Q32" i="3"/>
  <c r="Q56" i="3"/>
  <c r="Q63" i="3"/>
  <c r="R63" i="3"/>
  <c r="Q39" i="3"/>
  <c r="R39" i="3"/>
  <c r="R61" i="3"/>
  <c r="Q50" i="3"/>
  <c r="R50" i="3"/>
  <c r="R42" i="3"/>
  <c r="Q42" i="3"/>
  <c r="R60" i="3"/>
  <c r="Q36" i="3"/>
  <c r="R36" i="3"/>
  <c r="R74" i="3"/>
  <c r="R33" i="3"/>
  <c r="Q33" i="3"/>
  <c r="Q73" i="3"/>
  <c r="Q51" i="3"/>
  <c r="Q45" i="3"/>
  <c r="R45" i="3"/>
  <c r="R38" i="3"/>
  <c r="Q38" i="3"/>
  <c r="R49" i="3"/>
  <c r="Y69" i="3" l="1"/>
  <c r="AA68" i="3"/>
  <c r="Z68" i="3"/>
  <c r="AB67" i="3"/>
  <c r="AA69" i="3"/>
  <c r="Y67" i="3"/>
  <c r="AA67" i="3"/>
  <c r="Z67" i="3"/>
  <c r="Z66" i="3"/>
  <c r="Z69" i="3"/>
  <c r="AB69" i="3"/>
  <c r="AB68" i="3"/>
  <c r="Y66" i="3"/>
  <c r="Y68" i="3"/>
  <c r="AA66" i="3"/>
  <c r="AB66" i="3"/>
  <c r="Y75" i="3"/>
  <c r="AA61" i="3"/>
  <c r="Z7" i="3"/>
  <c r="Z8" i="3"/>
  <c r="Y19" i="3"/>
  <c r="AB12" i="3"/>
  <c r="AA18" i="3"/>
  <c r="Z18" i="3"/>
  <c r="Y21" i="3"/>
  <c r="Y8" i="3"/>
  <c r="Y18" i="3"/>
  <c r="AB18" i="3"/>
  <c r="AB9" i="3"/>
  <c r="AB19" i="3"/>
  <c r="Y20" i="3"/>
  <c r="AA20" i="3"/>
  <c r="Z20" i="3"/>
  <c r="AB20" i="3"/>
  <c r="Z26" i="3"/>
  <c r="Z27" i="3"/>
  <c r="Y24" i="3"/>
  <c r="Z25" i="3"/>
  <c r="Y26" i="3"/>
  <c r="Y25" i="3"/>
  <c r="AA26" i="3"/>
  <c r="AA24" i="3"/>
  <c r="AB27" i="3"/>
  <c r="AB25" i="3"/>
  <c r="AA25" i="3"/>
  <c r="AB26" i="3"/>
  <c r="AA27" i="3"/>
  <c r="Y27" i="3"/>
  <c r="AB24" i="3"/>
  <c r="Z24" i="3"/>
  <c r="AA19" i="3"/>
  <c r="Z21" i="3"/>
  <c r="AA9" i="3"/>
  <c r="AA21" i="3"/>
  <c r="Z14" i="3"/>
  <c r="AB15" i="3"/>
  <c r="Z12" i="3"/>
  <c r="Y13" i="3"/>
  <c r="Y14" i="3"/>
  <c r="AA12" i="3"/>
  <c r="AA15" i="3"/>
  <c r="AB14" i="3"/>
  <c r="AB13" i="3"/>
  <c r="Z13" i="3"/>
  <c r="AA14" i="3"/>
  <c r="Z15" i="3"/>
  <c r="AA13" i="3"/>
  <c r="Y12" i="3"/>
  <c r="Y15" i="3"/>
  <c r="AB21" i="3"/>
  <c r="AB73" i="3"/>
  <c r="Z72" i="3"/>
  <c r="Y6" i="3"/>
  <c r="AA73" i="3"/>
  <c r="AA74" i="3"/>
  <c r="AA72" i="3"/>
  <c r="Z73" i="3"/>
  <c r="AB72" i="3"/>
  <c r="Y73" i="3"/>
  <c r="AB74" i="3"/>
  <c r="AB75" i="3"/>
  <c r="Z74" i="3"/>
  <c r="AA75" i="3"/>
  <c r="AB7" i="3"/>
  <c r="Y74" i="3"/>
  <c r="Z75" i="3"/>
  <c r="Y72" i="3"/>
  <c r="Y7" i="3"/>
  <c r="Y9" i="3"/>
  <c r="AB60" i="3"/>
  <c r="AB8" i="3"/>
  <c r="AA60" i="3"/>
  <c r="AA8" i="3"/>
  <c r="AA63" i="3"/>
  <c r="AB63" i="3"/>
  <c r="Y63" i="3"/>
  <c r="Z63" i="3"/>
  <c r="AA62" i="3"/>
  <c r="Z62" i="3"/>
  <c r="AB61" i="3"/>
  <c r="Z61" i="3"/>
  <c r="Y61" i="3"/>
  <c r="Y60" i="3"/>
  <c r="AB62" i="3"/>
  <c r="Y62" i="3"/>
  <c r="Z57" i="3"/>
  <c r="AA57" i="3"/>
  <c r="AA56" i="3"/>
  <c r="Y56" i="3"/>
  <c r="AB56" i="3"/>
  <c r="Z56" i="3"/>
  <c r="AB57" i="3"/>
  <c r="Z9" i="3"/>
  <c r="Y42" i="3"/>
  <c r="Y55" i="3"/>
  <c r="AB54" i="3"/>
  <c r="Z55" i="3"/>
  <c r="AA54" i="3"/>
  <c r="AA55" i="3"/>
  <c r="Z54" i="3"/>
  <c r="AB55" i="3"/>
  <c r="Y54" i="3"/>
  <c r="Z60" i="3"/>
  <c r="Y57" i="3"/>
  <c r="Y33" i="3"/>
  <c r="Z33" i="3"/>
  <c r="AA33" i="3"/>
  <c r="AB33" i="3"/>
  <c r="AB50" i="3"/>
  <c r="AA50" i="3"/>
  <c r="Y50" i="3"/>
  <c r="Z50" i="3"/>
  <c r="Y48" i="3"/>
  <c r="AB48" i="3"/>
  <c r="AA48" i="3"/>
  <c r="Z48" i="3"/>
  <c r="AB49" i="3"/>
  <c r="AA49" i="3"/>
  <c r="Z49" i="3"/>
  <c r="Y49" i="3"/>
  <c r="AB6" i="3"/>
  <c r="AA6" i="3"/>
  <c r="Z6" i="3"/>
  <c r="AB31" i="3"/>
  <c r="Z31" i="3"/>
  <c r="Y30" i="3"/>
  <c r="AB30" i="3"/>
  <c r="AA30" i="3"/>
  <c r="Y31" i="3"/>
  <c r="Z30" i="3"/>
  <c r="AA31" i="3"/>
  <c r="Y43" i="3"/>
  <c r="Y44" i="3"/>
  <c r="AA44" i="3"/>
  <c r="Z44" i="3"/>
  <c r="AB43" i="3"/>
  <c r="AB42" i="3"/>
  <c r="Z43" i="3"/>
  <c r="Y45" i="3"/>
  <c r="AA45" i="3"/>
  <c r="Z45" i="3"/>
  <c r="AA42" i="3"/>
  <c r="Z42" i="3"/>
  <c r="AB45" i="3"/>
  <c r="AA43" i="3"/>
  <c r="AB44" i="3"/>
  <c r="Y36" i="3"/>
  <c r="Y38" i="3"/>
  <c r="AA38" i="3"/>
  <c r="AA36" i="3"/>
  <c r="AA37" i="3"/>
  <c r="Y39" i="3"/>
  <c r="Y37" i="3"/>
  <c r="AB37" i="3"/>
  <c r="AB36" i="3"/>
  <c r="Z36" i="3"/>
  <c r="AB38" i="3"/>
  <c r="AA39" i="3"/>
  <c r="Z38" i="3"/>
  <c r="Z39" i="3"/>
  <c r="Z37" i="3"/>
  <c r="AB39" i="3"/>
  <c r="Y32" i="3"/>
  <c r="AA32" i="3"/>
  <c r="Z32" i="3"/>
  <c r="AB32" i="3"/>
  <c r="AB51" i="3"/>
  <c r="AA51" i="3"/>
  <c r="Z51" i="3"/>
  <c r="Y51" i="3"/>
  <c r="O67" i="3" l="1"/>
  <c r="O66" i="3"/>
  <c r="O68" i="3"/>
  <c r="O69" i="3"/>
  <c r="O21" i="3"/>
  <c r="O14" i="3"/>
  <c r="O7" i="3"/>
  <c r="O8" i="3"/>
  <c r="O50" i="3"/>
  <c r="O63" i="3"/>
  <c r="O72" i="3"/>
  <c r="O57" i="3"/>
  <c r="O55" i="3"/>
  <c r="O49" i="3"/>
  <c r="O74" i="3"/>
  <c r="O75" i="3"/>
  <c r="O48" i="3"/>
  <c r="O56" i="3"/>
  <c r="O6" i="3"/>
  <c r="O73" i="3"/>
  <c r="O33" i="3"/>
  <c r="O62" i="3"/>
  <c r="O60" i="3"/>
  <c r="O61" i="3"/>
  <c r="O32" i="3"/>
  <c r="O38" i="3"/>
  <c r="O36" i="3"/>
  <c r="O24" i="3"/>
  <c r="AL24" i="3" s="1"/>
  <c r="O12" i="3"/>
  <c r="O31" i="3"/>
  <c r="O44" i="3"/>
  <c r="O37" i="3"/>
  <c r="O43" i="3"/>
  <c r="O19" i="3"/>
  <c r="O20" i="3"/>
  <c r="O39" i="3"/>
  <c r="O51" i="3"/>
  <c r="O25" i="3"/>
  <c r="O26" i="3"/>
  <c r="O18" i="3"/>
  <c r="O27" i="3"/>
  <c r="O30" i="3"/>
  <c r="O45" i="3"/>
  <c r="O42" i="3"/>
  <c r="O9" i="3"/>
  <c r="O15" i="3"/>
  <c r="O13" i="3"/>
  <c r="AK67" i="3" l="1"/>
  <c r="AL67" i="3"/>
  <c r="AN67" i="3"/>
  <c r="AJ67" i="3"/>
  <c r="AM67" i="3"/>
  <c r="AG67" i="3"/>
  <c r="AH67" i="3"/>
  <c r="AF67" i="3"/>
  <c r="AI67" i="3"/>
  <c r="AN68" i="3"/>
  <c r="AK68" i="3"/>
  <c r="AL68" i="3"/>
  <c r="AH68" i="3"/>
  <c r="AI68" i="3"/>
  <c r="AJ68" i="3"/>
  <c r="AM68" i="3"/>
  <c r="AF68" i="3"/>
  <c r="AQ16" i="3" s="1"/>
  <c r="BA16" i="3" s="1"/>
  <c r="AG68" i="3"/>
  <c r="AI69" i="3"/>
  <c r="AJ69" i="3"/>
  <c r="AJ66" i="3"/>
  <c r="AK69" i="3"/>
  <c r="AM69" i="3"/>
  <c r="AN69" i="3"/>
  <c r="AH69" i="3"/>
  <c r="AF69" i="3"/>
  <c r="AL69" i="3"/>
  <c r="AN66" i="3"/>
  <c r="AG69" i="3"/>
  <c r="AG66" i="3"/>
  <c r="AF66" i="3"/>
  <c r="AL66" i="3"/>
  <c r="AI66" i="3"/>
  <c r="AM66" i="3"/>
  <c r="AK66" i="3"/>
  <c r="AH66" i="3"/>
  <c r="E19" i="4" s="1"/>
  <c r="AF48" i="3"/>
  <c r="AH36" i="3"/>
  <c r="AK6" i="3"/>
  <c r="AH6" i="3"/>
  <c r="AL37" i="3"/>
  <c r="AJ36" i="3"/>
  <c r="AK36" i="3"/>
  <c r="AN7" i="3"/>
  <c r="AN75" i="3"/>
  <c r="AJ74" i="3"/>
  <c r="AN72" i="3"/>
  <c r="AM75" i="3"/>
  <c r="AI74" i="3"/>
  <c r="AM72" i="3"/>
  <c r="AL75" i="3"/>
  <c r="AH74" i="3"/>
  <c r="AL72" i="3"/>
  <c r="AK75" i="3"/>
  <c r="AG74" i="3"/>
  <c r="AK72" i="3"/>
  <c r="AJ75" i="3"/>
  <c r="AN73" i="3"/>
  <c r="AJ72" i="3"/>
  <c r="AI75" i="3"/>
  <c r="AM73" i="3"/>
  <c r="AI72" i="3"/>
  <c r="AL74" i="3"/>
  <c r="AH73" i="3"/>
  <c r="AH75" i="3"/>
  <c r="AL73" i="3"/>
  <c r="AH72" i="3"/>
  <c r="E12" i="4" s="1"/>
  <c r="AF73" i="3"/>
  <c r="AG75" i="3"/>
  <c r="AK73" i="3"/>
  <c r="AG72" i="3"/>
  <c r="AF74" i="3"/>
  <c r="AQ17" i="3" s="1"/>
  <c r="BA17" i="3" s="1"/>
  <c r="AN74" i="3"/>
  <c r="AJ73" i="3"/>
  <c r="AF75" i="3"/>
  <c r="AM74" i="3"/>
  <c r="AI73" i="3"/>
  <c r="AF72" i="3"/>
  <c r="AK74" i="3"/>
  <c r="AG73" i="3"/>
  <c r="AG60" i="3"/>
  <c r="AF60" i="3"/>
  <c r="AG63" i="3"/>
  <c r="AN60" i="3"/>
  <c r="AI60" i="3"/>
  <c r="AM60" i="3"/>
  <c r="AL60" i="3"/>
  <c r="AK60" i="3"/>
  <c r="AJ60" i="3"/>
  <c r="AH60" i="3"/>
  <c r="AI9" i="3"/>
  <c r="AI7" i="3"/>
  <c r="AM7" i="3"/>
  <c r="AK9" i="3"/>
  <c r="AM9" i="3"/>
  <c r="AF7" i="3"/>
  <c r="AN9" i="3"/>
  <c r="AL6" i="3"/>
  <c r="AF8" i="3"/>
  <c r="AQ6" i="3" s="1"/>
  <c r="BA6" i="3" s="1"/>
  <c r="AL9" i="3"/>
  <c r="AH9" i="3"/>
  <c r="AM6" i="3"/>
  <c r="AL7" i="3"/>
  <c r="AG9" i="3"/>
  <c r="AF6" i="3"/>
  <c r="AJ9" i="3"/>
  <c r="AN6" i="3"/>
  <c r="AJ6" i="3"/>
  <c r="AJ7" i="3"/>
  <c r="AF39" i="3"/>
  <c r="AF9" i="3"/>
  <c r="AF36" i="3"/>
  <c r="AI6" i="3"/>
  <c r="AN36" i="3"/>
  <c r="AG7" i="3"/>
  <c r="AH7" i="3"/>
  <c r="AK7" i="3"/>
  <c r="AG6" i="3"/>
  <c r="AJ61" i="3"/>
  <c r="AF38" i="3"/>
  <c r="AQ11" i="3" s="1"/>
  <c r="BA11" i="3" s="1"/>
  <c r="AF37" i="3"/>
  <c r="AJ38" i="3"/>
  <c r="AL36" i="3"/>
  <c r="AM37" i="3"/>
  <c r="AG36" i="3"/>
  <c r="AN39" i="3"/>
  <c r="AK38" i="3"/>
  <c r="AK37" i="3"/>
  <c r="AG37" i="3"/>
  <c r="AI36" i="3"/>
  <c r="AI37" i="3"/>
  <c r="AM36" i="3"/>
  <c r="AM38" i="3"/>
  <c r="AH38" i="3"/>
  <c r="AH39" i="3"/>
  <c r="AI38" i="3"/>
  <c r="AG38" i="3"/>
  <c r="AL38" i="3"/>
  <c r="AN38" i="3"/>
  <c r="AM63" i="3"/>
  <c r="AN37" i="3"/>
  <c r="AH37" i="3"/>
  <c r="AJ39" i="3"/>
  <c r="AM24" i="3"/>
  <c r="AN24" i="3"/>
  <c r="AF24" i="3"/>
  <c r="AH24" i="3"/>
  <c r="AI24" i="3"/>
  <c r="AJ24" i="3"/>
  <c r="AK24" i="3"/>
  <c r="AG27" i="3"/>
  <c r="AG24" i="3"/>
  <c r="AI27" i="3"/>
  <c r="AF26" i="3"/>
  <c r="AQ9" i="3" s="1"/>
  <c r="BA9" i="3" s="1"/>
  <c r="AL61" i="3"/>
  <c r="AL26" i="3"/>
  <c r="AH62" i="3"/>
  <c r="AJ63" i="3"/>
  <c r="AJ8" i="3"/>
  <c r="AH26" i="3"/>
  <c r="AM27" i="3"/>
  <c r="AN62" i="3"/>
  <c r="AF25" i="3"/>
  <c r="AM62" i="3"/>
  <c r="AI8" i="3"/>
  <c r="AN25" i="3"/>
  <c r="AL39" i="3"/>
  <c r="AF27" i="3"/>
  <c r="AH63" i="3"/>
  <c r="AL8" i="3"/>
  <c r="AI62" i="3"/>
  <c r="AI39" i="3"/>
  <c r="AJ25" i="3"/>
  <c r="AI63" i="3"/>
  <c r="AM39" i="3"/>
  <c r="AH12" i="3"/>
  <c r="AM12" i="3"/>
  <c r="AJ12" i="3"/>
  <c r="AL12" i="3"/>
  <c r="AN12" i="3"/>
  <c r="AI12" i="3"/>
  <c r="AF12" i="3"/>
  <c r="AG12" i="3"/>
  <c r="AK12" i="3"/>
  <c r="AK27" i="3"/>
  <c r="AK25" i="3"/>
  <c r="AG39" i="3"/>
  <c r="AK39" i="3"/>
  <c r="AH25" i="3"/>
  <c r="AI25" i="3"/>
  <c r="AI61" i="3"/>
  <c r="AJ37" i="3"/>
  <c r="AH8" i="3"/>
  <c r="AI51" i="3"/>
  <c r="AL51" i="3"/>
  <c r="AN50" i="3"/>
  <c r="AH48" i="3"/>
  <c r="E16" i="4" s="1"/>
  <c r="AM48" i="3"/>
  <c r="AL48" i="3"/>
  <c r="AM49" i="3"/>
  <c r="AK51" i="3"/>
  <c r="AG50" i="3"/>
  <c r="AI48" i="3"/>
  <c r="AI49" i="3"/>
  <c r="AN51" i="3"/>
  <c r="AL49" i="3"/>
  <c r="AJ51" i="3"/>
  <c r="AH51" i="3"/>
  <c r="AH50" i="3"/>
  <c r="AG48" i="3"/>
  <c r="AJ48" i="3"/>
  <c r="AL50" i="3"/>
  <c r="AK48" i="3"/>
  <c r="AK49" i="3"/>
  <c r="AN48" i="3"/>
  <c r="AF49" i="3"/>
  <c r="AF50" i="3"/>
  <c r="AQ13" i="3" s="1"/>
  <c r="BA13" i="3" s="1"/>
  <c r="AM51" i="3"/>
  <c r="AJ49" i="3"/>
  <c r="AF51" i="3"/>
  <c r="AG49" i="3"/>
  <c r="AM50" i="3"/>
  <c r="AJ50" i="3"/>
  <c r="AG51" i="3"/>
  <c r="AH49" i="3"/>
  <c r="AK50" i="3"/>
  <c r="AN49" i="3"/>
  <c r="AI50" i="3"/>
  <c r="AL18" i="3"/>
  <c r="AF18" i="3"/>
  <c r="AH20" i="3"/>
  <c r="AI20" i="3"/>
  <c r="AH21" i="3"/>
  <c r="AK19" i="3"/>
  <c r="AI18" i="3"/>
  <c r="AN21" i="3"/>
  <c r="AL19" i="3"/>
  <c r="AG19" i="3"/>
  <c r="AJ19" i="3"/>
  <c r="AH19" i="3"/>
  <c r="AG20" i="3"/>
  <c r="AI19" i="3"/>
  <c r="AM20" i="3"/>
  <c r="AF21" i="3"/>
  <c r="AJ21" i="3"/>
  <c r="AN18" i="3"/>
  <c r="AH18" i="3"/>
  <c r="AM18" i="3"/>
  <c r="AF20" i="3"/>
  <c r="AQ8" i="3" s="1"/>
  <c r="BA8" i="3" s="1"/>
  <c r="AN20" i="3"/>
  <c r="AL21" i="3"/>
  <c r="AJ18" i="3"/>
  <c r="AK21" i="3"/>
  <c r="AK18" i="3"/>
  <c r="AF19" i="3"/>
  <c r="AM19" i="3"/>
  <c r="AG18" i="3"/>
  <c r="AL20" i="3"/>
  <c r="AI21" i="3"/>
  <c r="AJ20" i="3"/>
  <c r="AK20" i="3"/>
  <c r="AM21" i="3"/>
  <c r="AN19" i="3"/>
  <c r="AG21" i="3"/>
  <c r="AL25" i="3"/>
  <c r="AJ26" i="3"/>
  <c r="AN63" i="3"/>
  <c r="AH61" i="3"/>
  <c r="AG8" i="3"/>
  <c r="AF63" i="3"/>
  <c r="AM8" i="3"/>
  <c r="AI26" i="3"/>
  <c r="AG26" i="3"/>
  <c r="AH27" i="3"/>
  <c r="AL63" i="3"/>
  <c r="AG62" i="3"/>
  <c r="AL27" i="3"/>
  <c r="AK63" i="3"/>
  <c r="AK61" i="3"/>
  <c r="AK62" i="3"/>
  <c r="AN8" i="3"/>
  <c r="AM25" i="3"/>
  <c r="AG25" i="3"/>
  <c r="AJ62" i="3"/>
  <c r="AN61" i="3"/>
  <c r="AF62" i="3"/>
  <c r="AQ15" i="3" s="1"/>
  <c r="BA15" i="3" s="1"/>
  <c r="AK8" i="3"/>
  <c r="AM32" i="3"/>
  <c r="AL30" i="3"/>
  <c r="AF30" i="3"/>
  <c r="AN31" i="3"/>
  <c r="AF32" i="3"/>
  <c r="AQ10" i="3" s="1"/>
  <c r="BA10" i="3" s="1"/>
  <c r="AM31" i="3"/>
  <c r="AI32" i="3"/>
  <c r="AF33" i="3"/>
  <c r="AJ33" i="3"/>
  <c r="AG30" i="3"/>
  <c r="AJ30" i="3"/>
  <c r="AI31" i="3"/>
  <c r="AF31" i="3"/>
  <c r="AJ32" i="3"/>
  <c r="AN33" i="3"/>
  <c r="AL31" i="3"/>
  <c r="AH30" i="3"/>
  <c r="AH33" i="3"/>
  <c r="AI33" i="3"/>
  <c r="AG33" i="3"/>
  <c r="AG32" i="3"/>
  <c r="AK31" i="3"/>
  <c r="AG31" i="3"/>
  <c r="AH31" i="3"/>
  <c r="AN32" i="3"/>
  <c r="AN30" i="3"/>
  <c r="AK30" i="3"/>
  <c r="AL32" i="3"/>
  <c r="AI30" i="3"/>
  <c r="AH32" i="3"/>
  <c r="AK32" i="3"/>
  <c r="AM33" i="3"/>
  <c r="AM30" i="3"/>
  <c r="AJ31" i="3"/>
  <c r="AL33" i="3"/>
  <c r="AK33" i="3"/>
  <c r="AJ14" i="3"/>
  <c r="AM14" i="3"/>
  <c r="AH14" i="3"/>
  <c r="AJ15" i="3"/>
  <c r="AF15" i="3"/>
  <c r="AN14" i="3"/>
  <c r="AL15" i="3"/>
  <c r="AI14" i="3"/>
  <c r="AM15" i="3"/>
  <c r="AM13" i="3"/>
  <c r="AH15" i="3"/>
  <c r="AK13" i="3"/>
  <c r="AJ13" i="3"/>
  <c r="AN15" i="3"/>
  <c r="AK14" i="3"/>
  <c r="AF13" i="3"/>
  <c r="AH13" i="3"/>
  <c r="AN13" i="3"/>
  <c r="AI15" i="3"/>
  <c r="AI13" i="3"/>
  <c r="AG13" i="3"/>
  <c r="AG14" i="3"/>
  <c r="AG15" i="3"/>
  <c r="AK15" i="3"/>
  <c r="AL13" i="3"/>
  <c r="AL14" i="3"/>
  <c r="AF14" i="3"/>
  <c r="AQ7" i="3" s="1"/>
  <c r="BA7" i="3" s="1"/>
  <c r="AF43" i="3"/>
  <c r="AH42" i="3"/>
  <c r="AG43" i="3"/>
  <c r="AJ45" i="3"/>
  <c r="AN44" i="3"/>
  <c r="AL44" i="3"/>
  <c r="AI44" i="3"/>
  <c r="AG45" i="3"/>
  <c r="AJ43" i="3"/>
  <c r="AI45" i="3"/>
  <c r="AM44" i="3"/>
  <c r="AM42" i="3"/>
  <c r="AF44" i="3"/>
  <c r="AQ12" i="3" s="1"/>
  <c r="BA12" i="3" s="1"/>
  <c r="AK42" i="3"/>
  <c r="AG44" i="3"/>
  <c r="AL45" i="3"/>
  <c r="AH44" i="3"/>
  <c r="AF42" i="3"/>
  <c r="AN43" i="3"/>
  <c r="AK44" i="3"/>
  <c r="AH43" i="3"/>
  <c r="K20" i="4" s="1"/>
  <c r="AL42" i="3"/>
  <c r="AI43" i="3"/>
  <c r="AJ44" i="3"/>
  <c r="AN42" i="3"/>
  <c r="AN45" i="3"/>
  <c r="AM45" i="3"/>
  <c r="AK43" i="3"/>
  <c r="AH45" i="3"/>
  <c r="AK45" i="3"/>
  <c r="AG42" i="3"/>
  <c r="AL43" i="3"/>
  <c r="AM43" i="3"/>
  <c r="AJ42" i="3"/>
  <c r="AI42" i="3"/>
  <c r="AF45" i="3"/>
  <c r="AM26" i="3"/>
  <c r="AN26" i="3"/>
  <c r="AJ27" i="3"/>
  <c r="AL62" i="3"/>
  <c r="AF61" i="3"/>
  <c r="AG61" i="3"/>
  <c r="AK26" i="3"/>
  <c r="AN27" i="3"/>
  <c r="AM61" i="3"/>
  <c r="K15" i="4" l="1"/>
  <c r="E15" i="4"/>
  <c r="K16" i="4"/>
  <c r="E18" i="4"/>
  <c r="K18" i="4"/>
  <c r="K8" i="4"/>
  <c r="E14" i="4"/>
  <c r="E20" i="4"/>
  <c r="E7" i="4"/>
  <c r="E6" i="4"/>
  <c r="E13" i="4"/>
  <c r="E8" i="4"/>
  <c r="M8" i="4" s="1"/>
  <c r="E27" i="4" s="1"/>
  <c r="E10" i="4"/>
  <c r="E17" i="4"/>
  <c r="E5" i="4"/>
  <c r="E11" i="4"/>
  <c r="M11" i="4" s="1"/>
  <c r="E28" i="4" s="1"/>
  <c r="K5" i="4"/>
  <c r="M5" i="4" s="1"/>
  <c r="E26" i="4" s="1"/>
  <c r="AU16" i="3"/>
  <c r="AT16" i="3"/>
  <c r="AV16" i="3"/>
  <c r="AX16" i="3"/>
  <c r="AW16" i="3"/>
  <c r="K7" i="4"/>
  <c r="M7" i="4" s="1"/>
  <c r="K26" i="4" s="1"/>
  <c r="AT8" i="3"/>
  <c r="AU8" i="3"/>
  <c r="AV8" i="3"/>
  <c r="AX8" i="3"/>
  <c r="AW8" i="3"/>
  <c r="AU6" i="3"/>
  <c r="AX6" i="3"/>
  <c r="AW6" i="3"/>
  <c r="AV6" i="3"/>
  <c r="AT6" i="3"/>
  <c r="AT10" i="3"/>
  <c r="AU10" i="3"/>
  <c r="AV10" i="3"/>
  <c r="AW10" i="3"/>
  <c r="AX10" i="3"/>
  <c r="AT12" i="3"/>
  <c r="AU12" i="3"/>
  <c r="AV12" i="3"/>
  <c r="AW12" i="3"/>
  <c r="AX12" i="3"/>
  <c r="AT7" i="3"/>
  <c r="AU7" i="3"/>
  <c r="AV7" i="3"/>
  <c r="AW7" i="3"/>
  <c r="AX7" i="3"/>
  <c r="AX13" i="3"/>
  <c r="AT13" i="3"/>
  <c r="AU13" i="3"/>
  <c r="AV13" i="3"/>
  <c r="AW13" i="3"/>
  <c r="AT15" i="3"/>
  <c r="AU15" i="3"/>
  <c r="AV15" i="3"/>
  <c r="AW15" i="3"/>
  <c r="AX15" i="3"/>
  <c r="AX11" i="3"/>
  <c r="AW11" i="3"/>
  <c r="AV11" i="3"/>
  <c r="AU11" i="3"/>
  <c r="AT11" i="3"/>
  <c r="AT17" i="3"/>
  <c r="AU17" i="3"/>
  <c r="AV17" i="3"/>
  <c r="AW17" i="3"/>
  <c r="AX17" i="3"/>
  <c r="AV9" i="3"/>
  <c r="AW9" i="3"/>
  <c r="AX9" i="3"/>
  <c r="AT9" i="3"/>
  <c r="AU9" i="3"/>
  <c r="O54" i="3"/>
  <c r="AY16" i="3" l="1"/>
  <c r="AR16" i="3"/>
  <c r="AS16" i="3"/>
  <c r="AY7" i="3"/>
  <c r="AY8" i="3"/>
  <c r="AY10" i="3"/>
  <c r="AY17" i="3"/>
  <c r="AY15" i="3"/>
  <c r="AR7" i="3"/>
  <c r="AS7" i="3"/>
  <c r="AY13" i="3"/>
  <c r="AY12" i="3"/>
  <c r="AR12" i="3"/>
  <c r="AS12" i="3"/>
  <c r="AR15" i="3"/>
  <c r="AS15" i="3"/>
  <c r="AR11" i="3"/>
  <c r="AS11" i="3"/>
  <c r="AR9" i="3"/>
  <c r="AS9" i="3"/>
  <c r="AR13" i="3"/>
  <c r="AS13" i="3"/>
  <c r="AR10" i="3"/>
  <c r="AS10" i="3"/>
  <c r="AR17" i="3"/>
  <c r="AS17" i="3"/>
  <c r="AY9" i="3"/>
  <c r="AY11" i="3"/>
  <c r="AR8" i="3"/>
  <c r="AS8" i="3"/>
  <c r="AN57" i="3"/>
  <c r="AF54" i="3"/>
  <c r="AN54" i="3"/>
  <c r="AK54" i="3"/>
  <c r="AG54" i="3"/>
  <c r="AF57" i="3"/>
  <c r="AI57" i="3"/>
  <c r="AI56" i="3"/>
  <c r="AG56" i="3"/>
  <c r="AK56" i="3"/>
  <c r="AN56" i="3"/>
  <c r="AM57" i="3"/>
  <c r="AK57" i="3"/>
  <c r="AH57" i="3"/>
  <c r="AM56" i="3"/>
  <c r="AI55" i="3"/>
  <c r="AL55" i="3"/>
  <c r="AM54" i="3"/>
  <c r="AK55" i="3"/>
  <c r="AJ54" i="3"/>
  <c r="AH55" i="3"/>
  <c r="AF55" i="3"/>
  <c r="AL57" i="3"/>
  <c r="AJ55" i="3"/>
  <c r="AG55" i="3"/>
  <c r="AN55" i="3"/>
  <c r="AH54" i="3"/>
  <c r="E9" i="4" s="1"/>
  <c r="M9" i="4" s="1"/>
  <c r="K25" i="4" s="1"/>
  <c r="AH56" i="3"/>
  <c r="AM55" i="3"/>
  <c r="AJ57" i="3"/>
  <c r="AG57" i="3"/>
  <c r="AJ56" i="3"/>
  <c r="AL54" i="3"/>
  <c r="AL56" i="3"/>
  <c r="AI54" i="3"/>
  <c r="AF56" i="3"/>
  <c r="AQ14" i="3" s="1"/>
  <c r="BA14" i="3" s="1"/>
  <c r="K10" i="4" l="1"/>
  <c r="M10" i="4" s="1"/>
  <c r="K27" i="4" s="1"/>
  <c r="AU14" i="3"/>
  <c r="AV14" i="3"/>
  <c r="AW14" i="3"/>
  <c r="AX14" i="3"/>
  <c r="AT14" i="3"/>
  <c r="AY14" i="3" l="1"/>
  <c r="AR14" i="3"/>
  <c r="AS14" i="3"/>
  <c r="AY6" i="3"/>
  <c r="AS6" i="3" l="1"/>
  <c r="AR6" i="3"/>
  <c r="BB12" i="3" l="1"/>
  <c r="BE10" i="3"/>
  <c r="BB11" i="3"/>
  <c r="BC15" i="3"/>
  <c r="BD8" i="3"/>
  <c r="BE12" i="3"/>
  <c r="BB10" i="3"/>
  <c r="BC11" i="3"/>
  <c r="BB15" i="3"/>
  <c r="BC16" i="3"/>
  <c r="BC12" i="3"/>
  <c r="BC10" i="3"/>
  <c r="BD11" i="3"/>
  <c r="BD15" i="3"/>
  <c r="BC6" i="3"/>
  <c r="BD7" i="3"/>
  <c r="BD12" i="3"/>
  <c r="BD10" i="3"/>
  <c r="BE11" i="3"/>
  <c r="BE15" i="3"/>
  <c r="BE8" i="3"/>
  <c r="BB14" i="3"/>
  <c r="BC17" i="3"/>
  <c r="BB13" i="3"/>
  <c r="BE6" i="3"/>
  <c r="BC9" i="3"/>
  <c r="BE14" i="3"/>
  <c r="BD17" i="3"/>
  <c r="BC13" i="3"/>
  <c r="BD6" i="3"/>
  <c r="BC14" i="3"/>
  <c r="BB17" i="3"/>
  <c r="BE13" i="3"/>
  <c r="BB6" i="3"/>
  <c r="BB16" i="3"/>
  <c r="BB9" i="3"/>
  <c r="BB8" i="3"/>
  <c r="BC7" i="3"/>
  <c r="BD14" i="3"/>
  <c r="BE17" i="3"/>
  <c r="BD13" i="3"/>
  <c r="BB7" i="3"/>
  <c r="BE16" i="3"/>
  <c r="BE9" i="3"/>
  <c r="BC8" i="3"/>
  <c r="BE7" i="3"/>
  <c r="BD16" i="3"/>
  <c r="BD9" i="3"/>
  <c r="AP11" i="3" l="1"/>
  <c r="AP14" i="3"/>
  <c r="AP7" i="3"/>
  <c r="AP8" i="3"/>
  <c r="AP6" i="3"/>
  <c r="AP13" i="3"/>
  <c r="AP15" i="3"/>
  <c r="AP17" i="3"/>
  <c r="AP10" i="3"/>
  <c r="AP9" i="3"/>
  <c r="AP12" i="3"/>
  <c r="AP16" i="3"/>
  <c r="BJ6" i="3" l="1"/>
  <c r="AQ22" i="3"/>
  <c r="AR22" i="3" s="1"/>
  <c r="AQ23" i="3"/>
  <c r="AR23" i="3" s="1"/>
  <c r="AQ24" i="3"/>
  <c r="AR24" i="3" s="1"/>
  <c r="AQ25" i="3"/>
  <c r="AR25" i="3" s="1"/>
  <c r="AQ26" i="3"/>
  <c r="AR26" i="3" s="1"/>
  <c r="AQ27" i="3"/>
  <c r="AR27" i="3" s="1"/>
  <c r="AQ28" i="3"/>
  <c r="AR28" i="3" s="1"/>
  <c r="AQ21" i="3"/>
  <c r="AR21" i="3" s="1"/>
  <c r="BM17" i="3"/>
  <c r="BJ7" i="3"/>
  <c r="BM8" i="3"/>
  <c r="BK6" i="3"/>
  <c r="BO6" i="3"/>
  <c r="BJ17" i="3"/>
  <c r="BP6" i="3"/>
  <c r="BQ6" i="3"/>
  <c r="BN7" i="3"/>
  <c r="BM6" i="3"/>
  <c r="BL17" i="3"/>
  <c r="BN6" i="3"/>
  <c r="BL7" i="3"/>
  <c r="BO7" i="3"/>
  <c r="BO17" i="3"/>
  <c r="BL6" i="3"/>
  <c r="BM7" i="3"/>
  <c r="BR17" i="3"/>
  <c r="BQ7" i="3"/>
  <c r="BK7" i="3"/>
  <c r="BN10" i="3"/>
  <c r="BP8" i="3"/>
  <c r="BR10" i="3"/>
  <c r="BO9" i="3"/>
  <c r="BK8" i="3"/>
  <c r="BM9" i="3"/>
  <c r="BJ12" i="3"/>
  <c r="BJ14" i="3"/>
  <c r="BJ10" i="3"/>
  <c r="BJ8" i="3"/>
  <c r="BL10" i="3"/>
  <c r="BN15" i="3"/>
  <c r="BQ12" i="3"/>
  <c r="BQ17" i="3"/>
  <c r="BL9" i="3"/>
  <c r="BJ9" i="3"/>
  <c r="BK10" i="3"/>
  <c r="BQ9" i="3"/>
  <c r="BR7" i="3"/>
  <c r="BP7" i="3"/>
  <c r="BQ8" i="3"/>
  <c r="BN8" i="3"/>
  <c r="BN17" i="3"/>
  <c r="BP9" i="3"/>
  <c r="BK17" i="3"/>
  <c r="BR6" i="3"/>
  <c r="BQ15" i="3"/>
  <c r="BP10" i="3"/>
  <c r="BM11" i="3"/>
  <c r="BP17" i="3"/>
  <c r="BN11" i="3"/>
  <c r="BK11" i="3"/>
  <c r="BL14" i="3"/>
  <c r="BN13" i="3"/>
  <c r="BM12" i="3"/>
  <c r="BN14" i="3"/>
  <c r="BO14" i="3"/>
  <c r="BJ13" i="3"/>
  <c r="BM13" i="3"/>
  <c r="BR16" i="3"/>
  <c r="BP15" i="3"/>
  <c r="BK13" i="3"/>
  <c r="BQ11" i="3"/>
  <c r="BR11" i="3"/>
  <c r="BP11" i="3"/>
  <c r="BO13" i="3"/>
  <c r="BR12" i="3"/>
  <c r="BL13" i="3"/>
  <c r="BO11" i="3"/>
  <c r="BR14" i="3"/>
  <c r="BO10" i="3"/>
  <c r="BK9" i="3"/>
  <c r="BM10" i="3"/>
  <c r="BR8" i="3"/>
  <c r="BK16" i="3"/>
  <c r="BL11" i="3"/>
  <c r="BQ14" i="3"/>
  <c r="BR15" i="3"/>
  <c r="BJ16" i="3"/>
  <c r="BR9" i="3"/>
  <c r="BL8" i="3"/>
  <c r="BO8" i="3"/>
  <c r="BJ11" i="3"/>
  <c r="BM14" i="3"/>
  <c r="BL12" i="3"/>
  <c r="BM15" i="3"/>
  <c r="BQ10" i="3"/>
  <c r="BN9" i="3"/>
  <c r="BK12" i="3"/>
  <c r="BP12" i="3"/>
  <c r="BL16" i="3"/>
  <c r="BP14" i="3"/>
  <c r="BO16" i="3"/>
  <c r="BN16" i="3"/>
  <c r="BM16" i="3"/>
  <c r="BQ16" i="3"/>
  <c r="BP16" i="3"/>
  <c r="BL15" i="3"/>
  <c r="BK15" i="3"/>
  <c r="BJ15" i="3"/>
  <c r="BR13" i="3"/>
  <c r="BQ13" i="3"/>
  <c r="BP13" i="3"/>
  <c r="BO15" i="3"/>
  <c r="BK14" i="3"/>
  <c r="BO12" i="3"/>
  <c r="BN12" i="3"/>
  <c r="BL18" i="3" l="1"/>
  <c r="AQ30" i="3"/>
  <c r="AS30" i="3" s="1"/>
  <c r="AQ34" i="3"/>
  <c r="AQ37" i="3"/>
  <c r="AQ33" i="3"/>
  <c r="AQ32" i="3"/>
  <c r="AQ31" i="3"/>
  <c r="AQ36" i="3"/>
  <c r="AQ35" i="3"/>
  <c r="AR35" i="3" l="1"/>
  <c r="AS35" i="3"/>
  <c r="AR36" i="3"/>
  <c r="AS36" i="3"/>
  <c r="AR31" i="3"/>
  <c r="AS31" i="3"/>
  <c r="AR32" i="3"/>
  <c r="AS32" i="3"/>
  <c r="AR37" i="3"/>
  <c r="AS37" i="3"/>
  <c r="AR34" i="3"/>
  <c r="AS34" i="3"/>
  <c r="AR33" i="3"/>
  <c r="AS33" i="3"/>
  <c r="AQ39" i="3"/>
  <c r="AR39" i="3" s="1"/>
  <c r="P6" i="4" s="1"/>
  <c r="AR30" i="3"/>
  <c r="Q15" i="4" l="1"/>
  <c r="R15" i="4" s="1"/>
  <c r="K12" i="4" s="1"/>
  <c r="Q14" i="4"/>
  <c r="R14" i="4" s="1"/>
  <c r="K19" i="4" s="1"/>
  <c r="Q13" i="4"/>
  <c r="R13" i="4" s="1"/>
  <c r="K9" i="4" s="1"/>
  <c r="Q12" i="4"/>
  <c r="R12" i="4" s="1"/>
  <c r="K14" i="4" s="1"/>
  <c r="Q11" i="4"/>
  <c r="R11" i="4" s="1"/>
  <c r="K6" i="4" s="1"/>
  <c r="M6" i="4" s="1"/>
  <c r="E25" i="4" s="1"/>
  <c r="Q10" i="4"/>
  <c r="R10" i="4" s="1"/>
  <c r="K13" i="4" s="1"/>
  <c r="Q9" i="4"/>
  <c r="R9" i="4" s="1"/>
  <c r="K17" i="4" s="1"/>
  <c r="Q8" i="4"/>
  <c r="R8" i="4" s="1"/>
  <c r="K11" i="4" s="1"/>
</calcChain>
</file>

<file path=xl/sharedStrings.xml><?xml version="1.0" encoding="utf-8"?>
<sst xmlns="http://schemas.openxmlformats.org/spreadsheetml/2006/main" count="8987" uniqueCount="212">
  <si>
    <t>Times</t>
  </si>
  <si>
    <t>Canadá</t>
  </si>
  <si>
    <t>México</t>
  </si>
  <si>
    <t>Estados Unidos</t>
  </si>
  <si>
    <t xml:space="preserve"> </t>
  </si>
  <si>
    <t xml:space="preserve">  </t>
  </si>
  <si>
    <t>Anfitrião</t>
  </si>
  <si>
    <t>AFC</t>
  </si>
  <si>
    <t>CAF</t>
  </si>
  <si>
    <t>CONCACAF</t>
  </si>
  <si>
    <t>CONMEBOL</t>
  </si>
  <si>
    <t>OFC</t>
  </si>
  <si>
    <t>UEFA</t>
  </si>
  <si>
    <t>Repescagem</t>
  </si>
  <si>
    <t>Gr.</t>
  </si>
  <si>
    <t>Data</t>
  </si>
  <si>
    <t>Hora</t>
  </si>
  <si>
    <t>Seleção</t>
  </si>
  <si>
    <t>Placar</t>
  </si>
  <si>
    <t>Grupos</t>
  </si>
  <si>
    <t>A</t>
  </si>
  <si>
    <t>12.00</t>
  </si>
  <si>
    <t>x</t>
  </si>
  <si>
    <t>Grupo A</t>
  </si>
  <si>
    <t>09.00</t>
  </si>
  <si>
    <t>Rk</t>
  </si>
  <si>
    <t>Sorteio</t>
  </si>
  <si>
    <t>Pontos</t>
  </si>
  <si>
    <t>Jogos</t>
  </si>
  <si>
    <t>Vit</t>
  </si>
  <si>
    <t>Emp</t>
  </si>
  <si>
    <t>Der</t>
  </si>
  <si>
    <t>GP</t>
  </si>
  <si>
    <t>GC</t>
  </si>
  <si>
    <t>SG</t>
  </si>
  <si>
    <t>SAL</t>
  </si>
  <si>
    <t>PRO</t>
  </si>
  <si>
    <t xml:space="preserve">CON </t>
  </si>
  <si>
    <t>NM</t>
  </si>
  <si>
    <t>Or.</t>
  </si>
  <si>
    <t>P.</t>
  </si>
  <si>
    <t>P</t>
  </si>
  <si>
    <t>J</t>
  </si>
  <si>
    <t>V</t>
  </si>
  <si>
    <t>E</t>
  </si>
  <si>
    <t>D</t>
  </si>
  <si>
    <t>15.00</t>
  </si>
  <si>
    <t>11.00</t>
  </si>
  <si>
    <t>B</t>
  </si>
  <si>
    <t>Grupo B</t>
  </si>
  <si>
    <t>C</t>
  </si>
  <si>
    <t>07.00</t>
  </si>
  <si>
    <t>Grupo C</t>
  </si>
  <si>
    <t>13.00</t>
  </si>
  <si>
    <t>10.00</t>
  </si>
  <si>
    <t>Grupo D</t>
  </si>
  <si>
    <t>16.00</t>
  </si>
  <si>
    <t>Grupo E</t>
  </si>
  <si>
    <t>F</t>
  </si>
  <si>
    <t>Grupo F</t>
  </si>
  <si>
    <t>G</t>
  </si>
  <si>
    <t>Grupo G</t>
  </si>
  <si>
    <t>H</t>
  </si>
  <si>
    <t>Grupo H</t>
  </si>
  <si>
    <t>Grupo I</t>
  </si>
  <si>
    <t>Grupo J</t>
  </si>
  <si>
    <t>Grupo K</t>
  </si>
  <si>
    <t>Grupo L</t>
  </si>
  <si>
    <t>2026 FIFA World Cup - Fase de Grupos</t>
  </si>
  <si>
    <t>I</t>
  </si>
  <si>
    <t>K</t>
  </si>
  <si>
    <t>L</t>
  </si>
  <si>
    <t>Oitavas de Final</t>
  </si>
  <si>
    <t>Quartas de Final</t>
  </si>
  <si>
    <t>Semifinais</t>
  </si>
  <si>
    <t>S1</t>
  </si>
  <si>
    <t>S2</t>
  </si>
  <si>
    <t>Decisão do 3º Lugar</t>
  </si>
  <si>
    <t>3º</t>
  </si>
  <si>
    <t>FINAL</t>
  </si>
  <si>
    <t>1º</t>
  </si>
  <si>
    <t>Campeão</t>
  </si>
  <si>
    <t>Vice-Campeão</t>
  </si>
  <si>
    <t>3º Lugar</t>
  </si>
  <si>
    <t>2026 FIFA World Cup - Finais</t>
  </si>
  <si>
    <t>Fase de 32</t>
  </si>
  <si>
    <t>Japão</t>
  </si>
  <si>
    <t>Nova Zelandia</t>
  </si>
  <si>
    <t>Argentina</t>
  </si>
  <si>
    <t>Irã</t>
  </si>
  <si>
    <t>Vagas</t>
  </si>
  <si>
    <t>Restantes</t>
  </si>
  <si>
    <t>Melhores 3ºs Colocados</t>
  </si>
  <si>
    <t>Uzbequistão</t>
  </si>
  <si>
    <t>Coreia do Sul</t>
  </si>
  <si>
    <t>Jordânia</t>
  </si>
  <si>
    <t>Austrália</t>
  </si>
  <si>
    <t>Brasil</t>
  </si>
  <si>
    <t>Equador</t>
  </si>
  <si>
    <t>No.</t>
  </si>
  <si>
    <t>Third-placed teams</t>
  </si>
  <si>
    <t>qualify from groups</t>
  </si>
  <si>
    <t>1A</t>
  </si>
  <si>
    <t>vs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</si>
  <si>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</si>
  <si>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</si>
  <si>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</si>
  <si>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</si>
  <si>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</si>
  <si>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</si>
  <si>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</si>
  <si>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</si>
  <si>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</si>
  <si>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</si>
  <si>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</si>
  <si>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</si>
  <si>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</si>
  <si>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</si>
  <si>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</si>
  <si>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</si>
  <si>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</si>
  <si>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</si>
  <si>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</si>
  <si>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Q1</t>
  </si>
  <si>
    <t>Q2</t>
  </si>
  <si>
    <t>Q3</t>
  </si>
  <si>
    <t>Q4</t>
  </si>
  <si>
    <t>2E</t>
  </si>
  <si>
    <t>2I</t>
  </si>
  <si>
    <t>2L</t>
  </si>
  <si>
    <t>2K</t>
  </si>
  <si>
    <t>1H</t>
  </si>
  <si>
    <t>2J</t>
  </si>
  <si>
    <t>1J</t>
  </si>
  <si>
    <t>2H</t>
  </si>
  <si>
    <t>2D</t>
  </si>
  <si>
    <t>2G</t>
  </si>
  <si>
    <t>2A</t>
  </si>
  <si>
    <t>2B</t>
  </si>
  <si>
    <t>1C</t>
  </si>
  <si>
    <t>2C</t>
  </si>
  <si>
    <t>1F</t>
  </si>
  <si>
    <t>2F</t>
  </si>
  <si>
    <t>Uruguai</t>
  </si>
  <si>
    <t>Colômbia</t>
  </si>
  <si>
    <t>Paraguai</t>
  </si>
  <si>
    <t>Marrocos</t>
  </si>
  <si>
    <t>Tunisia</t>
  </si>
  <si>
    <t>Egito</t>
  </si>
  <si>
    <t>Gana</t>
  </si>
  <si>
    <t>Cabo Verde</t>
  </si>
  <si>
    <t>Africa do Sul</t>
  </si>
  <si>
    <t>Qatar</t>
  </si>
  <si>
    <t>Inglaterra</t>
  </si>
  <si>
    <t>Arabia Saudita</t>
  </si>
  <si>
    <t>Costa do Marfim</t>
  </si>
  <si>
    <t>Senegal</t>
  </si>
  <si>
    <t>França</t>
  </si>
  <si>
    <t>Croacia</t>
  </si>
  <si>
    <t>Portugal</t>
  </si>
  <si>
    <t>Noruega</t>
  </si>
  <si>
    <t>Alemanha</t>
  </si>
  <si>
    <t>Bélgica</t>
  </si>
  <si>
    <t>Austria</t>
  </si>
  <si>
    <t>Suiça</t>
  </si>
  <si>
    <t>Espanha</t>
  </si>
  <si>
    <t>Escócia</t>
  </si>
  <si>
    <t>Panama</t>
  </si>
  <si>
    <t>Haiti</t>
  </si>
  <si>
    <t>Curaçao</t>
  </si>
  <si>
    <t>Suécia</t>
  </si>
  <si>
    <t>Turquia</t>
  </si>
  <si>
    <t>Bosnia</t>
  </si>
  <si>
    <t>Congo</t>
  </si>
  <si>
    <t>Iraque</t>
  </si>
  <si>
    <t>República Tcheca</t>
  </si>
  <si>
    <t>Bósnia</t>
  </si>
  <si>
    <t>África do Sul</t>
  </si>
  <si>
    <t>Curaçau</t>
  </si>
  <si>
    <t>Tunísia</t>
  </si>
  <si>
    <t>Nova Zelândia</t>
  </si>
  <si>
    <t>Arábia Saudita</t>
  </si>
  <si>
    <t>Argélia</t>
  </si>
  <si>
    <t>Áustria</t>
  </si>
  <si>
    <t>RD Congo</t>
  </si>
  <si>
    <t>Croácia</t>
  </si>
  <si>
    <t>Panamá</t>
  </si>
  <si>
    <t>Países Baixos</t>
  </si>
  <si>
    <t>União das Associações Europeias de Futebol</t>
  </si>
  <si>
    <t>Confederação Sul-Americana de Futebol</t>
  </si>
  <si>
    <t>Confederação Asiática de Futebol</t>
  </si>
  <si>
    <t>Confederação Africana de Futebol</t>
  </si>
  <si>
    <t>Confederação de Futebol de Associação da América do Norte, Central e Caribe</t>
  </si>
  <si>
    <t>Confederação de Futebol da Oceania</t>
  </si>
  <si>
    <t>Holanda</t>
  </si>
  <si>
    <t>Detalhes da Copa do Mundo 2026</t>
  </si>
  <si>
    <t xml:space="preserve">48 seleções nacionais confirmadas </t>
  </si>
  <si>
    <t>Estreantes: Cabo Verde, Curaçao, Haiti, Jordânia e Uzbequistão</t>
  </si>
  <si>
    <r>
      <t>UEFA (Europa):</t>
    </r>
    <r>
      <rPr>
        <sz val="11"/>
        <color theme="1"/>
        <rFont val="Calibri"/>
        <family val="2"/>
        <scheme val="minor"/>
      </rPr>
      <t xml:space="preserve"> 16 países</t>
    </r>
  </si>
  <si>
    <r>
      <t>CAF (África):</t>
    </r>
    <r>
      <rPr>
        <sz val="11"/>
        <color theme="1"/>
        <rFont val="Calibri"/>
        <family val="2"/>
        <scheme val="minor"/>
      </rPr>
      <t xml:space="preserve"> 9 países</t>
    </r>
  </si>
  <si>
    <r>
      <t>AFC (Ásia):</t>
    </r>
    <r>
      <rPr>
        <sz val="11"/>
        <color theme="1"/>
        <rFont val="Calibri"/>
        <family val="2"/>
        <scheme val="minor"/>
      </rPr>
      <t xml:space="preserve"> 8 países</t>
    </r>
  </si>
  <si>
    <r>
      <t>CONMEBOL (América do Sul):</t>
    </r>
    <r>
      <rPr>
        <sz val="11"/>
        <color theme="1"/>
        <rFont val="Calibri"/>
        <family val="2"/>
        <scheme val="minor"/>
      </rPr>
      <t xml:space="preserve"> 6 países</t>
    </r>
  </si>
  <si>
    <r>
      <t>CONCACAF (América do Norte, Central e Caribe):</t>
    </r>
    <r>
      <rPr>
        <sz val="11"/>
        <color theme="1"/>
        <rFont val="Calibri"/>
        <family val="2"/>
        <scheme val="minor"/>
      </rPr>
      <t xml:space="preserve"> 6 países</t>
    </r>
  </si>
  <si>
    <t>OFC (Oceania): 1 país</t>
  </si>
  <si>
    <t>2026 FIFA World Cup - Sorteios</t>
  </si>
  <si>
    <t>2026 FIFA World Cup - Classificados</t>
  </si>
  <si>
    <t>🥇</t>
  </si>
  <si>
    <t>🥈</t>
  </si>
  <si>
    <t>🥉</t>
  </si>
  <si>
    <r>
      <t xml:space="preserve">Cada seleção pode registrar </t>
    </r>
    <r>
      <rPr>
        <b/>
        <sz val="11"/>
        <color theme="1"/>
        <rFont val="Calibri"/>
        <family val="2"/>
        <scheme val="minor"/>
      </rPr>
      <t>no mínimo 23 e no máximo 26 jogadores</t>
    </r>
    <r>
      <rPr>
        <sz val="11"/>
        <color theme="1"/>
        <rFont val="Calibri"/>
        <family val="2"/>
        <scheme val="minor"/>
      </rPr>
      <t>.</t>
    </r>
  </si>
  <si>
    <r>
      <t xml:space="preserve">Estimativa de </t>
    </r>
    <r>
      <rPr>
        <b/>
        <sz val="11"/>
        <color theme="1"/>
        <rFont val="Calibri"/>
        <family val="2"/>
        <scheme val="minor"/>
      </rPr>
      <t>1.104 à 1248 jogadores</t>
    </r>
    <r>
      <rPr>
        <sz val="11"/>
        <color theme="1"/>
        <rFont val="Calibri"/>
        <family val="2"/>
        <scheme val="minor"/>
      </rPr>
      <t>.</t>
    </r>
  </si>
  <si>
    <t>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</si>
</sst>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"/>
    <numFmt numFmtId="165" formatCode="[$-416]d\-mmm;@"/>
    <numFmt numFmtId="166" formatCode="[$-416]dd\-mmm;@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6"/>
      <name val="Calibri"/>
      <family val="2"/>
      <scheme val="minor"/>
    </font>
    <font>
      <sz val="10"/>
      <color theme="1"/>
      <name val="Verdana"/>
      <family val="2"/>
    </font>
    <font>
      <sz val="11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sz val="12"/>
      <name val="Verdana"/>
      <family val="2"/>
    </font>
    <font>
      <b/>
      <sz val="12"/>
      <color theme="8" tint="0.79998168889431442"/>
      <name val="Verdana"/>
      <family val="2"/>
    </font>
    <font>
      <sz val="12"/>
      <color theme="1"/>
      <name val="Verdana"/>
      <family val="2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b/>
      <sz val="11"/>
      <color theme="0"/>
      <name val="Verdana"/>
      <family val="2"/>
    </font>
    <font>
      <sz val="10"/>
      <color theme="4" tint="0.39997558519241921"/>
      <name val="Verdana"/>
      <family val="2"/>
    </font>
    <font>
      <b/>
      <sz val="14"/>
      <color theme="8" tint="0.79998168889431442"/>
      <name val="Verdana"/>
      <family val="2"/>
    </font>
    <font>
      <b/>
      <sz val="16"/>
      <color theme="8" tint="0.79998168889431442"/>
      <name val="Verdana"/>
      <family val="2"/>
    </font>
    <font>
      <b/>
      <i/>
      <sz val="14"/>
      <name val="Verdana"/>
      <family val="2"/>
    </font>
    <font>
      <b/>
      <i/>
      <sz val="16"/>
      <name val="Verdana"/>
      <family val="2"/>
    </font>
    <font>
      <b/>
      <i/>
      <sz val="12"/>
      <name val="Verdana"/>
      <family val="2"/>
    </font>
    <font>
      <sz val="11"/>
      <color theme="4" tint="0.39997558519241921"/>
      <name val="Calibri"/>
      <family val="2"/>
      <scheme val="minor"/>
    </font>
    <font>
      <b/>
      <sz val="12"/>
      <color rgb="FF272320"/>
      <name val="Arial"/>
      <family val="2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Verdana"/>
      <family val="2"/>
    </font>
    <font>
      <sz val="14"/>
      <name val="Calibri"/>
      <family val="2"/>
      <scheme val="minor"/>
    </font>
    <font>
      <b/>
      <sz val="14"/>
      <name val="Verdana"/>
      <family val="2"/>
    </font>
    <font>
      <sz val="12"/>
      <name val="Calibri"/>
      <family val="2"/>
      <scheme val="minor"/>
    </font>
    <font>
      <b/>
      <sz val="12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1F4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1">
    <xf numFmtId="0" fontId="0" fillId="0" borderId="0" xfId="0"/>
    <xf numFmtId="0" fontId="14" fillId="3" borderId="34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vertical="center"/>
    </xf>
    <xf numFmtId="0" fontId="14" fillId="2" borderId="33" xfId="0" applyFont="1" applyFill="1" applyBorder="1" applyAlignment="1">
      <alignment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40" xfId="0" applyFont="1" applyFill="1" applyBorder="1" applyAlignment="1">
      <alignment horizontal="center" vertical="center"/>
    </xf>
    <xf numFmtId="0" fontId="15" fillId="2" borderId="35" xfId="0" applyFont="1" applyFill="1" applyBorder="1" applyAlignment="1">
      <alignment vertical="center"/>
    </xf>
    <xf numFmtId="0" fontId="14" fillId="3" borderId="39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vertical="center"/>
    </xf>
    <xf numFmtId="0" fontId="15" fillId="4" borderId="34" xfId="0" applyFont="1" applyFill="1" applyBorder="1" applyAlignment="1">
      <alignment vertical="center"/>
    </xf>
    <xf numFmtId="0" fontId="15" fillId="4" borderId="0" xfId="0" applyFont="1" applyFill="1" applyBorder="1" applyAlignment="1">
      <alignment vertical="center"/>
    </xf>
    <xf numFmtId="0" fontId="14" fillId="3" borderId="36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5" fillId="5" borderId="8" xfId="0" applyFont="1" applyFill="1" applyBorder="1" applyAlignment="1">
      <alignment horizontal="center"/>
    </xf>
    <xf numFmtId="0" fontId="17" fillId="6" borderId="31" xfId="0" applyFont="1" applyFill="1" applyBorder="1" applyAlignment="1">
      <alignment horizontal="centerContinuous"/>
    </xf>
    <xf numFmtId="0" fontId="17" fillId="6" borderId="32" xfId="0" applyFont="1" applyFill="1" applyBorder="1" applyAlignment="1">
      <alignment horizontal="centerContinuous"/>
    </xf>
    <xf numFmtId="0" fontId="18" fillId="7" borderId="8" xfId="0" applyFont="1" applyFill="1" applyBorder="1" applyAlignment="1">
      <alignment horizontal="center"/>
    </xf>
    <xf numFmtId="0" fontId="18" fillId="7" borderId="13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8" borderId="13" xfId="0" applyFont="1" applyFill="1" applyBorder="1" applyAlignment="1" applyProtection="1">
      <alignment horizontal="left" indent="1"/>
      <protection locked="0"/>
    </xf>
    <xf numFmtId="0" fontId="5" fillId="8" borderId="18" xfId="0" applyFont="1" applyFill="1" applyBorder="1" applyAlignment="1" applyProtection="1">
      <alignment horizontal="left" indent="1"/>
      <protection locked="0"/>
    </xf>
    <xf numFmtId="0" fontId="3" fillId="5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Continuous"/>
    </xf>
    <xf numFmtId="0" fontId="4" fillId="5" borderId="0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 applyAlignment="1"/>
    <xf numFmtId="0" fontId="4" fillId="5" borderId="6" xfId="0" applyFont="1" applyFill="1" applyBorder="1" applyAlignment="1"/>
    <xf numFmtId="0" fontId="4" fillId="5" borderId="2" xfId="0" applyFont="1" applyFill="1" applyBorder="1" applyAlignment="1">
      <alignment horizontal="centerContinuous"/>
    </xf>
    <xf numFmtId="0" fontId="4" fillId="5" borderId="3" xfId="0" applyFont="1" applyFill="1" applyBorder="1" applyAlignment="1">
      <alignment horizontal="centerContinuous"/>
    </xf>
    <xf numFmtId="0" fontId="4" fillId="5" borderId="4" xfId="0" applyFont="1" applyFill="1" applyBorder="1" applyAlignment="1">
      <alignment horizontal="centerContinuous"/>
    </xf>
    <xf numFmtId="0" fontId="5" fillId="5" borderId="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9" xfId="0" applyFont="1" applyFill="1" applyBorder="1"/>
    <xf numFmtId="0" fontId="5" fillId="5" borderId="10" xfId="0" applyFont="1" applyFill="1" applyBorder="1"/>
    <xf numFmtId="0" fontId="5" fillId="5" borderId="11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Continuous"/>
    </xf>
    <xf numFmtId="0" fontId="4" fillId="5" borderId="9" xfId="0" applyFont="1" applyFill="1" applyBorder="1" applyAlignment="1">
      <alignment horizontal="centerContinuous"/>
    </xf>
    <xf numFmtId="0" fontId="4" fillId="5" borderId="10" xfId="0" applyFont="1" applyFill="1" applyBorder="1" applyAlignment="1">
      <alignment horizontal="centerContinuous"/>
    </xf>
    <xf numFmtId="0" fontId="5" fillId="5" borderId="0" xfId="0" applyFont="1" applyFill="1" applyBorder="1"/>
    <xf numFmtId="0" fontId="5" fillId="5" borderId="11" xfId="0" applyFont="1" applyFill="1" applyBorder="1"/>
    <xf numFmtId="0" fontId="5" fillId="5" borderId="28" xfId="0" applyFont="1" applyFill="1" applyBorder="1"/>
    <xf numFmtId="0" fontId="5" fillId="5" borderId="12" xfId="0" applyFont="1" applyFill="1" applyBorder="1"/>
    <xf numFmtId="0" fontId="5" fillId="5" borderId="8" xfId="0" applyFont="1" applyFill="1" applyBorder="1" applyProtection="1"/>
    <xf numFmtId="0" fontId="5" fillId="5" borderId="9" xfId="0" applyFont="1" applyFill="1" applyBorder="1" applyProtection="1"/>
    <xf numFmtId="0" fontId="5" fillId="5" borderId="16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5" xfId="0" applyFont="1" applyFill="1" applyBorder="1"/>
    <xf numFmtId="0" fontId="5" fillId="5" borderId="16" xfId="0" applyFont="1" applyFill="1" applyBorder="1"/>
    <xf numFmtId="0" fontId="5" fillId="5" borderId="17" xfId="0" applyFont="1" applyFill="1" applyBorder="1"/>
    <xf numFmtId="0" fontId="5" fillId="5" borderId="29" xfId="0" applyFont="1" applyFill="1" applyBorder="1"/>
    <xf numFmtId="0" fontId="5" fillId="5" borderId="1" xfId="0" applyFont="1" applyFill="1" applyBorder="1"/>
    <xf numFmtId="0" fontId="5" fillId="5" borderId="3" xfId="0" applyFont="1" applyFill="1" applyBorder="1" applyAlignment="1">
      <alignment horizontal="center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30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/>
    <xf numFmtId="0" fontId="5" fillId="5" borderId="21" xfId="0" applyFont="1" applyFill="1" applyBorder="1" applyAlignment="1">
      <alignment horizontal="center"/>
    </xf>
    <xf numFmtId="0" fontId="5" fillId="5" borderId="21" xfId="0" applyFont="1" applyFill="1" applyBorder="1"/>
    <xf numFmtId="0" fontId="5" fillId="5" borderId="22" xfId="0" applyFont="1" applyFill="1" applyBorder="1"/>
    <xf numFmtId="0" fontId="5" fillId="5" borderId="27" xfId="0" applyFont="1" applyFill="1" applyBorder="1"/>
    <xf numFmtId="0" fontId="5" fillId="5" borderId="20" xfId="0" applyFont="1" applyFill="1" applyBorder="1" applyProtection="1"/>
    <xf numFmtId="0" fontId="5" fillId="5" borderId="25" xfId="0" applyFont="1" applyFill="1" applyBorder="1" applyAlignment="1">
      <alignment horizontal="center"/>
    </xf>
    <xf numFmtId="0" fontId="5" fillId="5" borderId="25" xfId="0" applyFont="1" applyFill="1" applyBorder="1"/>
    <xf numFmtId="0" fontId="5" fillId="5" borderId="26" xfId="0" applyFont="1" applyFill="1" applyBorder="1"/>
    <xf numFmtId="0" fontId="5" fillId="5" borderId="19" xfId="0" applyFont="1" applyFill="1" applyBorder="1"/>
    <xf numFmtId="0" fontId="5" fillId="5" borderId="14" xfId="0" applyFont="1" applyFill="1" applyBorder="1" applyProtection="1"/>
    <xf numFmtId="0" fontId="17" fillId="6" borderId="2" xfId="0" applyFont="1" applyFill="1" applyBorder="1" applyAlignment="1">
      <alignment horizontal="centerContinuous"/>
    </xf>
    <xf numFmtId="0" fontId="17" fillId="6" borderId="3" xfId="0" applyFont="1" applyFill="1" applyBorder="1" applyAlignment="1">
      <alignment horizontal="centerContinuous"/>
    </xf>
    <xf numFmtId="0" fontId="17" fillId="6" borderId="7" xfId="0" applyFont="1" applyFill="1" applyBorder="1" applyAlignment="1">
      <alignment horizontal="centerContinuous"/>
    </xf>
    <xf numFmtId="0" fontId="17" fillId="7" borderId="8" xfId="0" applyFont="1" applyFill="1" applyBorder="1" applyAlignment="1">
      <alignment horizontal="centerContinuous"/>
    </xf>
    <xf numFmtId="0" fontId="17" fillId="7" borderId="9" xfId="0" applyFont="1" applyFill="1" applyBorder="1" applyAlignment="1">
      <alignment horizontal="centerContinuous"/>
    </xf>
    <xf numFmtId="0" fontId="17" fillId="7" borderId="13" xfId="0" applyFont="1" applyFill="1" applyBorder="1" applyAlignment="1">
      <alignment horizontal="centerContinuous"/>
    </xf>
    <xf numFmtId="0" fontId="5" fillId="9" borderId="9" xfId="0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left" indent="1"/>
    </xf>
    <xf numFmtId="0" fontId="5" fillId="8" borderId="9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left" indent="1"/>
    </xf>
    <xf numFmtId="0" fontId="5" fillId="8" borderId="15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164" fontId="17" fillId="6" borderId="3" xfId="0" applyNumberFormat="1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Continuous"/>
    </xf>
    <xf numFmtId="0" fontId="17" fillId="7" borderId="3" xfId="0" applyFont="1" applyFill="1" applyBorder="1" applyAlignment="1">
      <alignment horizontal="centerContinuous"/>
    </xf>
    <xf numFmtId="0" fontId="17" fillId="7" borderId="7" xfId="0" applyFont="1" applyFill="1" applyBorder="1" applyAlignment="1">
      <alignment horizontal="centerContinuous"/>
    </xf>
    <xf numFmtId="165" fontId="5" fillId="9" borderId="9" xfId="0" applyNumberFormat="1" applyFont="1" applyFill="1" applyBorder="1" applyAlignment="1">
      <alignment horizontal="center"/>
    </xf>
    <xf numFmtId="165" fontId="5" fillId="9" borderId="15" xfId="0" applyNumberFormat="1" applyFont="1" applyFill="1" applyBorder="1" applyAlignment="1">
      <alignment horizontal="center"/>
    </xf>
    <xf numFmtId="165" fontId="5" fillId="9" borderId="3" xfId="0" applyNumberFormat="1" applyFont="1" applyFill="1" applyBorder="1" applyAlignment="1">
      <alignment horizontal="center"/>
    </xf>
    <xf numFmtId="165" fontId="5" fillId="9" borderId="21" xfId="0" applyNumberFormat="1" applyFont="1" applyFill="1" applyBorder="1" applyAlignment="1">
      <alignment horizontal="center"/>
    </xf>
    <xf numFmtId="165" fontId="5" fillId="9" borderId="25" xfId="0" applyNumberFormat="1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20" xfId="0" applyFont="1" applyFill="1" applyBorder="1" applyAlignment="1">
      <alignment horizontal="center"/>
    </xf>
    <xf numFmtId="0" fontId="17" fillId="7" borderId="24" xfId="0" applyFont="1" applyFill="1" applyBorder="1" applyAlignment="1">
      <alignment horizontal="center"/>
    </xf>
    <xf numFmtId="0" fontId="16" fillId="5" borderId="0" xfId="0" applyFont="1" applyFill="1"/>
    <xf numFmtId="0" fontId="5" fillId="8" borderId="10" xfId="0" applyFont="1" applyFill="1" applyBorder="1" applyAlignment="1">
      <alignment horizontal="left" indent="1"/>
    </xf>
    <xf numFmtId="0" fontId="5" fillId="8" borderId="10" xfId="0" applyFont="1" applyFill="1" applyBorder="1" applyAlignment="1">
      <alignment horizontal="right" indent="1"/>
    </xf>
    <xf numFmtId="0" fontId="5" fillId="8" borderId="16" xfId="0" applyFont="1" applyFill="1" applyBorder="1" applyAlignment="1">
      <alignment horizontal="left" indent="1"/>
    </xf>
    <xf numFmtId="0" fontId="5" fillId="8" borderId="16" xfId="0" applyFont="1" applyFill="1" applyBorder="1" applyAlignment="1">
      <alignment horizontal="right" indent="1"/>
    </xf>
    <xf numFmtId="0" fontId="5" fillId="8" borderId="3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right" indent="1"/>
    </xf>
    <xf numFmtId="0" fontId="5" fillId="8" borderId="9" xfId="0" applyFont="1" applyFill="1" applyBorder="1" applyAlignment="1">
      <alignment horizontal="right" indent="1"/>
    </xf>
    <xf numFmtId="0" fontId="5" fillId="8" borderId="15" xfId="0" applyFont="1" applyFill="1" applyBorder="1" applyAlignment="1">
      <alignment horizontal="right" indent="1"/>
    </xf>
    <xf numFmtId="0" fontId="5" fillId="8" borderId="4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right" indent="1"/>
    </xf>
    <xf numFmtId="0" fontId="5" fillId="8" borderId="21" xfId="0" applyFont="1" applyFill="1" applyBorder="1" applyAlignment="1">
      <alignment horizontal="left" indent="1"/>
    </xf>
    <xf numFmtId="0" fontId="5" fillId="8" borderId="21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right" indent="1"/>
    </xf>
    <xf numFmtId="0" fontId="5" fillId="8" borderId="25" xfId="0" applyFont="1" applyFill="1" applyBorder="1" applyAlignment="1">
      <alignment horizontal="left" indent="1"/>
    </xf>
    <xf numFmtId="0" fontId="5" fillId="8" borderId="25" xfId="0" applyFont="1" applyFill="1" applyBorder="1" applyAlignment="1">
      <alignment horizontal="center"/>
    </xf>
    <xf numFmtId="0" fontId="5" fillId="8" borderId="25" xfId="0" applyFont="1" applyFill="1" applyBorder="1" applyAlignment="1">
      <alignment horizontal="right" indent="1"/>
    </xf>
    <xf numFmtId="0" fontId="5" fillId="0" borderId="9" xfId="0" applyFont="1" applyFill="1" applyBorder="1" applyAlignment="1" applyProtection="1">
      <alignment horizontal="center"/>
      <protection locked="0"/>
    </xf>
    <xf numFmtId="0" fontId="5" fillId="0" borderId="15" xfId="0" applyFont="1" applyFill="1" applyBorder="1" applyAlignment="1" applyProtection="1">
      <alignment horizontal="center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Alignment="1" applyProtection="1">
      <alignment horizontal="center"/>
      <protection locked="0"/>
    </xf>
    <xf numFmtId="0" fontId="5" fillId="0" borderId="25" xfId="0" applyFont="1" applyFill="1" applyBorder="1" applyAlignment="1" applyProtection="1">
      <alignment horizontal="center"/>
      <protection locked="0"/>
    </xf>
    <xf numFmtId="0" fontId="3" fillId="5" borderId="0" xfId="0" applyFont="1" applyFill="1" applyBorder="1" applyAlignment="1"/>
    <xf numFmtId="0" fontId="0" fillId="5" borderId="0" xfId="0" applyFill="1" applyAlignment="1">
      <alignment horizontal="centerContinuous"/>
    </xf>
    <xf numFmtId="0" fontId="8" fillId="5" borderId="0" xfId="0" applyFont="1" applyFill="1" applyBorder="1"/>
    <xf numFmtId="0" fontId="9" fillId="5" borderId="0" xfId="0" applyFont="1" applyFill="1" applyAlignment="1">
      <alignment horizontal="center"/>
    </xf>
    <xf numFmtId="0" fontId="9" fillId="5" borderId="0" xfId="0" applyFont="1" applyFill="1"/>
    <xf numFmtId="0" fontId="7" fillId="5" borderId="0" xfId="0" applyFont="1" applyFill="1"/>
    <xf numFmtId="0" fontId="4" fillId="5" borderId="0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5" fillId="5" borderId="0" xfId="0" applyNumberFormat="1" applyFont="1" applyFill="1" applyBorder="1" applyAlignment="1">
      <alignment horizontal="center"/>
    </xf>
    <xf numFmtId="0" fontId="5" fillId="5" borderId="0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right" indent="1"/>
    </xf>
    <xf numFmtId="0" fontId="11" fillId="5" borderId="0" xfId="0" applyFont="1" applyFill="1" applyBorder="1"/>
    <xf numFmtId="0" fontId="11" fillId="5" borderId="0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right" indent="1"/>
    </xf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7" fillId="6" borderId="25" xfId="0" applyFont="1" applyFill="1" applyBorder="1" applyAlignment="1">
      <alignment horizontal="center"/>
    </xf>
    <xf numFmtId="165" fontId="17" fillId="7" borderId="9" xfId="0" applyNumberFormat="1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166" fontId="5" fillId="9" borderId="9" xfId="0" applyNumberFormat="1" applyFont="1" applyFill="1" applyBorder="1" applyAlignment="1">
      <alignment horizontal="center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0" xfId="0" applyFont="1" applyFill="1" applyBorder="1" applyAlignment="1" applyProtection="1">
      <alignment horizontal="center"/>
      <protection locked="0"/>
    </xf>
    <xf numFmtId="0" fontId="5" fillId="8" borderId="12" xfId="0" applyFont="1" applyFill="1" applyBorder="1" applyAlignment="1" applyProtection="1">
      <alignment horizontal="right" indent="1"/>
    </xf>
    <xf numFmtId="0" fontId="20" fillId="7" borderId="9" xfId="0" applyFont="1" applyFill="1" applyBorder="1" applyAlignment="1">
      <alignment horizontal="center"/>
    </xf>
    <xf numFmtId="0" fontId="26" fillId="5" borderId="0" xfId="0" applyFont="1" applyFill="1"/>
    <xf numFmtId="0" fontId="1" fillId="5" borderId="0" xfId="0" applyFont="1" applyFill="1" applyAlignment="1">
      <alignment horizontal="centerContinuous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 applyProtection="1">
      <alignment horizontal="center" vertical="center"/>
      <protection locked="0"/>
    </xf>
    <xf numFmtId="0" fontId="0" fillId="5" borderId="0" xfId="0" applyFill="1" applyAlignment="1"/>
    <xf numFmtId="0" fontId="32" fillId="5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4" fillId="5" borderId="0" xfId="0" applyFont="1" applyFill="1" applyAlignment="1">
      <alignment horizontal="center"/>
    </xf>
    <xf numFmtId="0" fontId="31" fillId="5" borderId="0" xfId="0" applyFont="1" applyFill="1" applyAlignment="1">
      <alignment vertical="center"/>
    </xf>
    <xf numFmtId="0" fontId="30" fillId="5" borderId="0" xfId="0" applyFont="1" applyFill="1"/>
    <xf numFmtId="0" fontId="0" fillId="5" borderId="0" xfId="0" applyFill="1" applyBorder="1" applyAlignment="1">
      <alignment vertical="center"/>
    </xf>
    <xf numFmtId="0" fontId="16" fillId="5" borderId="0" xfId="0" applyFont="1" applyFill="1" applyBorder="1"/>
    <xf numFmtId="0" fontId="0" fillId="5" borderId="0" xfId="0" applyFill="1" applyBorder="1" applyAlignment="1"/>
    <xf numFmtId="0" fontId="0" fillId="5" borderId="0" xfId="0" applyFill="1" applyBorder="1"/>
    <xf numFmtId="0" fontId="0" fillId="5" borderId="0" xfId="0" applyFont="1" applyFill="1" applyBorder="1"/>
    <xf numFmtId="0" fontId="30" fillId="5" borderId="0" xfId="0" applyFont="1" applyFill="1" applyAlignment="1" applyProtection="1">
      <alignment horizontal="left"/>
    </xf>
    <xf numFmtId="0" fontId="0" fillId="5" borderId="0" xfId="0" applyFill="1" applyProtection="1"/>
    <xf numFmtId="0" fontId="30" fillId="5" borderId="0" xfId="0" applyFont="1" applyFill="1" applyAlignment="1" applyProtection="1">
      <alignment horizontal="center" vertical="center"/>
    </xf>
    <xf numFmtId="0" fontId="27" fillId="5" borderId="0" xfId="0" applyFont="1" applyFill="1" applyAlignment="1" applyProtection="1">
      <alignment wrapText="1"/>
    </xf>
    <xf numFmtId="0" fontId="30" fillId="5" borderId="0" xfId="0" applyFont="1" applyFill="1" applyProtection="1"/>
    <xf numFmtId="0" fontId="0" fillId="5" borderId="0" xfId="0" applyFill="1" applyAlignment="1" applyProtection="1">
      <alignment horizontal="center"/>
    </xf>
    <xf numFmtId="0" fontId="28" fillId="5" borderId="0" xfId="0" applyFont="1" applyFill="1" applyAlignment="1" applyProtection="1">
      <alignment wrapText="1"/>
    </xf>
    <xf numFmtId="0" fontId="29" fillId="5" borderId="0" xfId="0" applyFont="1" applyFill="1" applyProtection="1"/>
    <xf numFmtId="0" fontId="3" fillId="5" borderId="0" xfId="0" applyFont="1" applyFill="1" applyBorder="1" applyAlignment="1" applyProtection="1">
      <alignment horizontal="centerContinuous"/>
    </xf>
    <xf numFmtId="0" fontId="6" fillId="5" borderId="0" xfId="1" applyFont="1" applyFill="1" applyBorder="1" applyAlignment="1" applyProtection="1">
      <alignment horizontal="centerContinuous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7" fillId="5" borderId="0" xfId="0" applyFont="1" applyFill="1" applyBorder="1" applyAlignment="1"/>
    <xf numFmtId="0" fontId="7" fillId="5" borderId="43" xfId="0" applyFont="1" applyFill="1" applyBorder="1" applyAlignment="1"/>
    <xf numFmtId="0" fontId="7" fillId="5" borderId="44" xfId="0" applyFont="1" applyFill="1" applyBorder="1" applyAlignment="1">
      <alignment horizontal="right" indent="2"/>
    </xf>
    <xf numFmtId="0" fontId="7" fillId="5" borderId="44" xfId="0" applyFont="1" applyFill="1" applyBorder="1" applyAlignment="1">
      <alignment horizontal="right" indent="1"/>
    </xf>
    <xf numFmtId="0" fontId="0" fillId="5" borderId="26" xfId="0" applyFill="1" applyBorder="1" applyAlignment="1"/>
    <xf numFmtId="0" fontId="0" fillId="5" borderId="19" xfId="0" applyFill="1" applyBorder="1" applyAlignment="1"/>
    <xf numFmtId="0" fontId="0" fillId="5" borderId="24" xfId="0" applyFill="1" applyBorder="1" applyAlignment="1">
      <alignment horizontal="right" indent="1"/>
    </xf>
    <xf numFmtId="0" fontId="36" fillId="5" borderId="0" xfId="0" applyFont="1" applyFill="1" applyBorder="1" applyAlignment="1">
      <alignment horizontal="center"/>
    </xf>
    <xf numFmtId="0" fontId="38" fillId="5" borderId="0" xfId="0" applyFont="1" applyFill="1" applyBorder="1" applyAlignment="1">
      <alignment horizontal="center"/>
    </xf>
    <xf numFmtId="0" fontId="40" fillId="5" borderId="0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/>
    </xf>
    <xf numFmtId="0" fontId="19" fillId="6" borderId="27" xfId="0" applyFont="1" applyFill="1" applyBorder="1" applyAlignment="1">
      <alignment horizontal="center"/>
    </xf>
    <xf numFmtId="0" fontId="19" fillId="6" borderId="23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/>
    </xf>
    <xf numFmtId="0" fontId="24" fillId="5" borderId="0" xfId="0" applyFont="1" applyFill="1" applyBorder="1" applyAlignment="1">
      <alignment horizontal="center"/>
    </xf>
    <xf numFmtId="0" fontId="23" fillId="5" borderId="0" xfId="0" applyFont="1" applyFill="1" applyBorder="1" applyAlignment="1">
      <alignment horizontal="center"/>
    </xf>
    <xf numFmtId="0" fontId="25" fillId="5" borderId="0" xfId="0" applyFont="1" applyFill="1" applyBorder="1" applyAlignment="1">
      <alignment horizontal="center"/>
    </xf>
    <xf numFmtId="0" fontId="21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/>
    </xf>
    <xf numFmtId="0" fontId="0" fillId="5" borderId="0" xfId="0" applyFill="1" applyAlignment="1" applyProtection="1">
      <alignment horizontal="center"/>
    </xf>
  </cellXfs>
  <cellStyles count="2">
    <cellStyle name="Hiperlink" xfId="1" builtinId="8"/>
    <cellStyle name="Normal" xfId="0" builtinId="0"/>
  </cellStyles>
  <dxfs count="91"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auto="1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hair">
          <color auto="1"/>
        </left>
        <right style="dotted">
          <color theme="6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6" tint="0.79998168889431442"/>
        </patternFill>
      </fill>
      <border>
        <left style="dotted">
          <color theme="6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4"/>
      </font>
    </dxf>
    <dxf>
      <font>
        <b/>
        <i val="0"/>
      </font>
    </dxf>
    <dxf>
      <font>
        <b/>
        <i val="0"/>
      </font>
    </dxf>
    <dxf>
      <font>
        <color theme="4"/>
      </font>
    </dxf>
    <dxf>
      <font>
        <color theme="4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auto="1"/>
      </font>
    </dxf>
    <dxf>
      <font>
        <b/>
        <i val="0"/>
      </font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Confedera&#231;&#245;es!B56"/><Relationship Id="rId18" Type="http://schemas.microsoft.com/office/2007/relationships/hdphoto" Target="../media/hdphoto5.wdp"/><Relationship Id="rId26" Type="http://schemas.openxmlformats.org/officeDocument/2006/relationships/hyperlink" Target="#Confedera&#231;&#245;es!A1"/><Relationship Id="rId3" Type="http://schemas.openxmlformats.org/officeDocument/2006/relationships/image" Target="../media/image3.png"/><Relationship Id="rId21" Type="http://schemas.openxmlformats.org/officeDocument/2006/relationships/image" Target="../media/image10.png"/><Relationship Id="rId7" Type="http://schemas.openxmlformats.org/officeDocument/2006/relationships/hyperlink" Target="#Confedera&#231;&#245;es!B30"/><Relationship Id="rId12" Type="http://schemas.microsoft.com/office/2007/relationships/hdphoto" Target="../media/hdphoto3.wdp"/><Relationship Id="rId17" Type="http://schemas.openxmlformats.org/officeDocument/2006/relationships/image" Target="../media/image8.png"/><Relationship Id="rId25" Type="http://schemas.openxmlformats.org/officeDocument/2006/relationships/image" Target="../media/image14.jpeg"/><Relationship Id="rId2" Type="http://schemas.openxmlformats.org/officeDocument/2006/relationships/image" Target="../media/image2.png"/><Relationship Id="rId16" Type="http://schemas.openxmlformats.org/officeDocument/2006/relationships/hyperlink" Target="#Confedera&#231;&#245;es!B65"/><Relationship Id="rId20" Type="http://schemas.microsoft.com/office/2007/relationships/hdphoto" Target="../media/hdphoto6.wdp"/><Relationship Id="rId29" Type="http://schemas.openxmlformats.org/officeDocument/2006/relationships/hyperlink" Target="#'Fase de Grupos'!A1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11" Type="http://schemas.openxmlformats.org/officeDocument/2006/relationships/image" Target="../media/image6.png"/><Relationship Id="rId24" Type="http://schemas.openxmlformats.org/officeDocument/2006/relationships/image" Target="../media/image13.jpeg"/><Relationship Id="rId5" Type="http://schemas.openxmlformats.org/officeDocument/2006/relationships/image" Target="../media/image4.png"/><Relationship Id="rId15" Type="http://schemas.microsoft.com/office/2007/relationships/hdphoto" Target="../media/hdphoto4.wdp"/><Relationship Id="rId23" Type="http://schemas.openxmlformats.org/officeDocument/2006/relationships/image" Target="../media/image12.png"/><Relationship Id="rId28" Type="http://schemas.openxmlformats.org/officeDocument/2006/relationships/hyperlink" Target="#Sorteios!A1"/><Relationship Id="rId10" Type="http://schemas.openxmlformats.org/officeDocument/2006/relationships/hyperlink" Target="#Confedera&#231;&#245;es!B43"/><Relationship Id="rId19" Type="http://schemas.openxmlformats.org/officeDocument/2006/relationships/image" Target="../media/image9.png"/><Relationship Id="rId31" Type="http://schemas.openxmlformats.org/officeDocument/2006/relationships/image" Target="../media/image15.png"/><Relationship Id="rId4" Type="http://schemas.openxmlformats.org/officeDocument/2006/relationships/hyperlink" Target="#Confedera&#231;&#245;es!B3"/><Relationship Id="rId9" Type="http://schemas.microsoft.com/office/2007/relationships/hdphoto" Target="../media/hdphoto2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#Classificados!A1"/><Relationship Id="rId30" Type="http://schemas.openxmlformats.org/officeDocument/2006/relationships/hyperlink" Target="#Finai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hyperlink" Target="#Menu!I1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hyperlink" Target="#Menu!I13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beacons.ai/pechincharei" TargetMode="External"/><Relationship Id="rId2" Type="http://schemas.openxmlformats.org/officeDocument/2006/relationships/image" Target="../media/image16.png"/><Relationship Id="rId1" Type="http://schemas.openxmlformats.org/officeDocument/2006/relationships/hyperlink" Target="#Menu!I13"/><Relationship Id="rId5" Type="http://schemas.microsoft.com/office/2007/relationships/hdphoto" Target="../media/hdphoto7.wdp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beacons.ai/pechincharei" TargetMode="External"/><Relationship Id="rId2" Type="http://schemas.openxmlformats.org/officeDocument/2006/relationships/image" Target="../media/image16.png"/><Relationship Id="rId1" Type="http://schemas.openxmlformats.org/officeDocument/2006/relationships/hyperlink" Target="#Menu!I13"/><Relationship Id="rId5" Type="http://schemas.microsoft.com/office/2007/relationships/hdphoto" Target="../media/hdphoto7.wdp"/><Relationship Id="rId4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26" Type="http://schemas.openxmlformats.org/officeDocument/2006/relationships/image" Target="../media/image42.png"/><Relationship Id="rId39" Type="http://schemas.openxmlformats.org/officeDocument/2006/relationships/image" Target="../media/image55.jpeg"/><Relationship Id="rId21" Type="http://schemas.openxmlformats.org/officeDocument/2006/relationships/image" Target="../media/image37.png"/><Relationship Id="rId34" Type="http://schemas.openxmlformats.org/officeDocument/2006/relationships/image" Target="../media/image50.png"/><Relationship Id="rId42" Type="http://schemas.openxmlformats.org/officeDocument/2006/relationships/image" Target="../media/image58.jpeg"/><Relationship Id="rId47" Type="http://schemas.openxmlformats.org/officeDocument/2006/relationships/image" Target="../media/image63.png"/><Relationship Id="rId50" Type="http://schemas.openxmlformats.org/officeDocument/2006/relationships/image" Target="../media/image66.gif"/><Relationship Id="rId55" Type="http://schemas.microsoft.com/office/2007/relationships/hdphoto" Target="../media/hdphoto2.wdp"/><Relationship Id="rId7" Type="http://schemas.openxmlformats.org/officeDocument/2006/relationships/image" Target="../media/image23.jpeg"/><Relationship Id="rId2" Type="http://schemas.openxmlformats.org/officeDocument/2006/relationships/image" Target="../media/image18.png"/><Relationship Id="rId16" Type="http://schemas.openxmlformats.org/officeDocument/2006/relationships/image" Target="../media/image32.jpeg"/><Relationship Id="rId29" Type="http://schemas.openxmlformats.org/officeDocument/2006/relationships/image" Target="../media/image45.png"/><Relationship Id="rId11" Type="http://schemas.openxmlformats.org/officeDocument/2006/relationships/image" Target="../media/image27.png"/><Relationship Id="rId24" Type="http://schemas.openxmlformats.org/officeDocument/2006/relationships/image" Target="../media/image40.png"/><Relationship Id="rId32" Type="http://schemas.openxmlformats.org/officeDocument/2006/relationships/image" Target="../media/image48.png"/><Relationship Id="rId37" Type="http://schemas.openxmlformats.org/officeDocument/2006/relationships/image" Target="../media/image53.png"/><Relationship Id="rId40" Type="http://schemas.openxmlformats.org/officeDocument/2006/relationships/image" Target="../media/image56.jpeg"/><Relationship Id="rId45" Type="http://schemas.openxmlformats.org/officeDocument/2006/relationships/image" Target="../media/image61.png"/><Relationship Id="rId53" Type="http://schemas.openxmlformats.org/officeDocument/2006/relationships/image" Target="../media/image16.png"/><Relationship Id="rId58" Type="http://schemas.openxmlformats.org/officeDocument/2006/relationships/image" Target="../media/image9.png"/><Relationship Id="rId5" Type="http://schemas.openxmlformats.org/officeDocument/2006/relationships/image" Target="../media/image21.png"/><Relationship Id="rId61" Type="http://schemas.microsoft.com/office/2007/relationships/hdphoto" Target="../media/hdphoto5.wdp"/><Relationship Id="rId19" Type="http://schemas.openxmlformats.org/officeDocument/2006/relationships/image" Target="../media/image35.png"/><Relationship Id="rId14" Type="http://schemas.openxmlformats.org/officeDocument/2006/relationships/image" Target="../media/image30.png"/><Relationship Id="rId22" Type="http://schemas.openxmlformats.org/officeDocument/2006/relationships/image" Target="../media/image38.png"/><Relationship Id="rId27" Type="http://schemas.openxmlformats.org/officeDocument/2006/relationships/image" Target="../media/image43.png"/><Relationship Id="rId30" Type="http://schemas.openxmlformats.org/officeDocument/2006/relationships/image" Target="../media/image46.png"/><Relationship Id="rId35" Type="http://schemas.openxmlformats.org/officeDocument/2006/relationships/image" Target="../media/image51.jpeg"/><Relationship Id="rId43" Type="http://schemas.openxmlformats.org/officeDocument/2006/relationships/image" Target="../media/image59.png"/><Relationship Id="rId48" Type="http://schemas.openxmlformats.org/officeDocument/2006/relationships/image" Target="../media/image64.png"/><Relationship Id="rId56" Type="http://schemas.openxmlformats.org/officeDocument/2006/relationships/image" Target="../media/image7.png"/><Relationship Id="rId8" Type="http://schemas.openxmlformats.org/officeDocument/2006/relationships/image" Target="../media/image24.png"/><Relationship Id="rId51" Type="http://schemas.openxmlformats.org/officeDocument/2006/relationships/image" Target="../media/image67.jpeg"/><Relationship Id="rId3" Type="http://schemas.openxmlformats.org/officeDocument/2006/relationships/image" Target="../media/image19.png"/><Relationship Id="rId12" Type="http://schemas.openxmlformats.org/officeDocument/2006/relationships/image" Target="../media/image28.png"/><Relationship Id="rId17" Type="http://schemas.openxmlformats.org/officeDocument/2006/relationships/image" Target="../media/image33.jpeg"/><Relationship Id="rId25" Type="http://schemas.openxmlformats.org/officeDocument/2006/relationships/image" Target="../media/image41.png"/><Relationship Id="rId33" Type="http://schemas.openxmlformats.org/officeDocument/2006/relationships/image" Target="../media/image49.jpeg"/><Relationship Id="rId38" Type="http://schemas.openxmlformats.org/officeDocument/2006/relationships/image" Target="../media/image54.png"/><Relationship Id="rId46" Type="http://schemas.openxmlformats.org/officeDocument/2006/relationships/image" Target="../media/image62.png"/><Relationship Id="rId59" Type="http://schemas.microsoft.com/office/2007/relationships/hdphoto" Target="../media/hdphoto6.wdp"/><Relationship Id="rId20" Type="http://schemas.openxmlformats.org/officeDocument/2006/relationships/image" Target="../media/image36.png"/><Relationship Id="rId41" Type="http://schemas.openxmlformats.org/officeDocument/2006/relationships/image" Target="../media/image57.png"/><Relationship Id="rId54" Type="http://schemas.openxmlformats.org/officeDocument/2006/relationships/image" Target="../media/image5.png"/><Relationship Id="rId1" Type="http://schemas.openxmlformats.org/officeDocument/2006/relationships/hyperlink" Target="#Menu!A1"/><Relationship Id="rId6" Type="http://schemas.openxmlformats.org/officeDocument/2006/relationships/image" Target="../media/image22.png"/><Relationship Id="rId15" Type="http://schemas.openxmlformats.org/officeDocument/2006/relationships/image" Target="../media/image31.png"/><Relationship Id="rId23" Type="http://schemas.openxmlformats.org/officeDocument/2006/relationships/image" Target="../media/image39.jpeg"/><Relationship Id="rId28" Type="http://schemas.openxmlformats.org/officeDocument/2006/relationships/image" Target="../media/image44.png"/><Relationship Id="rId36" Type="http://schemas.openxmlformats.org/officeDocument/2006/relationships/image" Target="../media/image52.png"/><Relationship Id="rId49" Type="http://schemas.openxmlformats.org/officeDocument/2006/relationships/image" Target="../media/image65.png"/><Relationship Id="rId57" Type="http://schemas.microsoft.com/office/2007/relationships/hdphoto" Target="../media/hdphoto4.wdp"/><Relationship Id="rId10" Type="http://schemas.openxmlformats.org/officeDocument/2006/relationships/image" Target="../media/image26.jpeg"/><Relationship Id="rId31" Type="http://schemas.openxmlformats.org/officeDocument/2006/relationships/image" Target="../media/image47.png"/><Relationship Id="rId44" Type="http://schemas.openxmlformats.org/officeDocument/2006/relationships/image" Target="../media/image60.jpeg"/><Relationship Id="rId52" Type="http://schemas.openxmlformats.org/officeDocument/2006/relationships/hyperlink" Target="#Menu!I13"/><Relationship Id="rId60" Type="http://schemas.openxmlformats.org/officeDocument/2006/relationships/image" Target="../media/image8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786A4D32-7C92-E23D-3AC9-145E31AD9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3A0CCEBC-1B59-85FF-3542-CB9F40CCE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209550</xdr:colOff>
      <xdr:row>1</xdr:row>
      <xdr:rowOff>171450</xdr:rowOff>
    </xdr:from>
    <xdr:to>
      <xdr:col>3</xdr:col>
      <xdr:colOff>533400</xdr:colOff>
      <xdr:row>13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E5D226-0C58-C3F3-8FEE-5740C81C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47650"/>
          <a:ext cx="2152650" cy="2152650"/>
        </a:xfrm>
        <a:prstGeom prst="rect">
          <a:avLst/>
        </a:prstGeom>
        <a:effectLst>
          <a:glow rad="127000">
            <a:schemeClr val="accent3"/>
          </a:glow>
        </a:effectLst>
      </xdr:spPr>
    </xdr:pic>
    <xdr:clientData/>
  </xdr:twoCellAnchor>
  <xdr:twoCellAnchor editAs="oneCell">
    <xdr:from>
      <xdr:col>16</xdr:col>
      <xdr:colOff>9525</xdr:colOff>
      <xdr:row>2</xdr:row>
      <xdr:rowOff>9525</xdr:rowOff>
    </xdr:from>
    <xdr:to>
      <xdr:col>17</xdr:col>
      <xdr:colOff>568358</xdr:colOff>
      <xdr:row>9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0152F47-0405-143D-2BF1-461E18DA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5" y="276225"/>
          <a:ext cx="1168433" cy="1343026"/>
        </a:xfrm>
        <a:prstGeom prst="rect">
          <a:avLst/>
        </a:prstGeom>
        <a:effectLst>
          <a:glow rad="127000">
            <a:schemeClr val="bg1"/>
          </a:glow>
        </a:effectLst>
      </xdr:spPr>
    </xdr:pic>
    <xdr:clientData/>
  </xdr:twoCellAnchor>
  <xdr:twoCellAnchor editAs="oneCell">
    <xdr:from>
      <xdr:col>16</xdr:col>
      <xdr:colOff>190501</xdr:colOff>
      <xdr:row>9</xdr:row>
      <xdr:rowOff>179263</xdr:rowOff>
    </xdr:from>
    <xdr:to>
      <xdr:col>17</xdr:col>
      <xdr:colOff>361950</xdr:colOff>
      <xdr:row>14</xdr:row>
      <xdr:rowOff>161925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3CA5E57-3057-9F2A-01A4-D5A7368B6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4101" y="1779463"/>
          <a:ext cx="781049" cy="792287"/>
        </a:xfrm>
        <a:prstGeom prst="rect">
          <a:avLst/>
        </a:prstGeom>
        <a:effectLst>
          <a:glow rad="127000">
            <a:schemeClr val="bg1"/>
          </a:glow>
        </a:effectLst>
      </xdr:spPr>
    </xdr:pic>
    <xdr:clientData/>
  </xdr:twoCellAnchor>
  <xdr:twoCellAnchor editAs="oneCell">
    <xdr:from>
      <xdr:col>5</xdr:col>
      <xdr:colOff>228601</xdr:colOff>
      <xdr:row>4</xdr:row>
      <xdr:rowOff>123825</xdr:rowOff>
    </xdr:from>
    <xdr:to>
      <xdr:col>6</xdr:col>
      <xdr:colOff>262540</xdr:colOff>
      <xdr:row>8</xdr:row>
      <xdr:rowOff>27368</xdr:rowOff>
    </xdr:to>
    <xdr:pic>
      <xdr:nvPicPr>
        <xdr:cNvPr id="11" name="Imagem 10" descr="【欧州サッカー連盟のロゴ！】UEFA【サッカー連盟】 | football-emble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BF57AC-5E2C-47EA-A1CD-C217FEE03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3125" b="96250" l="5806" r="95484">
                      <a14:foregroundMark x1="26452" y1="8750" x2="26452" y2="8750"/>
                      <a14:foregroundMark x1="20645" y1="13125" x2="20645" y2="13125"/>
                      <a14:foregroundMark x1="8387" y1="28750" x2="8387" y2="28750"/>
                      <a14:foregroundMark x1="38710" y1="6875" x2="38710" y2="6875"/>
                      <a14:foregroundMark x1="45161" y1="4375" x2="45161" y2="4375"/>
                      <a14:foregroundMark x1="59355" y1="3125" x2="59355" y2="3125"/>
                      <a14:foregroundMark x1="67097" y1="6875" x2="67097" y2="6875"/>
                      <a14:foregroundMark x1="74194" y1="11250" x2="74839" y2="11875"/>
                      <a14:foregroundMark x1="87742" y1="23125" x2="87742" y2="23125"/>
                      <a14:foregroundMark x1="91613" y1="30625" x2="91613" y2="30625"/>
                      <a14:foregroundMark x1="94194" y1="40000" x2="94194" y2="40000"/>
                      <a14:foregroundMark x1="96774" y1="51250" x2="96774" y2="51250"/>
                      <a14:foregroundMark x1="94194" y1="62500" x2="94194" y2="62500"/>
                      <a14:foregroundMark x1="90968" y1="71250" x2="90968" y2="71250"/>
                      <a14:foregroundMark x1="81290" y1="83125" x2="81290" y2="83125"/>
                      <a14:foregroundMark x1="70968" y1="91875" x2="70968" y2="91875"/>
                      <a14:foregroundMark x1="63871" y1="94375" x2="63871" y2="94375"/>
                      <a14:foregroundMark x1="54194" y1="96250" x2="54194" y2="96250"/>
                      <a14:foregroundMark x1="5806" y1="60000" x2="5806" y2="6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1457325"/>
          <a:ext cx="643539" cy="665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457201</xdr:colOff>
      <xdr:row>4</xdr:row>
      <xdr:rowOff>85725</xdr:rowOff>
    </xdr:from>
    <xdr:to>
      <xdr:col>7</xdr:col>
      <xdr:colOff>535029</xdr:colOff>
      <xdr:row>8</xdr:row>
      <xdr:rowOff>11153</xdr:rowOff>
    </xdr:to>
    <xdr:pic>
      <xdr:nvPicPr>
        <xdr:cNvPr id="12" name="Imagem 11" descr="CONMEBOL.com - YouTub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63AFC7-E979-4669-89A4-2D9D0692E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697" b="92121" l="9697" r="89697">
                      <a14:foregroundMark x1="29697" y1="16970" x2="29697" y2="16970"/>
                      <a14:foregroundMark x1="46667" y1="15758" x2="46667" y2="15758"/>
                      <a14:foregroundMark x1="71515" y1="15758" x2="71515" y2="15758"/>
                      <a14:foregroundMark x1="85455" y1="36364" x2="85455" y2="36364"/>
                      <a14:foregroundMark x1="87273" y1="60000" x2="87273" y2="60000"/>
                      <a14:foregroundMark x1="74545" y1="74545" x2="74545" y2="74545"/>
                      <a14:foregroundMark x1="51515" y1="92121" x2="51515" y2="92121"/>
                      <a14:foregroundMark x1="23030" y1="76970" x2="23030" y2="76970"/>
                      <a14:foregroundMark x1="13939" y1="39394" x2="13939" y2="39394"/>
                      <a14:foregroundMark x1="11515" y1="61212" x2="11515" y2="6121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1" y="1038225"/>
          <a:ext cx="687428" cy="68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85573</xdr:colOff>
      <xdr:row>5</xdr:row>
      <xdr:rowOff>95251</xdr:rowOff>
    </xdr:from>
    <xdr:to>
      <xdr:col>9</xdr:col>
      <xdr:colOff>251612</xdr:colOff>
      <xdr:row>7</xdr:row>
      <xdr:rowOff>49773</xdr:rowOff>
    </xdr:to>
    <xdr:pic>
      <xdr:nvPicPr>
        <xdr:cNvPr id="13" name="Imagem 12" descr="FIFA World Cup 2022 and AFC Asian Cup 2023 Qualifiers postponed to next ...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971E8C1-6F8E-4205-8205-538FAA65E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6150" b="97861" l="2734" r="96973">
                      <a14:foregroundMark x1="82324" y1="37701" x2="82324" y2="37701"/>
                      <a14:foregroundMark x1="81055" y1="13369" x2="81055" y2="13369"/>
                      <a14:foregroundMark x1="93359" y1="29679" x2="93359" y2="29679"/>
                      <a14:foregroundMark x1="78906" y1="7754" x2="78906" y2="7754"/>
                      <a14:foregroundMark x1="87500" y1="56684" x2="87500" y2="56684"/>
                      <a14:foregroundMark x1="85059" y1="66845" x2="85059" y2="66845"/>
                      <a14:foregroundMark x1="82031" y1="56684" x2="82031" y2="56684"/>
                      <a14:foregroundMark x1="72461" y1="59626" x2="72461" y2="59626"/>
                      <a14:foregroundMark x1="82617" y1="63102" x2="82617" y2="63102"/>
                      <a14:foregroundMark x1="88477" y1="23529" x2="88477" y2="23529"/>
                      <a14:foregroundMark x1="96680" y1="29679" x2="96680" y2="29679"/>
                      <a14:foregroundMark x1="97070" y1="39037" x2="97070" y2="39037"/>
                      <a14:foregroundMark x1="94531" y1="66043" x2="94531" y2="66043"/>
                      <a14:foregroundMark x1="68457" y1="93583" x2="68457" y2="93583"/>
                      <a14:foregroundMark x1="58398" y1="39840" x2="58398" y2="39840"/>
                      <a14:foregroundMark x1="39648" y1="49733" x2="39648" y2="49733"/>
                      <a14:foregroundMark x1="40234" y1="33422" x2="40234" y2="33422"/>
                      <a14:foregroundMark x1="40234" y1="24064" x2="40234" y2="24064"/>
                      <a14:foregroundMark x1="40234" y1="17647" x2="36523" y2="53209"/>
                      <a14:foregroundMark x1="27344" y1="24064" x2="26758" y2="78877"/>
                      <a14:foregroundMark x1="59570" y1="25668" x2="60547" y2="82353"/>
                      <a14:foregroundMark x1="69141" y1="6417" x2="57422" y2="29144"/>
                      <a14:foregroundMark x1="23926" y1="14973" x2="2734" y2="97861"/>
                      <a14:foregroundMark x1="41504" y1="48930" x2="38672" y2="94385"/>
                      <a14:foregroundMark x1="89063" y1="40374" x2="89063" y2="40374"/>
                      <a14:foregroundMark x1="88086" y1="36096" x2="88086" y2="36096"/>
                      <a14:foregroundMark x1="87500" y1="29144" x2="87500" y2="29144"/>
                      <a14:foregroundMark x1="90234" y1="83155" x2="95508" y2="63102"/>
                      <a14:foregroundMark x1="88086" y1="49733" x2="88086" y2="497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573" y="1238251"/>
          <a:ext cx="775639" cy="335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428625</xdr:colOff>
      <xdr:row>4</xdr:row>
      <xdr:rowOff>80729</xdr:rowOff>
    </xdr:from>
    <xdr:to>
      <xdr:col>10</xdr:col>
      <xdr:colOff>533400</xdr:colOff>
      <xdr:row>7</xdr:row>
      <xdr:rowOff>164073</xdr:rowOff>
    </xdr:to>
    <xdr:pic>
      <xdr:nvPicPr>
        <xdr:cNvPr id="14" name="Imagem 13" descr="Afrikos futbolo konfederacija – Vikipedija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C91CB9F-C526-4AF9-826F-A54F8A65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BEBA8EAE-BF5A-486C-A8C5-ECC9F3942E4B}">
              <a14:imgProps xmlns:a14="http://schemas.microsoft.com/office/drawing/2010/main">
                <a14:imgLayer r:embed="rId15">
                  <a14:imgEffect>
                    <a14:backgroundRemoval t="7643" b="91720" l="9884" r="89535">
                      <a14:foregroundMark x1="22674" y1="87261" x2="22674" y2="87261"/>
                      <a14:foregroundMark x1="28488" y1="91720" x2="28488" y2="91720"/>
                      <a14:foregroundMark x1="44767" y1="85350" x2="44767" y2="85350"/>
                      <a14:foregroundMark x1="67442" y1="86624" x2="67442" y2="86624"/>
                      <a14:foregroundMark x1="82558" y1="74522" x2="82558" y2="74522"/>
                      <a14:foregroundMark x1="15698" y1="75159" x2="15698" y2="75159"/>
                      <a14:foregroundMark x1="48837" y1="7643" x2="48837" y2="7643"/>
                      <a14:foregroundMark x1="88372" y1="75159" x2="88372" y2="75159"/>
                      <a14:foregroundMark x1="83721" y1="79618" x2="83721" y2="79618"/>
                      <a14:foregroundMark x1="82558" y1="81529" x2="82558" y2="815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033229"/>
          <a:ext cx="714375" cy="654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333375</xdr:colOff>
      <xdr:row>4</xdr:row>
      <xdr:rowOff>66674</xdr:rowOff>
    </xdr:from>
    <xdr:to>
      <xdr:col>13</xdr:col>
      <xdr:colOff>371476</xdr:colOff>
      <xdr:row>7</xdr:row>
      <xdr:rowOff>142875</xdr:rowOff>
    </xdr:to>
    <xdr:pic>
      <xdr:nvPicPr>
        <xdr:cNvPr id="15" name="Imagem 14" descr="OFC logo, Vector Logo of OFC brand free download (eps, ai, png, cdr ...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51931AC-CD5C-4729-83CE-0258E645F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1923" b="94872" l="3205" r="96154">
                      <a14:foregroundMark x1="26923" y1="12821" x2="26923" y2="12821"/>
                      <a14:foregroundMark x1="32051" y1="14744" x2="32051" y2="14744"/>
                      <a14:foregroundMark x1="39103" y1="7051" x2="39103" y2="7051"/>
                      <a14:foregroundMark x1="44872" y1="9615" x2="44872" y2="9615"/>
                      <a14:foregroundMark x1="51923" y1="5769" x2="51923" y2="5769"/>
                      <a14:foregroundMark x1="54487" y1="8974" x2="54487" y2="8974"/>
                      <a14:foregroundMark x1="70513" y1="14103" x2="70513" y2="14103"/>
                      <a14:foregroundMark x1="78205" y1="21154" x2="78205" y2="21154"/>
                      <a14:foregroundMark x1="80769" y1="19231" x2="80769" y2="19231"/>
                      <a14:foregroundMark x1="86538" y1="33333" x2="86538" y2="33333"/>
                      <a14:foregroundMark x1="92308" y1="35897" x2="92308" y2="35897"/>
                      <a14:foregroundMark x1="91026" y1="42949" x2="91026" y2="42949"/>
                      <a14:foregroundMark x1="96154" y1="44231" x2="96154" y2="44231"/>
                      <a14:foregroundMark x1="5128" y1="39744" x2="5128" y2="39744"/>
                      <a14:foregroundMark x1="10897" y1="42308" x2="10897" y2="42308"/>
                      <a14:foregroundMark x1="14103" y1="31410" x2="14103" y2="31410"/>
                      <a14:foregroundMark x1="22436" y1="20513" x2="22436" y2="20513"/>
                      <a14:foregroundMark x1="13462" y1="54487" x2="13462" y2="54487"/>
                      <a14:foregroundMark x1="12821" y1="51923" x2="12821" y2="51923"/>
                      <a14:foregroundMark x1="7051" y1="53205" x2="7051" y2="53205"/>
                      <a14:foregroundMark x1="4487" y1="53205" x2="19872" y2="71795"/>
                      <a14:foregroundMark x1="5769" y1="64103" x2="87821" y2="68590"/>
                      <a14:foregroundMark x1="87821" y1="68590" x2="92308" y2="51282"/>
                      <a14:foregroundMark x1="12821" y1="51923" x2="88462" y2="69872"/>
                      <a14:foregroundMark x1="16026" y1="71154" x2="72436" y2="69231"/>
                      <a14:foregroundMark x1="31410" y1="78205" x2="74359" y2="76923"/>
                      <a14:foregroundMark x1="37179" y1="83974" x2="83333" y2="78205"/>
                      <a14:foregroundMark x1="40385" y1="89103" x2="73077" y2="83333"/>
                      <a14:foregroundMark x1="46795" y1="91026" x2="63462" y2="90385"/>
                      <a14:foregroundMark x1="38462" y1="93590" x2="57051" y2="92949"/>
                      <a14:foregroundMark x1="48077" y1="94872" x2="53846" y2="948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1019174"/>
          <a:ext cx="647701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104775</xdr:colOff>
      <xdr:row>3</xdr:row>
      <xdr:rowOff>133351</xdr:rowOff>
    </xdr:from>
    <xdr:to>
      <xdr:col>12</xdr:col>
      <xdr:colOff>182634</xdr:colOff>
      <xdr:row>7</xdr:row>
      <xdr:rowOff>124806</xdr:rowOff>
    </xdr:to>
    <xdr:pic>
      <xdr:nvPicPr>
        <xdr:cNvPr id="16" name="Imagem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550399F-34B5-4905-A280-C788A20F7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4380" b="94161" l="8000" r="88800">
                      <a14:foregroundMark x1="48000" y1="12409" x2="48000" y2="12409"/>
                      <a14:foregroundMark x1="46400" y1="10949" x2="46400" y2="10949"/>
                      <a14:foregroundMark x1="39200" y1="18978" x2="39200" y2="18978"/>
                      <a14:foregroundMark x1="64000" y1="26277" x2="64000" y2="26277"/>
                      <a14:foregroundMark x1="50400" y1="5839" x2="50400" y2="5839"/>
                      <a14:foregroundMark x1="14400" y1="37226" x2="14400" y2="37226"/>
                      <a14:foregroundMark x1="41600" y1="72263" x2="41600" y2="72263"/>
                      <a14:foregroundMark x1="76800" y1="61314" x2="76800" y2="61314"/>
                      <a14:foregroundMark x1="8000" y1="91971" x2="8000" y2="91971"/>
                      <a14:foregroundMark x1="20000" y1="89781" x2="20000" y2="89781"/>
                      <a14:foregroundMark x1="13600" y1="94161" x2="13600" y2="94161"/>
                      <a14:foregroundMark x1="28800" y1="87591" x2="28800" y2="87591"/>
                      <a14:foregroundMark x1="41600" y1="89781" x2="41600" y2="89781"/>
                      <a14:foregroundMark x1="53600" y1="87591" x2="53600" y2="87591"/>
                      <a14:foregroundMark x1="64000" y1="89051" x2="64000" y2="89051"/>
                      <a14:foregroundMark x1="76800" y1="86861" x2="76800" y2="86861"/>
                      <a14:foregroundMark x1="85600" y1="86861" x2="85600" y2="86861"/>
                      <a14:foregroundMark x1="75200" y1="70073" x2="75200" y2="70073"/>
                      <a14:foregroundMark x1="81600" y1="30657" x2="81600" y2="30657"/>
                      <a14:foregroundMark x1="12800" y1="32847" x2="12800" y2="32847"/>
                      <a14:foregroundMark x1="28800" y1="74453" x2="28800" y2="74453"/>
                      <a14:foregroundMark x1="85600" y1="76642" x2="85600" y2="76642"/>
                      <a14:foregroundMark x1="82400" y1="76642" x2="82400" y2="76642"/>
                      <a14:foregroundMark x1="18400" y1="47445" x2="18400" y2="4744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29575" y="895351"/>
          <a:ext cx="687459" cy="753455"/>
        </a:xfrm>
        <a:prstGeom prst="rect">
          <a:avLst/>
        </a:prstGeom>
      </xdr:spPr>
    </xdr:pic>
    <xdr:clientData/>
  </xdr:twoCellAnchor>
  <xdr:twoCellAnchor>
    <xdr:from>
      <xdr:col>6</xdr:col>
      <xdr:colOff>180975</xdr:colOff>
      <xdr:row>1</xdr:row>
      <xdr:rowOff>171450</xdr:rowOff>
    </xdr:from>
    <xdr:to>
      <xdr:col>12</xdr:col>
      <xdr:colOff>333375</xdr:colOff>
      <xdr:row>3</xdr:row>
      <xdr:rowOff>114300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B2BE33E-B1D2-0F9B-CCEC-1B33E4B5C9C2}"/>
            </a:ext>
          </a:extLst>
        </xdr:cNvPr>
        <xdr:cNvSpPr txBox="1"/>
      </xdr:nvSpPr>
      <xdr:spPr>
        <a:xfrm>
          <a:off x="3838575" y="247650"/>
          <a:ext cx="3810000" cy="323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 b="1"/>
            <a:t>2026</a:t>
          </a:r>
          <a:r>
            <a:rPr lang="pt-BR" sz="2800" b="1" baseline="0"/>
            <a:t> FIFA WORLD CUP</a:t>
          </a:r>
          <a:endParaRPr lang="pt-BR" sz="2800" b="1"/>
        </a:p>
      </xdr:txBody>
    </xdr:sp>
    <xdr:clientData/>
  </xdr:twoCellAnchor>
  <xdr:twoCellAnchor editAs="oneCell">
    <xdr:from>
      <xdr:col>6</xdr:col>
      <xdr:colOff>180975</xdr:colOff>
      <xdr:row>14</xdr:row>
      <xdr:rowOff>9524</xdr:rowOff>
    </xdr:from>
    <xdr:to>
      <xdr:col>6</xdr:col>
      <xdr:colOff>571500</xdr:colOff>
      <xdr:row>16</xdr:row>
      <xdr:rowOff>19049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8A7C680-C267-B833-09B6-695352A04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38575" y="2419349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18</xdr:row>
      <xdr:rowOff>85725</xdr:rowOff>
    </xdr:from>
    <xdr:to>
      <xdr:col>6</xdr:col>
      <xdr:colOff>554325</xdr:colOff>
      <xdr:row>20</xdr:row>
      <xdr:rowOff>97125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C37E3F57-3D21-C2A9-6D88-272309D43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9525" y="3257550"/>
          <a:ext cx="392400" cy="3924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24</xdr:row>
      <xdr:rowOff>74399</xdr:rowOff>
    </xdr:from>
    <xdr:to>
      <xdr:col>6</xdr:col>
      <xdr:colOff>571500</xdr:colOff>
      <xdr:row>26</xdr:row>
      <xdr:rowOff>83924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3E1B60AD-DC8F-F727-5EBE-E892C415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38575" y="4389224"/>
          <a:ext cx="390525" cy="390525"/>
        </a:xfrm>
        <a:prstGeom prst="rect">
          <a:avLst/>
        </a:prstGeom>
      </xdr:spPr>
    </xdr:pic>
    <xdr:clientData/>
  </xdr:twoCellAnchor>
  <xdr:twoCellAnchor editAs="oneCell">
    <xdr:from>
      <xdr:col>15</xdr:col>
      <xdr:colOff>200375</xdr:colOff>
      <xdr:row>15</xdr:row>
      <xdr:rowOff>180975</xdr:rowOff>
    </xdr:from>
    <xdr:to>
      <xdr:col>18</xdr:col>
      <xdr:colOff>386803</xdr:colOff>
      <xdr:row>22</xdr:row>
      <xdr:rowOff>190275</xdr:rowOff>
    </xdr:to>
    <xdr:pic>
      <xdr:nvPicPr>
        <xdr:cNvPr id="26" name="Imagem 25" descr="10 jugadores a seguir en la Copa Mundial de la FIFA 2026">
          <a:extLst>
            <a:ext uri="{FF2B5EF4-FFF2-40B4-BE49-F238E27FC236}">
              <a16:creationId xmlns:a16="http://schemas.microsoft.com/office/drawing/2014/main" id="{EA6F503C-68D6-2BF1-08B4-E5271B99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375" y="2781300"/>
          <a:ext cx="2015228" cy="134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200025</xdr:colOff>
      <xdr:row>23</xdr:row>
      <xdr:rowOff>76200</xdr:rowOff>
    </xdr:from>
    <xdr:to>
      <xdr:col>18</xdr:col>
      <xdr:colOff>419100</xdr:colOff>
      <xdr:row>29</xdr:row>
      <xdr:rowOff>161925</xdr:rowOff>
    </xdr:to>
    <xdr:pic>
      <xdr:nvPicPr>
        <xdr:cNvPr id="27" name="Imagem 26" descr="Jogadores das seleções nacionais da Copa do Mundo de 2026 (Fonte: Google)">
          <a:extLst>
            <a:ext uri="{FF2B5EF4-FFF2-40B4-BE49-F238E27FC236}">
              <a16:creationId xmlns:a16="http://schemas.microsoft.com/office/drawing/2014/main" id="{E1AD33A7-B597-3AFC-1094-BD9E83A0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4200525"/>
          <a:ext cx="204787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561975</xdr:colOff>
      <xdr:row>16</xdr:row>
      <xdr:rowOff>152400</xdr:rowOff>
    </xdr:from>
    <xdr:to>
      <xdr:col>2</xdr:col>
      <xdr:colOff>386775</xdr:colOff>
      <xdr:row>18</xdr:row>
      <xdr:rowOff>28575</xdr:rowOff>
    </xdr:to>
    <xdr:sp macro="" textlink="">
      <xdr:nvSpPr>
        <xdr:cNvPr id="28" name="CaixaDeTexto 2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2F7A7CAD-6E84-E408-15F7-1FA2B44B5F08}"/>
            </a:ext>
          </a:extLst>
        </xdr:cNvPr>
        <xdr:cNvSpPr txBox="1"/>
      </xdr:nvSpPr>
      <xdr:spPr>
        <a:xfrm>
          <a:off x="561975" y="2943225"/>
          <a:ext cx="10440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Confederações</a:t>
          </a:r>
        </a:p>
      </xdr:txBody>
    </xdr:sp>
    <xdr:clientData/>
  </xdr:twoCellAnchor>
  <xdr:twoCellAnchor>
    <xdr:from>
      <xdr:col>0</xdr:col>
      <xdr:colOff>561975</xdr:colOff>
      <xdr:row>18</xdr:row>
      <xdr:rowOff>111919</xdr:rowOff>
    </xdr:from>
    <xdr:to>
      <xdr:col>2</xdr:col>
      <xdr:colOff>386775</xdr:colOff>
      <xdr:row>19</xdr:row>
      <xdr:rowOff>178594</xdr:rowOff>
    </xdr:to>
    <xdr:sp macro="" textlink="">
      <xdr:nvSpPr>
        <xdr:cNvPr id="29" name="CaixaDeTexto 2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A87ED8C-1E70-8766-928C-8353CD2BB068}"/>
            </a:ext>
          </a:extLst>
        </xdr:cNvPr>
        <xdr:cNvSpPr txBox="1"/>
      </xdr:nvSpPr>
      <xdr:spPr>
        <a:xfrm>
          <a:off x="561975" y="3283744"/>
          <a:ext cx="10440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Classificados</a:t>
          </a:r>
        </a:p>
      </xdr:txBody>
    </xdr:sp>
    <xdr:clientData/>
  </xdr:twoCellAnchor>
  <xdr:twoCellAnchor>
    <xdr:from>
      <xdr:col>0</xdr:col>
      <xdr:colOff>561975</xdr:colOff>
      <xdr:row>20</xdr:row>
      <xdr:rowOff>71438</xdr:rowOff>
    </xdr:from>
    <xdr:to>
      <xdr:col>2</xdr:col>
      <xdr:colOff>386775</xdr:colOff>
      <xdr:row>21</xdr:row>
      <xdr:rowOff>138113</xdr:rowOff>
    </xdr:to>
    <xdr:sp macro="" textlink="">
      <xdr:nvSpPr>
        <xdr:cNvPr id="30" name="CaixaDeTexto 2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FE2F75-7BD7-A31D-C13F-66FCAEFA72E4}"/>
            </a:ext>
          </a:extLst>
        </xdr:cNvPr>
        <xdr:cNvSpPr txBox="1"/>
      </xdr:nvSpPr>
      <xdr:spPr>
        <a:xfrm>
          <a:off x="561975" y="3624263"/>
          <a:ext cx="10440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Sorteios</a:t>
          </a:r>
        </a:p>
        <a:p>
          <a:endParaRPr lang="pt-BR" sz="1100"/>
        </a:p>
      </xdr:txBody>
    </xdr:sp>
    <xdr:clientData/>
  </xdr:twoCellAnchor>
  <xdr:twoCellAnchor>
    <xdr:from>
      <xdr:col>0</xdr:col>
      <xdr:colOff>561975</xdr:colOff>
      <xdr:row>22</xdr:row>
      <xdr:rowOff>30957</xdr:rowOff>
    </xdr:from>
    <xdr:to>
      <xdr:col>2</xdr:col>
      <xdr:colOff>386775</xdr:colOff>
      <xdr:row>23</xdr:row>
      <xdr:rowOff>97632</xdr:rowOff>
    </xdr:to>
    <xdr:sp macro="" textlink="">
      <xdr:nvSpPr>
        <xdr:cNvPr id="31" name="CaixaDeTexto 3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0E20140-DC5B-09F3-C10C-6B5C75FE6F3E}"/>
            </a:ext>
          </a:extLst>
        </xdr:cNvPr>
        <xdr:cNvSpPr txBox="1"/>
      </xdr:nvSpPr>
      <xdr:spPr>
        <a:xfrm>
          <a:off x="561975" y="3964782"/>
          <a:ext cx="10440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Fase</a:t>
          </a:r>
          <a:r>
            <a:rPr lang="pt-BR" sz="1100" baseline="0"/>
            <a:t> de Grupo</a:t>
          </a:r>
          <a:endParaRPr lang="pt-BR" sz="1100"/>
        </a:p>
        <a:p>
          <a:endParaRPr lang="pt-BR" sz="1100"/>
        </a:p>
      </xdr:txBody>
    </xdr:sp>
    <xdr:clientData/>
  </xdr:twoCellAnchor>
  <xdr:twoCellAnchor>
    <xdr:from>
      <xdr:col>0</xdr:col>
      <xdr:colOff>561975</xdr:colOff>
      <xdr:row>23</xdr:row>
      <xdr:rowOff>180975</xdr:rowOff>
    </xdr:from>
    <xdr:to>
      <xdr:col>2</xdr:col>
      <xdr:colOff>386775</xdr:colOff>
      <xdr:row>25</xdr:row>
      <xdr:rowOff>57150</xdr:rowOff>
    </xdr:to>
    <xdr:sp macro="" textlink="">
      <xdr:nvSpPr>
        <xdr:cNvPr id="32" name="CaixaDeTexto 3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066928B-2F64-2840-C68D-EF18CA6A4976}"/>
            </a:ext>
          </a:extLst>
        </xdr:cNvPr>
        <xdr:cNvSpPr txBox="1"/>
      </xdr:nvSpPr>
      <xdr:spPr>
        <a:xfrm>
          <a:off x="561975" y="4305300"/>
          <a:ext cx="1044000" cy="257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Finais</a:t>
          </a:r>
        </a:p>
        <a:p>
          <a:endParaRPr lang="pt-BR" sz="1100"/>
        </a:p>
      </xdr:txBody>
    </xdr:sp>
    <xdr:clientData/>
  </xdr:twoCellAnchor>
  <xdr:twoCellAnchor editAs="oneCell">
    <xdr:from>
      <xdr:col>0</xdr:col>
      <xdr:colOff>376238</xdr:colOff>
      <xdr:row>18</xdr:row>
      <xdr:rowOff>102396</xdr:rowOff>
    </xdr:from>
    <xdr:to>
      <xdr:col>1</xdr:col>
      <xdr:colOff>50551</xdr:colOff>
      <xdr:row>20</xdr:row>
      <xdr:rowOff>9396</xdr:rowOff>
    </xdr:to>
    <xdr:pic>
      <xdr:nvPicPr>
        <xdr:cNvPr id="19" name="Imagem 1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D82E3AC-B834-4131-8E48-9FD028A06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8" y="3274221"/>
          <a:ext cx="283913" cy="288000"/>
        </a:xfrm>
        <a:prstGeom prst="rect">
          <a:avLst/>
        </a:prstGeom>
      </xdr:spPr>
    </xdr:pic>
    <xdr:clientData/>
  </xdr:twoCellAnchor>
  <xdr:oneCellAnchor>
    <xdr:from>
      <xdr:col>0</xdr:col>
      <xdr:colOff>561975</xdr:colOff>
      <xdr:row>15</xdr:row>
      <xdr:rowOff>0</xdr:rowOff>
    </xdr:from>
    <xdr:ext cx="1044000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DF0EEEA8-3ADE-943F-F5B6-6675FCB8B4AC}"/>
            </a:ext>
          </a:extLst>
        </xdr:cNvPr>
        <xdr:cNvSpPr txBox="1"/>
      </xdr:nvSpPr>
      <xdr:spPr>
        <a:xfrm>
          <a:off x="561975" y="2600325"/>
          <a:ext cx="1044000" cy="26456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>
              <a:solidFill>
                <a:schemeClr val="accent4"/>
              </a:solidFill>
            </a:rPr>
            <a:t>Menu</a:t>
          </a:r>
        </a:p>
      </xdr:txBody>
    </xdr:sp>
    <xdr:clientData/>
  </xdr:oneCellAnchor>
  <xdr:twoCellAnchor editAs="oneCell">
    <xdr:from>
      <xdr:col>0</xdr:col>
      <xdr:colOff>376238</xdr:colOff>
      <xdr:row>20</xdr:row>
      <xdr:rowOff>61915</xdr:rowOff>
    </xdr:from>
    <xdr:to>
      <xdr:col>1</xdr:col>
      <xdr:colOff>50551</xdr:colOff>
      <xdr:row>21</xdr:row>
      <xdr:rowOff>159415</xdr:rowOff>
    </xdr:to>
    <xdr:pic>
      <xdr:nvPicPr>
        <xdr:cNvPr id="20" name="Imagem 1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5C118F8-4C71-4D83-A900-68581328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8" y="3614740"/>
          <a:ext cx="283913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371476</xdr:colOff>
      <xdr:row>16</xdr:row>
      <xdr:rowOff>142877</xdr:rowOff>
    </xdr:from>
    <xdr:to>
      <xdr:col>1</xdr:col>
      <xdr:colOff>45789</xdr:colOff>
      <xdr:row>18</xdr:row>
      <xdr:rowOff>49877</xdr:rowOff>
    </xdr:to>
    <xdr:pic>
      <xdr:nvPicPr>
        <xdr:cNvPr id="18" name="Imagem 1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B247B6A-2AF9-44A0-ABEE-932A2B14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933702"/>
          <a:ext cx="283913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376238</xdr:colOff>
      <xdr:row>22</xdr:row>
      <xdr:rowOff>19052</xdr:rowOff>
    </xdr:from>
    <xdr:to>
      <xdr:col>1</xdr:col>
      <xdr:colOff>50551</xdr:colOff>
      <xdr:row>23</xdr:row>
      <xdr:rowOff>116552</xdr:rowOff>
    </xdr:to>
    <xdr:pic>
      <xdr:nvPicPr>
        <xdr:cNvPr id="21" name="Imagem 2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3612AF8-D861-4BAA-A885-40173C09B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8" y="3952877"/>
          <a:ext cx="283913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376238</xdr:colOff>
      <xdr:row>23</xdr:row>
      <xdr:rowOff>171454</xdr:rowOff>
    </xdr:from>
    <xdr:to>
      <xdr:col>1</xdr:col>
      <xdr:colOff>50551</xdr:colOff>
      <xdr:row>25</xdr:row>
      <xdr:rowOff>78454</xdr:rowOff>
    </xdr:to>
    <xdr:pic>
      <xdr:nvPicPr>
        <xdr:cNvPr id="22" name="Imagem 2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518D2A1-DB1F-4768-8A93-F70ADDFC0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8" y="4295779"/>
          <a:ext cx="283913" cy="2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104775</xdr:rowOff>
    </xdr:from>
    <xdr:to>
      <xdr:col>0</xdr:col>
      <xdr:colOff>547316</xdr:colOff>
      <xdr:row>1</xdr:row>
      <xdr:rowOff>180975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66100-D6E4-4018-AE60-8500C724F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4775"/>
          <a:ext cx="356816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104775</xdr:rowOff>
    </xdr:from>
    <xdr:to>
      <xdr:col>0</xdr:col>
      <xdr:colOff>547316</xdr:colOff>
      <xdr:row>1</xdr:row>
      <xdr:rowOff>180975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A6E639-7A78-4B8F-99D0-C24F0F54F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4775"/>
          <a:ext cx="356816" cy="361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104775</xdr:rowOff>
    </xdr:from>
    <xdr:to>
      <xdr:col>0</xdr:col>
      <xdr:colOff>547316</xdr:colOff>
      <xdr:row>1</xdr:row>
      <xdr:rowOff>180975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1FF1AA-1FA6-40D6-8197-BBF857D3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4775"/>
          <a:ext cx="356816" cy="361950"/>
        </a:xfrm>
        <a:prstGeom prst="rect">
          <a:avLst/>
        </a:prstGeom>
      </xdr:spPr>
    </xdr:pic>
    <xdr:clientData/>
  </xdr:twoCellAnchor>
  <xdr:twoCellAnchor editAs="oneCell">
    <xdr:from>
      <xdr:col>61</xdr:col>
      <xdr:colOff>4763</xdr:colOff>
      <xdr:row>22</xdr:row>
      <xdr:rowOff>0</xdr:rowOff>
    </xdr:from>
    <xdr:to>
      <xdr:col>61</xdr:col>
      <xdr:colOff>766762</xdr:colOff>
      <xdr:row>25</xdr:row>
      <xdr:rowOff>190499</xdr:rowOff>
    </xdr:to>
    <xdr:pic>
      <xdr:nvPicPr>
        <xdr:cNvPr id="2" name="Imagem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419BAC-1011-4E09-ADE6-2668E33B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63" y="5429250"/>
          <a:ext cx="761999" cy="761999"/>
        </a:xfrm>
        <a:prstGeom prst="rect">
          <a:avLst/>
        </a:prstGeom>
      </xdr:spPr>
    </xdr:pic>
    <xdr:clientData/>
  </xdr:twoCellAnchor>
  <xdr:twoCellAnchor>
    <xdr:from>
      <xdr:col>61</xdr:col>
      <xdr:colOff>769145</xdr:colOff>
      <xdr:row>22</xdr:row>
      <xdr:rowOff>0</xdr:rowOff>
    </xdr:from>
    <xdr:to>
      <xdr:col>64</xdr:col>
      <xdr:colOff>245270</xdr:colOff>
      <xdr:row>25</xdr:row>
      <xdr:rowOff>188119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588783-5929-4477-B6BE-15E2394DA1B9}"/>
            </a:ext>
          </a:extLst>
        </xdr:cNvPr>
        <xdr:cNvSpPr txBox="1"/>
      </xdr:nvSpPr>
      <xdr:spPr>
        <a:xfrm>
          <a:off x="10646570" y="4343400"/>
          <a:ext cx="1352550" cy="7596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lbertus MT Lt" panose="020E0502030304020304" pitchFamily="34" charset="0"/>
            </a:rPr>
            <a:t>Rei da Pechincha</a:t>
          </a:r>
        </a:p>
        <a:p>
          <a:pPr algn="ctr"/>
          <a:endParaRPr lang="pt-BR" sz="800" b="1">
            <a:solidFill>
              <a:sysClr val="windowText" lastClr="000000"/>
            </a:solidFill>
            <a:latin typeface="Albertus MT Lt" panose="020E0502030304020304" pitchFamily="34" charset="0"/>
          </a:endParaRPr>
        </a:p>
        <a:p>
          <a:pPr algn="ctr"/>
          <a:r>
            <a:rPr lang="pt-BR" sz="1100" b="1">
              <a:solidFill>
                <a:sysClr val="windowText" lastClr="000000"/>
              </a:solidFill>
              <a:latin typeface="Albertus MT Lt" panose="020E0502030304020304" pitchFamily="34" charset="0"/>
            </a:rPr>
            <a:t>Promoções &amp;</a:t>
          </a:r>
          <a:r>
            <a:rPr lang="pt-BR" sz="1100" b="1" baseline="0">
              <a:solidFill>
                <a:sysClr val="windowText" lastClr="000000"/>
              </a:solidFill>
              <a:latin typeface="Albertus MT Lt" panose="020E0502030304020304" pitchFamily="34" charset="0"/>
            </a:rPr>
            <a:t> Achadinhos</a:t>
          </a:r>
          <a:endParaRPr lang="pt-BR" sz="1100" b="1">
            <a:solidFill>
              <a:sysClr val="windowText" lastClr="000000"/>
            </a:solidFill>
            <a:latin typeface="Albertus MT Lt" panose="020E05020303040203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104775</xdr:rowOff>
    </xdr:from>
    <xdr:to>
      <xdr:col>0</xdr:col>
      <xdr:colOff>547316</xdr:colOff>
      <xdr:row>1</xdr:row>
      <xdr:rowOff>180975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78472-53AA-4FCC-9305-7EADD3C7F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4775"/>
          <a:ext cx="356816" cy="361950"/>
        </a:xfrm>
        <a:prstGeom prst="rect">
          <a:avLst/>
        </a:prstGeom>
      </xdr:spPr>
    </xdr:pic>
    <xdr:clientData/>
  </xdr:twoCellAnchor>
  <xdr:twoCellAnchor editAs="oneCell">
    <xdr:from>
      <xdr:col>29</xdr:col>
      <xdr:colOff>4763</xdr:colOff>
      <xdr:row>28</xdr:row>
      <xdr:rowOff>0</xdr:rowOff>
    </xdr:from>
    <xdr:to>
      <xdr:col>32</xdr:col>
      <xdr:colOff>223837</xdr:colOff>
      <xdr:row>31</xdr:row>
      <xdr:rowOff>190499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EEA6ED-56F8-5305-26CE-2D6B3691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63" y="5429250"/>
          <a:ext cx="761999" cy="761999"/>
        </a:xfrm>
        <a:prstGeom prst="rect">
          <a:avLst/>
        </a:prstGeom>
      </xdr:spPr>
    </xdr:pic>
    <xdr:clientData/>
  </xdr:twoCellAnchor>
  <xdr:twoCellAnchor>
    <xdr:from>
      <xdr:col>32</xdr:col>
      <xdr:colOff>226220</xdr:colOff>
      <xdr:row>28</xdr:row>
      <xdr:rowOff>0</xdr:rowOff>
    </xdr:from>
    <xdr:to>
      <xdr:col>32</xdr:col>
      <xdr:colOff>1378744</xdr:colOff>
      <xdr:row>31</xdr:row>
      <xdr:rowOff>188119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0368B4-4B95-1780-08EC-C6FAD6D525D1}"/>
            </a:ext>
          </a:extLst>
        </xdr:cNvPr>
        <xdr:cNvSpPr txBox="1"/>
      </xdr:nvSpPr>
      <xdr:spPr>
        <a:xfrm>
          <a:off x="9265445" y="5429250"/>
          <a:ext cx="1152524" cy="75961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ysClr val="windowText" lastClr="000000"/>
              </a:solidFill>
              <a:latin typeface="Albertus MT Lt" panose="020E0502030304020304" pitchFamily="34" charset="0"/>
            </a:rPr>
            <a:t>Rei da Pechincha</a:t>
          </a:r>
        </a:p>
        <a:p>
          <a:pPr algn="ctr"/>
          <a:endParaRPr lang="pt-BR" sz="800" b="1">
            <a:solidFill>
              <a:sysClr val="windowText" lastClr="000000"/>
            </a:solidFill>
            <a:latin typeface="Albertus MT Lt" panose="020E0502030304020304" pitchFamily="34" charset="0"/>
          </a:endParaRPr>
        </a:p>
        <a:p>
          <a:pPr algn="ctr"/>
          <a:r>
            <a:rPr lang="pt-BR" sz="1100" b="1">
              <a:solidFill>
                <a:sysClr val="windowText" lastClr="000000"/>
              </a:solidFill>
              <a:latin typeface="Albertus MT Lt" panose="020E0502030304020304" pitchFamily="34" charset="0"/>
            </a:rPr>
            <a:t>Promoções &amp;</a:t>
          </a:r>
          <a:r>
            <a:rPr lang="pt-BR" sz="1100" b="1" baseline="0">
              <a:solidFill>
                <a:sysClr val="windowText" lastClr="000000"/>
              </a:solidFill>
              <a:latin typeface="Albertus MT Lt" panose="020E0502030304020304" pitchFamily="34" charset="0"/>
            </a:rPr>
            <a:t> Achadinhos</a:t>
          </a:r>
          <a:endParaRPr lang="pt-BR" sz="1100" b="1">
            <a:solidFill>
              <a:sysClr val="windowText" lastClr="000000"/>
            </a:solidFill>
            <a:latin typeface="Albertus MT Lt" panose="020E05020303040203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142875</xdr:rowOff>
    </xdr:from>
    <xdr:to>
      <xdr:col>1</xdr:col>
      <xdr:colOff>409575</xdr:colOff>
      <xdr:row>1</xdr:row>
      <xdr:rowOff>180975</xdr:rowOff>
    </xdr:to>
    <xdr:sp macro="" textlink="">
      <xdr:nvSpPr>
        <xdr:cNvPr id="8" name="CaixaDeText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785250-BBF4-185D-F656-FF3C79CFA415}"/>
            </a:ext>
          </a:extLst>
        </xdr:cNvPr>
        <xdr:cNvSpPr txBox="1"/>
      </xdr:nvSpPr>
      <xdr:spPr>
        <a:xfrm>
          <a:off x="504824" y="142875"/>
          <a:ext cx="514351" cy="2762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Inicio</a:t>
          </a:r>
        </a:p>
      </xdr:txBody>
    </xdr:sp>
    <xdr:clientData/>
  </xdr:twoCellAnchor>
  <xdr:twoCellAnchor editAs="oneCell">
    <xdr:from>
      <xdr:col>1</xdr:col>
      <xdr:colOff>171451</xdr:colOff>
      <xdr:row>2</xdr:row>
      <xdr:rowOff>400049</xdr:rowOff>
    </xdr:from>
    <xdr:to>
      <xdr:col>1</xdr:col>
      <xdr:colOff>1373851</xdr:colOff>
      <xdr:row>7</xdr:row>
      <xdr:rowOff>200024</xdr:rowOff>
    </xdr:to>
    <xdr:pic>
      <xdr:nvPicPr>
        <xdr:cNvPr id="2" name="Imagem 1" descr="【欧州サッカー連盟のロゴ！】UEFA【サッカー連盟】 | football-emblem">
          <a:extLst>
            <a:ext uri="{FF2B5EF4-FFF2-40B4-BE49-F238E27FC236}">
              <a16:creationId xmlns:a16="http://schemas.microsoft.com/office/drawing/2014/main" id="{1915AC17-CF30-4305-A80E-404403E12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876299"/>
          <a:ext cx="1202400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114148</xdr:colOff>
      <xdr:row>34</xdr:row>
      <xdr:rowOff>28574</xdr:rowOff>
    </xdr:from>
    <xdr:to>
      <xdr:col>1</xdr:col>
      <xdr:colOff>1457326</xdr:colOff>
      <xdr:row>36</xdr:row>
      <xdr:rowOff>133349</xdr:rowOff>
    </xdr:to>
    <xdr:pic>
      <xdr:nvPicPr>
        <xdr:cNvPr id="4" name="Imagem 3" descr="FIFA World Cup 2022 and AFC Asian Cup 2023 Qualifiers postponed to next ...">
          <a:extLst>
            <a:ext uri="{FF2B5EF4-FFF2-40B4-BE49-F238E27FC236}">
              <a16:creationId xmlns:a16="http://schemas.microsoft.com/office/drawing/2014/main" id="{06FACF56-89AA-4F16-B821-EA57E6BF8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748" y="8610599"/>
          <a:ext cx="1343178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66675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5FCDF6C-593B-19F5-2E2E-EDA35D97FA7F}"/>
            </a:ext>
          </a:extLst>
        </xdr:cNvPr>
        <xdr:cNvSpPr>
          <a:spLocks noChangeAspect="1" noChangeArrowheads="1"/>
        </xdr:cNvSpPr>
      </xdr:nvSpPr>
      <xdr:spPr bwMode="auto">
        <a:xfrm>
          <a:off x="7143750" y="13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</xdr:colOff>
      <xdr:row>3</xdr:row>
      <xdr:rowOff>0</xdr:rowOff>
    </xdr:from>
    <xdr:to>
      <xdr:col>3</xdr:col>
      <xdr:colOff>1200783</xdr:colOff>
      <xdr:row>6</xdr:row>
      <xdr:rowOff>5625</xdr:rowOff>
    </xdr:to>
    <xdr:pic>
      <xdr:nvPicPr>
        <xdr:cNvPr id="11" name="Imagem 10" descr="Bandeira da Alemanha - PNG Transparent - Image PNG">
          <a:extLst>
            <a:ext uri="{FF2B5EF4-FFF2-40B4-BE49-F238E27FC236}">
              <a16:creationId xmlns:a16="http://schemas.microsoft.com/office/drawing/2014/main" id="{D2B79B2E-2416-E844-C735-74002D345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1" y="885825"/>
          <a:ext cx="1200782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3</xdr:row>
      <xdr:rowOff>0</xdr:rowOff>
    </xdr:from>
    <xdr:to>
      <xdr:col>6</xdr:col>
      <xdr:colOff>21300</xdr:colOff>
      <xdr:row>6</xdr:row>
      <xdr:rowOff>5625</xdr:rowOff>
    </xdr:to>
    <xdr:pic>
      <xdr:nvPicPr>
        <xdr:cNvPr id="12" name="Imagem 11" descr="Bandeira da Áustria • Bandeiras do Mundo">
          <a:extLst>
            <a:ext uri="{FF2B5EF4-FFF2-40B4-BE49-F238E27FC236}">
              <a16:creationId xmlns:a16="http://schemas.microsoft.com/office/drawing/2014/main" id="{CF6BBE38-9DCF-79CB-2E47-F8231BAA16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88582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247650</xdr:colOff>
      <xdr:row>8</xdr:row>
      <xdr:rowOff>66675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047FF6B4-1415-F72B-1AF3-1110691C12C1}"/>
            </a:ext>
          </a:extLst>
        </xdr:cNvPr>
        <xdr:cNvSpPr>
          <a:spLocks noChangeAspect="1" noChangeArrowheads="1"/>
        </xdr:cNvSpPr>
      </xdr:nvSpPr>
      <xdr:spPr bwMode="auto">
        <a:xfrm>
          <a:off x="7143750" y="18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247650</xdr:colOff>
      <xdr:row>8</xdr:row>
      <xdr:rowOff>66675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765179B1-BB65-2773-58E9-E70041F478EC}"/>
            </a:ext>
          </a:extLst>
        </xdr:cNvPr>
        <xdr:cNvSpPr>
          <a:spLocks noChangeAspect="1" noChangeArrowheads="1"/>
        </xdr:cNvSpPr>
      </xdr:nvSpPr>
      <xdr:spPr bwMode="auto">
        <a:xfrm>
          <a:off x="7143750" y="18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66675</xdr:rowOff>
    </xdr:to>
    <xdr:sp macro="" textlink="">
      <xdr:nvSpPr>
        <xdr:cNvPr id="1034" name="AutoShape 10" descr="Resultado de imagem para bandeira da croácia png">
          <a:extLst>
            <a:ext uri="{FF2B5EF4-FFF2-40B4-BE49-F238E27FC236}">
              <a16:creationId xmlns:a16="http://schemas.microsoft.com/office/drawing/2014/main" id="{A567FF7D-7475-04EF-0E01-3A2444F84DED}"/>
            </a:ext>
          </a:extLst>
        </xdr:cNvPr>
        <xdr:cNvSpPr>
          <a:spLocks noChangeAspect="1" noChangeArrowheads="1"/>
        </xdr:cNvSpPr>
      </xdr:nvSpPr>
      <xdr:spPr bwMode="auto">
        <a:xfrm>
          <a:off x="531495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38100</xdr:colOff>
      <xdr:row>3</xdr:row>
      <xdr:rowOff>0</xdr:rowOff>
    </xdr:from>
    <xdr:to>
      <xdr:col>8</xdr:col>
      <xdr:colOff>21300</xdr:colOff>
      <xdr:row>6</xdr:row>
      <xdr:rowOff>5625</xdr:rowOff>
    </xdr:to>
    <xdr:pic>
      <xdr:nvPicPr>
        <xdr:cNvPr id="13" name="Imagem 12" descr="Bandeira da Bélgica • Bandeiras do Mundo">
          <a:extLst>
            <a:ext uri="{FF2B5EF4-FFF2-40B4-BE49-F238E27FC236}">
              <a16:creationId xmlns:a16="http://schemas.microsoft.com/office/drawing/2014/main" id="{E423046D-2281-4066-CD0B-40EDC2984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88582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47624</xdr:colOff>
      <xdr:row>3</xdr:row>
      <xdr:rowOff>0</xdr:rowOff>
    </xdr:from>
    <xdr:to>
      <xdr:col>10</xdr:col>
      <xdr:colOff>30824</xdr:colOff>
      <xdr:row>6</xdr:row>
      <xdr:rowOff>5625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7FD8DD2-7C04-29EB-BECB-A8E3CB586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4" y="88582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13</xdr:row>
      <xdr:rowOff>28575</xdr:rowOff>
    </xdr:from>
    <xdr:to>
      <xdr:col>10</xdr:col>
      <xdr:colOff>21300</xdr:colOff>
      <xdr:row>16</xdr:row>
      <xdr:rowOff>34200</xdr:rowOff>
    </xdr:to>
    <xdr:pic>
      <xdr:nvPicPr>
        <xdr:cNvPr id="26" name="Imagem 25" descr="Bandeira da Turquia • Bandeiras do Mundo">
          <a:extLst>
            <a:ext uri="{FF2B5EF4-FFF2-40B4-BE49-F238E27FC236}">
              <a16:creationId xmlns:a16="http://schemas.microsoft.com/office/drawing/2014/main" id="{84C32934-7C7C-0AAB-1430-6AD41F2C9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3295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19050</xdr:colOff>
      <xdr:row>3</xdr:row>
      <xdr:rowOff>0</xdr:rowOff>
    </xdr:from>
    <xdr:to>
      <xdr:col>12</xdr:col>
      <xdr:colOff>2250</xdr:colOff>
      <xdr:row>6</xdr:row>
      <xdr:rowOff>5625</xdr:rowOff>
    </xdr:to>
    <xdr:pic>
      <xdr:nvPicPr>
        <xdr:cNvPr id="15" name="Imagem 14" descr="Bandeira da Croácia • Bandeiras do Mundo">
          <a:extLst>
            <a:ext uri="{FF2B5EF4-FFF2-40B4-BE49-F238E27FC236}">
              <a16:creationId xmlns:a16="http://schemas.microsoft.com/office/drawing/2014/main" id="{27D21918-FFEE-F22C-517C-932F11F61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88582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57149</xdr:colOff>
      <xdr:row>3</xdr:row>
      <xdr:rowOff>0</xdr:rowOff>
    </xdr:from>
    <xdr:to>
      <xdr:col>13</xdr:col>
      <xdr:colOff>1202399</xdr:colOff>
      <xdr:row>6</xdr:row>
      <xdr:rowOff>5625</xdr:rowOff>
    </xdr:to>
    <xdr:pic>
      <xdr:nvPicPr>
        <xdr:cNvPr id="16" name="Imagem 15" descr="Bandeira oficial da Escócia - Ecco Bandeiras">
          <a:extLst>
            <a:ext uri="{FF2B5EF4-FFF2-40B4-BE49-F238E27FC236}">
              <a16:creationId xmlns:a16="http://schemas.microsoft.com/office/drawing/2014/main" id="{DA5759A8-0FD0-C94A-9B00-D90296746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9" y="88582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8</xdr:row>
      <xdr:rowOff>9525</xdr:rowOff>
    </xdr:from>
    <xdr:to>
      <xdr:col>4</xdr:col>
      <xdr:colOff>2250</xdr:colOff>
      <xdr:row>11</xdr:row>
      <xdr:rowOff>15150</xdr:rowOff>
    </xdr:to>
    <xdr:pic>
      <xdr:nvPicPr>
        <xdr:cNvPr id="17" name="Imagem 16" descr="História da Espanha - Bandeira da Espanha • Bandeiras do Mundo">
          <a:extLst>
            <a:ext uri="{FF2B5EF4-FFF2-40B4-BE49-F238E27FC236}">
              <a16:creationId xmlns:a16="http://schemas.microsoft.com/office/drawing/2014/main" id="{4B5DEFD1-2F75-1E53-8582-B16618B4B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</xdr:colOff>
      <xdr:row>8</xdr:row>
      <xdr:rowOff>9525</xdr:rowOff>
    </xdr:from>
    <xdr:to>
      <xdr:col>6</xdr:col>
      <xdr:colOff>11775</xdr:colOff>
      <xdr:row>11</xdr:row>
      <xdr:rowOff>15150</xdr:rowOff>
    </xdr:to>
    <xdr:pic>
      <xdr:nvPicPr>
        <xdr:cNvPr id="18" name="Imagem 17" descr="Bandeira da França | Bandeirasnacionais.com">
          <a:extLst>
            <a:ext uri="{FF2B5EF4-FFF2-40B4-BE49-F238E27FC236}">
              <a16:creationId xmlns:a16="http://schemas.microsoft.com/office/drawing/2014/main" id="{4550E8CB-4E87-BDD5-B11C-D0A9E7AA9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8</xdr:row>
      <xdr:rowOff>9525</xdr:rowOff>
    </xdr:from>
    <xdr:to>
      <xdr:col>10</xdr:col>
      <xdr:colOff>2250</xdr:colOff>
      <xdr:row>11</xdr:row>
      <xdr:rowOff>15150</xdr:rowOff>
    </xdr:to>
    <xdr:pic>
      <xdr:nvPicPr>
        <xdr:cNvPr id="19" name="Imagem 18" descr="Bandeira do Reino Unido - PNG Transparent - Image PNG">
          <a:extLst>
            <a:ext uri="{FF2B5EF4-FFF2-40B4-BE49-F238E27FC236}">
              <a16:creationId xmlns:a16="http://schemas.microsoft.com/office/drawing/2014/main" id="{9175308C-841C-0489-2C3A-E9EBF8A69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19050</xdr:colOff>
      <xdr:row>8</xdr:row>
      <xdr:rowOff>9525</xdr:rowOff>
    </xdr:from>
    <xdr:to>
      <xdr:col>12</xdr:col>
      <xdr:colOff>2250</xdr:colOff>
      <xdr:row>11</xdr:row>
      <xdr:rowOff>15150</xdr:rowOff>
    </xdr:to>
    <xdr:pic>
      <xdr:nvPicPr>
        <xdr:cNvPr id="20" name="Imagem 19" descr="Bandeira da Noruega • Bandeiras do Mundo">
          <a:extLst>
            <a:ext uri="{FF2B5EF4-FFF2-40B4-BE49-F238E27FC236}">
              <a16:creationId xmlns:a16="http://schemas.microsoft.com/office/drawing/2014/main" id="{62D487C7-574B-DC2B-8EDD-4E91226A9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8</xdr:row>
      <xdr:rowOff>9525</xdr:rowOff>
    </xdr:from>
    <xdr:to>
      <xdr:col>8</xdr:col>
      <xdr:colOff>11775</xdr:colOff>
      <xdr:row>11</xdr:row>
      <xdr:rowOff>15150</xdr:rowOff>
    </xdr:to>
    <xdr:pic>
      <xdr:nvPicPr>
        <xdr:cNvPr id="21" name="Imagem 20" descr="Bandeira Da Holanda Cores - RETOEDU">
          <a:extLst>
            <a:ext uri="{FF2B5EF4-FFF2-40B4-BE49-F238E27FC236}">
              <a16:creationId xmlns:a16="http://schemas.microsoft.com/office/drawing/2014/main" id="{E92A7D63-E2F0-CF71-8421-048BEC19F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19049</xdr:colOff>
      <xdr:row>8</xdr:row>
      <xdr:rowOff>9525</xdr:rowOff>
    </xdr:from>
    <xdr:to>
      <xdr:col>14</xdr:col>
      <xdr:colOff>2249</xdr:colOff>
      <xdr:row>11</xdr:row>
      <xdr:rowOff>15150</xdr:rowOff>
    </xdr:to>
    <xdr:pic>
      <xdr:nvPicPr>
        <xdr:cNvPr id="22" name="Imagem 21" descr="Portugal - República Portuguesa">
          <a:extLst>
            <a:ext uri="{FF2B5EF4-FFF2-40B4-BE49-F238E27FC236}">
              <a16:creationId xmlns:a16="http://schemas.microsoft.com/office/drawing/2014/main" id="{B53DB3CB-CE93-914A-77F9-DD8A292FF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49" y="20859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38101</xdr:colOff>
      <xdr:row>13</xdr:row>
      <xdr:rowOff>28575</xdr:rowOff>
    </xdr:from>
    <xdr:to>
      <xdr:col>4</xdr:col>
      <xdr:colOff>21301</xdr:colOff>
      <xdr:row>16</xdr:row>
      <xdr:rowOff>34200</xdr:rowOff>
    </xdr:to>
    <xdr:pic>
      <xdr:nvPicPr>
        <xdr:cNvPr id="23" name="Imagem 22" descr="Czech Republic">
          <a:extLst>
            <a:ext uri="{FF2B5EF4-FFF2-40B4-BE49-F238E27FC236}">
              <a16:creationId xmlns:a16="http://schemas.microsoft.com/office/drawing/2014/main" id="{7DECFBA0-1AE5-ADA2-5A10-3F01AAAFCD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1" y="3295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13</xdr:row>
      <xdr:rowOff>28575</xdr:rowOff>
    </xdr:from>
    <xdr:to>
      <xdr:col>6</xdr:col>
      <xdr:colOff>21300</xdr:colOff>
      <xdr:row>16</xdr:row>
      <xdr:rowOff>34200</xdr:rowOff>
    </xdr:to>
    <xdr:pic>
      <xdr:nvPicPr>
        <xdr:cNvPr id="24" name="Imagem 23" descr="Bandeira da Suécia • Bandeiras do Mundo">
          <a:extLst>
            <a:ext uri="{FF2B5EF4-FFF2-40B4-BE49-F238E27FC236}">
              <a16:creationId xmlns:a16="http://schemas.microsoft.com/office/drawing/2014/main" id="{A6FEEC51-EEC2-C077-C750-EBBC832FD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295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13</xdr:row>
      <xdr:rowOff>28575</xdr:rowOff>
    </xdr:from>
    <xdr:to>
      <xdr:col>7</xdr:col>
      <xdr:colOff>1211925</xdr:colOff>
      <xdr:row>16</xdr:row>
      <xdr:rowOff>34200</xdr:rowOff>
    </xdr:to>
    <xdr:pic>
      <xdr:nvPicPr>
        <xdr:cNvPr id="25" name="Imagem 24" descr="Bandeira da Suíça • Bandeiras do Mundo">
          <a:extLst>
            <a:ext uri="{FF2B5EF4-FFF2-40B4-BE49-F238E27FC236}">
              <a16:creationId xmlns:a16="http://schemas.microsoft.com/office/drawing/2014/main" id="{BF8BEA41-68D2-8437-A982-61FCEF4B2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3295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1202400</xdr:colOff>
      <xdr:row>25</xdr:row>
      <xdr:rowOff>5625</xdr:rowOff>
    </xdr:to>
    <xdr:pic>
      <xdr:nvPicPr>
        <xdr:cNvPr id="27" name="Imagem 26" descr="Bandeira da Argentina – em PNG - Bandeira.net">
          <a:extLst>
            <a:ext uri="{FF2B5EF4-FFF2-40B4-BE49-F238E27FC236}">
              <a16:creationId xmlns:a16="http://schemas.microsoft.com/office/drawing/2014/main" id="{EB330957-E0E0-35DC-38EB-0763360B1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1202400</xdr:colOff>
      <xdr:row>25</xdr:row>
      <xdr:rowOff>5625</xdr:rowOff>
    </xdr:to>
    <xdr:pic>
      <xdr:nvPicPr>
        <xdr:cNvPr id="28" name="Imagem 27" descr="Baixar imagem da Bandeira do Brasil em PNG - Imagens Free">
          <a:extLst>
            <a:ext uri="{FF2B5EF4-FFF2-40B4-BE49-F238E27FC236}">
              <a16:creationId xmlns:a16="http://schemas.microsoft.com/office/drawing/2014/main" id="{A4515B35-00C2-6310-10CE-5A29C6564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1202400</xdr:colOff>
      <xdr:row>25</xdr:row>
      <xdr:rowOff>5625</xdr:rowOff>
    </xdr:to>
    <xdr:pic>
      <xdr:nvPicPr>
        <xdr:cNvPr id="29" name="Imagem 28" descr="Imagem Da Bandeira Da Colômbia - RETOEDU">
          <a:extLst>
            <a:ext uri="{FF2B5EF4-FFF2-40B4-BE49-F238E27FC236}">
              <a16:creationId xmlns:a16="http://schemas.microsoft.com/office/drawing/2014/main" id="{86AC7339-B392-292E-F00E-0AB556F30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1202400</xdr:colOff>
      <xdr:row>25</xdr:row>
      <xdr:rowOff>5625</xdr:rowOff>
    </xdr:to>
    <xdr:pic>
      <xdr:nvPicPr>
        <xdr:cNvPr id="30" name="Imagem 29" descr="República do Equador">
          <a:extLst>
            <a:ext uri="{FF2B5EF4-FFF2-40B4-BE49-F238E27FC236}">
              <a16:creationId xmlns:a16="http://schemas.microsoft.com/office/drawing/2014/main" id="{32C26038-F3AD-3EB1-8FF5-E8A49709F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1202400</xdr:colOff>
      <xdr:row>25</xdr:row>
      <xdr:rowOff>5625</xdr:rowOff>
    </xdr:to>
    <xdr:pic>
      <xdr:nvPicPr>
        <xdr:cNvPr id="31" name="Imagem 30" descr="Bandeira do Paraguai • Bandeiras do Mundo">
          <a:extLst>
            <a:ext uri="{FF2B5EF4-FFF2-40B4-BE49-F238E27FC236}">
              <a16:creationId xmlns:a16="http://schemas.microsoft.com/office/drawing/2014/main" id="{465D0B6E-4F45-597A-CFD4-149E54362F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1202400</xdr:colOff>
      <xdr:row>25</xdr:row>
      <xdr:rowOff>5625</xdr:rowOff>
    </xdr:to>
    <xdr:pic>
      <xdr:nvPicPr>
        <xdr:cNvPr id="32" name="Imagem 31" descr="Bandeira do Uruguai – em PNG - Bandeira.net">
          <a:extLst>
            <a:ext uri="{FF2B5EF4-FFF2-40B4-BE49-F238E27FC236}">
              <a16:creationId xmlns:a16="http://schemas.microsoft.com/office/drawing/2014/main" id="{87724B82-5F60-E3E7-C3B4-B6B078892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55816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66675</xdr:rowOff>
    </xdr:to>
    <xdr:sp macro="" textlink="">
      <xdr:nvSpPr>
        <xdr:cNvPr id="1054" name="AutoShape 30" descr="Bandeira da Arábia Saudita: história, cores, símbolos e seu significado">
          <a:extLst>
            <a:ext uri="{FF2B5EF4-FFF2-40B4-BE49-F238E27FC236}">
              <a16:creationId xmlns:a16="http://schemas.microsoft.com/office/drawing/2014/main" id="{2A9EF6D8-9703-ED29-B50A-57791FE282CC}"/>
            </a:ext>
          </a:extLst>
        </xdr:cNvPr>
        <xdr:cNvSpPr>
          <a:spLocks noChangeAspect="1" noChangeArrowheads="1"/>
        </xdr:cNvSpPr>
      </xdr:nvSpPr>
      <xdr:spPr bwMode="auto">
        <a:xfrm>
          <a:off x="4095750" y="86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1202400</xdr:colOff>
      <xdr:row>37</xdr:row>
      <xdr:rowOff>5625</xdr:rowOff>
    </xdr:to>
    <xdr:pic>
      <xdr:nvPicPr>
        <xdr:cNvPr id="33" name="Imagem 32" descr="Bandeira da Arábia Saudita • Bandeiras do Mundo">
          <a:extLst>
            <a:ext uri="{FF2B5EF4-FFF2-40B4-BE49-F238E27FC236}">
              <a16:creationId xmlns:a16="http://schemas.microsoft.com/office/drawing/2014/main" id="{A27D5ACD-8F4F-C991-A346-CA9EC9888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86106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1202400</xdr:colOff>
      <xdr:row>37</xdr:row>
      <xdr:rowOff>5625</xdr:rowOff>
    </xdr:to>
    <xdr:pic>
      <xdr:nvPicPr>
        <xdr:cNvPr id="34" name="Imagem 33" descr="Bandeira da Austrália • Bandeiras do Mundo">
          <a:extLst>
            <a:ext uri="{FF2B5EF4-FFF2-40B4-BE49-F238E27FC236}">
              <a16:creationId xmlns:a16="http://schemas.microsoft.com/office/drawing/2014/main" id="{13AA6368-F9EC-7F49-8CB6-085EAA09E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86106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15600</xdr:colOff>
      <xdr:row>37</xdr:row>
      <xdr:rowOff>5625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3956CA4D-EC33-AFF2-5A42-0A605149B9D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48450" y="8610600"/>
          <a:ext cx="1234800" cy="7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</xdr:colOff>
      <xdr:row>34</xdr:row>
      <xdr:rowOff>0</xdr:rowOff>
    </xdr:from>
    <xdr:to>
      <xdr:col>9</xdr:col>
      <xdr:colOff>1202399</xdr:colOff>
      <xdr:row>37</xdr:row>
      <xdr:rowOff>5625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C1D40C00-4754-A7AB-1C02-8370DDA1E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799" y="86106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1202400</xdr:colOff>
      <xdr:row>37</xdr:row>
      <xdr:rowOff>5625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9C11A79F-36F1-5CA8-05B7-9D9C70F11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86106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9526</xdr:colOff>
      <xdr:row>38</xdr:row>
      <xdr:rowOff>219075</xdr:rowOff>
    </xdr:from>
    <xdr:to>
      <xdr:col>3</xdr:col>
      <xdr:colOff>1211926</xdr:colOff>
      <xdr:row>41</xdr:row>
      <xdr:rowOff>224700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8FC6EEA6-3989-92AD-075F-800C054225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105276" y="9782175"/>
          <a:ext cx="1202400" cy="7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38</xdr:row>
      <xdr:rowOff>219075</xdr:rowOff>
    </xdr:from>
    <xdr:to>
      <xdr:col>5</xdr:col>
      <xdr:colOff>1211926</xdr:colOff>
      <xdr:row>41</xdr:row>
      <xdr:rowOff>224700</xdr:rowOff>
    </xdr:to>
    <xdr:pic>
      <xdr:nvPicPr>
        <xdr:cNvPr id="40" name="Imagem 39" descr="Bandeira do Qatar 🇶🇦 – Bandeiras do mundo">
          <a:extLst>
            <a:ext uri="{FF2B5EF4-FFF2-40B4-BE49-F238E27FC236}">
              <a16:creationId xmlns:a16="http://schemas.microsoft.com/office/drawing/2014/main" id="{B2EF60F5-CF47-5F48-78DB-3650618F1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1626" y="97821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</xdr:colOff>
      <xdr:row>38</xdr:row>
      <xdr:rowOff>219075</xdr:rowOff>
    </xdr:from>
    <xdr:to>
      <xdr:col>7</xdr:col>
      <xdr:colOff>1211925</xdr:colOff>
      <xdr:row>41</xdr:row>
      <xdr:rowOff>224700</xdr:rowOff>
    </xdr:to>
    <xdr:pic>
      <xdr:nvPicPr>
        <xdr:cNvPr id="41" name="Imagem 40" descr="República de Uzbequistão">
          <a:extLst>
            <a:ext uri="{FF2B5EF4-FFF2-40B4-BE49-F238E27FC236}">
              <a16:creationId xmlns:a16="http://schemas.microsoft.com/office/drawing/2014/main" id="{1EF9E211-3853-C469-5A9A-51A947F9E4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97821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1202400</xdr:colOff>
      <xdr:row>49</xdr:row>
      <xdr:rowOff>5625</xdr:rowOff>
    </xdr:to>
    <xdr:pic>
      <xdr:nvPicPr>
        <xdr:cNvPr id="42" name="Imagem 41" descr="Bandeira da África do Sul 🇿🇦 – Bandeiras do mundo">
          <a:extLst>
            <a:ext uri="{FF2B5EF4-FFF2-40B4-BE49-F238E27FC236}">
              <a16:creationId xmlns:a16="http://schemas.microsoft.com/office/drawing/2014/main" id="{ECB1498C-444C-F046-9B17-AF460727B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16395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1202400</xdr:colOff>
      <xdr:row>49</xdr:row>
      <xdr:rowOff>5625</xdr:rowOff>
    </xdr:to>
    <xdr:pic>
      <xdr:nvPicPr>
        <xdr:cNvPr id="43" name="Imagem 42" descr="Bandeira da Argélia | Vetor Premium">
          <a:extLst>
            <a:ext uri="{FF2B5EF4-FFF2-40B4-BE49-F238E27FC236}">
              <a16:creationId xmlns:a16="http://schemas.microsoft.com/office/drawing/2014/main" id="{D5B5FE7A-E540-D7CB-F1E3-203098AE55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116395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1202400</xdr:colOff>
      <xdr:row>49</xdr:row>
      <xdr:rowOff>5625</xdr:rowOff>
    </xdr:to>
    <xdr:pic>
      <xdr:nvPicPr>
        <xdr:cNvPr id="44" name="Imagem 43" descr="Bandeira de Cabo Verde • Bandeiras do Mundo">
          <a:extLst>
            <a:ext uri="{FF2B5EF4-FFF2-40B4-BE49-F238E27FC236}">
              <a16:creationId xmlns:a16="http://schemas.microsoft.com/office/drawing/2014/main" id="{2BA7019F-5510-CFBA-BE6B-EAF1C76B3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116395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1202400</xdr:colOff>
      <xdr:row>49</xdr:row>
      <xdr:rowOff>5625</xdr:rowOff>
    </xdr:to>
    <xdr:pic>
      <xdr:nvPicPr>
        <xdr:cNvPr id="45" name="Imagem 44" descr="Bandeira Do Congo Atual - FDPLEARN">
          <a:extLst>
            <a:ext uri="{FF2B5EF4-FFF2-40B4-BE49-F238E27FC236}">
              <a16:creationId xmlns:a16="http://schemas.microsoft.com/office/drawing/2014/main" id="{17F15AA4-AB1C-2E62-50C4-9D6029E483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6395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1202400</xdr:colOff>
      <xdr:row>49</xdr:row>
      <xdr:rowOff>5625</xdr:rowOff>
    </xdr:to>
    <xdr:pic>
      <xdr:nvPicPr>
        <xdr:cNvPr id="46" name="Imagem 45" descr="Bandeira da Costa do Marfim 🇨🇮 – Bandeiras do mundo">
          <a:extLst>
            <a:ext uri="{FF2B5EF4-FFF2-40B4-BE49-F238E27FC236}">
              <a16:creationId xmlns:a16="http://schemas.microsoft.com/office/drawing/2014/main" id="{7FFF6F06-D8E7-9F57-BAD1-2B596CA11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16395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9525</xdr:rowOff>
    </xdr:from>
    <xdr:to>
      <xdr:col>3</xdr:col>
      <xdr:colOff>1202400</xdr:colOff>
      <xdr:row>61</xdr:row>
      <xdr:rowOff>15150</xdr:rowOff>
    </xdr:to>
    <xdr:pic>
      <xdr:nvPicPr>
        <xdr:cNvPr id="52" name="Imagem 51" descr="Bandeira do Canadá 3D png vetor | Vetor Premium">
          <a:extLst>
            <a:ext uri="{FF2B5EF4-FFF2-40B4-BE49-F238E27FC236}">
              <a16:creationId xmlns:a16="http://schemas.microsoft.com/office/drawing/2014/main" id="{EE6CDB54-3C69-FFFC-64DE-7A6A8D4457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48780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58</xdr:row>
      <xdr:rowOff>9525</xdr:rowOff>
    </xdr:from>
    <xdr:to>
      <xdr:col>5</xdr:col>
      <xdr:colOff>1183350</xdr:colOff>
      <xdr:row>61</xdr:row>
      <xdr:rowOff>15150</xdr:rowOff>
    </xdr:to>
    <xdr:pic>
      <xdr:nvPicPr>
        <xdr:cNvPr id="53" name="Imagem 52" descr="Bandeira Nacional de Curaçao | Vetor Premium">
          <a:extLst>
            <a:ext uri="{FF2B5EF4-FFF2-40B4-BE49-F238E27FC236}">
              <a16:creationId xmlns:a16="http://schemas.microsoft.com/office/drawing/2014/main" id="{FF98B4E0-96BA-2B52-2CDB-BBE1219C5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148780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58</xdr:row>
      <xdr:rowOff>9525</xdr:rowOff>
    </xdr:from>
    <xdr:to>
      <xdr:col>7</xdr:col>
      <xdr:colOff>1164300</xdr:colOff>
      <xdr:row>61</xdr:row>
      <xdr:rowOff>15150</xdr:rowOff>
    </xdr:to>
    <xdr:pic>
      <xdr:nvPicPr>
        <xdr:cNvPr id="54" name="Imagem 53" descr="Bandeira dos Estados Unidos da América (EUA) – em PNG - Bandeira.net">
          <a:extLst>
            <a:ext uri="{FF2B5EF4-FFF2-40B4-BE49-F238E27FC236}">
              <a16:creationId xmlns:a16="http://schemas.microsoft.com/office/drawing/2014/main" id="{8FB711AB-2C37-F73A-C9B8-DEC2F7152D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148780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77</xdr:col>
      <xdr:colOff>0</xdr:colOff>
      <xdr:row>61</xdr:row>
      <xdr:rowOff>0</xdr:rowOff>
    </xdr:from>
    <xdr:to>
      <xdr:col>77</xdr:col>
      <xdr:colOff>304800</xdr:colOff>
      <xdr:row>62</xdr:row>
      <xdr:rowOff>66675</xdr:rowOff>
    </xdr:to>
    <xdr:sp macro="" textlink="">
      <xdr:nvSpPr>
        <xdr:cNvPr id="1074" name="AutoShape 50" descr="4K, Haiti, Flag, Hd Wallpaper | Rare Gallery">
          <a:extLst>
            <a:ext uri="{FF2B5EF4-FFF2-40B4-BE49-F238E27FC236}">
              <a16:creationId xmlns:a16="http://schemas.microsoft.com/office/drawing/2014/main" id="{0764D8E2-00C3-7791-9661-F39A83EEEE5A}"/>
            </a:ext>
          </a:extLst>
        </xdr:cNvPr>
        <xdr:cNvSpPr>
          <a:spLocks noChangeAspect="1" noChangeArrowheads="1"/>
        </xdr:cNvSpPr>
      </xdr:nvSpPr>
      <xdr:spPr bwMode="auto">
        <a:xfrm>
          <a:off x="50673000" y="155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19050</xdr:colOff>
      <xdr:row>58</xdr:row>
      <xdr:rowOff>9525</xdr:rowOff>
    </xdr:from>
    <xdr:to>
      <xdr:col>9</xdr:col>
      <xdr:colOff>1164300</xdr:colOff>
      <xdr:row>61</xdr:row>
      <xdr:rowOff>15150</xdr:rowOff>
    </xdr:to>
    <xdr:pic>
      <xdr:nvPicPr>
        <xdr:cNvPr id="55" name="Imagem 54" descr="🔥 [20+] Haiti Wallpapers | WallpaperSafari">
          <a:extLst>
            <a:ext uri="{FF2B5EF4-FFF2-40B4-BE49-F238E27FC236}">
              <a16:creationId xmlns:a16="http://schemas.microsoft.com/office/drawing/2014/main" id="{1904C143-8CB5-AEA8-8048-D4E8A774F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487805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304800</xdr:colOff>
      <xdr:row>75</xdr:row>
      <xdr:rowOff>66675</xdr:rowOff>
    </xdr:to>
    <xdr:sp macro="" textlink="">
      <xdr:nvSpPr>
        <xdr:cNvPr id="1078" name="AutoShape 54" descr="BANDERA de MÉXICO | Historia, escudo, colores, significado">
          <a:extLst>
            <a:ext uri="{FF2B5EF4-FFF2-40B4-BE49-F238E27FC236}">
              <a16:creationId xmlns:a16="http://schemas.microsoft.com/office/drawing/2014/main" id="{C641CF0C-51CA-C97A-7D3A-A6A0E55492D2}"/>
            </a:ext>
          </a:extLst>
        </xdr:cNvPr>
        <xdr:cNvSpPr>
          <a:spLocks noChangeAspect="1" noChangeArrowheads="1"/>
        </xdr:cNvSpPr>
      </xdr:nvSpPr>
      <xdr:spPr bwMode="auto">
        <a:xfrm>
          <a:off x="4095750" y="1886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28575</xdr:colOff>
      <xdr:row>58</xdr:row>
      <xdr:rowOff>9525</xdr:rowOff>
    </xdr:from>
    <xdr:to>
      <xdr:col>11</xdr:col>
      <xdr:colOff>1173825</xdr:colOff>
      <xdr:row>61</xdr:row>
      <xdr:rowOff>15150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D9FB9-0D9F-52BA-74F2-C419D070BBE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172575" y="14878050"/>
          <a:ext cx="1202400" cy="72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57</xdr:row>
      <xdr:rowOff>600075</xdr:rowOff>
    </xdr:from>
    <xdr:to>
      <xdr:col>14</xdr:col>
      <xdr:colOff>2250</xdr:colOff>
      <xdr:row>60</xdr:row>
      <xdr:rowOff>234225</xdr:rowOff>
    </xdr:to>
    <xdr:pic>
      <xdr:nvPicPr>
        <xdr:cNvPr id="58" name="Imagem 57" descr="República do Panamá 1903-1925 | Bandeiras do mundo, Bandeiras, Geografia">
          <a:extLst>
            <a:ext uri="{FF2B5EF4-FFF2-40B4-BE49-F238E27FC236}">
              <a16:creationId xmlns:a16="http://schemas.microsoft.com/office/drawing/2014/main" id="{9D98B67B-2FC1-AF68-EB26-A53B3FF0B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148590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1202400</xdr:colOff>
      <xdr:row>72</xdr:row>
      <xdr:rowOff>5625</xdr:rowOff>
    </xdr:to>
    <xdr:pic>
      <xdr:nvPicPr>
        <xdr:cNvPr id="59" name="Imagem 58" descr="Bandeira De Nova Zelândia - NAZAEDU">
          <a:extLst>
            <a:ext uri="{FF2B5EF4-FFF2-40B4-BE49-F238E27FC236}">
              <a16:creationId xmlns:a16="http://schemas.microsoft.com/office/drawing/2014/main" id="{5299101B-D362-FF1F-0FEC-189F5D08B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76784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34</xdr:row>
      <xdr:rowOff>0</xdr:rowOff>
    </xdr:from>
    <xdr:to>
      <xdr:col>14</xdr:col>
      <xdr:colOff>21300</xdr:colOff>
      <xdr:row>37</xdr:row>
      <xdr:rowOff>5625</xdr:rowOff>
    </xdr:to>
    <xdr:pic>
      <xdr:nvPicPr>
        <xdr:cNvPr id="60" name="Imagem 59" descr="Bandeira do Japão - PNG Transparent - Image PNG">
          <a:extLst>
            <a:ext uri="{FF2B5EF4-FFF2-40B4-BE49-F238E27FC236}">
              <a16:creationId xmlns:a16="http://schemas.microsoft.com/office/drawing/2014/main" id="{A68B5F25-E076-DD96-D674-ABAA09F3C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8610600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1202400</xdr:colOff>
      <xdr:row>54</xdr:row>
      <xdr:rowOff>5625</xdr:rowOff>
    </xdr:to>
    <xdr:pic>
      <xdr:nvPicPr>
        <xdr:cNvPr id="61" name="Imagem 60" descr="Bandeira do Egito • Bandeiras do Mundo">
          <a:extLst>
            <a:ext uri="{FF2B5EF4-FFF2-40B4-BE49-F238E27FC236}">
              <a16:creationId xmlns:a16="http://schemas.microsoft.com/office/drawing/2014/main" id="{AA584D40-B195-40F0-99AC-92FDA5C79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28301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57149</xdr:colOff>
      <xdr:row>51</xdr:row>
      <xdr:rowOff>0</xdr:rowOff>
    </xdr:from>
    <xdr:to>
      <xdr:col>5</xdr:col>
      <xdr:colOff>1202399</xdr:colOff>
      <xdr:row>54</xdr:row>
      <xdr:rowOff>5625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E296D0D4-EFF1-484B-A3A6-D295B016D37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372099" y="12830175"/>
          <a:ext cx="1202400" cy="7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1202400</xdr:colOff>
      <xdr:row>54</xdr:row>
      <xdr:rowOff>5625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1B23B088-85BC-4854-8E67-C085FC3AC1B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648450" y="12830175"/>
          <a:ext cx="1202400" cy="72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1202400</xdr:colOff>
      <xdr:row>54</xdr:row>
      <xdr:rowOff>5625</xdr:rowOff>
    </xdr:to>
    <xdr:pic>
      <xdr:nvPicPr>
        <xdr:cNvPr id="1024" name="Imagem 1023" descr="Bản đồ Sê-nê-gan (Senegal) - Địa Ốc Thông Thái">
          <a:extLst>
            <a:ext uri="{FF2B5EF4-FFF2-40B4-BE49-F238E27FC236}">
              <a16:creationId xmlns:a16="http://schemas.microsoft.com/office/drawing/2014/main" id="{38264978-B51D-4AFB-9926-2C87CB356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28301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1202400</xdr:colOff>
      <xdr:row>54</xdr:row>
      <xdr:rowOff>5625</xdr:rowOff>
    </xdr:to>
    <xdr:pic>
      <xdr:nvPicPr>
        <xdr:cNvPr id="1025" name="Imagem 1024" descr="Bandeira da Tunísia: Qual é o significado?">
          <a:extLst>
            <a:ext uri="{FF2B5EF4-FFF2-40B4-BE49-F238E27FC236}">
              <a16:creationId xmlns:a16="http://schemas.microsoft.com/office/drawing/2014/main" id="{45EE73D0-1302-4220-8627-1053A159A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2830175"/>
          <a:ext cx="120240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104775</xdr:rowOff>
    </xdr:from>
    <xdr:to>
      <xdr:col>0</xdr:col>
      <xdr:colOff>547316</xdr:colOff>
      <xdr:row>1</xdr:row>
      <xdr:rowOff>228600</xdr:rowOff>
    </xdr:to>
    <xdr:pic>
      <xdr:nvPicPr>
        <xdr:cNvPr id="6" name="Imagem 5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E042E26-5165-4109-91F7-EC7A507D3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4775"/>
          <a:ext cx="356816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21</xdr:row>
      <xdr:rowOff>323850</xdr:rowOff>
    </xdr:from>
    <xdr:to>
      <xdr:col>1</xdr:col>
      <xdr:colOff>1370700</xdr:colOff>
      <xdr:row>26</xdr:row>
      <xdr:rowOff>227700</xdr:rowOff>
    </xdr:to>
    <xdr:pic>
      <xdr:nvPicPr>
        <xdr:cNvPr id="9" name="Imagem 8" descr="CONMEBOL.com - YouTube">
          <a:extLst>
            <a:ext uri="{FF2B5EF4-FFF2-40B4-BE49-F238E27FC236}">
              <a16:creationId xmlns:a16="http://schemas.microsoft.com/office/drawing/2014/main" id="{0C14EB5E-9054-4928-B7AF-8CCC1BB1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backgroundRemoval t="9697" b="92121" l="9697" r="89697">
                      <a14:foregroundMark x1="29697" y1="16970" x2="29697" y2="16970"/>
                      <a14:foregroundMark x1="46667" y1="15758" x2="46667" y2="15758"/>
                      <a14:foregroundMark x1="71515" y1="15758" x2="71515" y2="15758"/>
                      <a14:foregroundMark x1="85455" y1="36364" x2="85455" y2="36364"/>
                      <a14:foregroundMark x1="87273" y1="60000" x2="87273" y2="60000"/>
                      <a14:foregroundMark x1="74545" y1="74545" x2="74545" y2="74545"/>
                      <a14:foregroundMark x1="51515" y1="92121" x2="51515" y2="92121"/>
                      <a14:foregroundMark x1="23030" y1="76970" x2="23030" y2="76970"/>
                      <a14:foregroundMark x1="13939" y1="39394" x2="13939" y2="39394"/>
                      <a14:foregroundMark x1="11515" y1="61212" x2="11515" y2="6121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5486400"/>
          <a:ext cx="1256400" cy="125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85724</xdr:colOff>
      <xdr:row>45</xdr:row>
      <xdr:rowOff>371475</xdr:rowOff>
    </xdr:from>
    <xdr:to>
      <xdr:col>1</xdr:col>
      <xdr:colOff>1456342</xdr:colOff>
      <xdr:row>51</xdr:row>
      <xdr:rowOff>37200</xdr:rowOff>
    </xdr:to>
    <xdr:pic>
      <xdr:nvPicPr>
        <xdr:cNvPr id="38" name="Imagem 37" descr="Afrikos futbolo konfederacija – Vikipedija">
          <a:extLst>
            <a:ext uri="{FF2B5EF4-FFF2-40B4-BE49-F238E27FC236}">
              <a16:creationId xmlns:a16="http://schemas.microsoft.com/office/drawing/2014/main" id="{AE5C9BBE-83AD-44EE-8E6C-D2175CBF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BEBA8EAE-BF5A-486C-A8C5-ECC9F3942E4B}">
              <a14:imgProps xmlns:a14="http://schemas.microsoft.com/office/drawing/2010/main">
                <a14:imgLayer r:embed="rId57">
                  <a14:imgEffect>
                    <a14:backgroundRemoval t="7643" b="91720" l="9884" r="89535">
                      <a14:foregroundMark x1="22674" y1="87261" x2="22674" y2="87261"/>
                      <a14:foregroundMark x1="28488" y1="91720" x2="28488" y2="91720"/>
                      <a14:foregroundMark x1="44767" y1="85350" x2="44767" y2="85350"/>
                      <a14:foregroundMark x1="67442" y1="86624" x2="67442" y2="86624"/>
                      <a14:foregroundMark x1="82558" y1="74522" x2="82558" y2="74522"/>
                      <a14:foregroundMark x1="15698" y1="75159" x2="15698" y2="75159"/>
                      <a14:foregroundMark x1="48837" y1="7643" x2="48837" y2="7643"/>
                      <a14:foregroundMark x1="88372" y1="75159" x2="88372" y2="75159"/>
                      <a14:foregroundMark x1="83721" y1="79618" x2="83721" y2="79618"/>
                      <a14:foregroundMark x1="82558" y1="81529" x2="82558" y2="815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11572875"/>
          <a:ext cx="1370618" cy="125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200025</xdr:colOff>
      <xdr:row>57</xdr:row>
      <xdr:rowOff>590549</xdr:rowOff>
    </xdr:from>
    <xdr:to>
      <xdr:col>1</xdr:col>
      <xdr:colOff>1389076</xdr:colOff>
      <xdr:row>63</xdr:row>
      <xdr:rowOff>93524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EA6D22C4-3022-43E1-B438-4DD03B43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BEBA8EAE-BF5A-486C-A8C5-ECC9F3942E4B}">
              <a14:imgProps xmlns:a14="http://schemas.microsoft.com/office/drawing/2010/main">
                <a14:imgLayer r:embed="rId59">
                  <a14:imgEffect>
                    <a14:backgroundRemoval t="4380" b="94161" l="8000" r="88800">
                      <a14:foregroundMark x1="48000" y1="12409" x2="48000" y2="12409"/>
                      <a14:foregroundMark x1="46400" y1="10949" x2="46400" y2="10949"/>
                      <a14:foregroundMark x1="39200" y1="18978" x2="39200" y2="18978"/>
                      <a14:foregroundMark x1="64000" y1="26277" x2="64000" y2="26277"/>
                      <a14:foregroundMark x1="50400" y1="5839" x2="50400" y2="5839"/>
                      <a14:foregroundMark x1="14400" y1="37226" x2="14400" y2="37226"/>
                      <a14:foregroundMark x1="41600" y1="72263" x2="41600" y2="72263"/>
                      <a14:foregroundMark x1="76800" y1="61314" x2="76800" y2="61314"/>
                      <a14:foregroundMark x1="8000" y1="91971" x2="8000" y2="91971"/>
                      <a14:foregroundMark x1="20000" y1="89781" x2="20000" y2="89781"/>
                      <a14:foregroundMark x1="13600" y1="94161" x2="13600" y2="94161"/>
                      <a14:foregroundMark x1="28800" y1="87591" x2="28800" y2="87591"/>
                      <a14:foregroundMark x1="41600" y1="89781" x2="41600" y2="89781"/>
                      <a14:foregroundMark x1="53600" y1="87591" x2="53600" y2="87591"/>
                      <a14:foregroundMark x1="64000" y1="89051" x2="64000" y2="89051"/>
                      <a14:foregroundMark x1="76800" y1="86861" x2="76800" y2="86861"/>
                      <a14:foregroundMark x1="85600" y1="86861" x2="85600" y2="86861"/>
                      <a14:foregroundMark x1="75200" y1="70073" x2="75200" y2="70073"/>
                      <a14:foregroundMark x1="81600" y1="30657" x2="81600" y2="30657"/>
                      <a14:foregroundMark x1="12800" y1="32847" x2="12800" y2="32847"/>
                      <a14:foregroundMark x1="28800" y1="74453" x2="28800" y2="74453"/>
                      <a14:foregroundMark x1="85600" y1="76642" x2="85600" y2="76642"/>
                      <a14:foregroundMark x1="82400" y1="76642" x2="82400" y2="76642"/>
                      <a14:foregroundMark x1="18400" y1="47445" x2="18400" y2="4744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9625" y="14811374"/>
          <a:ext cx="1189051" cy="13032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104774</xdr:colOff>
      <xdr:row>68</xdr:row>
      <xdr:rowOff>9524</xdr:rowOff>
    </xdr:from>
    <xdr:to>
      <xdr:col>1</xdr:col>
      <xdr:colOff>1458374</xdr:colOff>
      <xdr:row>73</xdr:row>
      <xdr:rowOff>172499</xdr:rowOff>
    </xdr:to>
    <xdr:pic>
      <xdr:nvPicPr>
        <xdr:cNvPr id="56" name="Imagem 55" descr="OFC logo, Vector Logo of OFC brand free download (eps, ai, png, cdr ...">
          <a:extLst>
            <a:ext uri="{FF2B5EF4-FFF2-40B4-BE49-F238E27FC236}">
              <a16:creationId xmlns:a16="http://schemas.microsoft.com/office/drawing/2014/main" id="{CE82BDC9-2EB8-4C05-B05C-8A4AD679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BEBA8EAE-BF5A-486C-A8C5-ECC9F3942E4B}">
              <a14:imgProps xmlns:a14="http://schemas.microsoft.com/office/drawing/2010/main">
                <a14:imgLayer r:embed="rId61">
                  <a14:imgEffect>
                    <a14:backgroundRemoval t="1923" b="94872" l="3205" r="96154">
                      <a14:foregroundMark x1="26923" y1="12821" x2="26923" y2="12821"/>
                      <a14:foregroundMark x1="32051" y1="14744" x2="32051" y2="14744"/>
                      <a14:foregroundMark x1="39103" y1="7051" x2="39103" y2="7051"/>
                      <a14:foregroundMark x1="44872" y1="9615" x2="44872" y2="9615"/>
                      <a14:foregroundMark x1="51923" y1="5769" x2="51923" y2="5769"/>
                      <a14:foregroundMark x1="54487" y1="8974" x2="54487" y2="8974"/>
                      <a14:foregroundMark x1="70513" y1="14103" x2="70513" y2="14103"/>
                      <a14:foregroundMark x1="78205" y1="21154" x2="78205" y2="21154"/>
                      <a14:foregroundMark x1="80769" y1="19231" x2="80769" y2="19231"/>
                      <a14:foregroundMark x1="86538" y1="33333" x2="86538" y2="33333"/>
                      <a14:foregroundMark x1="92308" y1="35897" x2="92308" y2="35897"/>
                      <a14:foregroundMark x1="91026" y1="42949" x2="91026" y2="42949"/>
                      <a14:foregroundMark x1="96154" y1="44231" x2="96154" y2="44231"/>
                      <a14:foregroundMark x1="5128" y1="39744" x2="5128" y2="39744"/>
                      <a14:foregroundMark x1="10897" y1="42308" x2="10897" y2="42308"/>
                      <a14:foregroundMark x1="14103" y1="31410" x2="14103" y2="31410"/>
                      <a14:foregroundMark x1="22436" y1="20513" x2="22436" y2="20513"/>
                      <a14:foregroundMark x1="13462" y1="54487" x2="13462" y2="54487"/>
                      <a14:foregroundMark x1="12821" y1="51923" x2="12821" y2="51923"/>
                      <a14:foregroundMark x1="7051" y1="53205" x2="7051" y2="53205"/>
                      <a14:foregroundMark x1="4487" y1="53205" x2="19872" y2="71795"/>
                      <a14:foregroundMark x1="5769" y1="64103" x2="87821" y2="68590"/>
                      <a14:foregroundMark x1="87821" y1="68590" x2="92308" y2="51282"/>
                      <a14:foregroundMark x1="12821" y1="51923" x2="88462" y2="69872"/>
                      <a14:foregroundMark x1="16026" y1="71154" x2="72436" y2="69231"/>
                      <a14:foregroundMark x1="31410" y1="78205" x2="74359" y2="76923"/>
                      <a14:foregroundMark x1="37179" y1="83974" x2="83333" y2="78205"/>
                      <a14:foregroundMark x1="40385" y1="89103" x2="73077" y2="83333"/>
                      <a14:foregroundMark x1="46795" y1="91026" x2="63462" y2="90385"/>
                      <a14:foregroundMark x1="38462" y1="93590" x2="57051" y2="92949"/>
                      <a14:foregroundMark x1="48077" y1="94872" x2="53846" y2="9487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4" y="17402174"/>
          <a:ext cx="1353600" cy="13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31</xdr:row>
      <xdr:rowOff>0</xdr:rowOff>
    </xdr:from>
    <xdr:to>
      <xdr:col>0</xdr:col>
      <xdr:colOff>537791</xdr:colOff>
      <xdr:row>32</xdr:row>
      <xdr:rowOff>123825</xdr:rowOff>
    </xdr:to>
    <xdr:pic>
      <xdr:nvPicPr>
        <xdr:cNvPr id="1027" name="Imagem 1026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44F15D7-1EF9-4FD1-9D7D-87DB89845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705725"/>
          <a:ext cx="356816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66</xdr:row>
      <xdr:rowOff>0</xdr:rowOff>
    </xdr:from>
    <xdr:to>
      <xdr:col>0</xdr:col>
      <xdr:colOff>556841</xdr:colOff>
      <xdr:row>67</xdr:row>
      <xdr:rowOff>123825</xdr:rowOff>
    </xdr:to>
    <xdr:pic>
      <xdr:nvPicPr>
        <xdr:cNvPr id="1028" name="Imagem 1027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AAF65A5B-E4E1-4E1C-AD76-DA614B74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735425"/>
          <a:ext cx="356816" cy="361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5EB0A-66D8-48B4-BC40-E2D214AFC03A}" name="Tabela1" displayName="Tabela1" ref="C3:E51" totalsRowShown="0" headerRowDxfId="90" dataDxfId="89">
  <autoFilter ref="C3:E51" xr:uid="{9CB5EB0A-66D8-48B4-BC40-E2D214AFC03A}">
    <filterColumn colId="0" hiddenButton="1"/>
    <filterColumn colId="1" hiddenButton="1"/>
    <filterColumn colId="2" hiddenButton="1"/>
  </autoFilter>
  <tableColumns count="3">
    <tableColumn id="1" xr3:uid="{BA403FB9-D643-4201-89E9-82280DBD496D}" name=" " dataDxfId="88"/>
    <tableColumn id="2" xr3:uid="{8927B163-5C71-4390-8413-1CB7AFCDC479}" name="Times" dataDxfId="87"/>
    <tableColumn id="3" xr3:uid="{95E8A229-CD3E-4FE0-BC0B-3E68BBDC2143}" name="  " dataDxfId="86"/>
  </tableColumns>
  <tableStyleInfo name="TableStyleMedium9" showFirstColumn="1" showLastColumn="1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DDFB-1C61-4404-AD78-C9939D552C0F}">
  <dimension ref="C1:O33"/>
  <sheetViews>
    <sheetView showGridLines="0" showRowColHeaders="0" zoomScaleNormal="100" workbookViewId="0">
      <selection activeCell="D20" sqref="D20"/>
    </sheetView>
  </sheetViews>
  <sheetFormatPr defaultRowHeight="15" x14ac:dyDescent="0.25"/>
  <cols>
    <col min="1" max="16384" width="9.140625" style="15"/>
  </cols>
  <sheetData>
    <row r="1" spans="6:15" ht="6" customHeight="1" x14ac:dyDescent="0.25"/>
    <row r="3" spans="6:15" ht="15" customHeight="1" x14ac:dyDescent="0.25">
      <c r="F3" s="161"/>
      <c r="G3" s="161"/>
      <c r="H3" s="161"/>
      <c r="I3" s="161"/>
      <c r="J3" s="161"/>
      <c r="K3" s="161"/>
      <c r="L3" s="161"/>
      <c r="M3" s="161"/>
      <c r="N3" s="161"/>
      <c r="O3" s="161"/>
    </row>
    <row r="4" spans="6:15" ht="15" customHeight="1" x14ac:dyDescent="0.25">
      <c r="F4" s="161"/>
      <c r="G4" s="161"/>
      <c r="H4" s="161"/>
      <c r="I4" s="161"/>
      <c r="J4" s="161"/>
      <c r="K4" s="161"/>
      <c r="L4" s="161"/>
      <c r="M4" s="161"/>
      <c r="N4" s="161"/>
      <c r="O4" s="161"/>
    </row>
    <row r="11" spans="6:15" x14ac:dyDescent="0.25">
      <c r="F11" s="157"/>
      <c r="H11" s="157"/>
      <c r="I11" s="157"/>
      <c r="J11" s="157"/>
      <c r="K11" s="157"/>
      <c r="L11" s="157"/>
      <c r="M11" s="157"/>
      <c r="N11" s="157"/>
      <c r="O11" s="157"/>
    </row>
    <row r="12" spans="6:15" ht="18.75" x14ac:dyDescent="0.3">
      <c r="F12" s="157"/>
      <c r="G12" s="157"/>
      <c r="H12" s="162" t="s">
        <v>195</v>
      </c>
      <c r="I12" s="157"/>
      <c r="J12" s="157"/>
      <c r="K12" s="157"/>
      <c r="L12" s="157"/>
      <c r="M12" s="157"/>
      <c r="N12" s="157"/>
      <c r="O12" s="157"/>
    </row>
    <row r="13" spans="6:15" ht="0.6" customHeight="1" x14ac:dyDescent="0.25">
      <c r="F13" s="157"/>
      <c r="G13" s="157"/>
      <c r="H13" s="157"/>
      <c r="I13" s="157">
        <v>5182</v>
      </c>
      <c r="J13" s="157"/>
      <c r="K13" s="157"/>
      <c r="L13" s="157"/>
      <c r="M13" s="157"/>
      <c r="N13" s="157"/>
      <c r="O13" s="157"/>
    </row>
    <row r="14" spans="6:15" x14ac:dyDescent="0.25">
      <c r="F14" s="157"/>
      <c r="G14" s="157"/>
      <c r="H14" s="157"/>
      <c r="I14" s="157"/>
      <c r="J14" s="157"/>
      <c r="K14" s="157"/>
      <c r="L14" s="157"/>
      <c r="M14" s="157"/>
      <c r="N14" s="157"/>
      <c r="O14" s="157"/>
    </row>
    <row r="15" spans="6:15" ht="15" customHeight="1" x14ac:dyDescent="0.25">
      <c r="F15" s="157"/>
      <c r="G15" s="157"/>
      <c r="H15" s="157" t="s">
        <v>196</v>
      </c>
      <c r="I15" s="157"/>
      <c r="J15" s="157"/>
      <c r="K15" s="157"/>
      <c r="L15" s="157"/>
      <c r="M15" s="157"/>
      <c r="N15" s="157"/>
      <c r="O15" s="157"/>
    </row>
    <row r="16" spans="6:15" ht="15" customHeight="1" x14ac:dyDescent="0.25">
      <c r="F16" s="157"/>
      <c r="G16" s="157"/>
      <c r="H16" s="157" t="s">
        <v>197</v>
      </c>
      <c r="I16" s="157"/>
      <c r="J16" s="157"/>
      <c r="K16" s="157"/>
      <c r="L16" s="157"/>
      <c r="M16" s="157"/>
      <c r="N16" s="157"/>
      <c r="O16" s="157"/>
    </row>
    <row r="17" spans="3:15" ht="15" customHeight="1" x14ac:dyDescent="0.25">
      <c r="F17" s="157"/>
      <c r="G17" s="157"/>
      <c r="H17" s="157"/>
      <c r="I17" s="157"/>
      <c r="J17" s="157"/>
      <c r="K17" s="157"/>
      <c r="L17" s="157"/>
      <c r="M17" s="157"/>
      <c r="N17" s="157"/>
      <c r="O17" s="157"/>
    </row>
    <row r="18" spans="3:15" ht="15" customHeight="1" x14ac:dyDescent="0.25">
      <c r="C18" s="163"/>
      <c r="D18" s="163"/>
      <c r="F18" s="157"/>
      <c r="G18" s="157"/>
      <c r="H18" s="164" t="s">
        <v>198</v>
      </c>
      <c r="I18" s="165"/>
      <c r="J18" s="165"/>
      <c r="K18" s="165"/>
      <c r="L18" s="165"/>
      <c r="M18" s="157"/>
      <c r="N18" s="157"/>
      <c r="O18" s="157"/>
    </row>
    <row r="19" spans="3:15" ht="15" customHeight="1" x14ac:dyDescent="0.25">
      <c r="C19" s="163"/>
      <c r="D19" s="163"/>
      <c r="F19" s="157"/>
      <c r="G19" s="157"/>
      <c r="H19" s="164" t="s">
        <v>199</v>
      </c>
      <c r="I19" s="165"/>
      <c r="J19" s="165"/>
      <c r="K19" s="165"/>
      <c r="L19" s="165"/>
      <c r="M19" s="157"/>
      <c r="N19" s="157"/>
      <c r="O19" s="157"/>
    </row>
    <row r="20" spans="3:15" ht="15" customHeight="1" x14ac:dyDescent="0.25">
      <c r="C20" s="163"/>
      <c r="D20" s="163"/>
      <c r="F20" s="157"/>
      <c r="G20" s="157"/>
      <c r="H20" s="164" t="s">
        <v>200</v>
      </c>
      <c r="I20" s="165"/>
      <c r="J20" s="165"/>
      <c r="K20" s="165"/>
      <c r="L20" s="165"/>
      <c r="M20" s="157"/>
      <c r="N20" s="157"/>
      <c r="O20" s="157"/>
    </row>
    <row r="21" spans="3:15" ht="15" customHeight="1" x14ac:dyDescent="0.25">
      <c r="C21" s="163"/>
      <c r="F21" s="157"/>
      <c r="G21" s="157"/>
      <c r="H21" s="164" t="s">
        <v>201</v>
      </c>
      <c r="I21" s="165"/>
      <c r="J21" s="165"/>
      <c r="K21" s="165"/>
      <c r="L21" s="165"/>
      <c r="M21" s="157"/>
      <c r="N21" s="157"/>
      <c r="O21" s="157"/>
    </row>
    <row r="22" spans="3:15" ht="15" customHeight="1" x14ac:dyDescent="0.25">
      <c r="C22" s="163"/>
      <c r="D22" s="163"/>
      <c r="F22" s="157"/>
      <c r="G22" s="157"/>
      <c r="H22" s="164" t="s">
        <v>202</v>
      </c>
      <c r="I22" s="165"/>
      <c r="J22" s="165"/>
      <c r="K22" s="165"/>
      <c r="L22" s="165"/>
      <c r="M22" s="157"/>
      <c r="N22" s="157"/>
      <c r="O22" s="157"/>
    </row>
    <row r="23" spans="3:15" ht="15" customHeight="1" x14ac:dyDescent="0.25">
      <c r="C23" s="157"/>
      <c r="D23" s="157"/>
      <c r="F23" s="157"/>
      <c r="G23" s="157"/>
      <c r="H23" s="164" t="s">
        <v>203</v>
      </c>
      <c r="I23" s="165"/>
      <c r="J23" s="165"/>
      <c r="K23" s="165"/>
      <c r="L23" s="165"/>
      <c r="M23" s="157"/>
      <c r="N23" s="157"/>
      <c r="O23" s="157"/>
    </row>
    <row r="24" spans="3:15" ht="15" customHeight="1" x14ac:dyDescent="0.25">
      <c r="F24" s="157"/>
      <c r="G24" s="157"/>
      <c r="H24" s="165"/>
      <c r="I24" s="165"/>
      <c r="J24" s="165"/>
      <c r="K24" s="165"/>
      <c r="L24" s="165"/>
      <c r="M24" s="157"/>
      <c r="N24" s="157"/>
      <c r="O24" s="157"/>
    </row>
    <row r="25" spans="3:15" ht="15" customHeight="1" x14ac:dyDescent="0.25">
      <c r="F25" s="157"/>
      <c r="G25" s="157"/>
      <c r="H25" s="166" t="s">
        <v>209</v>
      </c>
      <c r="I25" s="157"/>
      <c r="J25" s="157"/>
      <c r="K25" s="157"/>
      <c r="L25" s="157"/>
      <c r="M25" s="157"/>
      <c r="N25" s="157"/>
      <c r="O25" s="157"/>
    </row>
    <row r="26" spans="3:15" x14ac:dyDescent="0.25">
      <c r="F26" s="157"/>
      <c r="G26" s="157"/>
      <c r="H26" s="166" t="s">
        <v>210</v>
      </c>
      <c r="I26" s="157"/>
      <c r="J26" s="157"/>
      <c r="K26" s="157"/>
      <c r="L26" s="157"/>
      <c r="M26" s="157"/>
      <c r="N26" s="157"/>
      <c r="O26" s="157"/>
    </row>
    <row r="27" spans="3:15" x14ac:dyDescent="0.25">
      <c r="H27" s="166"/>
    </row>
    <row r="28" spans="3:15" x14ac:dyDescent="0.25">
      <c r="H28" s="167"/>
    </row>
    <row r="31" spans="3:15" ht="21" x14ac:dyDescent="0.35">
      <c r="I31" s="178" t="s">
        <v>206</v>
      </c>
      <c r="J31" s="188" t="s">
        <v>81</v>
      </c>
      <c r="K31" s="188"/>
      <c r="L31" s="188"/>
    </row>
    <row r="32" spans="3:15" ht="18.75" x14ac:dyDescent="0.3">
      <c r="I32" s="179" t="s">
        <v>207</v>
      </c>
      <c r="J32" s="189" t="s">
        <v>82</v>
      </c>
      <c r="K32" s="189"/>
      <c r="L32" s="189"/>
    </row>
    <row r="33" spans="9:12" ht="15.75" x14ac:dyDescent="0.25">
      <c r="I33" s="180" t="s">
        <v>208</v>
      </c>
      <c r="J33" s="190" t="s">
        <v>83</v>
      </c>
      <c r="K33" s="190"/>
      <c r="L33" s="190"/>
    </row>
  </sheetData>
  <sheetProtection algorithmName="SHA-512" hashValue="JhGV6VcDyvc3i9om8xFJD2TTjYS4KxdyrPHqfmvoUHY8jTzdLhnXdEDqhfq9o8QSGpM59e0FFua65Es5mRgoOA==" saltValue="uIq4f/wxSDvjcYmJtVUiRQ==" spinCount="100000" sheet="1" objects="1" scenarios="1" selectLockedCells="1"/>
  <mergeCells count="3">
    <mergeCell ref="J31:L31"/>
    <mergeCell ref="J32:L32"/>
    <mergeCell ref="J33:L33"/>
  </mergeCells>
  <conditionalFormatting sqref="J31:L31 J32:J33">
    <cfRule type="cellIs" dxfId="85" priority="2" operator="equal">
      <formula>"Brasil"</formula>
    </cfRule>
  </conditionalFormatting>
  <conditionalFormatting sqref="J31:L33">
    <cfRule type="expression" dxfId="84" priority="1">
      <formula>M31&lt;&gt;""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B449-6DA7-4D03-B64B-1C2132537955}">
  <dimension ref="B1:K51"/>
  <sheetViews>
    <sheetView showGridLines="0" showRowColHeaders="0" workbookViewId="0">
      <selection activeCell="H16" sqref="H16"/>
    </sheetView>
  </sheetViews>
  <sheetFormatPr defaultRowHeight="12.75" x14ac:dyDescent="0.25"/>
  <cols>
    <col min="1" max="1" width="9.140625" style="14"/>
    <col min="2" max="2" width="3.7109375" style="14" customWidth="1"/>
    <col min="3" max="3" width="5.7109375" style="14" customWidth="1"/>
    <col min="4" max="4" width="20.7109375" style="14" customWidth="1"/>
    <col min="5" max="5" width="15.7109375" style="14" customWidth="1"/>
    <col min="6" max="6" width="9.140625" style="14"/>
    <col min="7" max="8" width="0" style="14" hidden="1" customWidth="1"/>
    <col min="9" max="16384" width="9.140625" style="14"/>
  </cols>
  <sheetData>
    <row r="1" spans="2:11" ht="22.5" customHeight="1" x14ac:dyDescent="0.3">
      <c r="B1" s="26" t="s">
        <v>205</v>
      </c>
      <c r="C1" s="154"/>
      <c r="D1" s="154"/>
      <c r="E1" s="154"/>
      <c r="F1" s="154"/>
      <c r="G1" s="154"/>
      <c r="H1" s="154"/>
      <c r="I1" s="154"/>
      <c r="J1" s="154"/>
      <c r="K1" s="154"/>
    </row>
    <row r="2" spans="2:11" ht="15" customHeight="1" x14ac:dyDescent="0.25"/>
    <row r="3" spans="2:11" x14ac:dyDescent="0.25">
      <c r="C3" s="155" t="s">
        <v>4</v>
      </c>
      <c r="D3" s="155" t="s">
        <v>0</v>
      </c>
      <c r="E3" s="155" t="s">
        <v>5</v>
      </c>
      <c r="G3" s="14" t="s">
        <v>90</v>
      </c>
      <c r="H3" s="14" t="s">
        <v>91</v>
      </c>
    </row>
    <row r="4" spans="2:11" x14ac:dyDescent="0.25">
      <c r="C4" s="155">
        <v>1</v>
      </c>
      <c r="D4" s="156" t="s">
        <v>1</v>
      </c>
      <c r="E4" s="155" t="s">
        <v>6</v>
      </c>
      <c r="G4" s="14">
        <v>48</v>
      </c>
      <c r="H4" s="14">
        <f>COUNTBLANK(Tabela1[Times])</f>
        <v>0</v>
      </c>
    </row>
    <row r="5" spans="2:11" x14ac:dyDescent="0.25">
      <c r="C5" s="155">
        <v>2</v>
      </c>
      <c r="D5" s="156" t="s">
        <v>2</v>
      </c>
      <c r="E5" s="155" t="s">
        <v>6</v>
      </c>
    </row>
    <row r="6" spans="2:11" x14ac:dyDescent="0.25">
      <c r="C6" s="155">
        <v>3</v>
      </c>
      <c r="D6" s="156" t="s">
        <v>3</v>
      </c>
      <c r="E6" s="155" t="s">
        <v>6</v>
      </c>
    </row>
    <row r="7" spans="2:11" x14ac:dyDescent="0.25">
      <c r="C7" s="155">
        <v>4</v>
      </c>
      <c r="D7" s="156" t="s">
        <v>86</v>
      </c>
      <c r="E7" s="155" t="s">
        <v>7</v>
      </c>
    </row>
    <row r="8" spans="2:11" x14ac:dyDescent="0.25">
      <c r="C8" s="155">
        <v>5</v>
      </c>
      <c r="D8" s="156" t="s">
        <v>89</v>
      </c>
      <c r="E8" s="155" t="s">
        <v>7</v>
      </c>
    </row>
    <row r="9" spans="2:11" x14ac:dyDescent="0.25">
      <c r="C9" s="155">
        <v>6</v>
      </c>
      <c r="D9" s="156" t="s">
        <v>93</v>
      </c>
      <c r="E9" s="155" t="s">
        <v>7</v>
      </c>
    </row>
    <row r="10" spans="2:11" x14ac:dyDescent="0.25">
      <c r="C10" s="155">
        <v>7</v>
      </c>
      <c r="D10" s="156" t="s">
        <v>94</v>
      </c>
      <c r="E10" s="155" t="s">
        <v>7</v>
      </c>
    </row>
    <row r="11" spans="2:11" x14ac:dyDescent="0.25">
      <c r="C11" s="155">
        <v>8</v>
      </c>
      <c r="D11" s="156" t="s">
        <v>95</v>
      </c>
      <c r="E11" s="155" t="s">
        <v>7</v>
      </c>
    </row>
    <row r="12" spans="2:11" x14ac:dyDescent="0.25">
      <c r="C12" s="155">
        <v>9</v>
      </c>
      <c r="D12" s="156" t="s">
        <v>96</v>
      </c>
      <c r="E12" s="155" t="s">
        <v>7</v>
      </c>
    </row>
    <row r="13" spans="2:11" x14ac:dyDescent="0.25">
      <c r="C13" s="155">
        <v>10</v>
      </c>
      <c r="D13" s="156" t="s">
        <v>152</v>
      </c>
      <c r="E13" s="155" t="s">
        <v>7</v>
      </c>
    </row>
    <row r="14" spans="2:11" x14ac:dyDescent="0.25">
      <c r="C14" s="155">
        <v>11</v>
      </c>
      <c r="D14" s="156" t="s">
        <v>154</v>
      </c>
      <c r="E14" s="155" t="s">
        <v>7</v>
      </c>
    </row>
    <row r="15" spans="2:11" x14ac:dyDescent="0.25">
      <c r="C15" s="155">
        <v>12</v>
      </c>
      <c r="D15" s="156" t="s">
        <v>146</v>
      </c>
      <c r="E15" s="155" t="s">
        <v>8</v>
      </c>
    </row>
    <row r="16" spans="2:11" x14ac:dyDescent="0.25">
      <c r="C16" s="155">
        <v>13</v>
      </c>
      <c r="D16" s="156" t="s">
        <v>147</v>
      </c>
      <c r="E16" s="155" t="s">
        <v>8</v>
      </c>
    </row>
    <row r="17" spans="3:5" x14ac:dyDescent="0.25">
      <c r="C17" s="155">
        <v>14</v>
      </c>
      <c r="D17" s="156" t="s">
        <v>148</v>
      </c>
      <c r="E17" s="155" t="s">
        <v>8</v>
      </c>
    </row>
    <row r="18" spans="3:5" x14ac:dyDescent="0.25">
      <c r="C18" s="155">
        <v>15</v>
      </c>
      <c r="D18" s="156" t="s">
        <v>182</v>
      </c>
      <c r="E18" s="155" t="s">
        <v>8</v>
      </c>
    </row>
    <row r="19" spans="3:5" x14ac:dyDescent="0.25">
      <c r="C19" s="155">
        <v>16</v>
      </c>
      <c r="D19" s="156" t="s">
        <v>149</v>
      </c>
      <c r="E19" s="155" t="s">
        <v>8</v>
      </c>
    </row>
    <row r="20" spans="3:5" x14ac:dyDescent="0.25">
      <c r="C20" s="155">
        <v>17</v>
      </c>
      <c r="D20" s="156" t="s">
        <v>150</v>
      </c>
      <c r="E20" s="155" t="s">
        <v>8</v>
      </c>
    </row>
    <row r="21" spans="3:5" x14ac:dyDescent="0.25">
      <c r="C21" s="155">
        <v>18</v>
      </c>
      <c r="D21" s="156" t="s">
        <v>151</v>
      </c>
      <c r="E21" s="155" t="s">
        <v>8</v>
      </c>
    </row>
    <row r="22" spans="3:5" x14ac:dyDescent="0.25">
      <c r="C22" s="155">
        <v>19</v>
      </c>
      <c r="D22" s="156" t="s">
        <v>155</v>
      </c>
      <c r="E22" s="155" t="s">
        <v>8</v>
      </c>
    </row>
    <row r="23" spans="3:5" x14ac:dyDescent="0.25">
      <c r="C23" s="155">
        <v>20</v>
      </c>
      <c r="D23" s="156" t="s">
        <v>156</v>
      </c>
      <c r="E23" s="155" t="s">
        <v>8</v>
      </c>
    </row>
    <row r="24" spans="3:5" x14ac:dyDescent="0.25">
      <c r="C24" s="155">
        <v>21</v>
      </c>
      <c r="D24" s="156" t="s">
        <v>167</v>
      </c>
      <c r="E24" s="155" t="s">
        <v>9</v>
      </c>
    </row>
    <row r="25" spans="3:5" x14ac:dyDescent="0.25">
      <c r="C25" s="155">
        <v>22</v>
      </c>
      <c r="D25" s="156" t="s">
        <v>168</v>
      </c>
      <c r="E25" s="155" t="s">
        <v>9</v>
      </c>
    </row>
    <row r="26" spans="3:5" x14ac:dyDescent="0.25">
      <c r="C26" s="155">
        <v>23</v>
      </c>
      <c r="D26" s="156" t="s">
        <v>169</v>
      </c>
      <c r="E26" s="155" t="s">
        <v>9</v>
      </c>
    </row>
    <row r="27" spans="3:5" x14ac:dyDescent="0.25">
      <c r="C27" s="155">
        <v>24</v>
      </c>
      <c r="D27" s="156" t="s">
        <v>88</v>
      </c>
      <c r="E27" s="155" t="s">
        <v>10</v>
      </c>
    </row>
    <row r="28" spans="3:5" x14ac:dyDescent="0.25">
      <c r="C28" s="155">
        <v>25</v>
      </c>
      <c r="D28" s="156" t="s">
        <v>97</v>
      </c>
      <c r="E28" s="155" t="s">
        <v>10</v>
      </c>
    </row>
    <row r="29" spans="3:5" x14ac:dyDescent="0.25">
      <c r="C29" s="155">
        <v>26</v>
      </c>
      <c r="D29" s="156" t="s">
        <v>98</v>
      </c>
      <c r="E29" s="155" t="s">
        <v>10</v>
      </c>
    </row>
    <row r="30" spans="3:5" x14ac:dyDescent="0.25">
      <c r="C30" s="155">
        <v>27</v>
      </c>
      <c r="D30" s="156" t="s">
        <v>143</v>
      </c>
      <c r="E30" s="155" t="s">
        <v>10</v>
      </c>
    </row>
    <row r="31" spans="3:5" x14ac:dyDescent="0.25">
      <c r="C31" s="155">
        <v>28</v>
      </c>
      <c r="D31" s="156" t="s">
        <v>144</v>
      </c>
      <c r="E31" s="155" t="s">
        <v>10</v>
      </c>
    </row>
    <row r="32" spans="3:5" x14ac:dyDescent="0.25">
      <c r="C32" s="155">
        <v>29</v>
      </c>
      <c r="D32" s="156" t="s">
        <v>145</v>
      </c>
      <c r="E32" s="155" t="s">
        <v>10</v>
      </c>
    </row>
    <row r="33" spans="3:5" x14ac:dyDescent="0.25">
      <c r="C33" s="155">
        <v>30</v>
      </c>
      <c r="D33" s="156" t="s">
        <v>87</v>
      </c>
      <c r="E33" s="155" t="s">
        <v>11</v>
      </c>
    </row>
    <row r="34" spans="3:5" x14ac:dyDescent="0.25">
      <c r="C34" s="155">
        <v>31</v>
      </c>
      <c r="D34" s="156" t="s">
        <v>153</v>
      </c>
      <c r="E34" s="155" t="s">
        <v>12</v>
      </c>
    </row>
    <row r="35" spans="3:5" x14ac:dyDescent="0.25">
      <c r="C35" s="155">
        <v>32</v>
      </c>
      <c r="D35" s="156" t="s">
        <v>157</v>
      </c>
      <c r="E35" s="155" t="s">
        <v>12</v>
      </c>
    </row>
    <row r="36" spans="3:5" x14ac:dyDescent="0.25">
      <c r="C36" s="155">
        <v>33</v>
      </c>
      <c r="D36" s="156" t="s">
        <v>158</v>
      </c>
      <c r="E36" s="155" t="s">
        <v>12</v>
      </c>
    </row>
    <row r="37" spans="3:5" x14ac:dyDescent="0.25">
      <c r="C37" s="155">
        <v>34</v>
      </c>
      <c r="D37" s="156" t="s">
        <v>159</v>
      </c>
      <c r="E37" s="155" t="s">
        <v>12</v>
      </c>
    </row>
    <row r="38" spans="3:5" x14ac:dyDescent="0.25">
      <c r="C38" s="155">
        <v>35</v>
      </c>
      <c r="D38" s="156" t="s">
        <v>160</v>
      </c>
      <c r="E38" s="155" t="s">
        <v>12</v>
      </c>
    </row>
    <row r="39" spans="3:5" x14ac:dyDescent="0.25">
      <c r="C39" s="155">
        <v>36</v>
      </c>
      <c r="D39" s="156" t="s">
        <v>161</v>
      </c>
      <c r="E39" s="155" t="s">
        <v>12</v>
      </c>
    </row>
    <row r="40" spans="3:5" x14ac:dyDescent="0.25">
      <c r="C40" s="155">
        <v>37</v>
      </c>
      <c r="D40" s="156" t="s">
        <v>187</v>
      </c>
      <c r="E40" s="155" t="s">
        <v>12</v>
      </c>
    </row>
    <row r="41" spans="3:5" x14ac:dyDescent="0.25">
      <c r="C41" s="155">
        <v>38</v>
      </c>
      <c r="D41" s="156" t="s">
        <v>162</v>
      </c>
      <c r="E41" s="155" t="s">
        <v>12</v>
      </c>
    </row>
    <row r="42" spans="3:5" x14ac:dyDescent="0.25">
      <c r="C42" s="155">
        <v>39</v>
      </c>
      <c r="D42" s="156" t="s">
        <v>163</v>
      </c>
      <c r="E42" s="155" t="s">
        <v>12</v>
      </c>
    </row>
    <row r="43" spans="3:5" x14ac:dyDescent="0.25">
      <c r="C43" s="155">
        <v>40</v>
      </c>
      <c r="D43" s="156" t="s">
        <v>164</v>
      </c>
      <c r="E43" s="155" t="s">
        <v>12</v>
      </c>
    </row>
    <row r="44" spans="3:5" x14ac:dyDescent="0.25">
      <c r="C44" s="155">
        <v>41</v>
      </c>
      <c r="D44" s="156" t="s">
        <v>165</v>
      </c>
      <c r="E44" s="155" t="s">
        <v>12</v>
      </c>
    </row>
    <row r="45" spans="3:5" x14ac:dyDescent="0.25">
      <c r="C45" s="155">
        <v>42</v>
      </c>
      <c r="D45" s="156" t="s">
        <v>166</v>
      </c>
      <c r="E45" s="155" t="s">
        <v>12</v>
      </c>
    </row>
    <row r="46" spans="3:5" x14ac:dyDescent="0.25">
      <c r="C46" s="155">
        <v>43</v>
      </c>
      <c r="D46" s="156" t="s">
        <v>172</v>
      </c>
      <c r="E46" s="155" t="s">
        <v>12</v>
      </c>
    </row>
    <row r="47" spans="3:5" x14ac:dyDescent="0.25">
      <c r="C47" s="155">
        <v>44</v>
      </c>
      <c r="D47" s="156" t="s">
        <v>170</v>
      </c>
      <c r="E47" s="155" t="s">
        <v>12</v>
      </c>
    </row>
    <row r="48" spans="3:5" x14ac:dyDescent="0.25">
      <c r="C48" s="155">
        <v>45</v>
      </c>
      <c r="D48" s="156" t="s">
        <v>171</v>
      </c>
      <c r="E48" s="155" t="s">
        <v>12</v>
      </c>
    </row>
    <row r="49" spans="3:5" x14ac:dyDescent="0.25">
      <c r="C49" s="155">
        <v>46</v>
      </c>
      <c r="D49" s="156" t="s">
        <v>175</v>
      </c>
      <c r="E49" s="155" t="s">
        <v>12</v>
      </c>
    </row>
    <row r="50" spans="3:5" x14ac:dyDescent="0.25">
      <c r="C50" s="155">
        <v>47</v>
      </c>
      <c r="D50" s="156" t="s">
        <v>173</v>
      </c>
      <c r="E50" s="155" t="s">
        <v>13</v>
      </c>
    </row>
    <row r="51" spans="3:5" x14ac:dyDescent="0.25">
      <c r="C51" s="155">
        <v>48</v>
      </c>
      <c r="D51" s="156" t="s">
        <v>174</v>
      </c>
      <c r="E51" s="155" t="s">
        <v>13</v>
      </c>
    </row>
  </sheetData>
  <sheetProtection algorithmName="SHA-512" hashValue="9MHfPzSTocp6OwvIvIMM98HK+BnFhfBCBzRXHIvAHKq+zVDkwANOKIBx8IGE8RR5PUMe8jE1I/HtQwct5AIleg==" saltValue="EYxJygRrofjigyhMRzOcfA==" spinCount="100000" sheet="1" objects="1" scenarios="1" selectLockedCells="1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5850-6D27-41F7-9667-F28BB32F1117}">
  <dimension ref="B1:I33"/>
  <sheetViews>
    <sheetView showGridLines="0" showRowColHeaders="0" workbookViewId="0">
      <selection activeCell="H16" sqref="H16"/>
    </sheetView>
  </sheetViews>
  <sheetFormatPr defaultRowHeight="15" x14ac:dyDescent="0.25"/>
  <cols>
    <col min="1" max="1" width="9.140625" style="15"/>
    <col min="2" max="2" width="2.7109375" style="15" customWidth="1"/>
    <col min="3" max="3" width="20.7109375" style="15" customWidth="1"/>
    <col min="4" max="4" width="9.140625" style="15"/>
    <col min="5" max="5" width="2.7109375" style="15" customWidth="1"/>
    <col min="6" max="6" width="20.7109375" style="15" customWidth="1"/>
    <col min="7" max="7" width="9.140625" style="15"/>
    <col min="8" max="8" width="2.7109375" style="15" customWidth="1"/>
    <col min="9" max="9" width="20.7109375" style="15" customWidth="1"/>
    <col min="10" max="10" width="9.140625" style="15"/>
    <col min="11" max="11" width="2.7109375" style="15" customWidth="1"/>
    <col min="12" max="12" width="20.7109375" style="15" customWidth="1"/>
    <col min="13" max="16384" width="9.140625" style="15"/>
  </cols>
  <sheetData>
    <row r="1" spans="2:9" ht="22.5" x14ac:dyDescent="0.3">
      <c r="B1" s="26" t="s">
        <v>204</v>
      </c>
      <c r="C1" s="129"/>
      <c r="D1" s="129"/>
      <c r="E1" s="129"/>
      <c r="F1" s="129"/>
      <c r="G1" s="129"/>
      <c r="H1" s="129"/>
      <c r="I1" s="129"/>
    </row>
    <row r="2" spans="2:9" ht="15" customHeight="1" x14ac:dyDescent="0.25"/>
    <row r="3" spans="2:9" ht="15.75" thickBot="1" x14ac:dyDescent="0.3"/>
    <row r="4" spans="2:9" x14ac:dyDescent="0.25">
      <c r="B4" s="17" t="s">
        <v>23</v>
      </c>
      <c r="C4" s="18"/>
      <c r="E4" s="17" t="s">
        <v>49</v>
      </c>
      <c r="F4" s="18"/>
      <c r="H4" s="17" t="s">
        <v>52</v>
      </c>
      <c r="I4" s="18"/>
    </row>
    <row r="5" spans="2:9" x14ac:dyDescent="0.25">
      <c r="B5" s="19" t="s">
        <v>40</v>
      </c>
      <c r="C5" s="20" t="s">
        <v>17</v>
      </c>
      <c r="E5" s="19" t="s">
        <v>40</v>
      </c>
      <c r="F5" s="20" t="s">
        <v>17</v>
      </c>
      <c r="H5" s="19" t="s">
        <v>40</v>
      </c>
      <c r="I5" s="20" t="s">
        <v>17</v>
      </c>
    </row>
    <row r="6" spans="2:9" x14ac:dyDescent="0.25">
      <c r="B6" s="21">
        <v>1</v>
      </c>
      <c r="C6" s="23" t="s">
        <v>2</v>
      </c>
      <c r="E6" s="21">
        <v>1</v>
      </c>
      <c r="F6" s="23" t="s">
        <v>1</v>
      </c>
      <c r="H6" s="21">
        <v>1</v>
      </c>
      <c r="I6" s="23" t="s">
        <v>97</v>
      </c>
    </row>
    <row r="7" spans="2:9" x14ac:dyDescent="0.25">
      <c r="B7" s="21">
        <v>2</v>
      </c>
      <c r="C7" s="23" t="s">
        <v>177</v>
      </c>
      <c r="E7" s="21">
        <v>2</v>
      </c>
      <c r="F7" s="23" t="s">
        <v>176</v>
      </c>
      <c r="H7" s="21">
        <v>2</v>
      </c>
      <c r="I7" s="23" t="s">
        <v>146</v>
      </c>
    </row>
    <row r="8" spans="2:9" x14ac:dyDescent="0.25">
      <c r="B8" s="21">
        <v>3</v>
      </c>
      <c r="C8" s="23" t="s">
        <v>94</v>
      </c>
      <c r="E8" s="21">
        <v>3</v>
      </c>
      <c r="F8" s="23" t="s">
        <v>152</v>
      </c>
      <c r="H8" s="21">
        <v>3</v>
      </c>
      <c r="I8" s="23" t="s">
        <v>168</v>
      </c>
    </row>
    <row r="9" spans="2:9" ht="15.75" thickBot="1" x14ac:dyDescent="0.3">
      <c r="B9" s="22">
        <v>4</v>
      </c>
      <c r="C9" s="24" t="s">
        <v>175</v>
      </c>
      <c r="E9" s="22">
        <v>4</v>
      </c>
      <c r="F9" s="24" t="s">
        <v>164</v>
      </c>
      <c r="H9" s="22">
        <v>4</v>
      </c>
      <c r="I9" s="24" t="s">
        <v>166</v>
      </c>
    </row>
    <row r="11" spans="2:9" ht="15.75" thickBot="1" x14ac:dyDescent="0.3"/>
    <row r="12" spans="2:9" x14ac:dyDescent="0.25">
      <c r="B12" s="17" t="s">
        <v>55</v>
      </c>
      <c r="C12" s="18"/>
      <c r="E12" s="17" t="s">
        <v>57</v>
      </c>
      <c r="F12" s="18"/>
      <c r="H12" s="17" t="s">
        <v>59</v>
      </c>
      <c r="I12" s="18"/>
    </row>
    <row r="13" spans="2:9" x14ac:dyDescent="0.25">
      <c r="B13" s="19" t="s">
        <v>40</v>
      </c>
      <c r="C13" s="20" t="s">
        <v>17</v>
      </c>
      <c r="E13" s="19" t="s">
        <v>40</v>
      </c>
      <c r="F13" s="20" t="s">
        <v>17</v>
      </c>
      <c r="H13" s="19" t="s">
        <v>40</v>
      </c>
      <c r="I13" s="20" t="s">
        <v>17</v>
      </c>
    </row>
    <row r="14" spans="2:9" x14ac:dyDescent="0.25">
      <c r="B14" s="21">
        <v>1</v>
      </c>
      <c r="C14" s="23" t="s">
        <v>3</v>
      </c>
      <c r="E14" s="21">
        <v>1</v>
      </c>
      <c r="F14" s="23" t="s">
        <v>161</v>
      </c>
      <c r="H14" s="21">
        <v>1</v>
      </c>
      <c r="I14" s="23" t="s">
        <v>187</v>
      </c>
    </row>
    <row r="15" spans="2:9" x14ac:dyDescent="0.25">
      <c r="B15" s="21">
        <v>2</v>
      </c>
      <c r="C15" s="23" t="s">
        <v>145</v>
      </c>
      <c r="E15" s="21">
        <v>2</v>
      </c>
      <c r="F15" s="23" t="s">
        <v>178</v>
      </c>
      <c r="H15" s="21">
        <v>2</v>
      </c>
      <c r="I15" s="23" t="s">
        <v>86</v>
      </c>
    </row>
    <row r="16" spans="2:9" x14ac:dyDescent="0.25">
      <c r="B16" s="21">
        <v>3</v>
      </c>
      <c r="C16" s="23" t="s">
        <v>96</v>
      </c>
      <c r="E16" s="21">
        <v>3</v>
      </c>
      <c r="F16" s="23" t="s">
        <v>155</v>
      </c>
      <c r="H16" s="21">
        <v>3</v>
      </c>
      <c r="I16" s="23" t="s">
        <v>170</v>
      </c>
    </row>
    <row r="17" spans="2:9" ht="15.75" thickBot="1" x14ac:dyDescent="0.3">
      <c r="B17" s="22">
        <v>4</v>
      </c>
      <c r="C17" s="24" t="s">
        <v>171</v>
      </c>
      <c r="E17" s="22">
        <v>4</v>
      </c>
      <c r="F17" s="24" t="s">
        <v>98</v>
      </c>
      <c r="H17" s="22">
        <v>4</v>
      </c>
      <c r="I17" s="24" t="s">
        <v>179</v>
      </c>
    </row>
    <row r="19" spans="2:9" ht="15.75" thickBot="1" x14ac:dyDescent="0.3"/>
    <row r="20" spans="2:9" x14ac:dyDescent="0.25">
      <c r="B20" s="17" t="s">
        <v>61</v>
      </c>
      <c r="C20" s="18"/>
      <c r="E20" s="17" t="s">
        <v>63</v>
      </c>
      <c r="F20" s="18"/>
      <c r="H20" s="17" t="s">
        <v>64</v>
      </c>
      <c r="I20" s="18"/>
    </row>
    <row r="21" spans="2:9" x14ac:dyDescent="0.25">
      <c r="B21" s="19" t="s">
        <v>40</v>
      </c>
      <c r="C21" s="20" t="s">
        <v>17</v>
      </c>
      <c r="E21" s="19" t="s">
        <v>40</v>
      </c>
      <c r="F21" s="20" t="s">
        <v>17</v>
      </c>
      <c r="H21" s="19" t="s">
        <v>40</v>
      </c>
      <c r="I21" s="20" t="s">
        <v>17</v>
      </c>
    </row>
    <row r="22" spans="2:9" x14ac:dyDescent="0.25">
      <c r="B22" s="21">
        <v>1</v>
      </c>
      <c r="C22" s="23" t="s">
        <v>162</v>
      </c>
      <c r="E22" s="21">
        <v>1</v>
      </c>
      <c r="F22" s="23" t="s">
        <v>165</v>
      </c>
      <c r="H22" s="21">
        <v>1</v>
      </c>
      <c r="I22" s="23" t="s">
        <v>157</v>
      </c>
    </row>
    <row r="23" spans="2:9" x14ac:dyDescent="0.25">
      <c r="B23" s="21">
        <v>2</v>
      </c>
      <c r="C23" s="23" t="s">
        <v>148</v>
      </c>
      <c r="E23" s="21">
        <v>2</v>
      </c>
      <c r="F23" s="23" t="s">
        <v>150</v>
      </c>
      <c r="H23" s="21">
        <v>2</v>
      </c>
      <c r="I23" s="23" t="s">
        <v>156</v>
      </c>
    </row>
    <row r="24" spans="2:9" x14ac:dyDescent="0.25">
      <c r="B24" s="21">
        <v>3</v>
      </c>
      <c r="C24" s="23" t="s">
        <v>89</v>
      </c>
      <c r="E24" s="21">
        <v>3</v>
      </c>
      <c r="F24" s="23" t="s">
        <v>181</v>
      </c>
      <c r="H24" s="21">
        <v>3</v>
      </c>
      <c r="I24" s="23" t="s">
        <v>174</v>
      </c>
    </row>
    <row r="25" spans="2:9" ht="15.75" thickBot="1" x14ac:dyDescent="0.3">
      <c r="B25" s="22">
        <v>4</v>
      </c>
      <c r="C25" s="24" t="s">
        <v>180</v>
      </c>
      <c r="E25" s="22">
        <v>4</v>
      </c>
      <c r="F25" s="24" t="s">
        <v>143</v>
      </c>
      <c r="H25" s="22">
        <v>4</v>
      </c>
      <c r="I25" s="24" t="s">
        <v>160</v>
      </c>
    </row>
    <row r="27" spans="2:9" ht="15.75" thickBot="1" x14ac:dyDescent="0.3"/>
    <row r="28" spans="2:9" x14ac:dyDescent="0.25">
      <c r="B28" s="17" t="s">
        <v>65</v>
      </c>
      <c r="C28" s="18"/>
      <c r="E28" s="17" t="s">
        <v>66</v>
      </c>
      <c r="F28" s="18"/>
      <c r="H28" s="17" t="s">
        <v>67</v>
      </c>
      <c r="I28" s="18"/>
    </row>
    <row r="29" spans="2:9" x14ac:dyDescent="0.25">
      <c r="B29" s="19" t="s">
        <v>40</v>
      </c>
      <c r="C29" s="20" t="s">
        <v>17</v>
      </c>
      <c r="E29" s="19" t="s">
        <v>40</v>
      </c>
      <c r="F29" s="20" t="s">
        <v>17</v>
      </c>
      <c r="H29" s="19" t="s">
        <v>40</v>
      </c>
      <c r="I29" s="20" t="s">
        <v>17</v>
      </c>
    </row>
    <row r="30" spans="2:9" x14ac:dyDescent="0.25">
      <c r="B30" s="21">
        <v>1</v>
      </c>
      <c r="C30" s="23" t="s">
        <v>88</v>
      </c>
      <c r="E30" s="21">
        <v>1</v>
      </c>
      <c r="F30" s="23" t="s">
        <v>159</v>
      </c>
      <c r="H30" s="21">
        <v>1</v>
      </c>
      <c r="I30" s="23" t="s">
        <v>153</v>
      </c>
    </row>
    <row r="31" spans="2:9" x14ac:dyDescent="0.25">
      <c r="B31" s="21">
        <v>2</v>
      </c>
      <c r="C31" s="23" t="s">
        <v>182</v>
      </c>
      <c r="E31" s="21">
        <v>2</v>
      </c>
      <c r="F31" s="23" t="s">
        <v>184</v>
      </c>
      <c r="H31" s="21">
        <v>2</v>
      </c>
      <c r="I31" s="23" t="s">
        <v>185</v>
      </c>
    </row>
    <row r="32" spans="2:9" x14ac:dyDescent="0.25">
      <c r="B32" s="21">
        <v>3</v>
      </c>
      <c r="C32" s="23" t="s">
        <v>183</v>
      </c>
      <c r="E32" s="21">
        <v>3</v>
      </c>
      <c r="F32" s="23" t="s">
        <v>93</v>
      </c>
      <c r="H32" s="21">
        <v>3</v>
      </c>
      <c r="I32" s="23" t="s">
        <v>149</v>
      </c>
    </row>
    <row r="33" spans="2:9" ht="15.75" thickBot="1" x14ac:dyDescent="0.3">
      <c r="B33" s="22">
        <v>4</v>
      </c>
      <c r="C33" s="24" t="s">
        <v>95</v>
      </c>
      <c r="E33" s="22">
        <v>4</v>
      </c>
      <c r="F33" s="24" t="s">
        <v>144</v>
      </c>
      <c r="H33" s="22">
        <v>4</v>
      </c>
      <c r="I33" s="24" t="s">
        <v>186</v>
      </c>
    </row>
  </sheetData>
  <sheetProtection algorithmName="SHA-512" hashValue="wPSu0u5Irx4/lJYVvkMcw6jhOFdxIC/c1368JpXtWV97y1XX4mbWg02kLPckqOVfuQHBKPjx0qbVcdFRyP5ABA==" saltValue="bK2vOfciwSEpJ8OnF7cbYA==" spinCount="100000" sheet="1" objects="1" scenarios="1" selectLockedCells="1"/>
  <conditionalFormatting sqref="B4">
    <cfRule type="cellIs" dxfId="83" priority="114" operator="equal">
      <formula>"Brasil"</formula>
    </cfRule>
  </conditionalFormatting>
  <conditionalFormatting sqref="B12">
    <cfRule type="cellIs" dxfId="82" priority="19" operator="equal">
      <formula>"Brasil"</formula>
    </cfRule>
  </conditionalFormatting>
  <conditionalFormatting sqref="B20">
    <cfRule type="cellIs" dxfId="81" priority="16" operator="equal">
      <formula>"Brasil"</formula>
    </cfRule>
  </conditionalFormatting>
  <conditionalFormatting sqref="B28">
    <cfRule type="cellIs" dxfId="80" priority="1" operator="equal">
      <formula>"Brasil"</formula>
    </cfRule>
  </conditionalFormatting>
  <conditionalFormatting sqref="B5:C9">
    <cfRule type="cellIs" dxfId="79" priority="121" operator="equal">
      <formula>"Brasil"</formula>
    </cfRule>
  </conditionalFormatting>
  <conditionalFormatting sqref="B13:C17">
    <cfRule type="cellIs" dxfId="78" priority="21" operator="equal">
      <formula>"Brasil"</formula>
    </cfRule>
  </conditionalFormatting>
  <conditionalFormatting sqref="B21:C25">
    <cfRule type="cellIs" dxfId="77" priority="18" operator="equal">
      <formula>"Brasil"</formula>
    </cfRule>
  </conditionalFormatting>
  <conditionalFormatting sqref="B29:C33">
    <cfRule type="cellIs" dxfId="76" priority="3" operator="equal">
      <formula>"Brasil"</formula>
    </cfRule>
  </conditionalFormatting>
  <conditionalFormatting sqref="C6:C7">
    <cfRule type="expression" dxfId="75" priority="115">
      <formula>E6=3</formula>
    </cfRule>
  </conditionalFormatting>
  <conditionalFormatting sqref="C14:C15">
    <cfRule type="expression" dxfId="74" priority="20">
      <formula>E14=3</formula>
    </cfRule>
  </conditionalFormatting>
  <conditionalFormatting sqref="C22:C23">
    <cfRule type="expression" dxfId="73" priority="17">
      <formula>E22=3</formula>
    </cfRule>
  </conditionalFormatting>
  <conditionalFormatting sqref="C30:C31">
    <cfRule type="expression" dxfId="72" priority="2">
      <formula>E30=3</formula>
    </cfRule>
  </conditionalFormatting>
  <conditionalFormatting sqref="E4">
    <cfRule type="cellIs" dxfId="71" priority="31" operator="equal">
      <formula>"Brasil"</formula>
    </cfRule>
  </conditionalFormatting>
  <conditionalFormatting sqref="E12">
    <cfRule type="cellIs" dxfId="70" priority="22" operator="equal">
      <formula>"Brasil"</formula>
    </cfRule>
  </conditionalFormatting>
  <conditionalFormatting sqref="E20">
    <cfRule type="cellIs" dxfId="69" priority="13" operator="equal">
      <formula>"Brasil"</formula>
    </cfRule>
  </conditionalFormatting>
  <conditionalFormatting sqref="E28">
    <cfRule type="cellIs" dxfId="68" priority="4" operator="equal">
      <formula>"Brasil"</formula>
    </cfRule>
  </conditionalFormatting>
  <conditionalFormatting sqref="E5:F9">
    <cfRule type="cellIs" dxfId="67" priority="33" operator="equal">
      <formula>"Brasil"</formula>
    </cfRule>
  </conditionalFormatting>
  <conditionalFormatting sqref="E13:F17">
    <cfRule type="cellIs" dxfId="66" priority="24" operator="equal">
      <formula>"Brasil"</formula>
    </cfRule>
  </conditionalFormatting>
  <conditionalFormatting sqref="E21:F25">
    <cfRule type="cellIs" dxfId="65" priority="15" operator="equal">
      <formula>"Brasil"</formula>
    </cfRule>
  </conditionalFormatting>
  <conditionalFormatting sqref="E29:F33">
    <cfRule type="cellIs" dxfId="64" priority="6" operator="equal">
      <formula>"Brasil"</formula>
    </cfRule>
  </conditionalFormatting>
  <conditionalFormatting sqref="F6:F7">
    <cfRule type="expression" dxfId="63" priority="32">
      <formula>H6=3</formula>
    </cfRule>
  </conditionalFormatting>
  <conditionalFormatting sqref="F14:F15">
    <cfRule type="expression" dxfId="62" priority="23">
      <formula>H14=3</formula>
    </cfRule>
  </conditionalFormatting>
  <conditionalFormatting sqref="F22:F23">
    <cfRule type="expression" dxfId="61" priority="14">
      <formula>H22=3</formula>
    </cfRule>
  </conditionalFormatting>
  <conditionalFormatting sqref="F30:F31">
    <cfRule type="expression" dxfId="60" priority="5">
      <formula>H30=3</formula>
    </cfRule>
  </conditionalFormatting>
  <conditionalFormatting sqref="H4">
    <cfRule type="cellIs" dxfId="59" priority="28" operator="equal">
      <formula>"Brasil"</formula>
    </cfRule>
  </conditionalFormatting>
  <conditionalFormatting sqref="H12">
    <cfRule type="cellIs" dxfId="58" priority="25" operator="equal">
      <formula>"Brasil"</formula>
    </cfRule>
  </conditionalFormatting>
  <conditionalFormatting sqref="H20">
    <cfRule type="cellIs" dxfId="57" priority="10" operator="equal">
      <formula>"Brasil"</formula>
    </cfRule>
  </conditionalFormatting>
  <conditionalFormatting sqref="H28">
    <cfRule type="cellIs" dxfId="56" priority="7" operator="equal">
      <formula>"Brasil"</formula>
    </cfRule>
  </conditionalFormatting>
  <conditionalFormatting sqref="H5:I9">
    <cfRule type="cellIs" dxfId="55" priority="30" operator="equal">
      <formula>"Brasil"</formula>
    </cfRule>
  </conditionalFormatting>
  <conditionalFormatting sqref="H13:I17">
    <cfRule type="cellIs" dxfId="54" priority="27" operator="equal">
      <formula>"Brasil"</formula>
    </cfRule>
  </conditionalFormatting>
  <conditionalFormatting sqref="H21:I25">
    <cfRule type="cellIs" dxfId="53" priority="12" operator="equal">
      <formula>"Brasil"</formula>
    </cfRule>
  </conditionalFormatting>
  <conditionalFormatting sqref="H29:I33">
    <cfRule type="cellIs" dxfId="52" priority="9" operator="equal">
      <formula>"Brasil"</formula>
    </cfRule>
  </conditionalFormatting>
  <conditionalFormatting sqref="I6:I7">
    <cfRule type="expression" dxfId="51" priority="29">
      <formula>K6=3</formula>
    </cfRule>
  </conditionalFormatting>
  <conditionalFormatting sqref="I14:I15">
    <cfRule type="expression" dxfId="50" priority="26">
      <formula>K14=3</formula>
    </cfRule>
  </conditionalFormatting>
  <conditionalFormatting sqref="I22:I23">
    <cfRule type="expression" dxfId="49" priority="11">
      <formula>K22=3</formula>
    </cfRule>
  </conditionalFormatting>
  <conditionalFormatting sqref="I30:I31">
    <cfRule type="expression" dxfId="48" priority="8">
      <formula>K30=3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6CCF-F333-49AF-850B-159476231F1C}">
  <dimension ref="A1:BR75"/>
  <sheetViews>
    <sheetView showGridLines="0" showRowColHeaders="0" zoomScaleNormal="100" workbookViewId="0">
      <selection activeCell="F4" sqref="F4"/>
    </sheetView>
  </sheetViews>
  <sheetFormatPr defaultRowHeight="15" x14ac:dyDescent="0.25"/>
  <cols>
    <col min="1" max="1" width="9.140625" style="15"/>
    <col min="2" max="2" width="4.28515625" style="105" bestFit="1" customWidth="1"/>
    <col min="3" max="3" width="8.7109375" style="15" customWidth="1"/>
    <col min="4" max="4" width="7.7109375" style="15" hidden="1" customWidth="1"/>
    <col min="5" max="5" width="20.7109375" style="15" customWidth="1"/>
    <col min="6" max="6" width="3.7109375" style="15" customWidth="1"/>
    <col min="7" max="7" width="1.7109375" style="15" customWidth="1"/>
    <col min="8" max="8" width="3.7109375" style="15" customWidth="1"/>
    <col min="9" max="9" width="20.7109375" style="15" customWidth="1"/>
    <col min="10" max="13" width="0" style="15" hidden="1" customWidth="1"/>
    <col min="14" max="14" width="9.140625" style="15"/>
    <col min="15" max="15" width="3.140625" style="15" hidden="1" customWidth="1"/>
    <col min="16" max="16" width="15.42578125" style="15" hidden="1" customWidth="1"/>
    <col min="17" max="17" width="7.42578125" style="15" hidden="1" customWidth="1"/>
    <col min="18" max="18" width="6.28515625" style="15" hidden="1" customWidth="1"/>
    <col min="19" max="19" width="3.5703125" style="15" hidden="1" customWidth="1"/>
    <col min="20" max="20" width="4.85546875" style="15" hidden="1" customWidth="1"/>
    <col min="21" max="21" width="4.140625" style="15" hidden="1" customWidth="1"/>
    <col min="22" max="22" width="3.42578125" style="15" hidden="1" customWidth="1"/>
    <col min="23" max="24" width="3.5703125" style="15" hidden="1" customWidth="1"/>
    <col min="25" max="25" width="4.5703125" style="15" hidden="1" customWidth="1"/>
    <col min="26" max="26" width="4.7109375" style="15" hidden="1" customWidth="1"/>
    <col min="27" max="27" width="5.7109375" style="15" hidden="1" customWidth="1"/>
    <col min="28" max="29" width="3.85546875" style="15" hidden="1" customWidth="1"/>
    <col min="30" max="30" width="3" style="15" hidden="1" customWidth="1"/>
    <col min="31" max="31" width="2.7109375" style="15" customWidth="1"/>
    <col min="32" max="32" width="20.7109375" style="15" customWidth="1"/>
    <col min="33" max="39" width="3.7109375" style="15" customWidth="1"/>
    <col min="40" max="40" width="4" style="15" customWidth="1"/>
    <col min="41" max="41" width="9.140625" style="15"/>
    <col min="42" max="42" width="3.28515625" style="15" hidden="1" customWidth="1"/>
    <col min="43" max="43" width="10.42578125" style="15" hidden="1" customWidth="1"/>
    <col min="44" max="44" width="18.7109375" style="15" hidden="1" customWidth="1"/>
    <col min="45" max="45" width="6.28515625" style="15" hidden="1" customWidth="1"/>
    <col min="46" max="46" width="3.5703125" style="15" hidden="1" customWidth="1"/>
    <col min="47" max="47" width="4.85546875" style="15" hidden="1" customWidth="1"/>
    <col min="48" max="48" width="4.140625" style="15" hidden="1" customWidth="1"/>
    <col min="49" max="49" width="3.42578125" style="15" hidden="1" customWidth="1"/>
    <col min="50" max="51" width="3.5703125" style="15" hidden="1" customWidth="1"/>
    <col min="52" max="52" width="2.28515625" style="15" hidden="1" customWidth="1"/>
    <col min="53" max="53" width="3.42578125" style="15" hidden="1" customWidth="1"/>
    <col min="54" max="54" width="4.5703125" style="15" hidden="1" customWidth="1"/>
    <col min="55" max="55" width="4.7109375" style="15" hidden="1" customWidth="1"/>
    <col min="56" max="56" width="5.7109375" style="15" hidden="1" customWidth="1"/>
    <col min="57" max="58" width="3.85546875" style="15" hidden="1" customWidth="1"/>
    <col min="59" max="59" width="2.42578125" style="15" hidden="1" customWidth="1"/>
    <col min="60" max="60" width="3.28515625" style="15" hidden="1" customWidth="1"/>
    <col min="61" max="61" width="3.7109375" style="15" customWidth="1"/>
    <col min="62" max="62" width="20.7109375" style="15" customWidth="1"/>
    <col min="63" max="70" width="3.7109375" style="15" customWidth="1"/>
    <col min="71" max="16384" width="9.140625" style="15"/>
  </cols>
  <sheetData>
    <row r="1" spans="1:70" ht="22.5" customHeight="1" x14ac:dyDescent="0.35">
      <c r="A1" s="25"/>
      <c r="B1" s="176" t="s">
        <v>68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</row>
    <row r="2" spans="1:70" ht="15" customHeight="1" thickBot="1" x14ac:dyDescent="0.4">
      <c r="A2" s="25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</row>
    <row r="3" spans="1:70" ht="15.75" thickBot="1" x14ac:dyDescent="0.3">
      <c r="A3" s="27"/>
      <c r="B3" s="89" t="s">
        <v>14</v>
      </c>
      <c r="C3" s="90" t="s">
        <v>15</v>
      </c>
      <c r="D3" s="91" t="s">
        <v>16</v>
      </c>
      <c r="E3" s="91" t="s">
        <v>17</v>
      </c>
      <c r="F3" s="191" t="s">
        <v>18</v>
      </c>
      <c r="G3" s="191"/>
      <c r="H3" s="191"/>
      <c r="I3" s="91" t="s">
        <v>17</v>
      </c>
      <c r="J3" s="28"/>
      <c r="K3" s="28"/>
      <c r="L3" s="28"/>
      <c r="M3" s="29"/>
      <c r="N3" s="30"/>
      <c r="O3" s="31"/>
      <c r="P3" s="32" t="s">
        <v>19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4"/>
      <c r="AE3" s="75" t="s">
        <v>19</v>
      </c>
      <c r="AF3" s="76"/>
      <c r="AG3" s="76"/>
      <c r="AH3" s="76"/>
      <c r="AI3" s="76"/>
      <c r="AJ3" s="76"/>
      <c r="AK3" s="76"/>
      <c r="AL3" s="76"/>
      <c r="AM3" s="76"/>
      <c r="AN3" s="77"/>
    </row>
    <row r="4" spans="1:70" x14ac:dyDescent="0.25">
      <c r="A4" s="35"/>
      <c r="B4" s="100" t="s">
        <v>20</v>
      </c>
      <c r="C4" s="95">
        <v>46184</v>
      </c>
      <c r="D4" s="36" t="s">
        <v>21</v>
      </c>
      <c r="E4" s="106" t="str">
        <f>P6</f>
        <v>México</v>
      </c>
      <c r="F4" s="123">
        <v>2</v>
      </c>
      <c r="G4" s="84" t="s">
        <v>22</v>
      </c>
      <c r="H4" s="123">
        <v>0</v>
      </c>
      <c r="I4" s="107" t="str">
        <f>P7</f>
        <v>África do Sul</v>
      </c>
      <c r="J4" s="38" t="str">
        <f t="shared" ref="J4:J35" si="0">IF(F4=H4,"empate",IF(F4&gt;H4,E4,I4))</f>
        <v>México</v>
      </c>
      <c r="K4" s="38" t="str">
        <f t="shared" ref="K4:K35" si="1">IF(F4="","",IF(H4="","",IF(J4="empate",E4,"")))</f>
        <v/>
      </c>
      <c r="L4" s="38" t="str">
        <f t="shared" ref="L4:L35" si="2">IF(E4="","",IF(F4="","",IF(M4="empate",I4,"")))</f>
        <v/>
      </c>
      <c r="M4" s="39" t="str">
        <f t="shared" ref="M4:M35" si="3">IF(F4=H4,"empate",IF(F4&lt;H4,E4,I4))</f>
        <v>África do Sul</v>
      </c>
      <c r="N4" s="40"/>
      <c r="O4" s="41"/>
      <c r="P4" s="42" t="s">
        <v>23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  <c r="AE4" s="78" t="s">
        <v>23</v>
      </c>
      <c r="AF4" s="79"/>
      <c r="AG4" s="79"/>
      <c r="AH4" s="79"/>
      <c r="AI4" s="79"/>
      <c r="AJ4" s="79"/>
      <c r="AK4" s="79"/>
      <c r="AL4" s="79"/>
      <c r="AM4" s="79"/>
      <c r="AN4" s="80"/>
      <c r="BI4" s="92" t="s">
        <v>92</v>
      </c>
      <c r="BJ4" s="93"/>
      <c r="BK4" s="93"/>
      <c r="BL4" s="93"/>
      <c r="BM4" s="93"/>
      <c r="BN4" s="93"/>
      <c r="BO4" s="93"/>
      <c r="BP4" s="93"/>
      <c r="BQ4" s="93"/>
      <c r="BR4" s="94"/>
    </row>
    <row r="5" spans="1:70" x14ac:dyDescent="0.25">
      <c r="A5" s="45"/>
      <c r="B5" s="100" t="s">
        <v>20</v>
      </c>
      <c r="C5" s="95">
        <v>46184</v>
      </c>
      <c r="D5" s="36" t="s">
        <v>24</v>
      </c>
      <c r="E5" s="106" t="str">
        <f>P8</f>
        <v>Coreia do Sul</v>
      </c>
      <c r="F5" s="123">
        <v>2</v>
      </c>
      <c r="G5" s="84" t="s">
        <v>22</v>
      </c>
      <c r="H5" s="123">
        <v>1</v>
      </c>
      <c r="I5" s="107" t="str">
        <f>P9</f>
        <v>República Tcheca</v>
      </c>
      <c r="J5" s="38" t="str">
        <f t="shared" si="0"/>
        <v>Coreia do Sul</v>
      </c>
      <c r="K5" s="38" t="str">
        <f t="shared" si="1"/>
        <v/>
      </c>
      <c r="L5" s="38" t="str">
        <f t="shared" si="2"/>
        <v/>
      </c>
      <c r="M5" s="39" t="str">
        <f t="shared" si="3"/>
        <v>República Tcheca</v>
      </c>
      <c r="N5" s="46"/>
      <c r="O5" s="47" t="s">
        <v>25</v>
      </c>
      <c r="P5" s="16" t="s">
        <v>26</v>
      </c>
      <c r="Q5" s="38" t="s">
        <v>27</v>
      </c>
      <c r="R5" s="38" t="s">
        <v>28</v>
      </c>
      <c r="S5" s="38" t="s">
        <v>29</v>
      </c>
      <c r="T5" s="38" t="s">
        <v>30</v>
      </c>
      <c r="U5" s="38" t="s">
        <v>31</v>
      </c>
      <c r="V5" s="38" t="s">
        <v>32</v>
      </c>
      <c r="W5" s="38" t="s">
        <v>33</v>
      </c>
      <c r="X5" s="38" t="s">
        <v>34</v>
      </c>
      <c r="Y5" s="38" t="s">
        <v>35</v>
      </c>
      <c r="Z5" s="38" t="s">
        <v>36</v>
      </c>
      <c r="AA5" s="38" t="s">
        <v>37</v>
      </c>
      <c r="AB5" s="38" t="s">
        <v>38</v>
      </c>
      <c r="AC5" s="39" t="s">
        <v>39</v>
      </c>
      <c r="AD5" s="45"/>
      <c r="AE5" s="21" t="s">
        <v>40</v>
      </c>
      <c r="AF5" s="81" t="s">
        <v>17</v>
      </c>
      <c r="AG5" s="81" t="s">
        <v>41</v>
      </c>
      <c r="AH5" s="81" t="s">
        <v>42</v>
      </c>
      <c r="AI5" s="81" t="s">
        <v>43</v>
      </c>
      <c r="AJ5" s="81" t="s">
        <v>44</v>
      </c>
      <c r="AK5" s="81" t="s">
        <v>45</v>
      </c>
      <c r="AL5" s="81" t="s">
        <v>32</v>
      </c>
      <c r="AM5" s="81" t="s">
        <v>33</v>
      </c>
      <c r="AN5" s="82" t="s">
        <v>34</v>
      </c>
      <c r="AP5" s="48" t="s">
        <v>25</v>
      </c>
      <c r="AQ5" s="37" t="s">
        <v>17</v>
      </c>
      <c r="AR5" s="38" t="s">
        <v>27</v>
      </c>
      <c r="AS5" s="38" t="s">
        <v>28</v>
      </c>
      <c r="AT5" s="38" t="s">
        <v>29</v>
      </c>
      <c r="AU5" s="38" t="s">
        <v>30</v>
      </c>
      <c r="AV5" s="38" t="s">
        <v>31</v>
      </c>
      <c r="AW5" s="38" t="s">
        <v>32</v>
      </c>
      <c r="AX5" s="38" t="s">
        <v>33</v>
      </c>
      <c r="AY5" s="38" t="s">
        <v>34</v>
      </c>
      <c r="AZ5" s="38"/>
      <c r="BA5" s="38"/>
      <c r="BB5" s="38" t="s">
        <v>35</v>
      </c>
      <c r="BC5" s="38" t="s">
        <v>36</v>
      </c>
      <c r="BD5" s="38" t="s">
        <v>37</v>
      </c>
      <c r="BE5" s="38" t="s">
        <v>38</v>
      </c>
      <c r="BF5" s="39" t="s">
        <v>39</v>
      </c>
      <c r="BG5" s="45"/>
      <c r="BI5" s="21" t="s">
        <v>40</v>
      </c>
      <c r="BJ5" s="81" t="s">
        <v>17</v>
      </c>
      <c r="BK5" s="81" t="s">
        <v>41</v>
      </c>
      <c r="BL5" s="81" t="s">
        <v>42</v>
      </c>
      <c r="BM5" s="81" t="s">
        <v>43</v>
      </c>
      <c r="BN5" s="81" t="s">
        <v>44</v>
      </c>
      <c r="BO5" s="81" t="s">
        <v>45</v>
      </c>
      <c r="BP5" s="81" t="s">
        <v>32</v>
      </c>
      <c r="BQ5" s="81" t="s">
        <v>33</v>
      </c>
      <c r="BR5" s="82" t="s">
        <v>34</v>
      </c>
    </row>
    <row r="6" spans="1:70" x14ac:dyDescent="0.25">
      <c r="A6" s="45"/>
      <c r="B6" s="100" t="s">
        <v>20</v>
      </c>
      <c r="C6" s="95">
        <v>46191</v>
      </c>
      <c r="D6" s="36" t="s">
        <v>46</v>
      </c>
      <c r="E6" s="106" t="str">
        <f>P6</f>
        <v>México</v>
      </c>
      <c r="F6" s="123">
        <v>1</v>
      </c>
      <c r="G6" s="84" t="s">
        <v>22</v>
      </c>
      <c r="H6" s="123">
        <v>0</v>
      </c>
      <c r="I6" s="107" t="str">
        <f>P8</f>
        <v>Coreia do Sul</v>
      </c>
      <c r="J6" s="38" t="str">
        <f t="shared" si="0"/>
        <v>México</v>
      </c>
      <c r="K6" s="38" t="str">
        <f t="shared" si="1"/>
        <v/>
      </c>
      <c r="L6" s="38" t="str">
        <f t="shared" si="2"/>
        <v/>
      </c>
      <c r="M6" s="39" t="str">
        <f t="shared" si="3"/>
        <v>Coreia do Sul</v>
      </c>
      <c r="N6" s="46"/>
      <c r="O6" s="47">
        <f>RANK(Q6,$Q$6:$Q$9)+SUM(Y6:AB6)</f>
        <v>1</v>
      </c>
      <c r="P6" s="49" t="str">
        <f>Sorteios!C6</f>
        <v>México</v>
      </c>
      <c r="Q6" s="38">
        <f>(S6*3)+(T6*1)</f>
        <v>9</v>
      </c>
      <c r="R6" s="38">
        <f>SUM(S6:U6)</f>
        <v>3</v>
      </c>
      <c r="S6" s="38">
        <f>COUNTIF(J:J,P6)</f>
        <v>3</v>
      </c>
      <c r="T6" s="38">
        <f>COUNTIF(K:K,P6)+COUNTIF(L:L,P6)</f>
        <v>0</v>
      </c>
      <c r="U6" s="38">
        <f>COUNTIF(M:M,P6)</f>
        <v>0</v>
      </c>
      <c r="V6" s="38">
        <f>SUMIF(E:E,P6,F:F)+SUMIF(I:I,P6,H:H)</f>
        <v>6</v>
      </c>
      <c r="W6" s="38">
        <f>SUMIF(E:E,P6,H:H)+SUMIF(I:I,P6,F:F)</f>
        <v>0</v>
      </c>
      <c r="X6" s="38">
        <f>V6-W6</f>
        <v>6</v>
      </c>
      <c r="Y6" s="38">
        <f>SUMPRODUCT(($Q$6:$Q$9=Q6)*($X$6:$X$9&gt;X6))</f>
        <v>0</v>
      </c>
      <c r="Z6" s="38">
        <f>SUMPRODUCT(($Q$6:$Q$9=Q6)*($X$6:$X$9=X6)*($V$6:$V$9&gt;V6))</f>
        <v>0</v>
      </c>
      <c r="AA6" s="38">
        <f>SUMPRODUCT(($Q$6:$Q$9=Q6)*($X$6:$X$9=X6)*($V$6:$V$9=V6)*($W$6:$W$9&gt;W6))</f>
        <v>0</v>
      </c>
      <c r="AB6" s="38">
        <f>SUMPRODUCT(($Q$6:$Q$9=Q6)*($X$6:$X$9=X6)*($V$6:$V$9=V6)*($W$6:$W$9=W6)*($AC$6:$AC$9&lt;AC6))</f>
        <v>0</v>
      </c>
      <c r="AC6" s="39">
        <v>1</v>
      </c>
      <c r="AD6" s="45"/>
      <c r="AE6" s="21">
        <v>1</v>
      </c>
      <c r="AF6" s="83" t="str">
        <f>VLOOKUP($AE6,$O$6:$X$9,2,FALSE)</f>
        <v>México</v>
      </c>
      <c r="AG6" s="84">
        <f>VLOOKUP($AE6,$O$6:$X$9,3,FALSE)</f>
        <v>9</v>
      </c>
      <c r="AH6" s="84">
        <f>VLOOKUP($AE6,$O$6:$X$9,4,FALSE)</f>
        <v>3</v>
      </c>
      <c r="AI6" s="84">
        <f>VLOOKUP($AE6,$O$6:$X$9,5,FALSE)</f>
        <v>3</v>
      </c>
      <c r="AJ6" s="84">
        <f>VLOOKUP($AE6,$O$6:$X$9,6,FALSE)</f>
        <v>0</v>
      </c>
      <c r="AK6" s="84">
        <f>VLOOKUP($AE6,$O$6:$X$9,7,FALSE)</f>
        <v>0</v>
      </c>
      <c r="AL6" s="84">
        <f>VLOOKUP($AE6,$O$6:$X$9,8,FALSE)</f>
        <v>6</v>
      </c>
      <c r="AM6" s="84">
        <f>VLOOKUP($AE6,$O$6:$X$9,9,FALSE)</f>
        <v>0</v>
      </c>
      <c r="AN6" s="85">
        <f>VLOOKUP($AE6,$O$6:$X$9,10,FALSE)</f>
        <v>6</v>
      </c>
      <c r="AP6" s="48">
        <f t="shared" ref="AP6:AP17" si="4">RANK(AR6,$AR$6:$AR$17)+SUM(BB6:BE6)</f>
        <v>10</v>
      </c>
      <c r="AQ6" s="50" t="str">
        <f>AF8</f>
        <v>Coreia do Sul</v>
      </c>
      <c r="AR6" s="38">
        <f>(AT6*3)+(AU6*1)</f>
        <v>3</v>
      </c>
      <c r="AS6" s="38">
        <f>SUM(AT6:AV6)</f>
        <v>3</v>
      </c>
      <c r="AT6" s="38">
        <f t="shared" ref="AT6:AT17" si="5">VLOOKUP(AQ6,$P$5:$X$75,4,FALSE)</f>
        <v>1</v>
      </c>
      <c r="AU6" s="38">
        <f t="shared" ref="AU6:AU17" si="6">VLOOKUP(AQ6,$P$5:$X$75,5,FALSE)</f>
        <v>0</v>
      </c>
      <c r="AV6" s="38">
        <f t="shared" ref="AV6:AV17" si="7">VLOOKUP(AQ6,$P$5:$X$75,6,FALSE)</f>
        <v>2</v>
      </c>
      <c r="AW6" s="38">
        <f t="shared" ref="AW6:AW17" si="8">VLOOKUP(AQ6,$P$5:$X$75,7,FALSE)</f>
        <v>2</v>
      </c>
      <c r="AX6" s="38">
        <f t="shared" ref="AX6:AX17" si="9">VLOOKUP(AQ6,$P$5:$X$75,8,FALSE)</f>
        <v>3</v>
      </c>
      <c r="AY6" s="38">
        <f>AW6-AX6</f>
        <v>-1</v>
      </c>
      <c r="AZ6" s="38" t="s">
        <v>20</v>
      </c>
      <c r="BA6" s="38" t="str">
        <f>AQ6</f>
        <v>Coreia do Sul</v>
      </c>
      <c r="BB6" s="38">
        <f t="shared" ref="BB6:BB17" si="10">SUMPRODUCT(($AR$6:$AR$17=AR6)*($AY$6:$AY$17&gt;AY6))</f>
        <v>2</v>
      </c>
      <c r="BC6" s="38">
        <f t="shared" ref="BC6:BC17" si="11">SUMPRODUCT(($AR$6:$AR$17=AR6)*($AY$6:$AY$17=AY6)*($AW$6:$AW$17&gt;AW6))</f>
        <v>0</v>
      </c>
      <c r="BD6" s="38">
        <f t="shared" ref="BD6:BD17" si="12">SUMPRODUCT(($AR$6:$AR$17=AR6)*($AY$6:$AY$17=AY6)*($AW$6:$AW$17=AW6)*($AX$6:$AX$17&gt;AX6))</f>
        <v>0</v>
      </c>
      <c r="BE6" s="38">
        <f t="shared" ref="BE6:BE17" si="13">SUMPRODUCT(($AR$6:$AR$17=AR6)*($AY$6:$AY$17=AY6)*($AW$6:$AW$17=AW6)*($AX$6:$AX$17=AX6)*($BF$6:$BF$17&lt;BF6))</f>
        <v>0</v>
      </c>
      <c r="BF6" s="39">
        <v>1</v>
      </c>
      <c r="BG6" s="45"/>
      <c r="BI6" s="21">
        <v>1</v>
      </c>
      <c r="BJ6" s="83" t="str">
        <f t="shared" ref="BJ6:BJ17" si="14">VLOOKUP($BI6,$AP$6:$AY$17,2,FALSE)</f>
        <v>RD Congo</v>
      </c>
      <c r="BK6" s="84">
        <f t="shared" ref="BK6:BK17" si="15">VLOOKUP($BI6,$AP$6:$AY$17,3,FALSE)</f>
        <v>4</v>
      </c>
      <c r="BL6" s="84">
        <f t="shared" ref="BL6:BL17" si="16">VLOOKUP($BI6,$AP$6:$AY$17,4,FALSE)</f>
        <v>3</v>
      </c>
      <c r="BM6" s="84">
        <f t="shared" ref="BM6:BM17" si="17">VLOOKUP($BI6,$AP$6:$AY$17,5,FALSE)</f>
        <v>1</v>
      </c>
      <c r="BN6" s="84">
        <f t="shared" ref="BN6:BN17" si="18">VLOOKUP($BI6,$AP$6:$AY$17,6,FALSE)</f>
        <v>1</v>
      </c>
      <c r="BO6" s="84">
        <f t="shared" ref="BO6:BO17" si="19">VLOOKUP($BI6,$AP$6:$AY$17,7,FALSE)</f>
        <v>1</v>
      </c>
      <c r="BP6" s="84">
        <f t="shared" ref="BP6:BP17" si="20">VLOOKUP($BI6,$AP$6:$AY$17,8,FALSE)</f>
        <v>4</v>
      </c>
      <c r="BQ6" s="84">
        <f t="shared" ref="BQ6:BQ17" si="21">VLOOKUP($BI6,$AP$6:$AY$17,9,FALSE)</f>
        <v>3</v>
      </c>
      <c r="BR6" s="85">
        <f t="shared" ref="BR6:BR17" si="22">VLOOKUP($BI6,$AP$6:$AY$17,10,FALSE)</f>
        <v>1</v>
      </c>
    </row>
    <row r="7" spans="1:70" x14ac:dyDescent="0.25">
      <c r="A7" s="45"/>
      <c r="B7" s="100" t="s">
        <v>20</v>
      </c>
      <c r="C7" s="95">
        <v>46191</v>
      </c>
      <c r="D7" s="36" t="s">
        <v>21</v>
      </c>
      <c r="E7" s="106" t="str">
        <f>P9</f>
        <v>República Tcheca</v>
      </c>
      <c r="F7" s="123">
        <v>1</v>
      </c>
      <c r="G7" s="84" t="s">
        <v>22</v>
      </c>
      <c r="H7" s="123">
        <v>1</v>
      </c>
      <c r="I7" s="107" t="str">
        <f>P7</f>
        <v>África do Sul</v>
      </c>
      <c r="J7" s="38" t="str">
        <f t="shared" si="0"/>
        <v>empate</v>
      </c>
      <c r="K7" s="38" t="str">
        <f t="shared" si="1"/>
        <v>República Tcheca</v>
      </c>
      <c r="L7" s="38" t="str">
        <f t="shared" si="2"/>
        <v>África do Sul</v>
      </c>
      <c r="M7" s="39" t="str">
        <f t="shared" si="3"/>
        <v>empate</v>
      </c>
      <c r="N7" s="46"/>
      <c r="O7" s="47">
        <f>RANK(Q7,$Q$6:$Q$9)+SUM(Y7:AB7)</f>
        <v>2</v>
      </c>
      <c r="P7" s="49" t="str">
        <f>Sorteios!C7</f>
        <v>África do Sul</v>
      </c>
      <c r="Q7" s="38">
        <f t="shared" ref="Q7:Q9" si="23">(S7*3)+(T7*1)</f>
        <v>4</v>
      </c>
      <c r="R7" s="38">
        <f t="shared" ref="R7:R9" si="24">SUM(S7:U7)</f>
        <v>3</v>
      </c>
      <c r="S7" s="38">
        <f>COUNTIF(J:J,P7)</f>
        <v>1</v>
      </c>
      <c r="T7" s="38">
        <f>COUNTIF(K:K,P7)+COUNTIF(L:L,P7)</f>
        <v>1</v>
      </c>
      <c r="U7" s="38">
        <f>COUNTIF(M:M,P7)</f>
        <v>1</v>
      </c>
      <c r="V7" s="38">
        <f>SUMIF(E:E,P7,F:F)+SUMIF(I:I,P7,H:H)</f>
        <v>2</v>
      </c>
      <c r="W7" s="38">
        <f>SUMIF(E:E,P7,H:H)+SUMIF(I:I,P7,F:F)</f>
        <v>3</v>
      </c>
      <c r="X7" s="38">
        <f t="shared" ref="X7:X9" si="25">V7-W7</f>
        <v>-1</v>
      </c>
      <c r="Y7" s="38">
        <f>SUMPRODUCT(($Q$6:$Q$9=Q7)*($X$6:$X$9&gt;X7))</f>
        <v>0</v>
      </c>
      <c r="Z7" s="38">
        <f>SUMPRODUCT(($Q$6:$Q$9=Q7)*($X$6:$X$9=X7)*($V$6:$V$9&gt;V7))</f>
        <v>0</v>
      </c>
      <c r="AA7" s="38">
        <f>SUMPRODUCT(($Q$6:$Q$9=Q7)*($X$6:$X$9=X7)*($V$6:$V$9=V7)*($W$6:$W$9&gt;W7))</f>
        <v>0</v>
      </c>
      <c r="AB7" s="38">
        <f>SUMPRODUCT(($Q$6:$Q$9=Q7)*($X$6:$X$9=X7)*($V$6:$V$9=V7)*($W$6:$W$9=W7)*($AC$6:$AC$9&lt;AC7))</f>
        <v>0</v>
      </c>
      <c r="AC7" s="39">
        <v>2</v>
      </c>
      <c r="AD7" s="45"/>
      <c r="AE7" s="21">
        <v>2</v>
      </c>
      <c r="AF7" s="83" t="str">
        <f>VLOOKUP($AE7,$O$6:$X$9,2,FALSE)</f>
        <v>África do Sul</v>
      </c>
      <c r="AG7" s="84">
        <f>VLOOKUP($AE7,$O$6:$X$9,3,FALSE)</f>
        <v>4</v>
      </c>
      <c r="AH7" s="84">
        <f>VLOOKUP($AE7,$O$6:$X$9,4,FALSE)</f>
        <v>3</v>
      </c>
      <c r="AI7" s="84">
        <f>VLOOKUP($AE7,$O$6:$X$9,5,FALSE)</f>
        <v>1</v>
      </c>
      <c r="AJ7" s="84">
        <f>VLOOKUP($AE7,$O$6:$X$9,6,FALSE)</f>
        <v>1</v>
      </c>
      <c r="AK7" s="84">
        <f>VLOOKUP($AE7,$O$6:$X$9,7,FALSE)</f>
        <v>1</v>
      </c>
      <c r="AL7" s="84">
        <f>VLOOKUP($AE7,$O$6:$X$9,8,FALSE)</f>
        <v>2</v>
      </c>
      <c r="AM7" s="84">
        <f>VLOOKUP($AE7,$O$6:$X$9,9,FALSE)</f>
        <v>3</v>
      </c>
      <c r="AN7" s="85">
        <f>VLOOKUP($AE7,$O$6:$X$9,10,FALSE)</f>
        <v>-1</v>
      </c>
      <c r="AP7" s="48">
        <f t="shared" si="4"/>
        <v>5</v>
      </c>
      <c r="AQ7" s="50" t="str">
        <f>AF14</f>
        <v>Bósnia</v>
      </c>
      <c r="AR7" s="38">
        <f t="shared" ref="AR7:AR17" si="26">(AT7*3)+(AU7*1)</f>
        <v>4</v>
      </c>
      <c r="AS7" s="38">
        <f t="shared" ref="AS7:AS17" si="27">SUM(AT7:AV7)</f>
        <v>3</v>
      </c>
      <c r="AT7" s="38">
        <f t="shared" si="5"/>
        <v>1</v>
      </c>
      <c r="AU7" s="38">
        <f t="shared" si="6"/>
        <v>1</v>
      </c>
      <c r="AV7" s="38">
        <f t="shared" si="7"/>
        <v>1</v>
      </c>
      <c r="AW7" s="38">
        <f t="shared" si="8"/>
        <v>5</v>
      </c>
      <c r="AX7" s="38">
        <f t="shared" si="9"/>
        <v>6</v>
      </c>
      <c r="AY7" s="38">
        <f t="shared" ref="AY7:AY17" si="28">AW7-AX7</f>
        <v>-1</v>
      </c>
      <c r="AZ7" s="38" t="s">
        <v>48</v>
      </c>
      <c r="BA7" s="38" t="str">
        <f t="shared" ref="BA7:BA17" si="29">AQ7</f>
        <v>Bósnia</v>
      </c>
      <c r="BB7" s="38">
        <f t="shared" si="10"/>
        <v>4</v>
      </c>
      <c r="BC7" s="38">
        <f t="shared" si="11"/>
        <v>0</v>
      </c>
      <c r="BD7" s="38">
        <f t="shared" si="12"/>
        <v>0</v>
      </c>
      <c r="BE7" s="38">
        <f t="shared" si="13"/>
        <v>0</v>
      </c>
      <c r="BF7" s="39">
        <v>2</v>
      </c>
      <c r="BG7" s="45"/>
      <c r="BI7" s="21">
        <v>2</v>
      </c>
      <c r="BJ7" s="83" t="str">
        <f t="shared" si="14"/>
        <v>Suécia</v>
      </c>
      <c r="BK7" s="84">
        <f t="shared" si="15"/>
        <v>4</v>
      </c>
      <c r="BL7" s="84">
        <f t="shared" si="16"/>
        <v>3</v>
      </c>
      <c r="BM7" s="84">
        <f t="shared" si="17"/>
        <v>1</v>
      </c>
      <c r="BN7" s="84">
        <f t="shared" si="18"/>
        <v>1</v>
      </c>
      <c r="BO7" s="84">
        <f t="shared" si="19"/>
        <v>1</v>
      </c>
      <c r="BP7" s="84">
        <f t="shared" si="20"/>
        <v>7</v>
      </c>
      <c r="BQ7" s="84">
        <f t="shared" si="21"/>
        <v>7</v>
      </c>
      <c r="BR7" s="85">
        <f t="shared" si="22"/>
        <v>0</v>
      </c>
    </row>
    <row r="8" spans="1:70" x14ac:dyDescent="0.25">
      <c r="A8" s="45"/>
      <c r="B8" s="100" t="s">
        <v>20</v>
      </c>
      <c r="C8" s="95">
        <v>46197</v>
      </c>
      <c r="D8" s="36" t="s">
        <v>47</v>
      </c>
      <c r="E8" s="106" t="str">
        <f>P9</f>
        <v>República Tcheca</v>
      </c>
      <c r="F8" s="123">
        <v>0</v>
      </c>
      <c r="G8" s="84" t="s">
        <v>22</v>
      </c>
      <c r="H8" s="123">
        <v>3</v>
      </c>
      <c r="I8" s="107" t="str">
        <f>P6</f>
        <v>México</v>
      </c>
      <c r="J8" s="38" t="str">
        <f t="shared" si="0"/>
        <v>México</v>
      </c>
      <c r="K8" s="38" t="str">
        <f t="shared" si="1"/>
        <v/>
      </c>
      <c r="L8" s="38" t="str">
        <f t="shared" si="2"/>
        <v/>
      </c>
      <c r="M8" s="39" t="str">
        <f t="shared" si="3"/>
        <v>República Tcheca</v>
      </c>
      <c r="N8" s="46"/>
      <c r="O8" s="47">
        <f>RANK(Q8,$Q$6:$Q$9)+SUM(Y8:AB8)</f>
        <v>3</v>
      </c>
      <c r="P8" s="49" t="str">
        <f>Sorteios!C8</f>
        <v>Coreia do Sul</v>
      </c>
      <c r="Q8" s="38">
        <f t="shared" si="23"/>
        <v>3</v>
      </c>
      <c r="R8" s="38">
        <f t="shared" si="24"/>
        <v>3</v>
      </c>
      <c r="S8" s="38">
        <f>COUNTIF(J:J,P8)</f>
        <v>1</v>
      </c>
      <c r="T8" s="38">
        <f>COUNTIF(K:K,P8)+COUNTIF(L:L,P8)</f>
        <v>0</v>
      </c>
      <c r="U8" s="38">
        <f>COUNTIF(M:M,P8)</f>
        <v>2</v>
      </c>
      <c r="V8" s="38">
        <f>SUMIF(E:E,P8,F:F)+SUMIF(I:I,P8,H:H)</f>
        <v>2</v>
      </c>
      <c r="W8" s="38">
        <f>SUMIF(E:E,P8,H:H)+SUMIF(I:I,P8,F:F)</f>
        <v>3</v>
      </c>
      <c r="X8" s="38">
        <f t="shared" si="25"/>
        <v>-1</v>
      </c>
      <c r="Y8" s="38">
        <f>SUMPRODUCT(($Q$6:$Q$9=Q8)*($X$6:$X$9&gt;X8))</f>
        <v>0</v>
      </c>
      <c r="Z8" s="38">
        <f>SUMPRODUCT(($Q$6:$Q$9=Q8)*($X$6:$X$9=X8)*($V$6:$V$9&gt;V8))</f>
        <v>0</v>
      </c>
      <c r="AA8" s="38">
        <f>SUMPRODUCT(($Q$6:$Q$9=Q8)*($X$6:$X$9=X8)*($V$6:$V$9=V8)*($W$6:$W$9&gt;W8))</f>
        <v>0</v>
      </c>
      <c r="AB8" s="38">
        <f>SUMPRODUCT(($Q$6:$Q$9=Q8)*($X$6:$X$9=X8)*($V$6:$V$9=V8)*($W$6:$W$9=W8)*($AC$6:$AC$9&lt;AC8))</f>
        <v>0</v>
      </c>
      <c r="AC8" s="39">
        <v>3</v>
      </c>
      <c r="AD8" s="45"/>
      <c r="AE8" s="21">
        <v>3</v>
      </c>
      <c r="AF8" s="83" t="str">
        <f>VLOOKUP($AE8,$O$6:$X$9,2,FALSE)</f>
        <v>Coreia do Sul</v>
      </c>
      <c r="AG8" s="84">
        <f>VLOOKUP($AE8,$O$6:$X$9,3,FALSE)</f>
        <v>3</v>
      </c>
      <c r="AH8" s="84">
        <f>VLOOKUP($AE8,$O$6:$X$9,4,FALSE)</f>
        <v>3</v>
      </c>
      <c r="AI8" s="84">
        <f>VLOOKUP($AE8,$O$6:$X$9,5,FALSE)</f>
        <v>1</v>
      </c>
      <c r="AJ8" s="84">
        <f>VLOOKUP($AE8,$O$6:$X$9,6,FALSE)</f>
        <v>0</v>
      </c>
      <c r="AK8" s="84">
        <f>VLOOKUP($AE8,$O$6:$X$9,7,FALSE)</f>
        <v>2</v>
      </c>
      <c r="AL8" s="84">
        <f>VLOOKUP($AE8,$O$6:$X$9,8,FALSE)</f>
        <v>2</v>
      </c>
      <c r="AM8" s="84">
        <f>VLOOKUP($AE8,$O$6:$X$9,9,FALSE)</f>
        <v>3</v>
      </c>
      <c r="AN8" s="85">
        <f>VLOOKUP($AE8,$O$6:$X$9,10,FALSE)</f>
        <v>-1</v>
      </c>
      <c r="AP8" s="48">
        <f t="shared" si="4"/>
        <v>11</v>
      </c>
      <c r="AQ8" s="50" t="str">
        <f>AF20</f>
        <v>Escócia</v>
      </c>
      <c r="AR8" s="38">
        <f t="shared" si="26"/>
        <v>3</v>
      </c>
      <c r="AS8" s="38">
        <f t="shared" si="27"/>
        <v>3</v>
      </c>
      <c r="AT8" s="38">
        <f t="shared" si="5"/>
        <v>1</v>
      </c>
      <c r="AU8" s="38">
        <f t="shared" si="6"/>
        <v>0</v>
      </c>
      <c r="AV8" s="38">
        <f t="shared" si="7"/>
        <v>2</v>
      </c>
      <c r="AW8" s="38">
        <f t="shared" si="8"/>
        <v>1</v>
      </c>
      <c r="AX8" s="38">
        <f t="shared" si="9"/>
        <v>4</v>
      </c>
      <c r="AY8" s="38">
        <f t="shared" si="28"/>
        <v>-3</v>
      </c>
      <c r="AZ8" s="38" t="s">
        <v>50</v>
      </c>
      <c r="BA8" s="38" t="str">
        <f t="shared" si="29"/>
        <v>Escócia</v>
      </c>
      <c r="BB8" s="38">
        <f t="shared" si="10"/>
        <v>3</v>
      </c>
      <c r="BC8" s="38">
        <f t="shared" si="11"/>
        <v>0</v>
      </c>
      <c r="BD8" s="38">
        <f t="shared" si="12"/>
        <v>0</v>
      </c>
      <c r="BE8" s="38">
        <f t="shared" si="13"/>
        <v>0</v>
      </c>
      <c r="BF8" s="39">
        <v>3</v>
      </c>
      <c r="BG8" s="45"/>
      <c r="BI8" s="21">
        <v>3</v>
      </c>
      <c r="BJ8" s="83" t="str">
        <f t="shared" si="14"/>
        <v>Equador</v>
      </c>
      <c r="BK8" s="84">
        <f t="shared" si="15"/>
        <v>4</v>
      </c>
      <c r="BL8" s="84">
        <f t="shared" si="16"/>
        <v>3</v>
      </c>
      <c r="BM8" s="84">
        <f t="shared" si="17"/>
        <v>1</v>
      </c>
      <c r="BN8" s="84">
        <f t="shared" si="18"/>
        <v>1</v>
      </c>
      <c r="BO8" s="84">
        <f t="shared" si="19"/>
        <v>1</v>
      </c>
      <c r="BP8" s="84">
        <f t="shared" si="20"/>
        <v>2</v>
      </c>
      <c r="BQ8" s="84">
        <f t="shared" si="21"/>
        <v>2</v>
      </c>
      <c r="BR8" s="85">
        <f t="shared" si="22"/>
        <v>0</v>
      </c>
    </row>
    <row r="9" spans="1:70" ht="15.75" thickBot="1" x14ac:dyDescent="0.3">
      <c r="A9" s="45"/>
      <c r="B9" s="101" t="s">
        <v>20</v>
      </c>
      <c r="C9" s="96">
        <v>46197</v>
      </c>
      <c r="D9" s="51" t="s">
        <v>47</v>
      </c>
      <c r="E9" s="108" t="str">
        <f>P7</f>
        <v>África do Sul</v>
      </c>
      <c r="F9" s="124">
        <v>1</v>
      </c>
      <c r="G9" s="87" t="s">
        <v>22</v>
      </c>
      <c r="H9" s="124">
        <v>0</v>
      </c>
      <c r="I9" s="109" t="str">
        <f>P8</f>
        <v>Coreia do Sul</v>
      </c>
      <c r="J9" s="53" t="str">
        <f t="shared" si="0"/>
        <v>África do Sul</v>
      </c>
      <c r="K9" s="53" t="str">
        <f t="shared" si="1"/>
        <v/>
      </c>
      <c r="L9" s="53" t="str">
        <f t="shared" si="2"/>
        <v/>
      </c>
      <c r="M9" s="54" t="str">
        <f t="shared" si="3"/>
        <v>Coreia do Sul</v>
      </c>
      <c r="N9" s="55"/>
      <c r="O9" s="56">
        <f>RANK(Q9,$Q$6:$Q$9)+SUM(Y9:AB9)</f>
        <v>4</v>
      </c>
      <c r="P9" s="49" t="str">
        <f>Sorteios!C9</f>
        <v>República Tcheca</v>
      </c>
      <c r="Q9" s="38">
        <f t="shared" si="23"/>
        <v>1</v>
      </c>
      <c r="R9" s="38">
        <f t="shared" si="24"/>
        <v>3</v>
      </c>
      <c r="S9" s="38">
        <f>COUNTIF(J:J,P9)</f>
        <v>0</v>
      </c>
      <c r="T9" s="38">
        <f>COUNTIF(K:K,P9)+COUNTIF(L:L,P9)</f>
        <v>1</v>
      </c>
      <c r="U9" s="38">
        <f>COUNTIF(M:M,P9)</f>
        <v>2</v>
      </c>
      <c r="V9" s="38">
        <f>SUMIF(E:E,P9,F:F)+SUMIF(I:I,P9,H:H)</f>
        <v>2</v>
      </c>
      <c r="W9" s="38">
        <f>SUMIF(E:E,P9,H:H)+SUMIF(I:I,P9,F:F)</f>
        <v>6</v>
      </c>
      <c r="X9" s="38">
        <f t="shared" si="25"/>
        <v>-4</v>
      </c>
      <c r="Y9" s="38">
        <f>SUMPRODUCT(($Q$6:$Q$9=Q9)*($X$6:$X$9&gt;X9))</f>
        <v>0</v>
      </c>
      <c r="Z9" s="38">
        <f>SUMPRODUCT(($Q$6:$Q$9=Q9)*($X$6:$X$9=X9)*($V$6:$V$9&gt;V9))</f>
        <v>0</v>
      </c>
      <c r="AA9" s="38">
        <f>SUMPRODUCT(($Q$6:$Q$9=Q9)*($X$6:$X$9=X9)*($V$6:$V$9=V9)*($W$6:$W$9&gt;W9))</f>
        <v>0</v>
      </c>
      <c r="AB9" s="38">
        <f>SUMPRODUCT(($Q$6:$Q$9=Q9)*($X$6:$X$9=X9)*($V$6:$V$9=V9)*($W$6:$W$9=W9)*($AC$6:$AC$9&lt;AC9))</f>
        <v>0</v>
      </c>
      <c r="AC9" s="54">
        <v>4</v>
      </c>
      <c r="AD9" s="57"/>
      <c r="AE9" s="22">
        <v>4</v>
      </c>
      <c r="AF9" s="86" t="str">
        <f>VLOOKUP($AE9,$O$6:$X$9,2,FALSE)</f>
        <v>República Tcheca</v>
      </c>
      <c r="AG9" s="87">
        <f>VLOOKUP($AE9,$O$6:$X$9,3,FALSE)</f>
        <v>1</v>
      </c>
      <c r="AH9" s="87">
        <f>VLOOKUP($AE9,$O$6:$X$9,4,FALSE)</f>
        <v>3</v>
      </c>
      <c r="AI9" s="87">
        <f>VLOOKUP($AE9,$O$6:$X$9,5,FALSE)</f>
        <v>0</v>
      </c>
      <c r="AJ9" s="87">
        <f>VLOOKUP($AE9,$O$6:$X$9,6,FALSE)</f>
        <v>1</v>
      </c>
      <c r="AK9" s="87">
        <f>VLOOKUP($AE9,$O$6:$X$9,7,FALSE)</f>
        <v>2</v>
      </c>
      <c r="AL9" s="87">
        <f>VLOOKUP($AE9,$O$6:$X$9,8,FALSE)</f>
        <v>2</v>
      </c>
      <c r="AM9" s="87">
        <f>VLOOKUP($AE9,$O$6:$X$9,9,FALSE)</f>
        <v>6</v>
      </c>
      <c r="AN9" s="88">
        <f>VLOOKUP($AE9,$O$6:$X$9,10,FALSE)</f>
        <v>-4</v>
      </c>
      <c r="AP9" s="48">
        <f t="shared" si="4"/>
        <v>7</v>
      </c>
      <c r="AQ9" s="50" t="str">
        <f>AF26</f>
        <v>Paraguai</v>
      </c>
      <c r="AR9" s="38">
        <f t="shared" si="26"/>
        <v>4</v>
      </c>
      <c r="AS9" s="38">
        <f t="shared" si="27"/>
        <v>3</v>
      </c>
      <c r="AT9" s="38">
        <f t="shared" si="5"/>
        <v>1</v>
      </c>
      <c r="AU9" s="38">
        <f t="shared" si="6"/>
        <v>1</v>
      </c>
      <c r="AV9" s="38">
        <f t="shared" si="7"/>
        <v>1</v>
      </c>
      <c r="AW9" s="38">
        <f t="shared" si="8"/>
        <v>2</v>
      </c>
      <c r="AX9" s="38">
        <f t="shared" si="9"/>
        <v>4</v>
      </c>
      <c r="AY9" s="38">
        <f t="shared" si="28"/>
        <v>-2</v>
      </c>
      <c r="AZ9" s="38" t="s">
        <v>45</v>
      </c>
      <c r="BA9" s="38" t="str">
        <f t="shared" si="29"/>
        <v>Paraguai</v>
      </c>
      <c r="BB9" s="38">
        <f t="shared" si="10"/>
        <v>5</v>
      </c>
      <c r="BC9" s="38">
        <f t="shared" si="11"/>
        <v>1</v>
      </c>
      <c r="BD9" s="38">
        <f t="shared" si="12"/>
        <v>0</v>
      </c>
      <c r="BE9" s="38">
        <f t="shared" si="13"/>
        <v>0</v>
      </c>
      <c r="BF9" s="54">
        <v>4</v>
      </c>
      <c r="BG9" s="45"/>
      <c r="BI9" s="21">
        <v>4</v>
      </c>
      <c r="BJ9" s="83" t="str">
        <f t="shared" si="14"/>
        <v>Gana</v>
      </c>
      <c r="BK9" s="84">
        <f t="shared" si="15"/>
        <v>4</v>
      </c>
      <c r="BL9" s="84">
        <f t="shared" si="16"/>
        <v>3</v>
      </c>
      <c r="BM9" s="84">
        <f t="shared" si="17"/>
        <v>1</v>
      </c>
      <c r="BN9" s="84">
        <f t="shared" si="18"/>
        <v>1</v>
      </c>
      <c r="BO9" s="84">
        <f t="shared" si="19"/>
        <v>1</v>
      </c>
      <c r="BP9" s="84">
        <f t="shared" si="20"/>
        <v>2</v>
      </c>
      <c r="BQ9" s="84">
        <f t="shared" si="21"/>
        <v>2</v>
      </c>
      <c r="BR9" s="85">
        <f t="shared" si="22"/>
        <v>0</v>
      </c>
    </row>
    <row r="10" spans="1:70" x14ac:dyDescent="0.25">
      <c r="A10" s="45"/>
      <c r="B10" s="102" t="s">
        <v>48</v>
      </c>
      <c r="C10" s="97">
        <v>46185</v>
      </c>
      <c r="D10" s="58" t="s">
        <v>46</v>
      </c>
      <c r="E10" s="110" t="str">
        <f>P12</f>
        <v>Canadá</v>
      </c>
      <c r="F10" s="125">
        <v>1</v>
      </c>
      <c r="G10" s="111" t="s">
        <v>22</v>
      </c>
      <c r="H10" s="125">
        <v>1</v>
      </c>
      <c r="I10" s="112" t="str">
        <f>P13</f>
        <v>Bósnia</v>
      </c>
      <c r="J10" s="59" t="str">
        <f t="shared" si="0"/>
        <v>empate</v>
      </c>
      <c r="K10" s="59" t="str">
        <f t="shared" si="1"/>
        <v>Canadá</v>
      </c>
      <c r="L10" s="59" t="str">
        <f t="shared" si="2"/>
        <v>Bósnia</v>
      </c>
      <c r="M10" s="60" t="str">
        <f t="shared" si="3"/>
        <v>empate</v>
      </c>
      <c r="N10" s="61"/>
      <c r="O10" s="62"/>
      <c r="P10" s="42" t="s">
        <v>49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4"/>
      <c r="AE10" s="78" t="s">
        <v>49</v>
      </c>
      <c r="AF10" s="79"/>
      <c r="AG10" s="79"/>
      <c r="AH10" s="79"/>
      <c r="AI10" s="79"/>
      <c r="AJ10" s="79"/>
      <c r="AK10" s="79"/>
      <c r="AL10" s="79"/>
      <c r="AM10" s="79"/>
      <c r="AN10" s="80"/>
      <c r="AP10" s="48">
        <f t="shared" si="4"/>
        <v>3</v>
      </c>
      <c r="AQ10" s="50" t="str">
        <f>AF32</f>
        <v>Equador</v>
      </c>
      <c r="AR10" s="38">
        <f t="shared" si="26"/>
        <v>4</v>
      </c>
      <c r="AS10" s="38">
        <f t="shared" si="27"/>
        <v>3</v>
      </c>
      <c r="AT10" s="38">
        <f t="shared" si="5"/>
        <v>1</v>
      </c>
      <c r="AU10" s="38">
        <f t="shared" si="6"/>
        <v>1</v>
      </c>
      <c r="AV10" s="38">
        <f t="shared" si="7"/>
        <v>1</v>
      </c>
      <c r="AW10" s="38">
        <f t="shared" si="8"/>
        <v>2</v>
      </c>
      <c r="AX10" s="38">
        <f t="shared" si="9"/>
        <v>2</v>
      </c>
      <c r="AY10" s="38">
        <f t="shared" si="28"/>
        <v>0</v>
      </c>
      <c r="AZ10" s="38" t="s">
        <v>44</v>
      </c>
      <c r="BA10" s="38" t="str">
        <f t="shared" si="29"/>
        <v>Equador</v>
      </c>
      <c r="BB10" s="38">
        <f t="shared" si="10"/>
        <v>1</v>
      </c>
      <c r="BC10" s="38">
        <f t="shared" si="11"/>
        <v>1</v>
      </c>
      <c r="BD10" s="38">
        <f t="shared" si="12"/>
        <v>0</v>
      </c>
      <c r="BE10" s="38">
        <f t="shared" si="13"/>
        <v>0</v>
      </c>
      <c r="BF10" s="39">
        <v>5</v>
      </c>
      <c r="BG10" s="45"/>
      <c r="BI10" s="21">
        <v>5</v>
      </c>
      <c r="BJ10" s="83" t="str">
        <f t="shared" si="14"/>
        <v>Bósnia</v>
      </c>
      <c r="BK10" s="84">
        <f t="shared" si="15"/>
        <v>4</v>
      </c>
      <c r="BL10" s="84">
        <f t="shared" si="16"/>
        <v>3</v>
      </c>
      <c r="BM10" s="84">
        <f t="shared" si="17"/>
        <v>1</v>
      </c>
      <c r="BN10" s="84">
        <f t="shared" si="18"/>
        <v>1</v>
      </c>
      <c r="BO10" s="84">
        <f t="shared" si="19"/>
        <v>1</v>
      </c>
      <c r="BP10" s="84">
        <f t="shared" si="20"/>
        <v>5</v>
      </c>
      <c r="BQ10" s="84">
        <f t="shared" si="21"/>
        <v>6</v>
      </c>
      <c r="BR10" s="85">
        <f t="shared" si="22"/>
        <v>-1</v>
      </c>
    </row>
    <row r="11" spans="1:70" x14ac:dyDescent="0.25">
      <c r="A11" s="45"/>
      <c r="B11" s="100" t="s">
        <v>48</v>
      </c>
      <c r="C11" s="95">
        <v>46186</v>
      </c>
      <c r="D11" s="37" t="s">
        <v>21</v>
      </c>
      <c r="E11" s="83" t="str">
        <f>P14</f>
        <v>Qatar</v>
      </c>
      <c r="F11" s="123">
        <v>1</v>
      </c>
      <c r="G11" s="84" t="s">
        <v>22</v>
      </c>
      <c r="H11" s="123">
        <v>1</v>
      </c>
      <c r="I11" s="113" t="str">
        <f>P15</f>
        <v>Suiça</v>
      </c>
      <c r="J11" s="38" t="str">
        <f t="shared" si="0"/>
        <v>empate</v>
      </c>
      <c r="K11" s="38" t="str">
        <f t="shared" si="1"/>
        <v>Qatar</v>
      </c>
      <c r="L11" s="38" t="str">
        <f t="shared" si="2"/>
        <v>Suiça</v>
      </c>
      <c r="M11" s="39" t="str">
        <f t="shared" si="3"/>
        <v>empate</v>
      </c>
      <c r="N11" s="46"/>
      <c r="O11" s="47" t="s">
        <v>25</v>
      </c>
      <c r="P11" s="16" t="s">
        <v>26</v>
      </c>
      <c r="Q11" s="38" t="s">
        <v>27</v>
      </c>
      <c r="R11" s="38" t="s">
        <v>28</v>
      </c>
      <c r="S11" s="38" t="s">
        <v>29</v>
      </c>
      <c r="T11" s="38" t="s">
        <v>30</v>
      </c>
      <c r="U11" s="38" t="s">
        <v>31</v>
      </c>
      <c r="V11" s="38" t="s">
        <v>32</v>
      </c>
      <c r="W11" s="38" t="s">
        <v>33</v>
      </c>
      <c r="X11" s="38" t="s">
        <v>34</v>
      </c>
      <c r="Y11" s="38" t="s">
        <v>35</v>
      </c>
      <c r="Z11" s="38" t="s">
        <v>36</v>
      </c>
      <c r="AA11" s="38" t="s">
        <v>37</v>
      </c>
      <c r="AB11" s="38" t="s">
        <v>38</v>
      </c>
      <c r="AC11" s="39" t="s">
        <v>39</v>
      </c>
      <c r="AD11" s="45"/>
      <c r="AE11" s="21" t="s">
        <v>40</v>
      </c>
      <c r="AF11" s="81" t="s">
        <v>17</v>
      </c>
      <c r="AG11" s="81" t="s">
        <v>41</v>
      </c>
      <c r="AH11" s="81" t="s">
        <v>42</v>
      </c>
      <c r="AI11" s="81" t="s">
        <v>43</v>
      </c>
      <c r="AJ11" s="81" t="s">
        <v>44</v>
      </c>
      <c r="AK11" s="81" t="s">
        <v>45</v>
      </c>
      <c r="AL11" s="81" t="s">
        <v>32</v>
      </c>
      <c r="AM11" s="81" t="s">
        <v>33</v>
      </c>
      <c r="AN11" s="82" t="s">
        <v>34</v>
      </c>
      <c r="AP11" s="48">
        <f t="shared" si="4"/>
        <v>2</v>
      </c>
      <c r="AQ11" s="50" t="str">
        <f>AF38</f>
        <v>Suécia</v>
      </c>
      <c r="AR11" s="38">
        <f t="shared" si="26"/>
        <v>4</v>
      </c>
      <c r="AS11" s="38">
        <f t="shared" si="27"/>
        <v>3</v>
      </c>
      <c r="AT11" s="38">
        <f t="shared" si="5"/>
        <v>1</v>
      </c>
      <c r="AU11" s="38">
        <f t="shared" si="6"/>
        <v>1</v>
      </c>
      <c r="AV11" s="38">
        <f t="shared" si="7"/>
        <v>1</v>
      </c>
      <c r="AW11" s="38">
        <f t="shared" si="8"/>
        <v>7</v>
      </c>
      <c r="AX11" s="38">
        <f t="shared" si="9"/>
        <v>7</v>
      </c>
      <c r="AY11" s="38">
        <f t="shared" si="28"/>
        <v>0</v>
      </c>
      <c r="AZ11" s="38" t="s">
        <v>58</v>
      </c>
      <c r="BA11" s="38" t="str">
        <f t="shared" si="29"/>
        <v>Suécia</v>
      </c>
      <c r="BB11" s="38">
        <f t="shared" si="10"/>
        <v>1</v>
      </c>
      <c r="BC11" s="38">
        <f t="shared" si="11"/>
        <v>0</v>
      </c>
      <c r="BD11" s="38">
        <f t="shared" si="12"/>
        <v>0</v>
      </c>
      <c r="BE11" s="38">
        <f t="shared" si="13"/>
        <v>0</v>
      </c>
      <c r="BF11" s="39">
        <v>6</v>
      </c>
      <c r="BG11" s="45"/>
      <c r="BI11" s="21">
        <v>6</v>
      </c>
      <c r="BJ11" s="83" t="str">
        <f t="shared" si="14"/>
        <v>Argélia</v>
      </c>
      <c r="BK11" s="84">
        <f t="shared" si="15"/>
        <v>4</v>
      </c>
      <c r="BL11" s="84">
        <f t="shared" si="16"/>
        <v>3</v>
      </c>
      <c r="BM11" s="84">
        <f t="shared" si="17"/>
        <v>1</v>
      </c>
      <c r="BN11" s="84">
        <f t="shared" si="18"/>
        <v>1</v>
      </c>
      <c r="BO11" s="84">
        <f t="shared" si="19"/>
        <v>1</v>
      </c>
      <c r="BP11" s="84">
        <f t="shared" si="20"/>
        <v>5</v>
      </c>
      <c r="BQ11" s="84">
        <f t="shared" si="21"/>
        <v>7</v>
      </c>
      <c r="BR11" s="85">
        <f t="shared" si="22"/>
        <v>-2</v>
      </c>
    </row>
    <row r="12" spans="1:70" x14ac:dyDescent="0.25">
      <c r="A12" s="45"/>
      <c r="B12" s="100" t="s">
        <v>48</v>
      </c>
      <c r="C12" s="95">
        <v>46191</v>
      </c>
      <c r="D12" s="37" t="s">
        <v>24</v>
      </c>
      <c r="E12" s="83" t="str">
        <f>P12</f>
        <v>Canadá</v>
      </c>
      <c r="F12" s="123">
        <v>6</v>
      </c>
      <c r="G12" s="84" t="s">
        <v>22</v>
      </c>
      <c r="H12" s="123">
        <v>0</v>
      </c>
      <c r="I12" s="113" t="str">
        <f>P14</f>
        <v>Qatar</v>
      </c>
      <c r="J12" s="38" t="str">
        <f t="shared" si="0"/>
        <v>Canadá</v>
      </c>
      <c r="K12" s="38" t="str">
        <f t="shared" si="1"/>
        <v/>
      </c>
      <c r="L12" s="38" t="str">
        <f t="shared" si="2"/>
        <v/>
      </c>
      <c r="M12" s="39" t="str">
        <f t="shared" si="3"/>
        <v>Qatar</v>
      </c>
      <c r="N12" s="46"/>
      <c r="O12" s="47">
        <f>RANK(Q12,$Q$12:$Q$15)+SUM(Y12:AB12)</f>
        <v>2</v>
      </c>
      <c r="P12" s="49" t="str">
        <f>Sorteios!F6</f>
        <v>Canadá</v>
      </c>
      <c r="Q12" s="38">
        <f>(S12*3)+(T12*1)</f>
        <v>4</v>
      </c>
      <c r="R12" s="38">
        <f>SUM(S12:U12)</f>
        <v>3</v>
      </c>
      <c r="S12" s="38">
        <f>COUNTIF(J:J,P12)</f>
        <v>1</v>
      </c>
      <c r="T12" s="38">
        <f>COUNTIF(K:K,P12)+COUNTIF(L:L,P12)</f>
        <v>1</v>
      </c>
      <c r="U12" s="38">
        <f>COUNTIF(M:M,P12)</f>
        <v>1</v>
      </c>
      <c r="V12" s="38">
        <f>SUMIF(E:E,P12,F:F)+SUMIF(I:I,P12,H:H)</f>
        <v>8</v>
      </c>
      <c r="W12" s="38">
        <f>SUMIF(E:E,P12,H:H)+SUMIF(I:I,P12,F:F)</f>
        <v>3</v>
      </c>
      <c r="X12" s="38">
        <f>V12-W12</f>
        <v>5</v>
      </c>
      <c r="Y12" s="38">
        <f>SUMPRODUCT(($Q$12:$Q$15=Q12)*($X$12:$X$15&gt;X12))</f>
        <v>0</v>
      </c>
      <c r="Z12" s="38">
        <f>SUMPRODUCT(($Q$12:$Q$15=Q12)*($X$12:$X$15=X12)*($V$12:$V$15&gt;V12))</f>
        <v>0</v>
      </c>
      <c r="AA12" s="38">
        <f>SUMPRODUCT(($Q$12:$Q$15=Q12)*($X$12:$X$15=X12)*($V$12:$V$15=V12)*($W$12:$W$15&gt;W12))</f>
        <v>0</v>
      </c>
      <c r="AB12" s="38">
        <f>SUMPRODUCT(($Q$12:$Q$15=Q12)*($X$12:$X$15=X12)*($V$12:$V$15=V12)*($W$12:$W$15=W12)*($AC$12:$AC$15&lt;AC12))</f>
        <v>0</v>
      </c>
      <c r="AC12" s="39">
        <v>1</v>
      </c>
      <c r="AD12" s="45"/>
      <c r="AE12" s="21">
        <v>1</v>
      </c>
      <c r="AF12" s="83" t="str">
        <f>VLOOKUP($AE12,$O$12:$X$15,2,FALSE)</f>
        <v>Suiça</v>
      </c>
      <c r="AG12" s="84">
        <f>VLOOKUP($AE12,$O$12:$X$15,3,FALSE)</f>
        <v>7</v>
      </c>
      <c r="AH12" s="84">
        <f>VLOOKUP($AE12,$O$12:$X$15,4,FALSE)</f>
        <v>3</v>
      </c>
      <c r="AI12" s="84">
        <f>VLOOKUP($AE12,$O$12:$X$15,5,FALSE)</f>
        <v>2</v>
      </c>
      <c r="AJ12" s="84">
        <f>VLOOKUP($AE12,$O$12:$X$15,6,FALSE)</f>
        <v>1</v>
      </c>
      <c r="AK12" s="84">
        <f>VLOOKUP($AE12,$O$12:$X$15,7,FALSE)</f>
        <v>0</v>
      </c>
      <c r="AL12" s="84">
        <f>VLOOKUP($AE12,$O$12:$X$15,8,FALSE)</f>
        <v>7</v>
      </c>
      <c r="AM12" s="84">
        <f>VLOOKUP($AE12,$O$12:$X$15,9,FALSE)</f>
        <v>3</v>
      </c>
      <c r="AN12" s="85">
        <f>VLOOKUP($AE12,$O$12:$X$15,10,FALSE)</f>
        <v>4</v>
      </c>
      <c r="AP12" s="48">
        <f t="shared" si="4"/>
        <v>9</v>
      </c>
      <c r="AQ12" s="50" t="str">
        <f>AF44</f>
        <v>Irã</v>
      </c>
      <c r="AR12" s="38">
        <f t="shared" si="26"/>
        <v>3</v>
      </c>
      <c r="AS12" s="38">
        <f t="shared" si="27"/>
        <v>3</v>
      </c>
      <c r="AT12" s="38">
        <f t="shared" si="5"/>
        <v>0</v>
      </c>
      <c r="AU12" s="38">
        <f t="shared" si="6"/>
        <v>3</v>
      </c>
      <c r="AV12" s="38">
        <f t="shared" si="7"/>
        <v>0</v>
      </c>
      <c r="AW12" s="38">
        <f t="shared" si="8"/>
        <v>3</v>
      </c>
      <c r="AX12" s="38">
        <f t="shared" si="9"/>
        <v>3</v>
      </c>
      <c r="AY12" s="38">
        <f t="shared" si="28"/>
        <v>0</v>
      </c>
      <c r="AZ12" s="38" t="s">
        <v>60</v>
      </c>
      <c r="BA12" s="38" t="str">
        <f t="shared" si="29"/>
        <v>Irã</v>
      </c>
      <c r="BB12" s="38">
        <f t="shared" si="10"/>
        <v>1</v>
      </c>
      <c r="BC12" s="38">
        <f t="shared" si="11"/>
        <v>0</v>
      </c>
      <c r="BD12" s="38">
        <f t="shared" si="12"/>
        <v>0</v>
      </c>
      <c r="BE12" s="38">
        <f t="shared" si="13"/>
        <v>0</v>
      </c>
      <c r="BF12" s="39">
        <v>7</v>
      </c>
      <c r="BG12" s="45"/>
      <c r="BI12" s="21">
        <v>7</v>
      </c>
      <c r="BJ12" s="83" t="str">
        <f t="shared" si="14"/>
        <v>Paraguai</v>
      </c>
      <c r="BK12" s="84">
        <f t="shared" si="15"/>
        <v>4</v>
      </c>
      <c r="BL12" s="84">
        <f t="shared" si="16"/>
        <v>3</v>
      </c>
      <c r="BM12" s="84">
        <f t="shared" si="17"/>
        <v>1</v>
      </c>
      <c r="BN12" s="84">
        <f t="shared" si="18"/>
        <v>1</v>
      </c>
      <c r="BO12" s="84">
        <f t="shared" si="19"/>
        <v>1</v>
      </c>
      <c r="BP12" s="84">
        <f t="shared" si="20"/>
        <v>2</v>
      </c>
      <c r="BQ12" s="84">
        <f t="shared" si="21"/>
        <v>4</v>
      </c>
      <c r="BR12" s="85">
        <f t="shared" si="22"/>
        <v>-2</v>
      </c>
    </row>
    <row r="13" spans="1:70" ht="15.75" thickBot="1" x14ac:dyDescent="0.3">
      <c r="A13" s="45"/>
      <c r="B13" s="100" t="s">
        <v>48</v>
      </c>
      <c r="C13" s="95">
        <v>46191</v>
      </c>
      <c r="D13" s="37" t="s">
        <v>46</v>
      </c>
      <c r="E13" s="83" t="str">
        <f>P15</f>
        <v>Suiça</v>
      </c>
      <c r="F13" s="123">
        <v>4</v>
      </c>
      <c r="G13" s="84" t="s">
        <v>22</v>
      </c>
      <c r="H13" s="123">
        <v>1</v>
      </c>
      <c r="I13" s="113" t="str">
        <f>P13</f>
        <v>Bósnia</v>
      </c>
      <c r="J13" s="38" t="str">
        <f t="shared" si="0"/>
        <v>Suiça</v>
      </c>
      <c r="K13" s="38" t="str">
        <f t="shared" si="1"/>
        <v/>
      </c>
      <c r="L13" s="38" t="str">
        <f t="shared" si="2"/>
        <v/>
      </c>
      <c r="M13" s="39" t="str">
        <f t="shared" si="3"/>
        <v>Bósnia</v>
      </c>
      <c r="N13" s="46"/>
      <c r="O13" s="47">
        <f>RANK(Q13,$Q$12:$Q$15)+SUM(Y13:AB13)</f>
        <v>3</v>
      </c>
      <c r="P13" s="49" t="str">
        <f>Sorteios!F7</f>
        <v>Bósnia</v>
      </c>
      <c r="Q13" s="38">
        <f t="shared" ref="Q13:Q15" si="30">(S13*3)+(T13*1)</f>
        <v>4</v>
      </c>
      <c r="R13" s="38">
        <f t="shared" ref="R13:R15" si="31">SUM(S13:U13)</f>
        <v>3</v>
      </c>
      <c r="S13" s="38">
        <f>COUNTIF(J:J,P13)</f>
        <v>1</v>
      </c>
      <c r="T13" s="38">
        <f>COUNTIF(K:K,P13)+COUNTIF(L:L,P13)</f>
        <v>1</v>
      </c>
      <c r="U13" s="38">
        <f>COUNTIF(M:M,P13)</f>
        <v>1</v>
      </c>
      <c r="V13" s="38">
        <f>SUMIF(E:E,P13,F:F)+SUMIF(I:I,P13,H:H)</f>
        <v>5</v>
      </c>
      <c r="W13" s="38">
        <f>SUMIF(E:E,P13,H:H)+SUMIF(I:I,P13,F:F)</f>
        <v>6</v>
      </c>
      <c r="X13" s="38">
        <f t="shared" ref="X13:X15" si="32">V13-W13</f>
        <v>-1</v>
      </c>
      <c r="Y13" s="38">
        <f>SUMPRODUCT(($Q$12:$Q$15=Q13)*($X$12:$X$15&gt;X13))</f>
        <v>1</v>
      </c>
      <c r="Z13" s="38">
        <f>SUMPRODUCT(($Q$12:$Q$15=Q13)*($X$12:$X$15=X13)*($V$12:$V$15&gt;V13))</f>
        <v>0</v>
      </c>
      <c r="AA13" s="38">
        <f>SUMPRODUCT(($Q$12:$Q$15=Q13)*($X$12:$X$15=X13)*($V$12:$V$15=V13)*($W$12:$W$15&gt;W13))</f>
        <v>0</v>
      </c>
      <c r="AB13" s="38">
        <f>SUMPRODUCT(($Q$12:$Q$15=Q13)*($X$12:$X$15=X13)*($V$12:$V$15=V13)*($W$12:$W$15=W13)*($AC$12:$AC$15&lt;AC13))</f>
        <v>0</v>
      </c>
      <c r="AC13" s="39">
        <v>2</v>
      </c>
      <c r="AD13" s="45"/>
      <c r="AE13" s="21">
        <v>2</v>
      </c>
      <c r="AF13" s="83" t="str">
        <f>VLOOKUP($AE13,$O$12:$X$15,2,FALSE)</f>
        <v>Canadá</v>
      </c>
      <c r="AG13" s="84">
        <f>VLOOKUP($AE13,$O$12:$X$15,3,FALSE)</f>
        <v>4</v>
      </c>
      <c r="AH13" s="84">
        <f>VLOOKUP($AE13,$O$12:$X$15,4,FALSE)</f>
        <v>3</v>
      </c>
      <c r="AI13" s="84">
        <f>VLOOKUP($AE13,$O$12:$X$15,5,FALSE)</f>
        <v>1</v>
      </c>
      <c r="AJ13" s="84">
        <f>VLOOKUP($AE13,$O$12:$X$15,6,FALSE)</f>
        <v>1</v>
      </c>
      <c r="AK13" s="84">
        <f>VLOOKUP($AE13,$O$12:$X$15,7,FALSE)</f>
        <v>1</v>
      </c>
      <c r="AL13" s="84">
        <f>VLOOKUP($AE13,$O$12:$X$15,8,FALSE)</f>
        <v>8</v>
      </c>
      <c r="AM13" s="84">
        <f>VLOOKUP($AE13,$O$12:$X$15,9,FALSE)</f>
        <v>3</v>
      </c>
      <c r="AN13" s="85">
        <f>VLOOKUP($AE13,$O$12:$X$15,10,FALSE)</f>
        <v>5</v>
      </c>
      <c r="AP13" s="48">
        <f t="shared" si="4"/>
        <v>12</v>
      </c>
      <c r="AQ13" s="50" t="str">
        <f>AF50</f>
        <v>Uruguai</v>
      </c>
      <c r="AR13" s="38">
        <f t="shared" si="26"/>
        <v>2</v>
      </c>
      <c r="AS13" s="38">
        <f t="shared" si="27"/>
        <v>3</v>
      </c>
      <c r="AT13" s="38">
        <f t="shared" si="5"/>
        <v>0</v>
      </c>
      <c r="AU13" s="38">
        <f t="shared" si="6"/>
        <v>2</v>
      </c>
      <c r="AV13" s="38">
        <f t="shared" si="7"/>
        <v>1</v>
      </c>
      <c r="AW13" s="38">
        <f t="shared" si="8"/>
        <v>3</v>
      </c>
      <c r="AX13" s="38">
        <f t="shared" si="9"/>
        <v>4</v>
      </c>
      <c r="AY13" s="38">
        <f t="shared" si="28"/>
        <v>-1</v>
      </c>
      <c r="AZ13" s="38" t="s">
        <v>62</v>
      </c>
      <c r="BA13" s="38" t="str">
        <f t="shared" si="29"/>
        <v>Uruguai</v>
      </c>
      <c r="BB13" s="38">
        <f t="shared" si="10"/>
        <v>0</v>
      </c>
      <c r="BC13" s="38">
        <f t="shared" si="11"/>
        <v>0</v>
      </c>
      <c r="BD13" s="38">
        <f t="shared" si="12"/>
        <v>0</v>
      </c>
      <c r="BE13" s="38">
        <f t="shared" si="13"/>
        <v>0</v>
      </c>
      <c r="BF13" s="54">
        <v>8</v>
      </c>
      <c r="BG13" s="45"/>
      <c r="BI13" s="21">
        <v>8</v>
      </c>
      <c r="BJ13" s="83" t="str">
        <f t="shared" si="14"/>
        <v>Senegal</v>
      </c>
      <c r="BK13" s="84">
        <f t="shared" si="15"/>
        <v>3</v>
      </c>
      <c r="BL13" s="84">
        <f t="shared" si="16"/>
        <v>3</v>
      </c>
      <c r="BM13" s="84">
        <f t="shared" si="17"/>
        <v>1</v>
      </c>
      <c r="BN13" s="84">
        <f t="shared" si="18"/>
        <v>0</v>
      </c>
      <c r="BO13" s="84">
        <f t="shared" si="19"/>
        <v>2</v>
      </c>
      <c r="BP13" s="84">
        <f t="shared" si="20"/>
        <v>8</v>
      </c>
      <c r="BQ13" s="84">
        <f t="shared" si="21"/>
        <v>6</v>
      </c>
      <c r="BR13" s="85">
        <f t="shared" si="22"/>
        <v>2</v>
      </c>
    </row>
    <row r="14" spans="1:70" x14ac:dyDescent="0.25">
      <c r="A14" s="45"/>
      <c r="B14" s="100" t="s">
        <v>48</v>
      </c>
      <c r="C14" s="95">
        <v>46197</v>
      </c>
      <c r="D14" s="37" t="s">
        <v>46</v>
      </c>
      <c r="E14" s="83" t="str">
        <f>P15</f>
        <v>Suiça</v>
      </c>
      <c r="F14" s="123">
        <v>2</v>
      </c>
      <c r="G14" s="84" t="s">
        <v>22</v>
      </c>
      <c r="H14" s="123">
        <v>1</v>
      </c>
      <c r="I14" s="113" t="str">
        <f>P12</f>
        <v>Canadá</v>
      </c>
      <c r="J14" s="38" t="str">
        <f t="shared" si="0"/>
        <v>Suiça</v>
      </c>
      <c r="K14" s="38" t="str">
        <f t="shared" si="1"/>
        <v/>
      </c>
      <c r="L14" s="38" t="str">
        <f t="shared" si="2"/>
        <v/>
      </c>
      <c r="M14" s="39" t="str">
        <f t="shared" si="3"/>
        <v>Canadá</v>
      </c>
      <c r="N14" s="46"/>
      <c r="O14" s="47">
        <f>RANK(Q14,$Q$12:$Q$15)+SUM(Y14:AB14)</f>
        <v>4</v>
      </c>
      <c r="P14" s="49" t="str">
        <f>Sorteios!F8</f>
        <v>Qatar</v>
      </c>
      <c r="Q14" s="38">
        <f t="shared" si="30"/>
        <v>1</v>
      </c>
      <c r="R14" s="38">
        <f t="shared" si="31"/>
        <v>3</v>
      </c>
      <c r="S14" s="38">
        <f>COUNTIF(J:J,P14)</f>
        <v>0</v>
      </c>
      <c r="T14" s="38">
        <f>COUNTIF(K:K,P14)+COUNTIF(L:L,P14)</f>
        <v>1</v>
      </c>
      <c r="U14" s="38">
        <f>COUNTIF(M:M,P14)</f>
        <v>2</v>
      </c>
      <c r="V14" s="38">
        <f>SUMIF(E:E,P14,F:F)+SUMIF(I:I,P14,H:H)</f>
        <v>2</v>
      </c>
      <c r="W14" s="38">
        <f>SUMIF(E:E,P14,H:H)+SUMIF(I:I,P14,F:F)</f>
        <v>10</v>
      </c>
      <c r="X14" s="38">
        <f t="shared" si="32"/>
        <v>-8</v>
      </c>
      <c r="Y14" s="38">
        <f>SUMPRODUCT(($Q$12:$Q$15=Q14)*($X$12:$X$15&gt;X14))</f>
        <v>0</v>
      </c>
      <c r="Z14" s="38">
        <f>SUMPRODUCT(($Q$12:$Q$15=Q14)*($X$12:$X$15=X14)*($V$12:$V$15&gt;V14))</f>
        <v>0</v>
      </c>
      <c r="AA14" s="38">
        <f>SUMPRODUCT(($Q$12:$Q$15=Q14)*($X$12:$X$15=X14)*($V$12:$V$15=V14)*($W$12:$W$15&gt;W14))</f>
        <v>0</v>
      </c>
      <c r="AB14" s="38">
        <f>SUMPRODUCT(($Q$12:$Q$15=Q14)*($X$12:$X$15=X14)*($V$12:$V$15=V14)*($W$12:$W$15=W14)*($AC$12:$AC$15&lt;AC14))</f>
        <v>0</v>
      </c>
      <c r="AC14" s="39">
        <v>3</v>
      </c>
      <c r="AD14" s="45"/>
      <c r="AE14" s="21">
        <v>3</v>
      </c>
      <c r="AF14" s="83" t="str">
        <f>VLOOKUP($AE14,$O$12:$X$15,2,FALSE)</f>
        <v>Bósnia</v>
      </c>
      <c r="AG14" s="84">
        <f>VLOOKUP($AE14,$O$12:$X$15,3,FALSE)</f>
        <v>4</v>
      </c>
      <c r="AH14" s="84">
        <f>VLOOKUP($AE14,$O$12:$X$15,4,FALSE)</f>
        <v>3</v>
      </c>
      <c r="AI14" s="84">
        <f>VLOOKUP($AE14,$O$12:$X$15,5,FALSE)</f>
        <v>1</v>
      </c>
      <c r="AJ14" s="84">
        <f>VLOOKUP($AE14,$O$12:$X$15,6,FALSE)</f>
        <v>1</v>
      </c>
      <c r="AK14" s="84">
        <f>VLOOKUP($AE14,$O$12:$X$15,7,FALSE)</f>
        <v>1</v>
      </c>
      <c r="AL14" s="84">
        <f>VLOOKUP($AE14,$O$12:$X$15,8,FALSE)</f>
        <v>5</v>
      </c>
      <c r="AM14" s="84">
        <f>VLOOKUP($AE14,$O$12:$X$15,9,FALSE)</f>
        <v>6</v>
      </c>
      <c r="AN14" s="85">
        <f>VLOOKUP($AE14,$O$12:$X$15,10,FALSE)</f>
        <v>-1</v>
      </c>
      <c r="AP14" s="48">
        <f t="shared" si="4"/>
        <v>8</v>
      </c>
      <c r="AQ14" s="50" t="str">
        <f>AF56</f>
        <v>Senegal</v>
      </c>
      <c r="AR14" s="38">
        <f t="shared" si="26"/>
        <v>3</v>
      </c>
      <c r="AS14" s="38">
        <f t="shared" si="27"/>
        <v>3</v>
      </c>
      <c r="AT14" s="38">
        <f t="shared" si="5"/>
        <v>1</v>
      </c>
      <c r="AU14" s="38">
        <f t="shared" si="6"/>
        <v>0</v>
      </c>
      <c r="AV14" s="38">
        <f t="shared" si="7"/>
        <v>2</v>
      </c>
      <c r="AW14" s="38">
        <f t="shared" si="8"/>
        <v>8</v>
      </c>
      <c r="AX14" s="38">
        <f t="shared" si="9"/>
        <v>6</v>
      </c>
      <c r="AY14" s="38">
        <f t="shared" si="28"/>
        <v>2</v>
      </c>
      <c r="AZ14" s="38" t="s">
        <v>69</v>
      </c>
      <c r="BA14" s="38" t="str">
        <f t="shared" si="29"/>
        <v>Senegal</v>
      </c>
      <c r="BB14" s="38">
        <f t="shared" si="10"/>
        <v>0</v>
      </c>
      <c r="BC14" s="38">
        <f t="shared" si="11"/>
        <v>0</v>
      </c>
      <c r="BD14" s="38">
        <f t="shared" si="12"/>
        <v>0</v>
      </c>
      <c r="BE14" s="38">
        <f t="shared" si="13"/>
        <v>0</v>
      </c>
      <c r="BF14" s="39">
        <v>9</v>
      </c>
      <c r="BG14" s="45"/>
      <c r="BI14" s="21">
        <v>9</v>
      </c>
      <c r="BJ14" s="83" t="str">
        <f t="shared" si="14"/>
        <v>Irã</v>
      </c>
      <c r="BK14" s="84">
        <f t="shared" si="15"/>
        <v>3</v>
      </c>
      <c r="BL14" s="84">
        <f t="shared" si="16"/>
        <v>3</v>
      </c>
      <c r="BM14" s="84">
        <f t="shared" si="17"/>
        <v>0</v>
      </c>
      <c r="BN14" s="84">
        <f t="shared" si="18"/>
        <v>3</v>
      </c>
      <c r="BO14" s="84">
        <f t="shared" si="19"/>
        <v>0</v>
      </c>
      <c r="BP14" s="84">
        <f t="shared" si="20"/>
        <v>3</v>
      </c>
      <c r="BQ14" s="84">
        <f t="shared" si="21"/>
        <v>3</v>
      </c>
      <c r="BR14" s="85">
        <f t="shared" si="22"/>
        <v>0</v>
      </c>
    </row>
    <row r="15" spans="1:70" ht="15.75" thickBot="1" x14ac:dyDescent="0.3">
      <c r="A15" s="45"/>
      <c r="B15" s="101" t="s">
        <v>48</v>
      </c>
      <c r="C15" s="96">
        <v>46197</v>
      </c>
      <c r="D15" s="52" t="s">
        <v>46</v>
      </c>
      <c r="E15" s="86" t="str">
        <f>P13</f>
        <v>Bósnia</v>
      </c>
      <c r="F15" s="124">
        <v>3</v>
      </c>
      <c r="G15" s="87" t="s">
        <v>22</v>
      </c>
      <c r="H15" s="124">
        <v>1</v>
      </c>
      <c r="I15" s="114" t="str">
        <f>P14</f>
        <v>Qatar</v>
      </c>
      <c r="J15" s="53" t="str">
        <f t="shared" si="0"/>
        <v>Bósnia</v>
      </c>
      <c r="K15" s="53" t="str">
        <f t="shared" si="1"/>
        <v/>
      </c>
      <c r="L15" s="53" t="str">
        <f t="shared" si="2"/>
        <v/>
      </c>
      <c r="M15" s="54" t="str">
        <f t="shared" si="3"/>
        <v>Qatar</v>
      </c>
      <c r="N15" s="55"/>
      <c r="O15" s="56">
        <f>RANK(Q15,$Q$12:$Q$15)+SUM(Y15:AB15)</f>
        <v>1</v>
      </c>
      <c r="P15" s="49" t="str">
        <f>Sorteios!F9</f>
        <v>Suiça</v>
      </c>
      <c r="Q15" s="53">
        <f t="shared" si="30"/>
        <v>7</v>
      </c>
      <c r="R15" s="53">
        <f t="shared" si="31"/>
        <v>3</v>
      </c>
      <c r="S15" s="38">
        <f>COUNTIF(J:J,P15)</f>
        <v>2</v>
      </c>
      <c r="T15" s="38">
        <f>COUNTIF(K:K,P15)+COUNTIF(L:L,P15)</f>
        <v>1</v>
      </c>
      <c r="U15" s="38">
        <f>COUNTIF(M:M,P15)</f>
        <v>0</v>
      </c>
      <c r="V15" s="53">
        <f>SUMIF(E:E,P15,F:F)+SUMIF(I:I,P15,H:H)</f>
        <v>7</v>
      </c>
      <c r="W15" s="53">
        <f>SUMIF(E:E,P15,H:H)+SUMIF(I:I,P15,F:F)</f>
        <v>3</v>
      </c>
      <c r="X15" s="53">
        <f t="shared" si="32"/>
        <v>4</v>
      </c>
      <c r="Y15" s="53">
        <f>SUMPRODUCT(($Q$12:$Q$15=Q15)*($X$12:$X$15&gt;X15))</f>
        <v>0</v>
      </c>
      <c r="Z15" s="53">
        <f>SUMPRODUCT(($Q$12:$Q$15=Q15)*($X$12:$X$15=X15)*($V$12:$V$15&gt;V15))</f>
        <v>0</v>
      </c>
      <c r="AA15" s="53">
        <f>SUMPRODUCT(($Q$12:$Q$15=Q15)*($X$12:$X$15=X15)*($V$12:$V$15=V15)*($W$12:$W$15&gt;W15))</f>
        <v>0</v>
      </c>
      <c r="AB15" s="53">
        <f>SUMPRODUCT(($Q$12:$Q$15=Q15)*($X$12:$X$15=X15)*($V$12:$V$15=V15)*($W$12:$W$15=W15)*($AC$12:$AC$15&lt;AC15))</f>
        <v>0</v>
      </c>
      <c r="AC15" s="54">
        <v>4</v>
      </c>
      <c r="AD15" s="57"/>
      <c r="AE15" s="22">
        <v>4</v>
      </c>
      <c r="AF15" s="86" t="str">
        <f>VLOOKUP($AE15,$O$12:$X$15,2,FALSE)</f>
        <v>Qatar</v>
      </c>
      <c r="AG15" s="87">
        <f>VLOOKUP($AE15,$O$12:$X$15,3,FALSE)</f>
        <v>1</v>
      </c>
      <c r="AH15" s="87">
        <f>VLOOKUP($AE15,$O$12:$X$15,4,FALSE)</f>
        <v>3</v>
      </c>
      <c r="AI15" s="87">
        <f>VLOOKUP($AE15,$O$12:$X$15,5,FALSE)</f>
        <v>0</v>
      </c>
      <c r="AJ15" s="87">
        <f>VLOOKUP($AE15,$O$12:$X$15,6,FALSE)</f>
        <v>1</v>
      </c>
      <c r="AK15" s="87">
        <f>VLOOKUP($AE15,$O$12:$X$15,7,FALSE)</f>
        <v>2</v>
      </c>
      <c r="AL15" s="87">
        <f>VLOOKUP($AE15,$O$12:$X$15,8,FALSE)</f>
        <v>2</v>
      </c>
      <c r="AM15" s="87">
        <f>VLOOKUP($AE15,$O$12:$X$15,9,FALSE)</f>
        <v>10</v>
      </c>
      <c r="AN15" s="88">
        <f>VLOOKUP($AE15,$O$12:$X$15,10,FALSE)</f>
        <v>-8</v>
      </c>
      <c r="AP15" s="48">
        <f t="shared" si="4"/>
        <v>6</v>
      </c>
      <c r="AQ15" s="50" t="str">
        <f>AF62</f>
        <v>Argélia</v>
      </c>
      <c r="AR15" s="38">
        <f t="shared" si="26"/>
        <v>4</v>
      </c>
      <c r="AS15" s="38">
        <f t="shared" si="27"/>
        <v>3</v>
      </c>
      <c r="AT15" s="38">
        <f t="shared" si="5"/>
        <v>1</v>
      </c>
      <c r="AU15" s="38">
        <f t="shared" si="6"/>
        <v>1</v>
      </c>
      <c r="AV15" s="38">
        <f t="shared" si="7"/>
        <v>1</v>
      </c>
      <c r="AW15" s="38">
        <f t="shared" si="8"/>
        <v>5</v>
      </c>
      <c r="AX15" s="38">
        <f t="shared" si="9"/>
        <v>7</v>
      </c>
      <c r="AY15" s="38">
        <f t="shared" si="28"/>
        <v>-2</v>
      </c>
      <c r="AZ15" s="38" t="s">
        <v>42</v>
      </c>
      <c r="BA15" s="38" t="str">
        <f t="shared" si="29"/>
        <v>Argélia</v>
      </c>
      <c r="BB15" s="38">
        <f t="shared" si="10"/>
        <v>5</v>
      </c>
      <c r="BC15" s="38">
        <f t="shared" si="11"/>
        <v>0</v>
      </c>
      <c r="BD15" s="38">
        <f t="shared" si="12"/>
        <v>0</v>
      </c>
      <c r="BE15" s="38">
        <f t="shared" si="13"/>
        <v>0</v>
      </c>
      <c r="BF15" s="39">
        <v>10</v>
      </c>
      <c r="BG15" s="45"/>
      <c r="BI15" s="21">
        <v>10</v>
      </c>
      <c r="BJ15" s="83" t="str">
        <f t="shared" si="14"/>
        <v>Coreia do Sul</v>
      </c>
      <c r="BK15" s="84">
        <f t="shared" si="15"/>
        <v>3</v>
      </c>
      <c r="BL15" s="84">
        <f t="shared" si="16"/>
        <v>3</v>
      </c>
      <c r="BM15" s="84">
        <f t="shared" si="17"/>
        <v>1</v>
      </c>
      <c r="BN15" s="84">
        <f t="shared" si="18"/>
        <v>0</v>
      </c>
      <c r="BO15" s="84">
        <f t="shared" si="19"/>
        <v>2</v>
      </c>
      <c r="BP15" s="84">
        <f t="shared" si="20"/>
        <v>2</v>
      </c>
      <c r="BQ15" s="84">
        <f t="shared" si="21"/>
        <v>3</v>
      </c>
      <c r="BR15" s="85">
        <f t="shared" si="22"/>
        <v>-1</v>
      </c>
    </row>
    <row r="16" spans="1:70" x14ac:dyDescent="0.25">
      <c r="A16" s="45"/>
      <c r="B16" s="102" t="s">
        <v>50</v>
      </c>
      <c r="C16" s="97">
        <v>46186</v>
      </c>
      <c r="D16" s="63" t="s">
        <v>51</v>
      </c>
      <c r="E16" s="115" t="str">
        <f>P18</f>
        <v>Brasil</v>
      </c>
      <c r="F16" s="125">
        <v>1</v>
      </c>
      <c r="G16" s="111" t="s">
        <v>22</v>
      </c>
      <c r="H16" s="125">
        <v>1</v>
      </c>
      <c r="I16" s="116" t="str">
        <f>P19</f>
        <v>Marrocos</v>
      </c>
      <c r="J16" s="59" t="str">
        <f t="shared" si="0"/>
        <v>empate</v>
      </c>
      <c r="K16" s="59" t="str">
        <f t="shared" si="1"/>
        <v>Brasil</v>
      </c>
      <c r="L16" s="59" t="str">
        <f t="shared" si="2"/>
        <v>Marrocos</v>
      </c>
      <c r="M16" s="60" t="str">
        <f t="shared" si="3"/>
        <v>empate</v>
      </c>
      <c r="N16" s="61"/>
      <c r="O16" s="62"/>
      <c r="P16" s="42" t="s">
        <v>52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4"/>
      <c r="AE16" s="78" t="s">
        <v>52</v>
      </c>
      <c r="AF16" s="79"/>
      <c r="AG16" s="79"/>
      <c r="AH16" s="79"/>
      <c r="AI16" s="79"/>
      <c r="AJ16" s="79"/>
      <c r="AK16" s="79"/>
      <c r="AL16" s="79"/>
      <c r="AM16" s="79"/>
      <c r="AN16" s="80"/>
      <c r="AP16" s="48">
        <f t="shared" si="4"/>
        <v>1</v>
      </c>
      <c r="AQ16" s="50" t="str">
        <f>AF68</f>
        <v>RD Congo</v>
      </c>
      <c r="AR16" s="38">
        <f t="shared" si="26"/>
        <v>4</v>
      </c>
      <c r="AS16" s="38">
        <f t="shared" si="27"/>
        <v>3</v>
      </c>
      <c r="AT16" s="38">
        <f t="shared" si="5"/>
        <v>1</v>
      </c>
      <c r="AU16" s="38">
        <f t="shared" si="6"/>
        <v>1</v>
      </c>
      <c r="AV16" s="38">
        <f t="shared" si="7"/>
        <v>1</v>
      </c>
      <c r="AW16" s="38">
        <f t="shared" si="8"/>
        <v>4</v>
      </c>
      <c r="AX16" s="38">
        <f t="shared" si="9"/>
        <v>3</v>
      </c>
      <c r="AY16" s="38">
        <f t="shared" si="28"/>
        <v>1</v>
      </c>
      <c r="AZ16" s="38" t="s">
        <v>70</v>
      </c>
      <c r="BA16" s="38" t="str">
        <f t="shared" si="29"/>
        <v>RD Congo</v>
      </c>
      <c r="BB16" s="38">
        <f t="shared" si="10"/>
        <v>0</v>
      </c>
      <c r="BC16" s="38">
        <f t="shared" si="11"/>
        <v>0</v>
      </c>
      <c r="BD16" s="38">
        <f t="shared" si="12"/>
        <v>0</v>
      </c>
      <c r="BE16" s="38">
        <f t="shared" si="13"/>
        <v>0</v>
      </c>
      <c r="BF16" s="39">
        <v>11</v>
      </c>
      <c r="BG16" s="45"/>
      <c r="BI16" s="21">
        <v>11</v>
      </c>
      <c r="BJ16" s="83" t="str">
        <f t="shared" si="14"/>
        <v>Escócia</v>
      </c>
      <c r="BK16" s="84">
        <f t="shared" si="15"/>
        <v>3</v>
      </c>
      <c r="BL16" s="84">
        <f t="shared" si="16"/>
        <v>3</v>
      </c>
      <c r="BM16" s="84">
        <f t="shared" si="17"/>
        <v>1</v>
      </c>
      <c r="BN16" s="84">
        <f t="shared" si="18"/>
        <v>0</v>
      </c>
      <c r="BO16" s="84">
        <f t="shared" si="19"/>
        <v>2</v>
      </c>
      <c r="BP16" s="84">
        <f t="shared" si="20"/>
        <v>1</v>
      </c>
      <c r="BQ16" s="84">
        <f t="shared" si="21"/>
        <v>4</v>
      </c>
      <c r="BR16" s="85">
        <f t="shared" si="22"/>
        <v>-3</v>
      </c>
    </row>
    <row r="17" spans="1:70" ht="15.75" thickBot="1" x14ac:dyDescent="0.3">
      <c r="A17" s="45"/>
      <c r="B17" s="100" t="s">
        <v>50</v>
      </c>
      <c r="C17" s="95">
        <v>46186</v>
      </c>
      <c r="D17" s="36" t="s">
        <v>53</v>
      </c>
      <c r="E17" s="106" t="str">
        <f>P20</f>
        <v>Haiti</v>
      </c>
      <c r="F17" s="123">
        <v>0</v>
      </c>
      <c r="G17" s="84" t="s">
        <v>22</v>
      </c>
      <c r="H17" s="123">
        <v>1</v>
      </c>
      <c r="I17" s="107" t="str">
        <f>P21</f>
        <v>Escócia</v>
      </c>
      <c r="J17" s="38" t="str">
        <f t="shared" si="0"/>
        <v>Escócia</v>
      </c>
      <c r="K17" s="38" t="str">
        <f t="shared" si="1"/>
        <v/>
      </c>
      <c r="L17" s="38" t="str">
        <f t="shared" si="2"/>
        <v/>
      </c>
      <c r="M17" s="39" t="str">
        <f t="shared" si="3"/>
        <v>Haiti</v>
      </c>
      <c r="N17" s="46"/>
      <c r="O17" s="47" t="s">
        <v>25</v>
      </c>
      <c r="P17" s="16" t="s">
        <v>26</v>
      </c>
      <c r="Q17" s="38" t="s">
        <v>27</v>
      </c>
      <c r="R17" s="38" t="s">
        <v>28</v>
      </c>
      <c r="S17" s="38" t="s">
        <v>29</v>
      </c>
      <c r="T17" s="38" t="s">
        <v>30</v>
      </c>
      <c r="U17" s="38" t="s">
        <v>31</v>
      </c>
      <c r="V17" s="38" t="s">
        <v>32</v>
      </c>
      <c r="W17" s="38" t="s">
        <v>33</v>
      </c>
      <c r="X17" s="38" t="s">
        <v>34</v>
      </c>
      <c r="Y17" s="38" t="s">
        <v>35</v>
      </c>
      <c r="Z17" s="38" t="s">
        <v>36</v>
      </c>
      <c r="AA17" s="38" t="s">
        <v>37</v>
      </c>
      <c r="AB17" s="38" t="s">
        <v>38</v>
      </c>
      <c r="AC17" s="39" t="s">
        <v>39</v>
      </c>
      <c r="AD17" s="45"/>
      <c r="AE17" s="21" t="s">
        <v>40</v>
      </c>
      <c r="AF17" s="81" t="s">
        <v>17</v>
      </c>
      <c r="AG17" s="81" t="s">
        <v>41</v>
      </c>
      <c r="AH17" s="81" t="s">
        <v>42</v>
      </c>
      <c r="AI17" s="81" t="s">
        <v>43</v>
      </c>
      <c r="AJ17" s="81" t="s">
        <v>44</v>
      </c>
      <c r="AK17" s="81" t="s">
        <v>45</v>
      </c>
      <c r="AL17" s="81" t="s">
        <v>32</v>
      </c>
      <c r="AM17" s="81" t="s">
        <v>33</v>
      </c>
      <c r="AN17" s="82" t="s">
        <v>34</v>
      </c>
      <c r="AP17" s="48">
        <f t="shared" si="4"/>
        <v>4</v>
      </c>
      <c r="AQ17" s="50" t="str">
        <f>AF74</f>
        <v>Gana</v>
      </c>
      <c r="AR17" s="38">
        <f t="shared" si="26"/>
        <v>4</v>
      </c>
      <c r="AS17" s="38">
        <f t="shared" si="27"/>
        <v>3</v>
      </c>
      <c r="AT17" s="38">
        <f t="shared" si="5"/>
        <v>1</v>
      </c>
      <c r="AU17" s="38">
        <f t="shared" si="6"/>
        <v>1</v>
      </c>
      <c r="AV17" s="38">
        <f t="shared" si="7"/>
        <v>1</v>
      </c>
      <c r="AW17" s="38">
        <f t="shared" si="8"/>
        <v>2</v>
      </c>
      <c r="AX17" s="38">
        <f t="shared" si="9"/>
        <v>2</v>
      </c>
      <c r="AY17" s="38">
        <f t="shared" si="28"/>
        <v>0</v>
      </c>
      <c r="AZ17" s="38" t="s">
        <v>71</v>
      </c>
      <c r="BA17" s="38" t="str">
        <f t="shared" si="29"/>
        <v>Gana</v>
      </c>
      <c r="BB17" s="38">
        <f t="shared" si="10"/>
        <v>1</v>
      </c>
      <c r="BC17" s="38">
        <f t="shared" si="11"/>
        <v>1</v>
      </c>
      <c r="BD17" s="38">
        <f t="shared" si="12"/>
        <v>0</v>
      </c>
      <c r="BE17" s="38">
        <f t="shared" si="13"/>
        <v>1</v>
      </c>
      <c r="BF17" s="54">
        <v>12</v>
      </c>
      <c r="BG17" s="45"/>
      <c r="BI17" s="22">
        <v>12</v>
      </c>
      <c r="BJ17" s="86" t="str">
        <f t="shared" si="14"/>
        <v>Uruguai</v>
      </c>
      <c r="BK17" s="87">
        <f t="shared" si="15"/>
        <v>2</v>
      </c>
      <c r="BL17" s="87">
        <f t="shared" si="16"/>
        <v>3</v>
      </c>
      <c r="BM17" s="87">
        <f t="shared" si="17"/>
        <v>0</v>
      </c>
      <c r="BN17" s="87">
        <f t="shared" si="18"/>
        <v>2</v>
      </c>
      <c r="BO17" s="87">
        <f t="shared" si="19"/>
        <v>1</v>
      </c>
      <c r="BP17" s="87">
        <f t="shared" si="20"/>
        <v>3</v>
      </c>
      <c r="BQ17" s="87">
        <f t="shared" si="21"/>
        <v>4</v>
      </c>
      <c r="BR17" s="88">
        <f t="shared" si="22"/>
        <v>-1</v>
      </c>
    </row>
    <row r="18" spans="1:70" x14ac:dyDescent="0.25">
      <c r="A18" s="45"/>
      <c r="B18" s="100" t="s">
        <v>50</v>
      </c>
      <c r="C18" s="95">
        <v>46192</v>
      </c>
      <c r="D18" s="36" t="s">
        <v>21</v>
      </c>
      <c r="E18" s="106" t="str">
        <f>P18</f>
        <v>Brasil</v>
      </c>
      <c r="F18" s="123">
        <v>3</v>
      </c>
      <c r="G18" s="84" t="s">
        <v>22</v>
      </c>
      <c r="H18" s="123">
        <v>0</v>
      </c>
      <c r="I18" s="107" t="str">
        <f>P20</f>
        <v>Haiti</v>
      </c>
      <c r="J18" s="38" t="str">
        <f t="shared" si="0"/>
        <v>Brasil</v>
      </c>
      <c r="K18" s="38" t="str">
        <f t="shared" si="1"/>
        <v/>
      </c>
      <c r="L18" s="38" t="str">
        <f t="shared" si="2"/>
        <v/>
      </c>
      <c r="M18" s="39" t="str">
        <f t="shared" si="3"/>
        <v>Haiti</v>
      </c>
      <c r="N18" s="46"/>
      <c r="O18" s="47">
        <f>RANK(Q18,$Q$18:$Q$21)+SUM(Y18:AB18)</f>
        <v>1</v>
      </c>
      <c r="P18" s="49" t="str">
        <f>Sorteios!I6</f>
        <v>Brasil</v>
      </c>
      <c r="Q18" s="38">
        <f>(S18*3)+(T18*1)</f>
        <v>7</v>
      </c>
      <c r="R18" s="38">
        <f>SUM(S18:U18)</f>
        <v>3</v>
      </c>
      <c r="S18" s="38">
        <f>COUNTIF(J:J,P18)</f>
        <v>2</v>
      </c>
      <c r="T18" s="38">
        <f>COUNTIF(K:K,P18)+COUNTIF(L:L,P18)</f>
        <v>1</v>
      </c>
      <c r="U18" s="38">
        <f>COUNTIF(M:M,P18)</f>
        <v>0</v>
      </c>
      <c r="V18" s="38">
        <f>SUMIF(E:E,P18,F:F)+SUMIF(I:I,P18,H:H)</f>
        <v>7</v>
      </c>
      <c r="W18" s="38">
        <f>SUMIF(E:E,P18,H:H)+SUMIF(I:I,P18,F:F)</f>
        <v>1</v>
      </c>
      <c r="X18" s="38">
        <f>V18-W18</f>
        <v>6</v>
      </c>
      <c r="Y18" s="38">
        <f>SUMPRODUCT(($Q$18:$Q$21=Q18)*($X$18:$X$21&gt;X18))</f>
        <v>0</v>
      </c>
      <c r="Z18" s="38">
        <f>SUMPRODUCT(($Q$18:$Q$21=Q18)*($X$18:$X$21=X18)*($V$18:$V$21&gt;V18))</f>
        <v>0</v>
      </c>
      <c r="AA18" s="38">
        <f>SUMPRODUCT(($Q$18:$Q$21=Q18)*($X$18:$X$21=X18)*($V$18:$V$21=V18)*($W$18:$W$21&gt;W18))</f>
        <v>0</v>
      </c>
      <c r="AB18" s="38">
        <f>SUMPRODUCT(($Q$18:$Q$21=Q18)*($X$18:$X$21=X18)*($V$18:$V$21=V18)*($W$18:$W$21=W18)*($AC$18:$AC$21&lt;AC18))</f>
        <v>0</v>
      </c>
      <c r="AC18" s="39">
        <v>1</v>
      </c>
      <c r="AD18" s="45"/>
      <c r="AE18" s="21">
        <v>1</v>
      </c>
      <c r="AF18" s="83" t="str">
        <f>VLOOKUP($AE18,$O$18:$X$21,2,FALSE)</f>
        <v>Brasil</v>
      </c>
      <c r="AG18" s="84">
        <f>VLOOKUP($AE18,$O$18:$X$21,3,FALSE)</f>
        <v>7</v>
      </c>
      <c r="AH18" s="84">
        <f>VLOOKUP($AE18,$O$18:$X$21,4,FALSE)</f>
        <v>3</v>
      </c>
      <c r="AI18" s="84">
        <f>VLOOKUP($AE18,$O$18:$X$21,5,FALSE)</f>
        <v>2</v>
      </c>
      <c r="AJ18" s="84">
        <f>VLOOKUP($AE18,$O$18:$X$21,6,FALSE)</f>
        <v>1</v>
      </c>
      <c r="AK18" s="84">
        <f>VLOOKUP($AE18,$O$18:$X$21,7,FALSE)</f>
        <v>0</v>
      </c>
      <c r="AL18" s="84">
        <f>VLOOKUP($AE18,$O$18:$X$21,8,FALSE)</f>
        <v>7</v>
      </c>
      <c r="AM18" s="84">
        <f>VLOOKUP($AE18,$O$18:$X$21,9,FALSE)</f>
        <v>1</v>
      </c>
      <c r="AN18" s="85">
        <f>VLOOKUP($AE18,$O$18:$X$21,10,FALSE)</f>
        <v>6</v>
      </c>
      <c r="BL18" s="153">
        <f>SUM(BL6:BL17)</f>
        <v>36</v>
      </c>
    </row>
    <row r="19" spans="1:70" x14ac:dyDescent="0.25">
      <c r="A19" s="45"/>
      <c r="B19" s="100" t="s">
        <v>50</v>
      </c>
      <c r="C19" s="95">
        <v>46192</v>
      </c>
      <c r="D19" s="36" t="s">
        <v>24</v>
      </c>
      <c r="E19" s="106" t="str">
        <f>P21</f>
        <v>Escócia</v>
      </c>
      <c r="F19" s="123">
        <v>0</v>
      </c>
      <c r="G19" s="84" t="s">
        <v>22</v>
      </c>
      <c r="H19" s="123">
        <v>1</v>
      </c>
      <c r="I19" s="107" t="str">
        <f>P19</f>
        <v>Marrocos</v>
      </c>
      <c r="J19" s="38" t="str">
        <f t="shared" si="0"/>
        <v>Marrocos</v>
      </c>
      <c r="K19" s="38" t="str">
        <f t="shared" si="1"/>
        <v/>
      </c>
      <c r="L19" s="38" t="str">
        <f t="shared" si="2"/>
        <v/>
      </c>
      <c r="M19" s="39" t="str">
        <f t="shared" si="3"/>
        <v>Escócia</v>
      </c>
      <c r="N19" s="46"/>
      <c r="O19" s="47">
        <f>RANK(Q19,$Q$18:$Q$21)+SUM(Y19:AB19)</f>
        <v>2</v>
      </c>
      <c r="P19" s="49" t="str">
        <f>Sorteios!I7</f>
        <v>Marrocos</v>
      </c>
      <c r="Q19" s="38">
        <f t="shared" ref="Q19:Q21" si="33">(S19*3)+(T19*1)</f>
        <v>7</v>
      </c>
      <c r="R19" s="38">
        <f t="shared" ref="R19:R21" si="34">SUM(S19:U19)</f>
        <v>3</v>
      </c>
      <c r="S19" s="38">
        <f>COUNTIF(J:J,P19)</f>
        <v>2</v>
      </c>
      <c r="T19" s="38">
        <f>COUNTIF(K:K,P19)+COUNTIF(L:L,P19)</f>
        <v>1</v>
      </c>
      <c r="U19" s="38">
        <f>COUNTIF(M:M,P19)</f>
        <v>0</v>
      </c>
      <c r="V19" s="38">
        <f>SUMIF(E:E,P19,F:F)+SUMIF(I:I,P19,H:H)</f>
        <v>6</v>
      </c>
      <c r="W19" s="38">
        <f>SUMIF(E:E,P19,H:H)+SUMIF(I:I,P19,F:F)</f>
        <v>3</v>
      </c>
      <c r="X19" s="38">
        <f t="shared" ref="X19:X21" si="35">V19-W19</f>
        <v>3</v>
      </c>
      <c r="Y19" s="38">
        <f>SUMPRODUCT(($Q$18:$Q$21=Q19)*($X$18:$X$21&gt;X19))</f>
        <v>1</v>
      </c>
      <c r="Z19" s="38">
        <f>SUMPRODUCT(($Q$18:$Q$21=Q19)*($X$18:$X$21=X19)*($V$18:$V$21&gt;V19))</f>
        <v>0</v>
      </c>
      <c r="AA19" s="38">
        <f>SUMPRODUCT(($Q$18:$Q$21=Q19)*($X$18:$X$21=X19)*($V$18:$V$21=V19)*($W$18:$W$21&gt;W19))</f>
        <v>0</v>
      </c>
      <c r="AB19" s="38">
        <f>SUMPRODUCT(($Q$18:$Q$21=Q19)*($X$18:$X$21=X19)*($V$18:$V$21=V19)*($W$18:$W$21=W19)*($AC$18:$AC$21&lt;AC19))</f>
        <v>0</v>
      </c>
      <c r="AC19" s="39">
        <v>2</v>
      </c>
      <c r="AD19" s="45"/>
      <c r="AE19" s="21">
        <v>2</v>
      </c>
      <c r="AF19" s="83" t="str">
        <f>VLOOKUP($AE19,$O$18:$X$21,2,FALSE)</f>
        <v>Marrocos</v>
      </c>
      <c r="AG19" s="84">
        <f>VLOOKUP($AE19,$O$18:$X$21,3,FALSE)</f>
        <v>7</v>
      </c>
      <c r="AH19" s="84">
        <f>VLOOKUP($AE19,$O$18:$X$21,4,FALSE)</f>
        <v>3</v>
      </c>
      <c r="AI19" s="84">
        <f>VLOOKUP($AE19,$O$18:$X$21,5,FALSE)</f>
        <v>2</v>
      </c>
      <c r="AJ19" s="84">
        <f>VLOOKUP($AE19,$O$18:$X$21,6,FALSE)</f>
        <v>1</v>
      </c>
      <c r="AK19" s="84">
        <f>VLOOKUP($AE19,$O$18:$X$21,7,FALSE)</f>
        <v>0</v>
      </c>
      <c r="AL19" s="84">
        <f>VLOOKUP($AE19,$O$18:$X$21,8,FALSE)</f>
        <v>6</v>
      </c>
      <c r="AM19" s="84">
        <f>VLOOKUP($AE19,$O$18:$X$21,9,FALSE)</f>
        <v>3</v>
      </c>
      <c r="AN19" s="85">
        <f>VLOOKUP($AE19,$O$18:$X$21,10,FALSE)</f>
        <v>3</v>
      </c>
    </row>
    <row r="20" spans="1:70" x14ac:dyDescent="0.25">
      <c r="A20" s="45"/>
      <c r="B20" s="100" t="s">
        <v>50</v>
      </c>
      <c r="C20" s="95">
        <v>46197</v>
      </c>
      <c r="D20" s="36" t="s">
        <v>47</v>
      </c>
      <c r="E20" s="106" t="str">
        <f>P21</f>
        <v>Escócia</v>
      </c>
      <c r="F20" s="123">
        <v>0</v>
      </c>
      <c r="G20" s="84" t="s">
        <v>22</v>
      </c>
      <c r="H20" s="123">
        <v>3</v>
      </c>
      <c r="I20" s="107" t="str">
        <f>P18</f>
        <v>Brasil</v>
      </c>
      <c r="J20" s="38" t="str">
        <f t="shared" si="0"/>
        <v>Brasil</v>
      </c>
      <c r="K20" s="38" t="str">
        <f t="shared" si="1"/>
        <v/>
      </c>
      <c r="L20" s="38" t="str">
        <f t="shared" si="2"/>
        <v/>
      </c>
      <c r="M20" s="39" t="str">
        <f t="shared" si="3"/>
        <v>Escócia</v>
      </c>
      <c r="N20" s="46"/>
      <c r="O20" s="47">
        <f>RANK(Q20,$Q$18:$Q$21)+SUM(Y20:AB20)</f>
        <v>4</v>
      </c>
      <c r="P20" s="49" t="str">
        <f>Sorteios!I8</f>
        <v>Haiti</v>
      </c>
      <c r="Q20" s="38">
        <f t="shared" si="33"/>
        <v>0</v>
      </c>
      <c r="R20" s="38">
        <f t="shared" si="34"/>
        <v>3</v>
      </c>
      <c r="S20" s="38">
        <f>COUNTIF(J:J,P20)</f>
        <v>0</v>
      </c>
      <c r="T20" s="38">
        <f>COUNTIF(K:K,P20)+COUNTIF(L:L,P20)</f>
        <v>0</v>
      </c>
      <c r="U20" s="38">
        <f>COUNTIF(M:M,P20)</f>
        <v>3</v>
      </c>
      <c r="V20" s="38">
        <f>SUMIF(E:E,P20,F:F)+SUMIF(I:I,P20,H:H)</f>
        <v>2</v>
      </c>
      <c r="W20" s="38">
        <f>SUMIF(E:E,P20,H:H)+SUMIF(I:I,P20,F:F)</f>
        <v>8</v>
      </c>
      <c r="X20" s="38">
        <f t="shared" si="35"/>
        <v>-6</v>
      </c>
      <c r="Y20" s="38">
        <f>SUMPRODUCT(($Q$18:$Q$21=Q20)*($X$18:$X$21&gt;X20))</f>
        <v>0</v>
      </c>
      <c r="Z20" s="38">
        <f>SUMPRODUCT(($Q$18:$Q$21=Q20)*($X$18:$X$21=X20)*($V$18:$V$21&gt;V20))</f>
        <v>0</v>
      </c>
      <c r="AA20" s="38">
        <f>SUMPRODUCT(($Q$18:$Q$21=Q20)*($X$18:$X$21=X20)*($V$18:$V$21=V20)*($W$18:$W$21&gt;W20))</f>
        <v>0</v>
      </c>
      <c r="AB20" s="38">
        <f>SUMPRODUCT(($Q$18:$Q$21=Q20)*($X$18:$X$21=X20)*($V$18:$V$21=V20)*($W$18:$W$21=W20)*($AC$18:$AC$21&lt;AC20))</f>
        <v>0</v>
      </c>
      <c r="AC20" s="39">
        <v>3</v>
      </c>
      <c r="AD20" s="45"/>
      <c r="AE20" s="21">
        <v>3</v>
      </c>
      <c r="AF20" s="83" t="str">
        <f>VLOOKUP($AE20,$O$18:$X$21,2,FALSE)</f>
        <v>Escócia</v>
      </c>
      <c r="AG20" s="84">
        <f>VLOOKUP($AE20,$O$18:$X$21,3,FALSE)</f>
        <v>3</v>
      </c>
      <c r="AH20" s="84">
        <f>VLOOKUP($AE20,$O$18:$X$21,4,FALSE)</f>
        <v>3</v>
      </c>
      <c r="AI20" s="84">
        <f>VLOOKUP($AE20,$O$18:$X$21,5,FALSE)</f>
        <v>1</v>
      </c>
      <c r="AJ20" s="84">
        <f>VLOOKUP($AE20,$O$18:$X$21,6,FALSE)</f>
        <v>0</v>
      </c>
      <c r="AK20" s="84">
        <f>VLOOKUP($AE20,$O$18:$X$21,7,FALSE)</f>
        <v>2</v>
      </c>
      <c r="AL20" s="84">
        <f>VLOOKUP($AE20,$O$18:$X$21,8,FALSE)</f>
        <v>1</v>
      </c>
      <c r="AM20" s="84">
        <f>VLOOKUP($AE20,$O$18:$X$21,9,FALSE)</f>
        <v>4</v>
      </c>
      <c r="AN20" s="85">
        <f>VLOOKUP($AE20,$O$18:$X$21,10,FALSE)</f>
        <v>-3</v>
      </c>
    </row>
    <row r="21" spans="1:70" ht="15.75" thickBot="1" x14ac:dyDescent="0.3">
      <c r="A21" s="45"/>
      <c r="B21" s="101" t="s">
        <v>50</v>
      </c>
      <c r="C21" s="96">
        <v>46197</v>
      </c>
      <c r="D21" s="51" t="s">
        <v>47</v>
      </c>
      <c r="E21" s="108" t="str">
        <f>P19</f>
        <v>Marrocos</v>
      </c>
      <c r="F21" s="124">
        <v>4</v>
      </c>
      <c r="G21" s="87" t="s">
        <v>22</v>
      </c>
      <c r="H21" s="124">
        <v>2</v>
      </c>
      <c r="I21" s="109" t="str">
        <f>P20</f>
        <v>Haiti</v>
      </c>
      <c r="J21" s="53" t="str">
        <f t="shared" si="0"/>
        <v>Marrocos</v>
      </c>
      <c r="K21" s="53" t="str">
        <f t="shared" si="1"/>
        <v/>
      </c>
      <c r="L21" s="53" t="str">
        <f t="shared" si="2"/>
        <v/>
      </c>
      <c r="M21" s="54" t="str">
        <f t="shared" si="3"/>
        <v>Haiti</v>
      </c>
      <c r="N21" s="55"/>
      <c r="O21" s="56">
        <f>RANK(Q21,$Q$18:$Q$21)+SUM(Y21:AB21)</f>
        <v>3</v>
      </c>
      <c r="P21" s="49" t="str">
        <f>Sorteios!I9</f>
        <v>Escócia</v>
      </c>
      <c r="Q21" s="53">
        <f t="shared" si="33"/>
        <v>3</v>
      </c>
      <c r="R21" s="53">
        <f t="shared" si="34"/>
        <v>3</v>
      </c>
      <c r="S21" s="38">
        <f>COUNTIF(J:J,P21)</f>
        <v>1</v>
      </c>
      <c r="T21" s="38">
        <f>COUNTIF(K:K,P21)+COUNTIF(L:L,P21)</f>
        <v>0</v>
      </c>
      <c r="U21" s="38">
        <f>COUNTIF(M:M,P21)</f>
        <v>2</v>
      </c>
      <c r="V21" s="53">
        <f>SUMIF(E:E,P21,F:F)+SUMIF(I:I,P21,H:H)</f>
        <v>1</v>
      </c>
      <c r="W21" s="53">
        <f>SUMIF(E:E,P21,H:H)+SUMIF(I:I,P21,F:F)</f>
        <v>4</v>
      </c>
      <c r="X21" s="53">
        <f t="shared" si="35"/>
        <v>-3</v>
      </c>
      <c r="Y21" s="53">
        <f>SUMPRODUCT(($Q$18:$Q$21=Q21)*($X$18:$X$21&gt;X21))</f>
        <v>0</v>
      </c>
      <c r="Z21" s="53">
        <f>SUMPRODUCT(($Q$18:$Q$21=Q21)*($X$18:$X$21=X21)*($V$18:$V$21&gt;V21))</f>
        <v>0</v>
      </c>
      <c r="AA21" s="53">
        <f>SUMPRODUCT(($Q$18:$Q$21=Q21)*($X$18:$X$21=X21)*($V$18:$V$21=V21)*($W$18:$W$21&gt;W21))</f>
        <v>0</v>
      </c>
      <c r="AB21" s="53">
        <f>SUMPRODUCT(($Q$18:$Q$21=Q21)*($X$18:$X$21=X21)*($V$18:$V$21=V21)*($W$18:$W$21=W21)*($AC$18:$AC$21&lt;AC21))</f>
        <v>0</v>
      </c>
      <c r="AC21" s="54">
        <v>4</v>
      </c>
      <c r="AD21" s="57"/>
      <c r="AE21" s="22">
        <v>4</v>
      </c>
      <c r="AF21" s="86" t="str">
        <f>VLOOKUP($AE21,$O$18:$X$21,2,FALSE)</f>
        <v>Haiti</v>
      </c>
      <c r="AG21" s="87">
        <f>VLOOKUP($AE21,$O$18:$X$21,3,FALSE)</f>
        <v>0</v>
      </c>
      <c r="AH21" s="87">
        <f>VLOOKUP($AE21,$O$18:$X$21,4,FALSE)</f>
        <v>3</v>
      </c>
      <c r="AI21" s="87">
        <f>VLOOKUP($AE21,$O$18:$X$21,5,FALSE)</f>
        <v>0</v>
      </c>
      <c r="AJ21" s="87">
        <f>VLOOKUP($AE21,$O$18:$X$21,6,FALSE)</f>
        <v>0</v>
      </c>
      <c r="AK21" s="87">
        <f>VLOOKUP($AE21,$O$18:$X$21,7,FALSE)</f>
        <v>3</v>
      </c>
      <c r="AL21" s="87">
        <f>VLOOKUP($AE21,$O$18:$X$21,8,FALSE)</f>
        <v>2</v>
      </c>
      <c r="AM21" s="87">
        <f>VLOOKUP($AE21,$O$18:$X$21,9,FALSE)</f>
        <v>8</v>
      </c>
      <c r="AN21" s="88">
        <f>VLOOKUP($AE21,$O$18:$X$21,10,FALSE)</f>
        <v>-6</v>
      </c>
      <c r="AP21" s="15">
        <v>1</v>
      </c>
      <c r="AQ21" s="15" t="str">
        <f t="shared" ref="AQ21:AQ28" si="36">VLOOKUP($BI6,$AP$6:$AZ$17,11,FALSE)</f>
        <v>K</v>
      </c>
      <c r="AR21" s="15">
        <f>CODE(AQ21)</f>
        <v>75</v>
      </c>
    </row>
    <row r="22" spans="1:70" x14ac:dyDescent="0.25">
      <c r="A22" s="45"/>
      <c r="B22" s="102" t="s">
        <v>45</v>
      </c>
      <c r="C22" s="97">
        <v>46185</v>
      </c>
      <c r="D22" s="58" t="s">
        <v>54</v>
      </c>
      <c r="E22" s="110" t="str">
        <f>P24</f>
        <v>Estados Unidos</v>
      </c>
      <c r="F22" s="125">
        <v>4</v>
      </c>
      <c r="G22" s="111" t="s">
        <v>22</v>
      </c>
      <c r="H22" s="125">
        <v>1</v>
      </c>
      <c r="I22" s="112" t="str">
        <f>P25</f>
        <v>Paraguai</v>
      </c>
      <c r="J22" s="59" t="str">
        <f t="shared" si="0"/>
        <v>Estados Unidos</v>
      </c>
      <c r="K22" s="59" t="str">
        <f t="shared" si="1"/>
        <v/>
      </c>
      <c r="L22" s="59" t="str">
        <f t="shared" si="2"/>
        <v/>
      </c>
      <c r="M22" s="60" t="str">
        <f t="shared" si="3"/>
        <v>Paraguai</v>
      </c>
      <c r="N22" s="64"/>
      <c r="O22" s="62"/>
      <c r="P22" s="42" t="s">
        <v>55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4"/>
      <c r="AE22" s="78" t="s">
        <v>55</v>
      </c>
      <c r="AF22" s="79"/>
      <c r="AG22" s="79"/>
      <c r="AH22" s="79"/>
      <c r="AI22" s="79"/>
      <c r="AJ22" s="79"/>
      <c r="AK22" s="79"/>
      <c r="AL22" s="79"/>
      <c r="AM22" s="79"/>
      <c r="AN22" s="80"/>
      <c r="AP22" s="15">
        <v>2</v>
      </c>
      <c r="AQ22" s="15" t="str">
        <f t="shared" si="36"/>
        <v>F</v>
      </c>
      <c r="AR22" s="15">
        <f t="shared" ref="AR22:AR28" si="37">CODE(AQ22)</f>
        <v>70</v>
      </c>
      <c r="BJ22" s="192" t="s">
        <v>211</v>
      </c>
      <c r="BK22" s="193"/>
      <c r="BL22" s="193"/>
      <c r="BM22" s="194"/>
    </row>
    <row r="23" spans="1:70" x14ac:dyDescent="0.25">
      <c r="A23" s="45"/>
      <c r="B23" s="100" t="s">
        <v>45</v>
      </c>
      <c r="C23" s="95">
        <v>46186</v>
      </c>
      <c r="D23" s="37" t="s">
        <v>56</v>
      </c>
      <c r="E23" s="83" t="str">
        <f>P26</f>
        <v>Austrália</v>
      </c>
      <c r="F23" s="123">
        <v>2</v>
      </c>
      <c r="G23" s="84" t="s">
        <v>22</v>
      </c>
      <c r="H23" s="123">
        <v>0</v>
      </c>
      <c r="I23" s="113" t="str">
        <f>P27</f>
        <v>Turquia</v>
      </c>
      <c r="J23" s="38" t="str">
        <f t="shared" si="0"/>
        <v>Austrália</v>
      </c>
      <c r="K23" s="38" t="str">
        <f t="shared" si="1"/>
        <v/>
      </c>
      <c r="L23" s="38" t="str">
        <f t="shared" si="2"/>
        <v/>
      </c>
      <c r="M23" s="39" t="str">
        <f t="shared" si="3"/>
        <v>Turquia</v>
      </c>
      <c r="N23" s="45"/>
      <c r="O23" s="47" t="s">
        <v>25</v>
      </c>
      <c r="P23" s="16" t="s">
        <v>26</v>
      </c>
      <c r="Q23" s="38" t="s">
        <v>27</v>
      </c>
      <c r="R23" s="38" t="s">
        <v>28</v>
      </c>
      <c r="S23" s="38" t="s">
        <v>29</v>
      </c>
      <c r="T23" s="38" t="s">
        <v>30</v>
      </c>
      <c r="U23" s="38" t="s">
        <v>31</v>
      </c>
      <c r="V23" s="38" t="s">
        <v>32</v>
      </c>
      <c r="W23" s="38" t="s">
        <v>33</v>
      </c>
      <c r="X23" s="38" t="s">
        <v>34</v>
      </c>
      <c r="Y23" s="38" t="s">
        <v>35</v>
      </c>
      <c r="Z23" s="38" t="s">
        <v>36</v>
      </c>
      <c r="AA23" s="38" t="s">
        <v>37</v>
      </c>
      <c r="AB23" s="38" t="s">
        <v>38</v>
      </c>
      <c r="AC23" s="39" t="s">
        <v>39</v>
      </c>
      <c r="AD23" s="45"/>
      <c r="AE23" s="21" t="s">
        <v>40</v>
      </c>
      <c r="AF23" s="81" t="s">
        <v>17</v>
      </c>
      <c r="AG23" s="81" t="s">
        <v>41</v>
      </c>
      <c r="AH23" s="81" t="s">
        <v>42</v>
      </c>
      <c r="AI23" s="81" t="s">
        <v>43</v>
      </c>
      <c r="AJ23" s="81" t="s">
        <v>44</v>
      </c>
      <c r="AK23" s="81" t="s">
        <v>45</v>
      </c>
      <c r="AL23" s="81" t="s">
        <v>32</v>
      </c>
      <c r="AM23" s="81" t="s">
        <v>33</v>
      </c>
      <c r="AN23" s="82" t="s">
        <v>34</v>
      </c>
      <c r="AP23" s="15">
        <v>3</v>
      </c>
      <c r="AQ23" s="15" t="str">
        <f t="shared" si="36"/>
        <v>E</v>
      </c>
      <c r="AR23" s="15">
        <f t="shared" si="37"/>
        <v>69</v>
      </c>
      <c r="BJ23" s="182"/>
      <c r="BK23" s="181"/>
      <c r="BL23" s="181"/>
      <c r="BM23" s="183"/>
    </row>
    <row r="24" spans="1:70" x14ac:dyDescent="0.25">
      <c r="A24" s="45"/>
      <c r="B24" s="100" t="s">
        <v>45</v>
      </c>
      <c r="C24" s="95">
        <v>46192</v>
      </c>
      <c r="D24" s="37" t="s">
        <v>46</v>
      </c>
      <c r="E24" s="83" t="str">
        <f>P24</f>
        <v>Estados Unidos</v>
      </c>
      <c r="F24" s="123">
        <v>2</v>
      </c>
      <c r="G24" s="84" t="s">
        <v>22</v>
      </c>
      <c r="H24" s="123">
        <v>0</v>
      </c>
      <c r="I24" s="113" t="str">
        <f>P26</f>
        <v>Austrália</v>
      </c>
      <c r="J24" s="38" t="str">
        <f t="shared" si="0"/>
        <v>Estados Unidos</v>
      </c>
      <c r="K24" s="38" t="str">
        <f t="shared" si="1"/>
        <v/>
      </c>
      <c r="L24" s="38" t="str">
        <f t="shared" si="2"/>
        <v/>
      </c>
      <c r="M24" s="39" t="str">
        <f t="shared" si="3"/>
        <v>Austrália</v>
      </c>
      <c r="N24" s="45"/>
      <c r="O24" s="47">
        <f>RANK(Q24,$Q$24:$Q$27)+SUM(Y24:AB24)</f>
        <v>1</v>
      </c>
      <c r="P24" s="49" t="str">
        <f>Sorteios!C14</f>
        <v>Estados Unidos</v>
      </c>
      <c r="Q24" s="38">
        <f>(S24*3)+(T24*1)</f>
        <v>6</v>
      </c>
      <c r="R24" s="38">
        <f>SUM(S24:U24)</f>
        <v>3</v>
      </c>
      <c r="S24" s="38">
        <f>COUNTIF(J:J,P24)</f>
        <v>2</v>
      </c>
      <c r="T24" s="38">
        <f>COUNTIF(K:K,P24)+COUNTIF(L:L,P24)</f>
        <v>0</v>
      </c>
      <c r="U24" s="38">
        <f>COUNTIF(M:M,P24)</f>
        <v>1</v>
      </c>
      <c r="V24" s="38">
        <f>SUMIF(E:E,P24,F:F)+SUMIF(I:I,P24,H:H)</f>
        <v>8</v>
      </c>
      <c r="W24" s="38">
        <f>SUMIF(E:E,P24,H:H)+SUMIF(I:I,P24,F:F)</f>
        <v>4</v>
      </c>
      <c r="X24" s="38">
        <f>V24-W24</f>
        <v>4</v>
      </c>
      <c r="Y24" s="38">
        <f>SUMPRODUCT(($Q$24:$Q$27=Q24)*($X$24:$X$27&gt;X24))</f>
        <v>0</v>
      </c>
      <c r="Z24" s="38">
        <f>SUMPRODUCT(($Q$24:$Q$27=Q24)*($X$24:$X$27=X24)*($V$24:$V$27&gt;V24))</f>
        <v>0</v>
      </c>
      <c r="AA24" s="38">
        <f>SUMPRODUCT(($Q$24:$Q$27=Q24)*($X$24:$X$27=X24)*($V$24:$V$27=V24)*($W$24:$W$27&gt;W24))</f>
        <v>0</v>
      </c>
      <c r="AB24" s="38">
        <f>SUMPRODUCT(($Q$24:$Q$27=Q24)*($X$24:$X$27=X24)*($V$24:$V$27=V24)*($W$24:$W$27=W24)*($AC$24:$AC$27&lt;AC24))</f>
        <v>0</v>
      </c>
      <c r="AC24" s="39">
        <v>1</v>
      </c>
      <c r="AD24" s="45"/>
      <c r="AE24" s="21">
        <v>1</v>
      </c>
      <c r="AF24" s="83" t="str">
        <f>VLOOKUP($AE24,$O$24:$X$27,2,FALSE)</f>
        <v>Estados Unidos</v>
      </c>
      <c r="AG24" s="84">
        <f>VLOOKUP($AE24,$O$24:$X$27,3,FALSE)</f>
        <v>6</v>
      </c>
      <c r="AH24" s="84">
        <f>VLOOKUP($AE24,$O$24:$X$27,4,FALSE)</f>
        <v>3</v>
      </c>
      <c r="AI24" s="84">
        <f>VLOOKUP($AE24,$O$24:$X$27,5,FALSE)</f>
        <v>2</v>
      </c>
      <c r="AJ24" s="84">
        <f>VLOOKUP($AE24,$O$24:$X$27,6,FALSE)</f>
        <v>0</v>
      </c>
      <c r="AK24" s="84">
        <f>VLOOKUP($AE24,$O$24:$X$27,7,FALSE)</f>
        <v>1</v>
      </c>
      <c r="AL24" s="84">
        <f>VLOOKUP($AE24,$O$24:$X$27,8,FALSE)</f>
        <v>8</v>
      </c>
      <c r="AM24" s="84">
        <f>VLOOKUP($AE24,$O$24:$X$27,9,FALSE)</f>
        <v>4</v>
      </c>
      <c r="AN24" s="85">
        <f>VLOOKUP($AE24,$O$24:$X$27,10,FALSE)</f>
        <v>4</v>
      </c>
      <c r="AP24" s="15">
        <v>4</v>
      </c>
      <c r="AQ24" s="15" t="str">
        <f t="shared" si="36"/>
        <v>L</v>
      </c>
      <c r="AR24" s="15">
        <f t="shared" si="37"/>
        <v>76</v>
      </c>
      <c r="BJ24" s="182"/>
      <c r="BK24" s="181"/>
      <c r="BL24" s="181"/>
      <c r="BM24" s="184"/>
    </row>
    <row r="25" spans="1:70" x14ac:dyDescent="0.25">
      <c r="A25" s="45"/>
      <c r="B25" s="100" t="s">
        <v>45</v>
      </c>
      <c r="C25" s="95">
        <v>46192</v>
      </c>
      <c r="D25" s="37" t="s">
        <v>21</v>
      </c>
      <c r="E25" s="83" t="str">
        <f>P27</f>
        <v>Turquia</v>
      </c>
      <c r="F25" s="123">
        <v>0</v>
      </c>
      <c r="G25" s="84" t="s">
        <v>22</v>
      </c>
      <c r="H25" s="123">
        <v>1</v>
      </c>
      <c r="I25" s="113" t="str">
        <f>P25</f>
        <v>Paraguai</v>
      </c>
      <c r="J25" s="38" t="str">
        <f t="shared" si="0"/>
        <v>Paraguai</v>
      </c>
      <c r="K25" s="38" t="str">
        <f t="shared" si="1"/>
        <v/>
      </c>
      <c r="L25" s="38" t="str">
        <f t="shared" si="2"/>
        <v/>
      </c>
      <c r="M25" s="39" t="str">
        <f t="shared" si="3"/>
        <v>Turquia</v>
      </c>
      <c r="N25" s="45"/>
      <c r="O25" s="47">
        <f>RANK(Q25,$Q$24:$Q$27)+SUM(Y25:AB25)</f>
        <v>3</v>
      </c>
      <c r="P25" s="49" t="str">
        <f>Sorteios!C15</f>
        <v>Paraguai</v>
      </c>
      <c r="Q25" s="38">
        <f t="shared" ref="Q25:Q27" si="38">(S25*3)+(T25*1)</f>
        <v>4</v>
      </c>
      <c r="R25" s="38">
        <f t="shared" ref="R25:R27" si="39">SUM(S25:U25)</f>
        <v>3</v>
      </c>
      <c r="S25" s="38">
        <f>COUNTIF(J:J,P25)</f>
        <v>1</v>
      </c>
      <c r="T25" s="38">
        <f>COUNTIF(K:K,P25)+COUNTIF(L:L,P25)</f>
        <v>1</v>
      </c>
      <c r="U25" s="38">
        <f>COUNTIF(M:M,P25)</f>
        <v>1</v>
      </c>
      <c r="V25" s="38">
        <f>SUMIF(E:E,P25,F:F)+SUMIF(I:I,P25,H:H)</f>
        <v>2</v>
      </c>
      <c r="W25" s="38">
        <f>SUMIF(E:E,P25,H:H)+SUMIF(I:I,P25,F:F)</f>
        <v>4</v>
      </c>
      <c r="X25" s="38">
        <f t="shared" ref="X25:X27" si="40">V25-W25</f>
        <v>-2</v>
      </c>
      <c r="Y25" s="38">
        <f>SUMPRODUCT(($Q$24:$Q$27=Q25)*($X$24:$X$27&gt;X25))</f>
        <v>1</v>
      </c>
      <c r="Z25" s="38">
        <f>SUMPRODUCT(($Q$24:$Q$27=Q25)*($X$24:$X$27=X25)*($V$24:$V$27&gt;V25))</f>
        <v>0</v>
      </c>
      <c r="AA25" s="38">
        <f>SUMPRODUCT(($Q$24:$Q$27=Q25)*($X$24:$X$27=X25)*($V$24:$V$27=V25)*($W$24:$W$27&gt;W25))</f>
        <v>0</v>
      </c>
      <c r="AB25" s="38">
        <f>SUMPRODUCT(($Q$24:$Q$27=Q25)*($X$24:$X$27=X25)*($V$24:$V$27=V25)*($W$24:$W$27=W25)*($AC$24:$AC$27&lt;AC25))</f>
        <v>0</v>
      </c>
      <c r="AC25" s="39">
        <v>2</v>
      </c>
      <c r="AD25" s="45"/>
      <c r="AE25" s="21">
        <v>2</v>
      </c>
      <c r="AF25" s="83" t="str">
        <f>VLOOKUP($AE25,$O$24:$X$27,2,FALSE)</f>
        <v>Austrália</v>
      </c>
      <c r="AG25" s="84">
        <f>VLOOKUP($AE25,$O$24:$X$27,3,FALSE)</f>
        <v>4</v>
      </c>
      <c r="AH25" s="84">
        <f>VLOOKUP($AE25,$O$24:$X$27,4,FALSE)</f>
        <v>3</v>
      </c>
      <c r="AI25" s="84">
        <f>VLOOKUP($AE25,$O$24:$X$27,5,FALSE)</f>
        <v>1</v>
      </c>
      <c r="AJ25" s="84">
        <f>VLOOKUP($AE25,$O$24:$X$27,6,FALSE)</f>
        <v>1</v>
      </c>
      <c r="AK25" s="84">
        <f>VLOOKUP($AE25,$O$24:$X$27,7,FALSE)</f>
        <v>1</v>
      </c>
      <c r="AL25" s="84">
        <f>VLOOKUP($AE25,$O$24:$X$27,8,FALSE)</f>
        <v>2</v>
      </c>
      <c r="AM25" s="84">
        <f>VLOOKUP($AE25,$O$24:$X$27,9,FALSE)</f>
        <v>2</v>
      </c>
      <c r="AN25" s="85">
        <f>VLOOKUP($AE25,$O$24:$X$27,10,FALSE)</f>
        <v>0</v>
      </c>
      <c r="AP25" s="15">
        <v>5</v>
      </c>
      <c r="AQ25" s="15" t="str">
        <f t="shared" si="36"/>
        <v>B</v>
      </c>
      <c r="AR25" s="15">
        <f t="shared" si="37"/>
        <v>66</v>
      </c>
      <c r="BJ25" s="182"/>
      <c r="BK25" s="181"/>
      <c r="BL25" s="181"/>
      <c r="BM25" s="184"/>
    </row>
    <row r="26" spans="1:70" x14ac:dyDescent="0.25">
      <c r="A26" s="45"/>
      <c r="B26" s="100" t="s">
        <v>45</v>
      </c>
      <c r="C26" s="95">
        <v>46198</v>
      </c>
      <c r="D26" s="37" t="s">
        <v>46</v>
      </c>
      <c r="E26" s="83" t="str">
        <f>P27</f>
        <v>Turquia</v>
      </c>
      <c r="F26" s="123">
        <v>3</v>
      </c>
      <c r="G26" s="84" t="s">
        <v>22</v>
      </c>
      <c r="H26" s="123">
        <v>2</v>
      </c>
      <c r="I26" s="113" t="str">
        <f>P24</f>
        <v>Estados Unidos</v>
      </c>
      <c r="J26" s="38" t="str">
        <f t="shared" si="0"/>
        <v>Turquia</v>
      </c>
      <c r="K26" s="38" t="str">
        <f t="shared" si="1"/>
        <v/>
      </c>
      <c r="L26" s="38" t="str">
        <f t="shared" si="2"/>
        <v/>
      </c>
      <c r="M26" s="39" t="str">
        <f t="shared" si="3"/>
        <v>Estados Unidos</v>
      </c>
      <c r="N26" s="45"/>
      <c r="O26" s="47">
        <f>RANK(Q26,$Q$24:$Q$27)+SUM(Y26:AB26)</f>
        <v>2</v>
      </c>
      <c r="P26" s="49" t="str">
        <f>Sorteios!C16</f>
        <v>Austrália</v>
      </c>
      <c r="Q26" s="38">
        <f t="shared" si="38"/>
        <v>4</v>
      </c>
      <c r="R26" s="38">
        <f t="shared" si="39"/>
        <v>3</v>
      </c>
      <c r="S26" s="38">
        <f>COUNTIF(J:J,P26)</f>
        <v>1</v>
      </c>
      <c r="T26" s="38">
        <f>COUNTIF(K:K,P26)+COUNTIF(L:L,P26)</f>
        <v>1</v>
      </c>
      <c r="U26" s="38">
        <f>COUNTIF(M:M,P26)</f>
        <v>1</v>
      </c>
      <c r="V26" s="38">
        <f>SUMIF(E:E,P26,F:F)+SUMIF(I:I,P26,H:H)</f>
        <v>2</v>
      </c>
      <c r="W26" s="38">
        <f>SUMIF(E:E,P26,H:H)+SUMIF(I:I,P26,F:F)</f>
        <v>2</v>
      </c>
      <c r="X26" s="38">
        <f t="shared" si="40"/>
        <v>0</v>
      </c>
      <c r="Y26" s="38">
        <f>SUMPRODUCT(($Q$24:$Q$27=Q26)*($X$24:$X$27&gt;X26))</f>
        <v>0</v>
      </c>
      <c r="Z26" s="38">
        <f>SUMPRODUCT(($Q$24:$Q$27=Q26)*($X$24:$X$27=X26)*($V$24:$V$27&gt;V26))</f>
        <v>0</v>
      </c>
      <c r="AA26" s="38">
        <f>SUMPRODUCT(($Q$24:$Q$27=Q26)*($X$24:$X$27=X26)*($V$24:$V$27=V26)*($W$24:$W$27&gt;W26))</f>
        <v>0</v>
      </c>
      <c r="AB26" s="38">
        <f>SUMPRODUCT(($Q$24:$Q$27=Q26)*($X$24:$X$27=X26)*($V$24:$V$27=V26)*($W$24:$W$27=W26)*($AC$24:$AC$27&lt;AC26))</f>
        <v>0</v>
      </c>
      <c r="AC26" s="39">
        <v>3</v>
      </c>
      <c r="AD26" s="45"/>
      <c r="AE26" s="21">
        <v>3</v>
      </c>
      <c r="AF26" s="83" t="str">
        <f>VLOOKUP($AE26,$O$24:$X$27,2,FALSE)</f>
        <v>Paraguai</v>
      </c>
      <c r="AG26" s="84">
        <f>VLOOKUP($AE26,$O$24:$X$27,3,FALSE)</f>
        <v>4</v>
      </c>
      <c r="AH26" s="84">
        <f>VLOOKUP($AE26,$O$24:$X$27,4,FALSE)</f>
        <v>3</v>
      </c>
      <c r="AI26" s="84">
        <f>VLOOKUP($AE26,$O$24:$X$27,5,FALSE)</f>
        <v>1</v>
      </c>
      <c r="AJ26" s="84">
        <f>VLOOKUP($AE26,$O$24:$X$27,6,FALSE)</f>
        <v>1</v>
      </c>
      <c r="AK26" s="84">
        <f>VLOOKUP($AE26,$O$24:$X$27,7,FALSE)</f>
        <v>1</v>
      </c>
      <c r="AL26" s="84">
        <f>VLOOKUP($AE26,$O$24:$X$27,8,FALSE)</f>
        <v>2</v>
      </c>
      <c r="AM26" s="84">
        <f>VLOOKUP($AE26,$O$24:$X$27,9,FALSE)</f>
        <v>4</v>
      </c>
      <c r="AN26" s="85">
        <f>VLOOKUP($AE26,$O$24:$X$27,10,FALSE)</f>
        <v>-2</v>
      </c>
      <c r="AP26" s="15">
        <v>6</v>
      </c>
      <c r="AQ26" s="15" t="str">
        <f t="shared" si="36"/>
        <v>J</v>
      </c>
      <c r="AR26" s="15">
        <f t="shared" si="37"/>
        <v>74</v>
      </c>
      <c r="BJ26" s="185"/>
      <c r="BK26" s="186"/>
      <c r="BL26" s="186"/>
      <c r="BM26" s="187"/>
    </row>
    <row r="27" spans="1:70" ht="15.75" thickBot="1" x14ac:dyDescent="0.3">
      <c r="A27" s="45"/>
      <c r="B27" s="101" t="s">
        <v>45</v>
      </c>
      <c r="C27" s="96">
        <v>46198</v>
      </c>
      <c r="D27" s="52" t="s">
        <v>46</v>
      </c>
      <c r="E27" s="86" t="str">
        <f>P25</f>
        <v>Paraguai</v>
      </c>
      <c r="F27" s="124">
        <v>0</v>
      </c>
      <c r="G27" s="87" t="s">
        <v>22</v>
      </c>
      <c r="H27" s="124">
        <v>0</v>
      </c>
      <c r="I27" s="114" t="str">
        <f>P26</f>
        <v>Austrália</v>
      </c>
      <c r="J27" s="53" t="str">
        <f t="shared" si="0"/>
        <v>empate</v>
      </c>
      <c r="K27" s="53" t="str">
        <f t="shared" si="1"/>
        <v>Paraguai</v>
      </c>
      <c r="L27" s="53" t="str">
        <f t="shared" si="2"/>
        <v>Austrália</v>
      </c>
      <c r="M27" s="54" t="str">
        <f t="shared" si="3"/>
        <v>empate</v>
      </c>
      <c r="N27" s="57"/>
      <c r="O27" s="56">
        <f>RANK(Q27,$Q$24:$Q$27)+SUM(Y27:AB27)</f>
        <v>4</v>
      </c>
      <c r="P27" s="49" t="str">
        <f>Sorteios!C17</f>
        <v>Turquia</v>
      </c>
      <c r="Q27" s="53">
        <f t="shared" si="38"/>
        <v>3</v>
      </c>
      <c r="R27" s="53">
        <f t="shared" si="39"/>
        <v>3</v>
      </c>
      <c r="S27" s="38">
        <f>COUNTIF(J:J,P27)</f>
        <v>1</v>
      </c>
      <c r="T27" s="38">
        <f>COUNTIF(K:K,P27)+COUNTIF(L:L,P27)</f>
        <v>0</v>
      </c>
      <c r="U27" s="38">
        <f>COUNTIF(M:M,P27)</f>
        <v>2</v>
      </c>
      <c r="V27" s="53">
        <f>SUMIF(E:E,P27,F:F)+SUMIF(I:I,P27,H:H)</f>
        <v>3</v>
      </c>
      <c r="W27" s="53">
        <f>SUMIF(E:E,P27,H:H)+SUMIF(I:I,P27,F:F)</f>
        <v>5</v>
      </c>
      <c r="X27" s="53">
        <f t="shared" si="40"/>
        <v>-2</v>
      </c>
      <c r="Y27" s="53">
        <f>SUMPRODUCT(($Q$24:$Q$27=Q27)*($X$24:$X$27&gt;X27))</f>
        <v>0</v>
      </c>
      <c r="Z27" s="53">
        <f>SUMPRODUCT(($Q$24:$Q$27=Q27)*($X$24:$X$27=X27)*($V$24:$V$27&gt;V27))</f>
        <v>0</v>
      </c>
      <c r="AA27" s="53">
        <f>SUMPRODUCT(($Q$24:$Q$27=Q27)*($X$24:$X$27=X27)*($V$24:$V$27=V27)*($W$24:$W$27&gt;W27))</f>
        <v>0</v>
      </c>
      <c r="AB27" s="53">
        <f>SUMPRODUCT(($Q$24:$Q$27=Q27)*($X$24:$X$27=X27)*($V$24:$V$27=V27)*($W$24:$W$27=W27)*($AC$24:$AC$27&lt;AC27))</f>
        <v>0</v>
      </c>
      <c r="AC27" s="54">
        <v>4</v>
      </c>
      <c r="AD27" s="57"/>
      <c r="AE27" s="22">
        <v>4</v>
      </c>
      <c r="AF27" s="86" t="str">
        <f>VLOOKUP($AE27,$O$24:$X$27,2,FALSE)</f>
        <v>Turquia</v>
      </c>
      <c r="AG27" s="87">
        <f>VLOOKUP($AE27,$O$24:$X$27,3,FALSE)</f>
        <v>3</v>
      </c>
      <c r="AH27" s="87">
        <f>VLOOKUP($AE27,$O$24:$X$27,4,FALSE)</f>
        <v>3</v>
      </c>
      <c r="AI27" s="87">
        <f>VLOOKUP($AE27,$O$24:$X$27,5,FALSE)</f>
        <v>1</v>
      </c>
      <c r="AJ27" s="87">
        <f>VLOOKUP($AE27,$O$24:$X$27,6,FALSE)</f>
        <v>0</v>
      </c>
      <c r="AK27" s="87">
        <f>VLOOKUP($AE27,$O$24:$X$27,7,FALSE)</f>
        <v>2</v>
      </c>
      <c r="AL27" s="87">
        <f>VLOOKUP($AE27,$O$24:$X$27,8,FALSE)</f>
        <v>3</v>
      </c>
      <c r="AM27" s="87">
        <f>VLOOKUP($AE27,$O$24:$X$27,9,FALSE)</f>
        <v>5</v>
      </c>
      <c r="AN27" s="88">
        <f>VLOOKUP($AE27,$O$24:$X$27,10,FALSE)</f>
        <v>-2</v>
      </c>
      <c r="AP27" s="15">
        <v>7</v>
      </c>
      <c r="AQ27" s="15" t="str">
        <f t="shared" si="36"/>
        <v>D</v>
      </c>
      <c r="AR27" s="15">
        <f t="shared" si="37"/>
        <v>68</v>
      </c>
    </row>
    <row r="28" spans="1:70" x14ac:dyDescent="0.25">
      <c r="A28" s="45"/>
      <c r="B28" s="102" t="s">
        <v>44</v>
      </c>
      <c r="C28" s="97">
        <v>46187</v>
      </c>
      <c r="D28" s="63" t="s">
        <v>46</v>
      </c>
      <c r="E28" s="115" t="str">
        <f>P30</f>
        <v>Alemanha</v>
      </c>
      <c r="F28" s="125">
        <v>7</v>
      </c>
      <c r="G28" s="111" t="s">
        <v>22</v>
      </c>
      <c r="H28" s="125">
        <v>1</v>
      </c>
      <c r="I28" s="116" t="str">
        <f>P31</f>
        <v>Curaçau</v>
      </c>
      <c r="J28" s="59" t="str">
        <f t="shared" si="0"/>
        <v>Alemanha</v>
      </c>
      <c r="K28" s="59" t="str">
        <f t="shared" si="1"/>
        <v/>
      </c>
      <c r="L28" s="59" t="str">
        <f t="shared" si="2"/>
        <v/>
      </c>
      <c r="M28" s="60" t="str">
        <f t="shared" si="3"/>
        <v>Curaçau</v>
      </c>
      <c r="N28" s="61"/>
      <c r="O28" s="62"/>
      <c r="P28" s="42" t="s">
        <v>57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4"/>
      <c r="AE28" s="78" t="s">
        <v>57</v>
      </c>
      <c r="AF28" s="79"/>
      <c r="AG28" s="79"/>
      <c r="AH28" s="79"/>
      <c r="AI28" s="79"/>
      <c r="AJ28" s="79"/>
      <c r="AK28" s="79"/>
      <c r="AL28" s="79"/>
      <c r="AM28" s="79"/>
      <c r="AN28" s="80"/>
      <c r="AP28" s="15">
        <v>8</v>
      </c>
      <c r="AQ28" s="15" t="str">
        <f t="shared" si="36"/>
        <v>I</v>
      </c>
      <c r="AR28" s="15">
        <f t="shared" si="37"/>
        <v>73</v>
      </c>
    </row>
    <row r="29" spans="1:70" x14ac:dyDescent="0.25">
      <c r="A29" s="45"/>
      <c r="B29" s="100" t="s">
        <v>44</v>
      </c>
      <c r="C29" s="95">
        <v>46187</v>
      </c>
      <c r="D29" s="36" t="s">
        <v>24</v>
      </c>
      <c r="E29" s="106" t="str">
        <f>P32</f>
        <v>Costa do Marfim</v>
      </c>
      <c r="F29" s="123">
        <v>1</v>
      </c>
      <c r="G29" s="84" t="s">
        <v>22</v>
      </c>
      <c r="H29" s="123">
        <v>0</v>
      </c>
      <c r="I29" s="107" t="str">
        <f>P33</f>
        <v>Equador</v>
      </c>
      <c r="J29" s="38" t="str">
        <f t="shared" si="0"/>
        <v>Costa do Marfim</v>
      </c>
      <c r="K29" s="38" t="str">
        <f t="shared" si="1"/>
        <v/>
      </c>
      <c r="L29" s="38" t="str">
        <f t="shared" si="2"/>
        <v/>
      </c>
      <c r="M29" s="39" t="str">
        <f t="shared" si="3"/>
        <v>Equador</v>
      </c>
      <c r="N29" s="46"/>
      <c r="O29" s="47" t="s">
        <v>25</v>
      </c>
      <c r="P29" s="16" t="s">
        <v>26</v>
      </c>
      <c r="Q29" s="38" t="s">
        <v>27</v>
      </c>
      <c r="R29" s="38" t="s">
        <v>28</v>
      </c>
      <c r="S29" s="38" t="s">
        <v>29</v>
      </c>
      <c r="T29" s="38" t="s">
        <v>30</v>
      </c>
      <c r="U29" s="38" t="s">
        <v>31</v>
      </c>
      <c r="V29" s="38" t="s">
        <v>32</v>
      </c>
      <c r="W29" s="38" t="s">
        <v>33</v>
      </c>
      <c r="X29" s="38" t="s">
        <v>34</v>
      </c>
      <c r="Y29" s="38" t="s">
        <v>35</v>
      </c>
      <c r="Z29" s="38" t="s">
        <v>36</v>
      </c>
      <c r="AA29" s="38" t="s">
        <v>37</v>
      </c>
      <c r="AB29" s="38" t="s">
        <v>38</v>
      </c>
      <c r="AC29" s="39" t="s">
        <v>39</v>
      </c>
      <c r="AD29" s="45"/>
      <c r="AE29" s="21" t="s">
        <v>40</v>
      </c>
      <c r="AF29" s="81" t="s">
        <v>17</v>
      </c>
      <c r="AG29" s="81" t="s">
        <v>41</v>
      </c>
      <c r="AH29" s="81" t="s">
        <v>42</v>
      </c>
      <c r="AI29" s="81" t="s">
        <v>43</v>
      </c>
      <c r="AJ29" s="81" t="s">
        <v>44</v>
      </c>
      <c r="AK29" s="81" t="s">
        <v>45</v>
      </c>
      <c r="AL29" s="81" t="s">
        <v>32</v>
      </c>
      <c r="AM29" s="81" t="s">
        <v>33</v>
      </c>
      <c r="AN29" s="82" t="s">
        <v>34</v>
      </c>
    </row>
    <row r="30" spans="1:70" x14ac:dyDescent="0.25">
      <c r="A30" s="45"/>
      <c r="B30" s="100" t="s">
        <v>44</v>
      </c>
      <c r="C30" s="95">
        <v>46193</v>
      </c>
      <c r="D30" s="36" t="s">
        <v>24</v>
      </c>
      <c r="E30" s="106" t="str">
        <f>P30</f>
        <v>Alemanha</v>
      </c>
      <c r="F30" s="123">
        <v>2</v>
      </c>
      <c r="G30" s="84" t="s">
        <v>22</v>
      </c>
      <c r="H30" s="123">
        <v>1</v>
      </c>
      <c r="I30" s="107" t="str">
        <f>P32</f>
        <v>Costa do Marfim</v>
      </c>
      <c r="J30" s="38" t="str">
        <f t="shared" si="0"/>
        <v>Alemanha</v>
      </c>
      <c r="K30" s="38" t="str">
        <f t="shared" si="1"/>
        <v/>
      </c>
      <c r="L30" s="38" t="str">
        <f t="shared" si="2"/>
        <v/>
      </c>
      <c r="M30" s="39" t="str">
        <f t="shared" si="3"/>
        <v>Costa do Marfim</v>
      </c>
      <c r="N30" s="46"/>
      <c r="O30" s="47">
        <f>RANK(Q30,$Q$30:$Q$33)+SUM(Y30:AB30)</f>
        <v>1</v>
      </c>
      <c r="P30" s="49" t="str">
        <f>Sorteios!F14</f>
        <v>Alemanha</v>
      </c>
      <c r="Q30" s="38">
        <f>(S30*3)+(T30*1)</f>
        <v>6</v>
      </c>
      <c r="R30" s="38">
        <f>SUM(S30:U30)</f>
        <v>3</v>
      </c>
      <c r="S30" s="38">
        <f>COUNTIF(J:J,P30)</f>
        <v>2</v>
      </c>
      <c r="T30" s="38">
        <f>COUNTIF(K:K,P30)+COUNTIF(L:L,P30)</f>
        <v>0</v>
      </c>
      <c r="U30" s="38">
        <f>COUNTIF(M:M,P30)</f>
        <v>1</v>
      </c>
      <c r="V30" s="38">
        <f>SUMIF(E:E,P30,F:F)+SUMIF(I:I,P30,H:H)</f>
        <v>10</v>
      </c>
      <c r="W30" s="38">
        <f>SUMIF(E:E,P30,H:H)+SUMIF(I:I,P30,F:F)</f>
        <v>4</v>
      </c>
      <c r="X30" s="38">
        <f>V30-W30</f>
        <v>6</v>
      </c>
      <c r="Y30" s="38">
        <f>SUMPRODUCT(($Q$30:$Q$33=Q30)*($X$30:$X$33&gt;X30))</f>
        <v>0</v>
      </c>
      <c r="Z30" s="38">
        <f>SUMPRODUCT(($Q$30:$Q$33=Q30)*($X$30:$X$33=X30)*($V$30:$V$33&gt;V30))</f>
        <v>0</v>
      </c>
      <c r="AA30" s="38">
        <f>SUMPRODUCT(($Q$30:$Q$33=Q30)*($X$30:$X$33=X30)*($V$30:$V$33=V30)*($W$30:$W$33&gt;W30))</f>
        <v>0</v>
      </c>
      <c r="AB30" s="38">
        <f>SUMPRODUCT(($Q$30:$Q$33=Q30)*($X$30:$X$33=X30)*($V$30:$V$33=V30)*($W$30:$W$33=W30)*($AC$30:$AC$33&lt;AC30))</f>
        <v>0</v>
      </c>
      <c r="AC30" s="39">
        <v>1</v>
      </c>
      <c r="AD30" s="45"/>
      <c r="AE30" s="21">
        <v>1</v>
      </c>
      <c r="AF30" s="83" t="str">
        <f>VLOOKUP($AE30,$O$30:$X$33,2,FALSE)</f>
        <v>Alemanha</v>
      </c>
      <c r="AG30" s="84">
        <f>VLOOKUP($AE30,$O$30:$X$33,3,FALSE)</f>
        <v>6</v>
      </c>
      <c r="AH30" s="84">
        <f>VLOOKUP($AE30,$O$30:$X$33,4,FALSE)</f>
        <v>3</v>
      </c>
      <c r="AI30" s="84">
        <f>VLOOKUP($AE30,$O$30:$X$33,5,FALSE)</f>
        <v>2</v>
      </c>
      <c r="AJ30" s="84">
        <f>VLOOKUP($AE30,$O$30:$X$33,6,FALSE)</f>
        <v>0</v>
      </c>
      <c r="AK30" s="84">
        <f>VLOOKUP($AE30,$O$30:$X$33,7,FALSE)</f>
        <v>1</v>
      </c>
      <c r="AL30" s="84">
        <f>VLOOKUP($AE30,$O$30:$X$33,8,FALSE)</f>
        <v>10</v>
      </c>
      <c r="AM30" s="84">
        <f>VLOOKUP($AE30,$O$30:$X$33,9,FALSE)</f>
        <v>4</v>
      </c>
      <c r="AN30" s="85">
        <f>VLOOKUP($AE30,$O$30:$X$33,10,FALSE)</f>
        <v>6</v>
      </c>
      <c r="AQ30" s="15" t="str">
        <f>CHAR(SMALL($AR$21:$AR$28,1))</f>
        <v>B</v>
      </c>
      <c r="AR30" s="15" t="str">
        <f>_xlfn.CONCAT(3,AQ30)</f>
        <v>3B</v>
      </c>
      <c r="AS30" s="15" t="str">
        <f t="shared" ref="AS30:AS37" si="41">VLOOKUP(AQ30,$AZ$6:$BA$17,2,FALSE)</f>
        <v>Bósnia</v>
      </c>
    </row>
    <row r="31" spans="1:70" x14ac:dyDescent="0.25">
      <c r="A31" s="45"/>
      <c r="B31" s="100" t="s">
        <v>44</v>
      </c>
      <c r="C31" s="95">
        <v>46193</v>
      </c>
      <c r="D31" s="36" t="s">
        <v>46</v>
      </c>
      <c r="E31" s="106" t="str">
        <f>P33</f>
        <v>Equador</v>
      </c>
      <c r="F31" s="123">
        <v>0</v>
      </c>
      <c r="G31" s="84" t="s">
        <v>22</v>
      </c>
      <c r="H31" s="123">
        <v>0</v>
      </c>
      <c r="I31" s="107" t="str">
        <f>P31</f>
        <v>Curaçau</v>
      </c>
      <c r="J31" s="38" t="str">
        <f t="shared" si="0"/>
        <v>empate</v>
      </c>
      <c r="K31" s="38" t="str">
        <f t="shared" si="1"/>
        <v>Equador</v>
      </c>
      <c r="L31" s="38" t="str">
        <f t="shared" si="2"/>
        <v>Curaçau</v>
      </c>
      <c r="M31" s="39" t="str">
        <f t="shared" si="3"/>
        <v>empate</v>
      </c>
      <c r="N31" s="46"/>
      <c r="O31" s="47">
        <f>RANK(Q31,$Q$30:$Q$33)+SUM(Y31:AB31)</f>
        <v>4</v>
      </c>
      <c r="P31" s="49" t="str">
        <f>Sorteios!F15</f>
        <v>Curaçau</v>
      </c>
      <c r="Q31" s="38">
        <f t="shared" ref="Q31:Q33" si="42">(S31*3)+(T31*1)</f>
        <v>1</v>
      </c>
      <c r="R31" s="38">
        <f t="shared" ref="R31:R33" si="43">SUM(S31:U31)</f>
        <v>3</v>
      </c>
      <c r="S31" s="38">
        <f>COUNTIF(J:J,P31)</f>
        <v>0</v>
      </c>
      <c r="T31" s="38">
        <f>COUNTIF(K:K,P31)+COUNTIF(L:L,P31)</f>
        <v>1</v>
      </c>
      <c r="U31" s="38">
        <f>COUNTIF(M:M,P31)</f>
        <v>2</v>
      </c>
      <c r="V31" s="38">
        <f>SUMIF(E:E,P31,F:F)+SUMIF(I:I,P31,H:H)</f>
        <v>1</v>
      </c>
      <c r="W31" s="38">
        <f>SUMIF(E:E,P31,H:H)+SUMIF(I:I,P31,F:F)</f>
        <v>9</v>
      </c>
      <c r="X31" s="38">
        <f t="shared" ref="X31:X33" si="44">V31-W31</f>
        <v>-8</v>
      </c>
      <c r="Y31" s="38">
        <f>SUMPRODUCT(($Q$30:$Q$33=Q31)*($X$30:$X$33&gt;X31))</f>
        <v>0</v>
      </c>
      <c r="Z31" s="38">
        <f>SUMPRODUCT(($Q$30:$Q$33=Q31)*($X$30:$X$33=X31)*($V$30:$V$33&gt;V31))</f>
        <v>0</v>
      </c>
      <c r="AA31" s="38">
        <f>SUMPRODUCT(($Q$30:$Q$33=Q31)*($X$30:$X$33=X31)*($V$30:$V$33=V31)*($W$30:$W$33&gt;W31))</f>
        <v>0</v>
      </c>
      <c r="AB31" s="38">
        <f>SUMPRODUCT(($Q$30:$Q$33=Q31)*($X$30:$X$33=X31)*($V$30:$V$33=V31)*($W$30:$W$33=W31)*($AC$30:$AC$33&lt;AC31))</f>
        <v>0</v>
      </c>
      <c r="AC31" s="39">
        <v>2</v>
      </c>
      <c r="AD31" s="45"/>
      <c r="AE31" s="21">
        <v>2</v>
      </c>
      <c r="AF31" s="83" t="str">
        <f>VLOOKUP($AE31,$O$30:$X$33,2,FALSE)</f>
        <v>Costa do Marfim</v>
      </c>
      <c r="AG31" s="84">
        <f>VLOOKUP($AE31,$O$30:$X$33,3,FALSE)</f>
        <v>6</v>
      </c>
      <c r="AH31" s="84">
        <f>VLOOKUP($AE31,$O$30:$X$33,4,FALSE)</f>
        <v>3</v>
      </c>
      <c r="AI31" s="84">
        <f>VLOOKUP($AE31,$O$30:$X$33,5,FALSE)</f>
        <v>2</v>
      </c>
      <c r="AJ31" s="84">
        <f>VLOOKUP($AE31,$O$30:$X$33,6,FALSE)</f>
        <v>0</v>
      </c>
      <c r="AK31" s="84">
        <f>VLOOKUP($AE31,$O$30:$X$33,7,FALSE)</f>
        <v>1</v>
      </c>
      <c r="AL31" s="84">
        <f>VLOOKUP($AE31,$O$30:$X$33,8,FALSE)</f>
        <v>4</v>
      </c>
      <c r="AM31" s="84">
        <f>VLOOKUP($AE31,$O$30:$X$33,9,FALSE)</f>
        <v>2</v>
      </c>
      <c r="AN31" s="85">
        <f>VLOOKUP($AE31,$O$30:$X$33,10,FALSE)</f>
        <v>2</v>
      </c>
      <c r="AQ31" s="15" t="str">
        <f>CHAR(SMALL($AR$21:$AR$28,2))</f>
        <v>D</v>
      </c>
      <c r="AR31" s="15" t="str">
        <f t="shared" ref="AR31:AR37" si="45">_xlfn.CONCAT(3,AQ31)</f>
        <v>3D</v>
      </c>
      <c r="AS31" s="15" t="str">
        <f t="shared" si="41"/>
        <v>Paraguai</v>
      </c>
    </row>
    <row r="32" spans="1:70" x14ac:dyDescent="0.25">
      <c r="A32" s="45"/>
      <c r="B32" s="100" t="s">
        <v>44</v>
      </c>
      <c r="C32" s="95">
        <v>46198</v>
      </c>
      <c r="D32" s="36" t="s">
        <v>46</v>
      </c>
      <c r="E32" s="106" t="str">
        <f>P33</f>
        <v>Equador</v>
      </c>
      <c r="F32" s="123">
        <v>2</v>
      </c>
      <c r="G32" s="84" t="s">
        <v>22</v>
      </c>
      <c r="H32" s="123">
        <v>1</v>
      </c>
      <c r="I32" s="107" t="str">
        <f>P30</f>
        <v>Alemanha</v>
      </c>
      <c r="J32" s="38" t="str">
        <f t="shared" si="0"/>
        <v>Equador</v>
      </c>
      <c r="K32" s="38" t="str">
        <f t="shared" si="1"/>
        <v/>
      </c>
      <c r="L32" s="38" t="str">
        <f t="shared" si="2"/>
        <v/>
      </c>
      <c r="M32" s="39" t="str">
        <f t="shared" si="3"/>
        <v>Alemanha</v>
      </c>
      <c r="N32" s="46"/>
      <c r="O32" s="47">
        <f>RANK(Q32,$Q$30:$Q$33)+SUM(Y32:AB32)</f>
        <v>2</v>
      </c>
      <c r="P32" s="49" t="str">
        <f>Sorteios!F16</f>
        <v>Costa do Marfim</v>
      </c>
      <c r="Q32" s="38">
        <f t="shared" si="42"/>
        <v>6</v>
      </c>
      <c r="R32" s="38">
        <f t="shared" si="43"/>
        <v>3</v>
      </c>
      <c r="S32" s="38">
        <f>COUNTIF(J:J,P32)</f>
        <v>2</v>
      </c>
      <c r="T32" s="38">
        <f>COUNTIF(K:K,P32)+COUNTIF(L:L,P32)</f>
        <v>0</v>
      </c>
      <c r="U32" s="38">
        <f>COUNTIF(M:M,P32)</f>
        <v>1</v>
      </c>
      <c r="V32" s="38">
        <f>SUMIF(E:E,P32,F:F)+SUMIF(I:I,P32,H:H)</f>
        <v>4</v>
      </c>
      <c r="W32" s="38">
        <f>SUMIF(E:E,P32,H:H)+SUMIF(I:I,P32,F:F)</f>
        <v>2</v>
      </c>
      <c r="X32" s="38">
        <f t="shared" si="44"/>
        <v>2</v>
      </c>
      <c r="Y32" s="38">
        <f>SUMPRODUCT(($Q$30:$Q$33=Q32)*($X$30:$X$33&gt;X32))</f>
        <v>1</v>
      </c>
      <c r="Z32" s="38">
        <f>SUMPRODUCT(($Q$30:$Q$33=Q32)*($X$30:$X$33=X32)*($V$30:$V$33&gt;V32))</f>
        <v>0</v>
      </c>
      <c r="AA32" s="38">
        <f>SUMPRODUCT(($Q$30:$Q$33=Q32)*($X$30:$X$33=X32)*($V$30:$V$33=V32)*($W$30:$W$33&gt;W32))</f>
        <v>0</v>
      </c>
      <c r="AB32" s="38">
        <f>SUMPRODUCT(($Q$30:$Q$33=Q32)*($X$30:$X$33=X32)*($V$30:$V$33=V32)*($W$30:$W$33=W32)*($AC$30:$AC$33&lt;AC32))</f>
        <v>0</v>
      </c>
      <c r="AC32" s="39">
        <v>3</v>
      </c>
      <c r="AD32" s="45"/>
      <c r="AE32" s="21">
        <v>3</v>
      </c>
      <c r="AF32" s="83" t="str">
        <f>VLOOKUP($AE32,$O$30:$X$33,2,FALSE)</f>
        <v>Equador</v>
      </c>
      <c r="AG32" s="84">
        <f>VLOOKUP($AE32,$O$30:$X$33,3,FALSE)</f>
        <v>4</v>
      </c>
      <c r="AH32" s="84">
        <f>VLOOKUP($AE32,$O$30:$X$33,4,FALSE)</f>
        <v>3</v>
      </c>
      <c r="AI32" s="84">
        <f>VLOOKUP($AE32,$O$30:$X$33,5,FALSE)</f>
        <v>1</v>
      </c>
      <c r="AJ32" s="84">
        <f>VLOOKUP($AE32,$O$30:$X$33,6,FALSE)</f>
        <v>1</v>
      </c>
      <c r="AK32" s="84">
        <f>VLOOKUP($AE32,$O$30:$X$33,7,FALSE)</f>
        <v>1</v>
      </c>
      <c r="AL32" s="84">
        <f>VLOOKUP($AE32,$O$30:$X$33,8,FALSE)</f>
        <v>2</v>
      </c>
      <c r="AM32" s="84">
        <f>VLOOKUP($AE32,$O$30:$X$33,9,FALSE)</f>
        <v>2</v>
      </c>
      <c r="AN32" s="85">
        <f>VLOOKUP($AE32,$O$30:$X$33,10,FALSE)</f>
        <v>0</v>
      </c>
      <c r="AQ32" s="15" t="str">
        <f>CHAR(SMALL($AR$21:$AR$28,3))</f>
        <v>E</v>
      </c>
      <c r="AR32" s="15" t="str">
        <f t="shared" si="45"/>
        <v>3E</v>
      </c>
      <c r="AS32" s="15" t="str">
        <f t="shared" si="41"/>
        <v>Equador</v>
      </c>
    </row>
    <row r="33" spans="1:45" ht="15.75" thickBot="1" x14ac:dyDescent="0.3">
      <c r="A33" s="45"/>
      <c r="B33" s="101" t="s">
        <v>44</v>
      </c>
      <c r="C33" s="96">
        <v>46198</v>
      </c>
      <c r="D33" s="51" t="s">
        <v>46</v>
      </c>
      <c r="E33" s="108" t="str">
        <f>P31</f>
        <v>Curaçau</v>
      </c>
      <c r="F33" s="124">
        <v>0</v>
      </c>
      <c r="G33" s="87" t="s">
        <v>22</v>
      </c>
      <c r="H33" s="124">
        <v>2</v>
      </c>
      <c r="I33" s="109" t="str">
        <f>P32</f>
        <v>Costa do Marfim</v>
      </c>
      <c r="J33" s="53" t="str">
        <f t="shared" si="0"/>
        <v>Costa do Marfim</v>
      </c>
      <c r="K33" s="53" t="str">
        <f t="shared" si="1"/>
        <v/>
      </c>
      <c r="L33" s="53" t="str">
        <f t="shared" si="2"/>
        <v/>
      </c>
      <c r="M33" s="54" t="str">
        <f t="shared" si="3"/>
        <v>Curaçau</v>
      </c>
      <c r="N33" s="55"/>
      <c r="O33" s="56">
        <f>RANK(Q33,$Q$30:$Q$33)+SUM(Y33:AB33)</f>
        <v>3</v>
      </c>
      <c r="P33" s="49" t="str">
        <f>Sorteios!F17</f>
        <v>Equador</v>
      </c>
      <c r="Q33" s="53">
        <f t="shared" si="42"/>
        <v>4</v>
      </c>
      <c r="R33" s="53">
        <f t="shared" si="43"/>
        <v>3</v>
      </c>
      <c r="S33" s="38">
        <f>COUNTIF(J:J,P33)</f>
        <v>1</v>
      </c>
      <c r="T33" s="38">
        <f>COUNTIF(K:K,P33)+COUNTIF(L:L,P33)</f>
        <v>1</v>
      </c>
      <c r="U33" s="38">
        <f>COUNTIF(M:M,P33)</f>
        <v>1</v>
      </c>
      <c r="V33" s="53">
        <f>SUMIF(E:E,P33,F:F)+SUMIF(I:I,P33,H:H)</f>
        <v>2</v>
      </c>
      <c r="W33" s="53">
        <f>SUMIF(E:E,P33,H:H)+SUMIF(I:I,P33,F:F)</f>
        <v>2</v>
      </c>
      <c r="X33" s="53">
        <f t="shared" si="44"/>
        <v>0</v>
      </c>
      <c r="Y33" s="53">
        <f>SUMPRODUCT(($Q$30:$Q$33=Q33)*($X$30:$X$33&gt;X33))</f>
        <v>0</v>
      </c>
      <c r="Z33" s="53">
        <f>SUMPRODUCT(($Q$30:$Q$33=Q33)*($X$30:$X$33=X33)*($V$30:$V$33&gt;V33))</f>
        <v>0</v>
      </c>
      <c r="AA33" s="53">
        <f>SUMPRODUCT(($Q$30:$Q$33=Q33)*($X$30:$X$33=X33)*($V$30:$V$33=V33)*($W$30:$W$33&gt;W33))</f>
        <v>0</v>
      </c>
      <c r="AB33" s="53">
        <f>SUMPRODUCT(($Q$30:$Q$33=Q33)*($X$30:$X$33=X33)*($V$30:$V$33=V33)*($W$30:$W$33=W33)*($AC$30:$AC$33&lt;AC33))</f>
        <v>0</v>
      </c>
      <c r="AC33" s="54">
        <v>4</v>
      </c>
      <c r="AD33" s="57"/>
      <c r="AE33" s="22">
        <v>4</v>
      </c>
      <c r="AF33" s="86" t="str">
        <f>VLOOKUP($AE33,$O$30:$X$33,2,FALSE)</f>
        <v>Curaçau</v>
      </c>
      <c r="AG33" s="87">
        <f>VLOOKUP($AE33,$O$30:$X$33,3,FALSE)</f>
        <v>1</v>
      </c>
      <c r="AH33" s="87">
        <f>VLOOKUP($AE33,$O$30:$X$33,4,FALSE)</f>
        <v>3</v>
      </c>
      <c r="AI33" s="87">
        <f>VLOOKUP($AE33,$O$30:$X$33,5,FALSE)</f>
        <v>0</v>
      </c>
      <c r="AJ33" s="87">
        <f>VLOOKUP($AE33,$O$30:$X$33,6,FALSE)</f>
        <v>1</v>
      </c>
      <c r="AK33" s="87">
        <f>VLOOKUP($AE33,$O$30:$X$33,7,FALSE)</f>
        <v>2</v>
      </c>
      <c r="AL33" s="87">
        <f>VLOOKUP($AE33,$O$30:$X$33,8,FALSE)</f>
        <v>1</v>
      </c>
      <c r="AM33" s="87">
        <f>VLOOKUP($AE33,$O$30:$X$33,9,FALSE)</f>
        <v>9</v>
      </c>
      <c r="AN33" s="88">
        <f>VLOOKUP($AE33,$O$30:$X$33,10,FALSE)</f>
        <v>-8</v>
      </c>
      <c r="AQ33" s="15" t="str">
        <f>CHAR(SMALL($AR$21:$AR$28,4))</f>
        <v>F</v>
      </c>
      <c r="AR33" s="15" t="str">
        <f t="shared" si="45"/>
        <v>3F</v>
      </c>
      <c r="AS33" s="15" t="str">
        <f t="shared" si="41"/>
        <v>Suécia</v>
      </c>
    </row>
    <row r="34" spans="1:45" x14ac:dyDescent="0.25">
      <c r="A34" s="45"/>
      <c r="B34" s="102" t="s">
        <v>58</v>
      </c>
      <c r="C34" s="97">
        <v>46187</v>
      </c>
      <c r="D34" s="58" t="s">
        <v>21</v>
      </c>
      <c r="E34" s="110" t="str">
        <f>P36</f>
        <v>Países Baixos</v>
      </c>
      <c r="F34" s="125">
        <v>2</v>
      </c>
      <c r="G34" s="111" t="s">
        <v>22</v>
      </c>
      <c r="H34" s="125">
        <v>2</v>
      </c>
      <c r="I34" s="112" t="str">
        <f>P37</f>
        <v>Japão</v>
      </c>
      <c r="J34" s="59" t="str">
        <f t="shared" si="0"/>
        <v>empate</v>
      </c>
      <c r="K34" s="59" t="str">
        <f t="shared" si="1"/>
        <v>Países Baixos</v>
      </c>
      <c r="L34" s="59" t="str">
        <f t="shared" si="2"/>
        <v>Japão</v>
      </c>
      <c r="M34" s="60" t="str">
        <f t="shared" si="3"/>
        <v>empate</v>
      </c>
      <c r="N34" s="64"/>
      <c r="O34" s="62"/>
      <c r="P34" s="42" t="s">
        <v>59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4"/>
      <c r="AE34" s="78" t="s">
        <v>59</v>
      </c>
      <c r="AF34" s="79"/>
      <c r="AG34" s="79"/>
      <c r="AH34" s="79"/>
      <c r="AI34" s="79"/>
      <c r="AJ34" s="79"/>
      <c r="AK34" s="79"/>
      <c r="AL34" s="79"/>
      <c r="AM34" s="79"/>
      <c r="AN34" s="80"/>
      <c r="AQ34" s="15" t="str">
        <f>CHAR(SMALL($AR$21:$AR$28,5))</f>
        <v>I</v>
      </c>
      <c r="AR34" s="15" t="str">
        <f t="shared" si="45"/>
        <v>3I</v>
      </c>
      <c r="AS34" s="15" t="str">
        <f t="shared" si="41"/>
        <v>Senegal</v>
      </c>
    </row>
    <row r="35" spans="1:45" x14ac:dyDescent="0.25">
      <c r="A35" s="45"/>
      <c r="B35" s="100" t="s">
        <v>58</v>
      </c>
      <c r="C35" s="95">
        <v>46187</v>
      </c>
      <c r="D35" s="37" t="s">
        <v>24</v>
      </c>
      <c r="E35" s="83" t="str">
        <f>P38</f>
        <v>Suécia</v>
      </c>
      <c r="F35" s="123">
        <v>5</v>
      </c>
      <c r="G35" s="84" t="s">
        <v>22</v>
      </c>
      <c r="H35" s="123">
        <v>1</v>
      </c>
      <c r="I35" s="113" t="str">
        <f>P39</f>
        <v>Tunísia</v>
      </c>
      <c r="J35" s="38" t="str">
        <f t="shared" si="0"/>
        <v>Suécia</v>
      </c>
      <c r="K35" s="38" t="str">
        <f t="shared" si="1"/>
        <v/>
      </c>
      <c r="L35" s="38" t="str">
        <f t="shared" si="2"/>
        <v/>
      </c>
      <c r="M35" s="39" t="str">
        <f t="shared" si="3"/>
        <v>Tunísia</v>
      </c>
      <c r="N35" s="45"/>
      <c r="O35" s="47" t="s">
        <v>25</v>
      </c>
      <c r="P35" s="16" t="s">
        <v>26</v>
      </c>
      <c r="Q35" s="38" t="s">
        <v>27</v>
      </c>
      <c r="R35" s="38" t="s">
        <v>28</v>
      </c>
      <c r="S35" s="38" t="s">
        <v>29</v>
      </c>
      <c r="T35" s="38" t="s">
        <v>30</v>
      </c>
      <c r="U35" s="38" t="s">
        <v>31</v>
      </c>
      <c r="V35" s="38" t="s">
        <v>32</v>
      </c>
      <c r="W35" s="38" t="s">
        <v>33</v>
      </c>
      <c r="X35" s="38" t="s">
        <v>34</v>
      </c>
      <c r="Y35" s="38" t="s">
        <v>35</v>
      </c>
      <c r="Z35" s="38" t="s">
        <v>36</v>
      </c>
      <c r="AA35" s="38" t="s">
        <v>37</v>
      </c>
      <c r="AB35" s="38" t="s">
        <v>38</v>
      </c>
      <c r="AC35" s="39" t="s">
        <v>39</v>
      </c>
      <c r="AD35" s="45"/>
      <c r="AE35" s="21" t="s">
        <v>40</v>
      </c>
      <c r="AF35" s="81" t="s">
        <v>17</v>
      </c>
      <c r="AG35" s="81" t="s">
        <v>41</v>
      </c>
      <c r="AH35" s="81" t="s">
        <v>42</v>
      </c>
      <c r="AI35" s="81" t="s">
        <v>43</v>
      </c>
      <c r="AJ35" s="81" t="s">
        <v>44</v>
      </c>
      <c r="AK35" s="81" t="s">
        <v>45</v>
      </c>
      <c r="AL35" s="81" t="s">
        <v>32</v>
      </c>
      <c r="AM35" s="81" t="s">
        <v>33</v>
      </c>
      <c r="AN35" s="82" t="s">
        <v>34</v>
      </c>
      <c r="AQ35" s="15" t="str">
        <f>CHAR(SMALL($AR$21:$AR$28,6))</f>
        <v>J</v>
      </c>
      <c r="AR35" s="15" t="str">
        <f t="shared" si="45"/>
        <v>3J</v>
      </c>
      <c r="AS35" s="15" t="str">
        <f t="shared" si="41"/>
        <v>Argélia</v>
      </c>
    </row>
    <row r="36" spans="1:45" x14ac:dyDescent="0.25">
      <c r="A36" s="45"/>
      <c r="B36" s="100" t="s">
        <v>58</v>
      </c>
      <c r="C36" s="95">
        <v>46193</v>
      </c>
      <c r="D36" s="37" t="s">
        <v>46</v>
      </c>
      <c r="E36" s="83" t="str">
        <f>P36</f>
        <v>Países Baixos</v>
      </c>
      <c r="F36" s="123">
        <v>5</v>
      </c>
      <c r="G36" s="84" t="s">
        <v>22</v>
      </c>
      <c r="H36" s="123">
        <v>1</v>
      </c>
      <c r="I36" s="113" t="str">
        <f>P38</f>
        <v>Suécia</v>
      </c>
      <c r="J36" s="38" t="str">
        <f t="shared" ref="J36:J67" si="46">IF(F36=H36,"empate",IF(F36&gt;H36,E36,I36))</f>
        <v>Países Baixos</v>
      </c>
      <c r="K36" s="38" t="str">
        <f t="shared" ref="K36:K67" si="47">IF(F36="","",IF(H36="","",IF(J36="empate",E36,"")))</f>
        <v/>
      </c>
      <c r="L36" s="38" t="str">
        <f t="shared" ref="L36:L67" si="48">IF(E36="","",IF(F36="","",IF(M36="empate",I36,"")))</f>
        <v/>
      </c>
      <c r="M36" s="39" t="str">
        <f t="shared" ref="M36:M67" si="49">IF(F36=H36,"empate",IF(F36&lt;H36,E36,I36))</f>
        <v>Suécia</v>
      </c>
      <c r="N36" s="45"/>
      <c r="O36" s="47">
        <f>RANK(Q36,$Q$36:$Q$39)+SUM(Y36:AB36)</f>
        <v>1</v>
      </c>
      <c r="P36" s="49" t="str">
        <f>Sorteios!I14</f>
        <v>Países Baixos</v>
      </c>
      <c r="Q36" s="38">
        <f>(S36*3)+(T36*1)</f>
        <v>7</v>
      </c>
      <c r="R36" s="38">
        <f>SUM(S36:U36)</f>
        <v>3</v>
      </c>
      <c r="S36" s="38">
        <f>COUNTIF(J:J,P36)</f>
        <v>2</v>
      </c>
      <c r="T36" s="38">
        <f>COUNTIF(K:K,P36)+COUNTIF(L:L,P36)</f>
        <v>1</v>
      </c>
      <c r="U36" s="38">
        <f>COUNTIF(M:M,P36)</f>
        <v>0</v>
      </c>
      <c r="V36" s="38">
        <f>SUMIF(E:E,P36,F:F)+SUMIF(I:I,P36,H:H)</f>
        <v>10</v>
      </c>
      <c r="W36" s="38">
        <f>SUMIF(E:E,P36,H:H)+SUMIF(I:I,P36,F:F)</f>
        <v>4</v>
      </c>
      <c r="X36" s="38">
        <f>V36-W36</f>
        <v>6</v>
      </c>
      <c r="Y36" s="38">
        <f>SUMPRODUCT(($Q$36:$Q$39=Q36)*($X$36:$X$39&gt;X36))</f>
        <v>0</v>
      </c>
      <c r="Z36" s="38">
        <f>SUMPRODUCT(($Q$36:$Q$39=Q36)*($X$36:$X$39=X36)*($V$36:$V$39&gt;V36))</f>
        <v>0</v>
      </c>
      <c r="AA36" s="38">
        <f>SUMPRODUCT(($Q$36:$Q$39=Q36)*($X$36:$X$39=X36)*($V$36:$V$39=V36)*($W$36:$W$39&gt;W36))</f>
        <v>0</v>
      </c>
      <c r="AB36" s="38">
        <f>SUMPRODUCT(($Q$36:$Q$39=Q36)*($X$36:$X$39=X36)*($V$36:$V$39=V36)*($W$36:$W$39=W36)*($AC$36:$AC$39&lt;AC36))</f>
        <v>0</v>
      </c>
      <c r="AC36" s="39">
        <v>1</v>
      </c>
      <c r="AD36" s="45"/>
      <c r="AE36" s="21">
        <v>1</v>
      </c>
      <c r="AF36" s="83" t="str">
        <f>VLOOKUP($AE36,$O$36:$X$39,2,FALSE)</f>
        <v>Países Baixos</v>
      </c>
      <c r="AG36" s="84">
        <f>VLOOKUP($AE36,$O$36:$X$39,3,FALSE)</f>
        <v>7</v>
      </c>
      <c r="AH36" s="84">
        <f>VLOOKUP($AE36,$O$36:$X$39,4,FALSE)</f>
        <v>3</v>
      </c>
      <c r="AI36" s="84">
        <f>VLOOKUP($AE36,$O$36:$X$39,5,FALSE)</f>
        <v>2</v>
      </c>
      <c r="AJ36" s="84">
        <f>VLOOKUP($AE36,$O$36:$X$39,6,FALSE)</f>
        <v>1</v>
      </c>
      <c r="AK36" s="84">
        <f>VLOOKUP($AE36,$O$36:$X$39,7,FALSE)</f>
        <v>0</v>
      </c>
      <c r="AL36" s="84">
        <f>VLOOKUP($AE36,$O$36:$X$39,8,FALSE)</f>
        <v>10</v>
      </c>
      <c r="AM36" s="84">
        <f>VLOOKUP($AE36,$O$36:$X$39,9,FALSE)</f>
        <v>4</v>
      </c>
      <c r="AN36" s="85">
        <f>VLOOKUP($AE36,$O$36:$X$39,10,FALSE)</f>
        <v>6</v>
      </c>
      <c r="AQ36" s="15" t="str">
        <f>CHAR(SMALL($AR$21:$AR$28,7))</f>
        <v>K</v>
      </c>
      <c r="AR36" s="15" t="str">
        <f t="shared" si="45"/>
        <v>3K</v>
      </c>
      <c r="AS36" s="15" t="str">
        <f t="shared" si="41"/>
        <v>RD Congo</v>
      </c>
    </row>
    <row r="37" spans="1:45" x14ac:dyDescent="0.25">
      <c r="A37" s="45"/>
      <c r="B37" s="100" t="s">
        <v>58</v>
      </c>
      <c r="C37" s="95">
        <v>46193</v>
      </c>
      <c r="D37" s="37" t="s">
        <v>21</v>
      </c>
      <c r="E37" s="83" t="str">
        <f>P39</f>
        <v>Tunísia</v>
      </c>
      <c r="F37" s="123">
        <v>0</v>
      </c>
      <c r="G37" s="84" t="s">
        <v>22</v>
      </c>
      <c r="H37" s="123">
        <v>4</v>
      </c>
      <c r="I37" s="113" t="str">
        <f>P37</f>
        <v>Japão</v>
      </c>
      <c r="J37" s="38" t="str">
        <f t="shared" si="46"/>
        <v>Japão</v>
      </c>
      <c r="K37" s="38" t="str">
        <f t="shared" si="47"/>
        <v/>
      </c>
      <c r="L37" s="38" t="str">
        <f t="shared" si="48"/>
        <v/>
      </c>
      <c r="M37" s="39" t="str">
        <f t="shared" si="49"/>
        <v>Tunísia</v>
      </c>
      <c r="N37" s="45"/>
      <c r="O37" s="47">
        <f>RANK(Q37,$Q$36:$Q$39)+SUM(Y37:AB37)</f>
        <v>2</v>
      </c>
      <c r="P37" s="49" t="str">
        <f>Sorteios!I15</f>
        <v>Japão</v>
      </c>
      <c r="Q37" s="38">
        <f t="shared" ref="Q37:Q39" si="50">(S37*3)+(T37*1)</f>
        <v>5</v>
      </c>
      <c r="R37" s="38">
        <f t="shared" ref="R37:R39" si="51">SUM(S37:U37)</f>
        <v>3</v>
      </c>
      <c r="S37" s="38">
        <f>COUNTIF(J:J,P37)</f>
        <v>1</v>
      </c>
      <c r="T37" s="38">
        <f>COUNTIF(K:K,P37)+COUNTIF(L:L,P37)</f>
        <v>2</v>
      </c>
      <c r="U37" s="38">
        <f>COUNTIF(M:M,P37)</f>
        <v>0</v>
      </c>
      <c r="V37" s="38">
        <f>SUMIF(E:E,P37,F:F)+SUMIF(I:I,P37,H:H)</f>
        <v>7</v>
      </c>
      <c r="W37" s="38">
        <f>SUMIF(E:E,P37,H:H)+SUMIF(I:I,P37,F:F)</f>
        <v>3</v>
      </c>
      <c r="X37" s="38">
        <f t="shared" ref="X37:X39" si="52">V37-W37</f>
        <v>4</v>
      </c>
      <c r="Y37" s="38">
        <f>SUMPRODUCT(($Q$36:$Q$39=Q37)*($X$36:$X$39&gt;X37))</f>
        <v>0</v>
      </c>
      <c r="Z37" s="38">
        <f>SUMPRODUCT(($Q$36:$Q$39=Q37)*($X$36:$X$39=X37)*($V$36:$V$39&gt;V37))</f>
        <v>0</v>
      </c>
      <c r="AA37" s="38">
        <f>SUMPRODUCT(($Q$36:$Q$39=Q37)*($X$36:$X$39=X37)*($V$36:$V$39=V37)*($W$36:$W$39&gt;W37))</f>
        <v>0</v>
      </c>
      <c r="AB37" s="38">
        <f>SUMPRODUCT(($Q$36:$Q$39=Q37)*($X$36:$X$39=X37)*($V$36:$V$39=V37)*($W$36:$W$39=W37)*($AC$36:$AC$39&lt;AC37))</f>
        <v>0</v>
      </c>
      <c r="AC37" s="39">
        <v>2</v>
      </c>
      <c r="AD37" s="45"/>
      <c r="AE37" s="21">
        <v>2</v>
      </c>
      <c r="AF37" s="83" t="str">
        <f>VLOOKUP($AE37,$O$36:$X$39,2,FALSE)</f>
        <v>Japão</v>
      </c>
      <c r="AG37" s="84">
        <f>VLOOKUP($AE37,$O$36:$X$39,3,FALSE)</f>
        <v>5</v>
      </c>
      <c r="AH37" s="84">
        <f>VLOOKUP($AE37,$O$36:$X$39,4,FALSE)</f>
        <v>3</v>
      </c>
      <c r="AI37" s="84">
        <f>VLOOKUP($AE37,$O$36:$X$39,5,FALSE)</f>
        <v>1</v>
      </c>
      <c r="AJ37" s="84">
        <f>VLOOKUP($AE37,$O$36:$X$39,6,FALSE)</f>
        <v>2</v>
      </c>
      <c r="AK37" s="84">
        <f>VLOOKUP($AE37,$O$36:$X$39,7,FALSE)</f>
        <v>0</v>
      </c>
      <c r="AL37" s="84">
        <f>VLOOKUP($AE37,$O$36:$X$39,8,FALSE)</f>
        <v>7</v>
      </c>
      <c r="AM37" s="84">
        <f>VLOOKUP($AE37,$O$36:$X$39,9,FALSE)</f>
        <v>3</v>
      </c>
      <c r="AN37" s="85">
        <f>VLOOKUP($AE37,$O$36:$X$39,10,FALSE)</f>
        <v>4</v>
      </c>
      <c r="AQ37" s="15" t="str">
        <f>CHAR(SMALL($AR$21:$AR$28,8))</f>
        <v>L</v>
      </c>
      <c r="AR37" s="15" t="str">
        <f t="shared" si="45"/>
        <v>3L</v>
      </c>
      <c r="AS37" s="15" t="str">
        <f t="shared" si="41"/>
        <v>Gana</v>
      </c>
    </row>
    <row r="38" spans="1:45" x14ac:dyDescent="0.25">
      <c r="A38" s="45"/>
      <c r="B38" s="100" t="s">
        <v>58</v>
      </c>
      <c r="C38" s="95">
        <v>46198</v>
      </c>
      <c r="D38" s="37" t="s">
        <v>47</v>
      </c>
      <c r="E38" s="83" t="str">
        <f>P39</f>
        <v>Tunísia</v>
      </c>
      <c r="F38" s="123">
        <v>1</v>
      </c>
      <c r="G38" s="84" t="s">
        <v>22</v>
      </c>
      <c r="H38" s="123">
        <v>3</v>
      </c>
      <c r="I38" s="113" t="str">
        <f>P36</f>
        <v>Países Baixos</v>
      </c>
      <c r="J38" s="38" t="str">
        <f t="shared" si="46"/>
        <v>Países Baixos</v>
      </c>
      <c r="K38" s="38" t="str">
        <f t="shared" si="47"/>
        <v/>
      </c>
      <c r="L38" s="38" t="str">
        <f t="shared" si="48"/>
        <v/>
      </c>
      <c r="M38" s="39" t="str">
        <f t="shared" si="49"/>
        <v>Tunísia</v>
      </c>
      <c r="N38" s="45"/>
      <c r="O38" s="47">
        <f>RANK(Q38,$Q$36:$Q$39)+SUM(Y38:AB38)</f>
        <v>3</v>
      </c>
      <c r="P38" s="49" t="str">
        <f>Sorteios!I16</f>
        <v>Suécia</v>
      </c>
      <c r="Q38" s="38">
        <f t="shared" si="50"/>
        <v>4</v>
      </c>
      <c r="R38" s="38">
        <f t="shared" si="51"/>
        <v>3</v>
      </c>
      <c r="S38" s="38">
        <f>COUNTIF(J:J,P38)</f>
        <v>1</v>
      </c>
      <c r="T38" s="38">
        <f>COUNTIF(K:K,P38)+COUNTIF(L:L,P38)</f>
        <v>1</v>
      </c>
      <c r="U38" s="38">
        <f>COUNTIF(M:M,P38)</f>
        <v>1</v>
      </c>
      <c r="V38" s="38">
        <f>SUMIF(E:E,P38,F:F)+SUMIF(I:I,P38,H:H)</f>
        <v>7</v>
      </c>
      <c r="W38" s="38">
        <f>SUMIF(E:E,P38,H:H)+SUMIF(I:I,P38,F:F)</f>
        <v>7</v>
      </c>
      <c r="X38" s="38">
        <f t="shared" si="52"/>
        <v>0</v>
      </c>
      <c r="Y38" s="38">
        <f>SUMPRODUCT(($Q$36:$Q$39=Q38)*($X$36:$X$39&gt;X38))</f>
        <v>0</v>
      </c>
      <c r="Z38" s="38">
        <f>SUMPRODUCT(($Q$36:$Q$39=Q38)*($X$36:$X$39=X38)*($V$36:$V$39&gt;V38))</f>
        <v>0</v>
      </c>
      <c r="AA38" s="38">
        <f>SUMPRODUCT(($Q$36:$Q$39=Q38)*($X$36:$X$39=X38)*($V$36:$V$39=V38)*($W$36:$W$39&gt;W38))</f>
        <v>0</v>
      </c>
      <c r="AB38" s="38">
        <f>SUMPRODUCT(($Q$36:$Q$39=Q38)*($X$36:$X$39=X38)*($V$36:$V$39=V38)*($W$36:$W$39=W38)*($AC$36:$AC$39&lt;AC38))</f>
        <v>0</v>
      </c>
      <c r="AC38" s="39">
        <v>3</v>
      </c>
      <c r="AD38" s="45"/>
      <c r="AE38" s="21">
        <v>3</v>
      </c>
      <c r="AF38" s="83" t="str">
        <f>VLOOKUP($AE38,$O$36:$X$39,2,FALSE)</f>
        <v>Suécia</v>
      </c>
      <c r="AG38" s="84">
        <f>VLOOKUP($AE38,$O$36:$X$39,3,FALSE)</f>
        <v>4</v>
      </c>
      <c r="AH38" s="84">
        <f>VLOOKUP($AE38,$O$36:$X$39,4,FALSE)</f>
        <v>3</v>
      </c>
      <c r="AI38" s="84">
        <f>VLOOKUP($AE38,$O$36:$X$39,5,FALSE)</f>
        <v>1</v>
      </c>
      <c r="AJ38" s="84">
        <f>VLOOKUP($AE38,$O$36:$X$39,6,FALSE)</f>
        <v>1</v>
      </c>
      <c r="AK38" s="84">
        <f>VLOOKUP($AE38,$O$36:$X$39,7,FALSE)</f>
        <v>1</v>
      </c>
      <c r="AL38" s="84">
        <f>VLOOKUP($AE38,$O$36:$X$39,8,FALSE)</f>
        <v>7</v>
      </c>
      <c r="AM38" s="84">
        <f>VLOOKUP($AE38,$O$36:$X$39,9,FALSE)</f>
        <v>7</v>
      </c>
      <c r="AN38" s="85">
        <f>VLOOKUP($AE38,$O$36:$X$39,10,FALSE)</f>
        <v>0</v>
      </c>
    </row>
    <row r="39" spans="1:45" ht="15.75" thickBot="1" x14ac:dyDescent="0.3">
      <c r="A39" s="45"/>
      <c r="B39" s="101" t="s">
        <v>58</v>
      </c>
      <c r="C39" s="96">
        <v>46198</v>
      </c>
      <c r="D39" s="52" t="s">
        <v>47</v>
      </c>
      <c r="E39" s="86" t="str">
        <f>P37</f>
        <v>Japão</v>
      </c>
      <c r="F39" s="124">
        <v>1</v>
      </c>
      <c r="G39" s="87" t="s">
        <v>22</v>
      </c>
      <c r="H39" s="124">
        <v>1</v>
      </c>
      <c r="I39" s="114" t="str">
        <f>P38</f>
        <v>Suécia</v>
      </c>
      <c r="J39" s="53" t="str">
        <f t="shared" si="46"/>
        <v>empate</v>
      </c>
      <c r="K39" s="53" t="str">
        <f t="shared" si="47"/>
        <v>Japão</v>
      </c>
      <c r="L39" s="53" t="str">
        <f t="shared" si="48"/>
        <v>Suécia</v>
      </c>
      <c r="M39" s="54" t="str">
        <f t="shared" si="49"/>
        <v>empate</v>
      </c>
      <c r="N39" s="57"/>
      <c r="O39" s="56">
        <f>RANK(Q39,$Q$36:$Q$39)+SUM(Y39:AB39)</f>
        <v>4</v>
      </c>
      <c r="P39" s="49" t="str">
        <f>Sorteios!I17</f>
        <v>Tunísia</v>
      </c>
      <c r="Q39" s="53">
        <f t="shared" si="50"/>
        <v>0</v>
      </c>
      <c r="R39" s="53">
        <f t="shared" si="51"/>
        <v>3</v>
      </c>
      <c r="S39" s="38">
        <f>COUNTIF(J:J,P39)</f>
        <v>0</v>
      </c>
      <c r="T39" s="38">
        <f>COUNTIF(K:K,P39)+COUNTIF(L:L,P39)</f>
        <v>0</v>
      </c>
      <c r="U39" s="38">
        <f>COUNTIF(M:M,P39)</f>
        <v>3</v>
      </c>
      <c r="V39" s="53">
        <f>SUMIF(E:E,P39,F:F)+SUMIF(I:I,P39,H:H)</f>
        <v>2</v>
      </c>
      <c r="W39" s="53">
        <f>SUMIF(E:E,P39,H:H)+SUMIF(I:I,P39,F:F)</f>
        <v>12</v>
      </c>
      <c r="X39" s="53">
        <f t="shared" si="52"/>
        <v>-10</v>
      </c>
      <c r="Y39" s="53">
        <f>SUMPRODUCT(($Q$36:$Q$39=Q39)*($X$36:$X$39&gt;X39))</f>
        <v>0</v>
      </c>
      <c r="Z39" s="53">
        <f>SUMPRODUCT(($Q$36:$Q$39=Q39)*($X$36:$X$39=X39)*($V$36:$V$39&gt;V39))</f>
        <v>0</v>
      </c>
      <c r="AA39" s="53">
        <f>SUMPRODUCT(($Q$36:$Q$39=Q39)*($X$36:$X$39=X39)*($V$36:$V$39=V39)*($W$36:$W$39&gt;W39))</f>
        <v>0</v>
      </c>
      <c r="AB39" s="53">
        <f>SUMPRODUCT(($Q$36:$Q$39=Q39)*($X$36:$X$39=X39)*($V$36:$V$39=V39)*($W$36:$W$39=W39)*($AC$36:$AC$39&lt;AC39))</f>
        <v>0</v>
      </c>
      <c r="AC39" s="54">
        <v>4</v>
      </c>
      <c r="AD39" s="57"/>
      <c r="AE39" s="22">
        <v>4</v>
      </c>
      <c r="AF39" s="86" t="str">
        <f>VLOOKUP($AE39,$O$36:$X$39,2,FALSE)</f>
        <v>Tunísia</v>
      </c>
      <c r="AG39" s="87">
        <f>VLOOKUP($AE39,$O$36:$X$39,3,FALSE)</f>
        <v>0</v>
      </c>
      <c r="AH39" s="87">
        <f>VLOOKUP($AE39,$O$36:$X$39,4,FALSE)</f>
        <v>3</v>
      </c>
      <c r="AI39" s="87">
        <f>VLOOKUP($AE39,$O$36:$X$39,5,FALSE)</f>
        <v>0</v>
      </c>
      <c r="AJ39" s="87">
        <f>VLOOKUP($AE39,$O$36:$X$39,6,FALSE)</f>
        <v>0</v>
      </c>
      <c r="AK39" s="87">
        <f>VLOOKUP($AE39,$O$36:$X$39,7,FALSE)</f>
        <v>3</v>
      </c>
      <c r="AL39" s="87">
        <f>VLOOKUP($AE39,$O$36:$X$39,8,FALSE)</f>
        <v>2</v>
      </c>
      <c r="AM39" s="87">
        <f>VLOOKUP($AE39,$O$36:$X$39,9,FALSE)</f>
        <v>12</v>
      </c>
      <c r="AN39" s="88">
        <f>VLOOKUP($AE39,$O$36:$X$39,10,FALSE)</f>
        <v>-10</v>
      </c>
      <c r="AQ39" s="15" t="str">
        <f>_xlfn.CONCAT(AQ30:AQ37)</f>
        <v>BDEFIJKL</v>
      </c>
      <c r="AR39" s="15" t="str">
        <f>VLOOKUP(AQ39,Dummy!O:X,10,FALSE)</f>
        <v>3E3J3B3D3I3F3L3K</v>
      </c>
    </row>
    <row r="40" spans="1:45" x14ac:dyDescent="0.25">
      <c r="A40" s="45"/>
      <c r="B40" s="102" t="s">
        <v>60</v>
      </c>
      <c r="C40" s="97">
        <v>46188</v>
      </c>
      <c r="D40" s="63" t="s">
        <v>21</v>
      </c>
      <c r="E40" s="115" t="str">
        <f>P42</f>
        <v>Bélgica</v>
      </c>
      <c r="F40" s="125">
        <v>1</v>
      </c>
      <c r="G40" s="111" t="s">
        <v>22</v>
      </c>
      <c r="H40" s="125">
        <v>1</v>
      </c>
      <c r="I40" s="116" t="str">
        <f>P43</f>
        <v>Egito</v>
      </c>
      <c r="J40" s="59" t="str">
        <f t="shared" si="46"/>
        <v>empate</v>
      </c>
      <c r="K40" s="59" t="str">
        <f t="shared" si="47"/>
        <v>Bélgica</v>
      </c>
      <c r="L40" s="59" t="str">
        <f t="shared" si="48"/>
        <v>Egito</v>
      </c>
      <c r="M40" s="60" t="str">
        <f t="shared" si="49"/>
        <v>empate</v>
      </c>
      <c r="N40" s="61"/>
      <c r="O40" s="62"/>
      <c r="P40" s="42" t="s">
        <v>61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4"/>
      <c r="AE40" s="78" t="s">
        <v>61</v>
      </c>
      <c r="AF40" s="79"/>
      <c r="AG40" s="79"/>
      <c r="AH40" s="79"/>
      <c r="AI40" s="79"/>
      <c r="AJ40" s="79"/>
      <c r="AK40" s="79"/>
      <c r="AL40" s="79"/>
      <c r="AM40" s="79"/>
      <c r="AN40" s="80"/>
    </row>
    <row r="41" spans="1:45" x14ac:dyDescent="0.25">
      <c r="A41" s="45"/>
      <c r="B41" s="100" t="s">
        <v>60</v>
      </c>
      <c r="C41" s="95">
        <v>46188</v>
      </c>
      <c r="D41" s="36" t="s">
        <v>46</v>
      </c>
      <c r="E41" s="106" t="str">
        <f>P44</f>
        <v>Irã</v>
      </c>
      <c r="F41" s="123">
        <v>2</v>
      </c>
      <c r="G41" s="84" t="s">
        <v>22</v>
      </c>
      <c r="H41" s="123">
        <v>2</v>
      </c>
      <c r="I41" s="107" t="str">
        <f>P45</f>
        <v>Nova Zelândia</v>
      </c>
      <c r="J41" s="38" t="str">
        <f t="shared" si="46"/>
        <v>empate</v>
      </c>
      <c r="K41" s="38" t="str">
        <f t="shared" si="47"/>
        <v>Irã</v>
      </c>
      <c r="L41" s="38" t="str">
        <f t="shared" si="48"/>
        <v>Nova Zelândia</v>
      </c>
      <c r="M41" s="39" t="str">
        <f t="shared" si="49"/>
        <v>empate</v>
      </c>
      <c r="N41" s="46"/>
      <c r="O41" s="47" t="s">
        <v>25</v>
      </c>
      <c r="P41" s="16" t="s">
        <v>26</v>
      </c>
      <c r="Q41" s="38" t="s">
        <v>27</v>
      </c>
      <c r="R41" s="38" t="s">
        <v>28</v>
      </c>
      <c r="S41" s="38" t="s">
        <v>29</v>
      </c>
      <c r="T41" s="38" t="s">
        <v>30</v>
      </c>
      <c r="U41" s="38" t="s">
        <v>31</v>
      </c>
      <c r="V41" s="38" t="s">
        <v>32</v>
      </c>
      <c r="W41" s="38" t="s">
        <v>33</v>
      </c>
      <c r="X41" s="38" t="s">
        <v>34</v>
      </c>
      <c r="Y41" s="38" t="s">
        <v>35</v>
      </c>
      <c r="Z41" s="38" t="s">
        <v>36</v>
      </c>
      <c r="AA41" s="38" t="s">
        <v>37</v>
      </c>
      <c r="AB41" s="38" t="s">
        <v>38</v>
      </c>
      <c r="AC41" s="39" t="s">
        <v>39</v>
      </c>
      <c r="AD41" s="45"/>
      <c r="AE41" s="21" t="s">
        <v>40</v>
      </c>
      <c r="AF41" s="81" t="s">
        <v>17</v>
      </c>
      <c r="AG41" s="81" t="s">
        <v>41</v>
      </c>
      <c r="AH41" s="81" t="s">
        <v>42</v>
      </c>
      <c r="AI41" s="81" t="s">
        <v>43</v>
      </c>
      <c r="AJ41" s="81" t="s">
        <v>44</v>
      </c>
      <c r="AK41" s="81" t="s">
        <v>45</v>
      </c>
      <c r="AL41" s="81" t="s">
        <v>32</v>
      </c>
      <c r="AM41" s="81" t="s">
        <v>33</v>
      </c>
      <c r="AN41" s="82" t="s">
        <v>34</v>
      </c>
    </row>
    <row r="42" spans="1:45" x14ac:dyDescent="0.25">
      <c r="A42" s="45"/>
      <c r="B42" s="100" t="s">
        <v>60</v>
      </c>
      <c r="C42" s="95">
        <v>46194</v>
      </c>
      <c r="D42" s="36" t="s">
        <v>24</v>
      </c>
      <c r="E42" s="106" t="str">
        <f>P42</f>
        <v>Bélgica</v>
      </c>
      <c r="F42" s="123">
        <v>0</v>
      </c>
      <c r="G42" s="84" t="s">
        <v>22</v>
      </c>
      <c r="H42" s="123">
        <v>0</v>
      </c>
      <c r="I42" s="107" t="str">
        <f>P44</f>
        <v>Irã</v>
      </c>
      <c r="J42" s="38" t="str">
        <f t="shared" si="46"/>
        <v>empate</v>
      </c>
      <c r="K42" s="38" t="str">
        <f t="shared" si="47"/>
        <v>Bélgica</v>
      </c>
      <c r="L42" s="38" t="str">
        <f t="shared" si="48"/>
        <v>Irã</v>
      </c>
      <c r="M42" s="39" t="str">
        <f t="shared" si="49"/>
        <v>empate</v>
      </c>
      <c r="N42" s="46"/>
      <c r="O42" s="47">
        <f>RANK(Q42,$Q$42:$Q$45)+SUM(Y42:AB42)</f>
        <v>1</v>
      </c>
      <c r="P42" s="49" t="str">
        <f>Sorteios!C22</f>
        <v>Bélgica</v>
      </c>
      <c r="Q42" s="38">
        <f>(S42*3)+(T42*1)</f>
        <v>5</v>
      </c>
      <c r="R42" s="38">
        <f>SUM(S42:U42)</f>
        <v>3</v>
      </c>
      <c r="S42" s="38">
        <f>COUNTIF(J:J,P42)</f>
        <v>1</v>
      </c>
      <c r="T42" s="38">
        <f>COUNTIF(K:K,P42)+COUNTIF(L:L,P42)</f>
        <v>2</v>
      </c>
      <c r="U42" s="38">
        <f>COUNTIF(M:M,P42)</f>
        <v>0</v>
      </c>
      <c r="V42" s="38">
        <f>SUMIF(E:E,P42,F:F)+SUMIF(I:I,P42,H:H)</f>
        <v>6</v>
      </c>
      <c r="W42" s="38">
        <f>SUMIF(E:E,P42,H:H)+SUMIF(I:I,P42,F:F)</f>
        <v>2</v>
      </c>
      <c r="X42" s="38">
        <f>V42-W42</f>
        <v>4</v>
      </c>
      <c r="Y42" s="38">
        <f>SUMPRODUCT(($Q$42:$Q$45=Q42)*($X$42:$X$45&gt;X42))</f>
        <v>0</v>
      </c>
      <c r="Z42" s="38">
        <f>SUMPRODUCT(($Q$42:$Q$45=Q42)*($X$42:$X$45=X42)*($V$42:$V$45&gt;V42))</f>
        <v>0</v>
      </c>
      <c r="AA42" s="38">
        <f>SUMPRODUCT(($Q$42:$Q$45=Q42)*($X$42:$X$45=X42)*($V$42:$V$45=V42)*($W$42:$W$45&gt;W42))</f>
        <v>0</v>
      </c>
      <c r="AB42" s="38">
        <f>SUMPRODUCT(($Q$42:$Q$45=Q42)*($X$42:$X$45=X42)*($V$42:$V$45=V42)*($W$42:$W$45=W42)*($AC$42:$AC$45&lt;AC42))</f>
        <v>0</v>
      </c>
      <c r="AC42" s="39">
        <v>1</v>
      </c>
      <c r="AD42" s="45"/>
      <c r="AE42" s="21">
        <v>1</v>
      </c>
      <c r="AF42" s="83" t="str">
        <f>VLOOKUP($AE42,$O$42:$X$45,2,FALSE)</f>
        <v>Bélgica</v>
      </c>
      <c r="AG42" s="84">
        <f>VLOOKUP($AE42,$O$42:$X$45,3,FALSE)</f>
        <v>5</v>
      </c>
      <c r="AH42" s="84">
        <f>VLOOKUP($AE42,$O$42:$X$45,4,FALSE)</f>
        <v>3</v>
      </c>
      <c r="AI42" s="84">
        <f>VLOOKUP($AE42,$O$42:$X$45,5,FALSE)</f>
        <v>1</v>
      </c>
      <c r="AJ42" s="84">
        <f>VLOOKUP($AE42,$O$42:$X$45,6,FALSE)</f>
        <v>2</v>
      </c>
      <c r="AK42" s="84">
        <f>VLOOKUP($AE42,$O$42:$X$45,7,FALSE)</f>
        <v>0</v>
      </c>
      <c r="AL42" s="84">
        <f>VLOOKUP($AE42,$O$42:$X$45,8,FALSE)</f>
        <v>6</v>
      </c>
      <c r="AM42" s="84">
        <f>VLOOKUP($AE42,$O$42:$X$45,9,FALSE)</f>
        <v>2</v>
      </c>
      <c r="AN42" s="85">
        <f>VLOOKUP($AE42,$O$42:$X$45,10,FALSE)</f>
        <v>4</v>
      </c>
    </row>
    <row r="43" spans="1:45" x14ac:dyDescent="0.25">
      <c r="A43" s="45"/>
      <c r="B43" s="100" t="s">
        <v>60</v>
      </c>
      <c r="C43" s="95">
        <v>46194</v>
      </c>
      <c r="D43" s="36" t="s">
        <v>24</v>
      </c>
      <c r="E43" s="106" t="str">
        <f>P45</f>
        <v>Nova Zelândia</v>
      </c>
      <c r="F43" s="123">
        <v>1</v>
      </c>
      <c r="G43" s="84" t="s">
        <v>22</v>
      </c>
      <c r="H43" s="123">
        <v>3</v>
      </c>
      <c r="I43" s="107" t="str">
        <f>P43</f>
        <v>Egito</v>
      </c>
      <c r="J43" s="38" t="str">
        <f t="shared" si="46"/>
        <v>Egito</v>
      </c>
      <c r="K43" s="38" t="str">
        <f t="shared" si="47"/>
        <v/>
      </c>
      <c r="L43" s="38" t="str">
        <f t="shared" si="48"/>
        <v/>
      </c>
      <c r="M43" s="39" t="str">
        <f t="shared" si="49"/>
        <v>Nova Zelândia</v>
      </c>
      <c r="N43" s="46"/>
      <c r="O43" s="47">
        <f>RANK(Q43,$Q$42:$Q$45)+SUM(Y43:AB43)</f>
        <v>2</v>
      </c>
      <c r="P43" s="49" t="str">
        <f>Sorteios!C23</f>
        <v>Egito</v>
      </c>
      <c r="Q43" s="38">
        <f t="shared" ref="Q43:Q45" si="53">(S43*3)+(T43*1)</f>
        <v>5</v>
      </c>
      <c r="R43" s="38">
        <f t="shared" ref="R43:R45" si="54">SUM(S43:U43)</f>
        <v>3</v>
      </c>
      <c r="S43" s="38">
        <f>COUNTIF(J:J,P43)</f>
        <v>1</v>
      </c>
      <c r="T43" s="38">
        <f>COUNTIF(K:K,P43)+COUNTIF(L:L,P43)</f>
        <v>2</v>
      </c>
      <c r="U43" s="38">
        <f>COUNTIF(M:M,P43)</f>
        <v>0</v>
      </c>
      <c r="V43" s="38">
        <f>SUMIF(E:E,P43,F:F)+SUMIF(I:I,P43,H:H)</f>
        <v>5</v>
      </c>
      <c r="W43" s="38">
        <f>SUMIF(E:E,P43,H:H)+SUMIF(I:I,P43,F:F)</f>
        <v>3</v>
      </c>
      <c r="X43" s="38">
        <f t="shared" ref="X43:X45" si="55">V43-W43</f>
        <v>2</v>
      </c>
      <c r="Y43" s="38">
        <f>SUMPRODUCT(($Q$42:$Q$45=Q43)*($X$42:$X$45&gt;X43))</f>
        <v>1</v>
      </c>
      <c r="Z43" s="38">
        <f>SUMPRODUCT(($Q$42:$Q$45=Q43)*($X$42:$X$45=X43)*($V$42:$V$45&gt;V43))</f>
        <v>0</v>
      </c>
      <c r="AA43" s="38">
        <f>SUMPRODUCT(($Q$42:$Q$45=Q43)*($X$42:$X$45=X43)*($V$42:$V$45=V43)*($W$42:$W$45&gt;W43))</f>
        <v>0</v>
      </c>
      <c r="AB43" s="38">
        <f>SUMPRODUCT(($Q$42:$Q$45=Q43)*($X$42:$X$45=X43)*($V$42:$V$45=V43)*($W$42:$W$45=W43)*($AC$42:$AC$45&lt;AC43))</f>
        <v>0</v>
      </c>
      <c r="AC43" s="39">
        <v>2</v>
      </c>
      <c r="AD43" s="45"/>
      <c r="AE43" s="21">
        <v>2</v>
      </c>
      <c r="AF43" s="83" t="str">
        <f>VLOOKUP($AE43,$O$42:$X$45,2,FALSE)</f>
        <v>Egito</v>
      </c>
      <c r="AG43" s="84">
        <f>VLOOKUP($AE43,$O$42:$X$45,3,FALSE)</f>
        <v>5</v>
      </c>
      <c r="AH43" s="84">
        <f>VLOOKUP($AE43,$O$42:$X$45,4,FALSE)</f>
        <v>3</v>
      </c>
      <c r="AI43" s="84">
        <f>VLOOKUP($AE43,$O$42:$X$45,5,FALSE)</f>
        <v>1</v>
      </c>
      <c r="AJ43" s="84">
        <f>VLOOKUP($AE43,$O$42:$X$45,6,FALSE)</f>
        <v>2</v>
      </c>
      <c r="AK43" s="84">
        <f>VLOOKUP($AE43,$O$42:$X$45,7,FALSE)</f>
        <v>0</v>
      </c>
      <c r="AL43" s="84">
        <f>VLOOKUP($AE43,$O$42:$X$45,8,FALSE)</f>
        <v>5</v>
      </c>
      <c r="AM43" s="84">
        <f>VLOOKUP($AE43,$O$42:$X$45,9,FALSE)</f>
        <v>3</v>
      </c>
      <c r="AN43" s="85">
        <f>VLOOKUP($AE43,$O$42:$X$45,10,FALSE)</f>
        <v>2</v>
      </c>
    </row>
    <row r="44" spans="1:45" x14ac:dyDescent="0.25">
      <c r="A44" s="45"/>
      <c r="B44" s="100" t="s">
        <v>60</v>
      </c>
      <c r="C44" s="95">
        <v>46199</v>
      </c>
      <c r="D44" s="36" t="s">
        <v>46</v>
      </c>
      <c r="E44" s="106" t="str">
        <f>P45</f>
        <v>Nova Zelândia</v>
      </c>
      <c r="F44" s="123">
        <v>1</v>
      </c>
      <c r="G44" s="84" t="s">
        <v>22</v>
      </c>
      <c r="H44" s="123">
        <v>5</v>
      </c>
      <c r="I44" s="107" t="str">
        <f>P42</f>
        <v>Bélgica</v>
      </c>
      <c r="J44" s="38" t="str">
        <f t="shared" si="46"/>
        <v>Bélgica</v>
      </c>
      <c r="K44" s="38" t="str">
        <f t="shared" si="47"/>
        <v/>
      </c>
      <c r="L44" s="38" t="str">
        <f t="shared" si="48"/>
        <v/>
      </c>
      <c r="M44" s="39" t="str">
        <f t="shared" si="49"/>
        <v>Nova Zelândia</v>
      </c>
      <c r="N44" s="46"/>
      <c r="O44" s="47">
        <f>RANK(Q44,$Q$42:$Q$45)+SUM(Y44:AB44)</f>
        <v>3</v>
      </c>
      <c r="P44" s="49" t="str">
        <f>Sorteios!C24</f>
        <v>Irã</v>
      </c>
      <c r="Q44" s="38">
        <f t="shared" si="53"/>
        <v>3</v>
      </c>
      <c r="R44" s="38">
        <f t="shared" si="54"/>
        <v>3</v>
      </c>
      <c r="S44" s="38">
        <f>COUNTIF(J:J,P44)</f>
        <v>0</v>
      </c>
      <c r="T44" s="38">
        <f>COUNTIF(K:K,P44)+COUNTIF(L:L,P44)</f>
        <v>3</v>
      </c>
      <c r="U44" s="38">
        <f>COUNTIF(M:M,P44)</f>
        <v>0</v>
      </c>
      <c r="V44" s="38">
        <f>SUMIF(E:E,P44,F:F)+SUMIF(I:I,P44,H:H)</f>
        <v>3</v>
      </c>
      <c r="W44" s="38">
        <f>SUMIF(E:E,P44,H:H)+SUMIF(I:I,P44,F:F)</f>
        <v>3</v>
      </c>
      <c r="X44" s="38">
        <f t="shared" si="55"/>
        <v>0</v>
      </c>
      <c r="Y44" s="38">
        <f>SUMPRODUCT(($Q$42:$Q$45=Q44)*($X$42:$X$45&gt;X44))</f>
        <v>0</v>
      </c>
      <c r="Z44" s="38">
        <f>SUMPRODUCT(($Q$42:$Q$45=Q44)*($X$42:$X$45=X44)*($V$42:$V$45&gt;V44))</f>
        <v>0</v>
      </c>
      <c r="AA44" s="38">
        <f>SUMPRODUCT(($Q$42:$Q$45=Q44)*($X$42:$X$45=X44)*($V$42:$V$45=V44)*($W$42:$W$45&gt;W44))</f>
        <v>0</v>
      </c>
      <c r="AB44" s="38">
        <f>SUMPRODUCT(($Q$42:$Q$45=Q44)*($X$42:$X$45=X44)*($V$42:$V$45=V44)*($W$42:$W$45=W44)*($AC$42:$AC$45&lt;AC44))</f>
        <v>0</v>
      </c>
      <c r="AC44" s="39">
        <v>3</v>
      </c>
      <c r="AD44" s="45"/>
      <c r="AE44" s="21">
        <v>3</v>
      </c>
      <c r="AF44" s="83" t="str">
        <f>VLOOKUP($AE44,$O$42:$X$45,2,FALSE)</f>
        <v>Irã</v>
      </c>
      <c r="AG44" s="84">
        <f>VLOOKUP($AE44,$O$42:$X$45,3,FALSE)</f>
        <v>3</v>
      </c>
      <c r="AH44" s="84">
        <f>VLOOKUP($AE44,$O$42:$X$45,4,FALSE)</f>
        <v>3</v>
      </c>
      <c r="AI44" s="84">
        <f>VLOOKUP($AE44,$O$42:$X$45,5,FALSE)</f>
        <v>0</v>
      </c>
      <c r="AJ44" s="84">
        <f>VLOOKUP($AE44,$O$42:$X$45,6,FALSE)</f>
        <v>3</v>
      </c>
      <c r="AK44" s="84">
        <f>VLOOKUP($AE44,$O$42:$X$45,7,FALSE)</f>
        <v>0</v>
      </c>
      <c r="AL44" s="84">
        <f>VLOOKUP($AE44,$O$42:$X$45,8,FALSE)</f>
        <v>3</v>
      </c>
      <c r="AM44" s="84">
        <f>VLOOKUP($AE44,$O$42:$X$45,9,FALSE)</f>
        <v>3</v>
      </c>
      <c r="AN44" s="85">
        <f>VLOOKUP($AE44,$O$42:$X$45,10,FALSE)</f>
        <v>0</v>
      </c>
    </row>
    <row r="45" spans="1:45" ht="15.75" thickBot="1" x14ac:dyDescent="0.3">
      <c r="A45" s="45"/>
      <c r="B45" s="101" t="s">
        <v>60</v>
      </c>
      <c r="C45" s="96">
        <v>46199</v>
      </c>
      <c r="D45" s="51" t="s">
        <v>46</v>
      </c>
      <c r="E45" s="108" t="str">
        <f>P43</f>
        <v>Egito</v>
      </c>
      <c r="F45" s="124">
        <v>1</v>
      </c>
      <c r="G45" s="87" t="s">
        <v>22</v>
      </c>
      <c r="H45" s="124">
        <v>1</v>
      </c>
      <c r="I45" s="109" t="str">
        <f>P44</f>
        <v>Irã</v>
      </c>
      <c r="J45" s="53" t="str">
        <f t="shared" si="46"/>
        <v>empate</v>
      </c>
      <c r="K45" s="53" t="str">
        <f t="shared" si="47"/>
        <v>Egito</v>
      </c>
      <c r="L45" s="53" t="str">
        <f t="shared" si="48"/>
        <v>Irã</v>
      </c>
      <c r="M45" s="54" t="str">
        <f t="shared" si="49"/>
        <v>empate</v>
      </c>
      <c r="N45" s="55"/>
      <c r="O45" s="56">
        <f>RANK(Q45,$Q$42:$Q$45)+SUM(Y45:AB45)</f>
        <v>4</v>
      </c>
      <c r="P45" s="49" t="str">
        <f>Sorteios!C25</f>
        <v>Nova Zelândia</v>
      </c>
      <c r="Q45" s="53">
        <f t="shared" si="53"/>
        <v>1</v>
      </c>
      <c r="R45" s="53">
        <f t="shared" si="54"/>
        <v>3</v>
      </c>
      <c r="S45" s="38">
        <f>COUNTIF(J:J,P45)</f>
        <v>0</v>
      </c>
      <c r="T45" s="38">
        <f>COUNTIF(K:K,P45)+COUNTIF(L:L,P45)</f>
        <v>1</v>
      </c>
      <c r="U45" s="38">
        <f>COUNTIF(M:M,P45)</f>
        <v>2</v>
      </c>
      <c r="V45" s="53">
        <f>SUMIF(E:E,P45,F:F)+SUMIF(I:I,P45,H:H)</f>
        <v>4</v>
      </c>
      <c r="W45" s="53">
        <f>SUMIF(E:E,P45,H:H)+SUMIF(I:I,P45,F:F)</f>
        <v>10</v>
      </c>
      <c r="X45" s="53">
        <f t="shared" si="55"/>
        <v>-6</v>
      </c>
      <c r="Y45" s="53">
        <f>SUMPRODUCT(($Q$42:$Q$45=Q45)*($X$42:$X$45&gt;X45))</f>
        <v>0</v>
      </c>
      <c r="Z45" s="53">
        <f>SUMPRODUCT(($Q$42:$Q$45=Q45)*($X$42:$X$45=X45)*($V$42:$V$45&gt;V45))</f>
        <v>0</v>
      </c>
      <c r="AA45" s="53">
        <f>SUMPRODUCT(($Q$42:$Q$45=Q45)*($X$42:$X$45=X45)*($V$42:$V$45=V45)*($W$42:$W$45&gt;W45))</f>
        <v>0</v>
      </c>
      <c r="AB45" s="53">
        <f>SUMPRODUCT(($Q$42:$Q$45=Q45)*($X$42:$X$45=X45)*($V$42:$V$45=V45)*($W$42:$W$45=W45)*($AC$42:$AC$45&lt;AC45))</f>
        <v>0</v>
      </c>
      <c r="AC45" s="54">
        <v>4</v>
      </c>
      <c r="AD45" s="57"/>
      <c r="AE45" s="22">
        <v>4</v>
      </c>
      <c r="AF45" s="86" t="str">
        <f>VLOOKUP($AE45,$O$42:$X$45,2,FALSE)</f>
        <v>Nova Zelândia</v>
      </c>
      <c r="AG45" s="87">
        <f>VLOOKUP($AE45,$O$42:$X$45,3,FALSE)</f>
        <v>1</v>
      </c>
      <c r="AH45" s="87">
        <f>VLOOKUP($AE45,$O$42:$X$45,4,FALSE)</f>
        <v>3</v>
      </c>
      <c r="AI45" s="87">
        <f>VLOOKUP($AE45,$O$42:$X$45,5,FALSE)</f>
        <v>0</v>
      </c>
      <c r="AJ45" s="87">
        <f>VLOOKUP($AE45,$O$42:$X$45,6,FALSE)</f>
        <v>1</v>
      </c>
      <c r="AK45" s="87">
        <f>VLOOKUP($AE45,$O$42:$X$45,7,FALSE)</f>
        <v>2</v>
      </c>
      <c r="AL45" s="87">
        <f>VLOOKUP($AE45,$O$42:$X$45,8,FALSE)</f>
        <v>4</v>
      </c>
      <c r="AM45" s="87">
        <f>VLOOKUP($AE45,$O$42:$X$45,9,FALSE)</f>
        <v>10</v>
      </c>
      <c r="AN45" s="88">
        <f>VLOOKUP($AE45,$O$42:$X$45,10,FALSE)</f>
        <v>-6</v>
      </c>
    </row>
    <row r="46" spans="1:45" x14ac:dyDescent="0.25">
      <c r="A46" s="45"/>
      <c r="B46" s="102" t="s">
        <v>62</v>
      </c>
      <c r="C46" s="97">
        <v>46188</v>
      </c>
      <c r="D46" s="58" t="s">
        <v>21</v>
      </c>
      <c r="E46" s="110" t="str">
        <f>P48</f>
        <v>Espanha</v>
      </c>
      <c r="F46" s="125">
        <v>0</v>
      </c>
      <c r="G46" s="111" t="s">
        <v>22</v>
      </c>
      <c r="H46" s="125">
        <v>0</v>
      </c>
      <c r="I46" s="112" t="str">
        <f>P49</f>
        <v>Cabo Verde</v>
      </c>
      <c r="J46" s="59" t="str">
        <f>IF(F46=H46,"empate",IF(F46&gt;H46,E46,I46))</f>
        <v>empate</v>
      </c>
      <c r="K46" s="59" t="str">
        <f>IF(F46="","",IF(H46="","",IF(J46="empate",E46,"")))</f>
        <v>Espanha</v>
      </c>
      <c r="L46" s="59" t="str">
        <f>IF(E46="","",IF(F46="","",IF(M46="empate",I46,"")))</f>
        <v>Cabo Verde</v>
      </c>
      <c r="M46" s="60" t="str">
        <f>IF(F46=H46,"empate",IF(F46&lt;H46,E46,I46))</f>
        <v>empate</v>
      </c>
      <c r="N46" s="64"/>
      <c r="O46" s="62"/>
      <c r="P46" s="42" t="s">
        <v>63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4"/>
      <c r="AE46" s="78" t="s">
        <v>63</v>
      </c>
      <c r="AF46" s="79"/>
      <c r="AG46" s="79"/>
      <c r="AH46" s="79"/>
      <c r="AI46" s="79"/>
      <c r="AJ46" s="79"/>
      <c r="AK46" s="79"/>
      <c r="AL46" s="79"/>
      <c r="AM46" s="79"/>
      <c r="AN46" s="80"/>
    </row>
    <row r="47" spans="1:45" x14ac:dyDescent="0.25">
      <c r="A47" s="45"/>
      <c r="B47" s="100" t="s">
        <v>62</v>
      </c>
      <c r="C47" s="95">
        <v>46188</v>
      </c>
      <c r="D47" s="37" t="s">
        <v>24</v>
      </c>
      <c r="E47" s="83" t="str">
        <f>P50</f>
        <v>Arábia Saudita</v>
      </c>
      <c r="F47" s="123">
        <v>1</v>
      </c>
      <c r="G47" s="84" t="s">
        <v>22</v>
      </c>
      <c r="H47" s="123">
        <v>1</v>
      </c>
      <c r="I47" s="113" t="str">
        <f>P51</f>
        <v>Uruguai</v>
      </c>
      <c r="J47" s="38" t="str">
        <f>IF(F47=H47,"empate",IF(F47&gt;H47,E47,I47))</f>
        <v>empate</v>
      </c>
      <c r="K47" s="38" t="str">
        <f>IF(F47="","",IF(H47="","",IF(J47="empate",E47,"")))</f>
        <v>Arábia Saudita</v>
      </c>
      <c r="L47" s="38" t="str">
        <f>IF(E47="","",IF(F47="","",IF(M47="empate",I47,"")))</f>
        <v>Uruguai</v>
      </c>
      <c r="M47" s="39" t="str">
        <f>IF(F47=H47,"empate",IF(F47&lt;H47,E47,I47))</f>
        <v>empate</v>
      </c>
      <c r="N47" s="45"/>
      <c r="O47" s="47" t="s">
        <v>25</v>
      </c>
      <c r="P47" s="16" t="s">
        <v>26</v>
      </c>
      <c r="Q47" s="38" t="s">
        <v>27</v>
      </c>
      <c r="R47" s="38" t="s">
        <v>28</v>
      </c>
      <c r="S47" s="38" t="s">
        <v>29</v>
      </c>
      <c r="T47" s="38" t="s">
        <v>30</v>
      </c>
      <c r="U47" s="38" t="s">
        <v>31</v>
      </c>
      <c r="V47" s="38" t="s">
        <v>32</v>
      </c>
      <c r="W47" s="38" t="s">
        <v>33</v>
      </c>
      <c r="X47" s="38" t="s">
        <v>34</v>
      </c>
      <c r="Y47" s="38" t="s">
        <v>35</v>
      </c>
      <c r="Z47" s="38" t="s">
        <v>36</v>
      </c>
      <c r="AA47" s="38" t="s">
        <v>37</v>
      </c>
      <c r="AB47" s="38" t="s">
        <v>38</v>
      </c>
      <c r="AC47" s="39" t="s">
        <v>39</v>
      </c>
      <c r="AD47" s="45"/>
      <c r="AE47" s="21" t="s">
        <v>40</v>
      </c>
      <c r="AF47" s="81" t="s">
        <v>17</v>
      </c>
      <c r="AG47" s="81" t="s">
        <v>41</v>
      </c>
      <c r="AH47" s="81" t="s">
        <v>42</v>
      </c>
      <c r="AI47" s="81" t="s">
        <v>43</v>
      </c>
      <c r="AJ47" s="81" t="s">
        <v>44</v>
      </c>
      <c r="AK47" s="81" t="s">
        <v>45</v>
      </c>
      <c r="AL47" s="81" t="s">
        <v>32</v>
      </c>
      <c r="AM47" s="81" t="s">
        <v>33</v>
      </c>
      <c r="AN47" s="82" t="s">
        <v>34</v>
      </c>
    </row>
    <row r="48" spans="1:45" x14ac:dyDescent="0.25">
      <c r="A48" s="45"/>
      <c r="B48" s="100" t="s">
        <v>62</v>
      </c>
      <c r="C48" s="95">
        <v>46194</v>
      </c>
      <c r="D48" s="37" t="s">
        <v>46</v>
      </c>
      <c r="E48" s="83" t="str">
        <f>P48</f>
        <v>Espanha</v>
      </c>
      <c r="F48" s="123">
        <v>4</v>
      </c>
      <c r="G48" s="84" t="s">
        <v>22</v>
      </c>
      <c r="H48" s="123">
        <v>0</v>
      </c>
      <c r="I48" s="113" t="str">
        <f>P50</f>
        <v>Arábia Saudita</v>
      </c>
      <c r="J48" s="38" t="str">
        <f t="shared" si="46"/>
        <v>Espanha</v>
      </c>
      <c r="K48" s="38" t="str">
        <f t="shared" si="47"/>
        <v/>
      </c>
      <c r="L48" s="38" t="str">
        <f t="shared" si="48"/>
        <v/>
      </c>
      <c r="M48" s="39" t="str">
        <f t="shared" si="49"/>
        <v>Arábia Saudita</v>
      </c>
      <c r="N48" s="45"/>
      <c r="O48" s="47">
        <f>RANK(Q48,$Q$48:$Q$51)+SUM(Y48:AB48)</f>
        <v>1</v>
      </c>
      <c r="P48" s="49" t="str">
        <f>Sorteios!F22</f>
        <v>Espanha</v>
      </c>
      <c r="Q48" s="38">
        <f>(S48*3)+(T48*1)</f>
        <v>7</v>
      </c>
      <c r="R48" s="38">
        <f>SUM(S48:U48)</f>
        <v>3</v>
      </c>
      <c r="S48" s="38">
        <f>COUNTIF(J:J,P48)</f>
        <v>2</v>
      </c>
      <c r="T48" s="38">
        <f>COUNTIF(K:K,P48)+COUNTIF(L:L,P48)</f>
        <v>1</v>
      </c>
      <c r="U48" s="38">
        <f>COUNTIF(M:M,P48)</f>
        <v>0</v>
      </c>
      <c r="V48" s="38">
        <f>SUMIF(E:E,P48,F:F)+SUMIF(I:I,P48,H:H)</f>
        <v>5</v>
      </c>
      <c r="W48" s="38">
        <f>SUMIF(E:E,P48,H:H)+SUMIF(I:I,P48,F:F)</f>
        <v>0</v>
      </c>
      <c r="X48" s="38">
        <f>V48-W48</f>
        <v>5</v>
      </c>
      <c r="Y48" s="38">
        <f>SUMPRODUCT(($Q$48:$Q$51=Q48)*($X$48:$X$51&gt;X48))</f>
        <v>0</v>
      </c>
      <c r="Z48" s="38">
        <f>SUMPRODUCT(($Q$48:$Q$51=Q48)*($X$48:$X$51=X48)*($V$48:$V$51&gt;V48))</f>
        <v>0</v>
      </c>
      <c r="AA48" s="38">
        <f>SUMPRODUCT(($Q$48:$Q$51=Q48)*($X$48:$X$51=X48)*($V$48:$V$51=V48)*($W$48:$W$51&gt;W48))</f>
        <v>0</v>
      </c>
      <c r="AB48" s="38">
        <f>SUMPRODUCT(($Q$48:$Q$51=Q48)*($X$48:$X$51=X48)*($V$48:$V$51=V48)*($W$48:$W$51=W48)*($AC$48:$AC$51&lt;AC48))</f>
        <v>0</v>
      </c>
      <c r="AC48" s="39">
        <v>1</v>
      </c>
      <c r="AD48" s="45"/>
      <c r="AE48" s="21">
        <v>1</v>
      </c>
      <c r="AF48" s="83" t="str">
        <f>VLOOKUP($AE48,$O$48:$X$51,2,FALSE)</f>
        <v>Espanha</v>
      </c>
      <c r="AG48" s="84">
        <f>VLOOKUP($AE48,$O$48:$X$51,3,FALSE)</f>
        <v>7</v>
      </c>
      <c r="AH48" s="84">
        <f>VLOOKUP($AE48,$O$48:$X$51,4,FALSE)</f>
        <v>3</v>
      </c>
      <c r="AI48" s="84">
        <f>VLOOKUP($AE48,$O$48:$X$51,5,FALSE)</f>
        <v>2</v>
      </c>
      <c r="AJ48" s="84">
        <f>VLOOKUP($AE48,$O$48:$X$51,6,FALSE)</f>
        <v>1</v>
      </c>
      <c r="AK48" s="84">
        <f>VLOOKUP($AE48,$O$48:$X$51,7,FALSE)</f>
        <v>0</v>
      </c>
      <c r="AL48" s="84">
        <f>VLOOKUP($AE48,$O$48:$X$51,8,FALSE)</f>
        <v>5</v>
      </c>
      <c r="AM48" s="84">
        <f>VLOOKUP($AE48,$O$48:$X$51,9,FALSE)</f>
        <v>0</v>
      </c>
      <c r="AN48" s="85">
        <f>VLOOKUP($AE48,$O$48:$X$51,10,FALSE)</f>
        <v>5</v>
      </c>
    </row>
    <row r="49" spans="1:40" x14ac:dyDescent="0.25">
      <c r="A49" s="45"/>
      <c r="B49" s="100" t="s">
        <v>62</v>
      </c>
      <c r="C49" s="95">
        <v>46194</v>
      </c>
      <c r="D49" s="37" t="s">
        <v>21</v>
      </c>
      <c r="E49" s="83" t="str">
        <f>P51</f>
        <v>Uruguai</v>
      </c>
      <c r="F49" s="123">
        <v>2</v>
      </c>
      <c r="G49" s="84" t="s">
        <v>22</v>
      </c>
      <c r="H49" s="123">
        <v>2</v>
      </c>
      <c r="I49" s="113" t="str">
        <f>P49</f>
        <v>Cabo Verde</v>
      </c>
      <c r="J49" s="38" t="str">
        <f t="shared" si="46"/>
        <v>empate</v>
      </c>
      <c r="K49" s="38" t="str">
        <f t="shared" si="47"/>
        <v>Uruguai</v>
      </c>
      <c r="L49" s="38" t="str">
        <f t="shared" si="48"/>
        <v>Cabo Verde</v>
      </c>
      <c r="M49" s="39" t="str">
        <f t="shared" si="49"/>
        <v>empate</v>
      </c>
      <c r="N49" s="45"/>
      <c r="O49" s="47">
        <f>RANK(Q49,$Q$48:$Q$51)+SUM(Y49:AB49)</f>
        <v>2</v>
      </c>
      <c r="P49" s="49" t="str">
        <f>Sorteios!F23</f>
        <v>Cabo Verde</v>
      </c>
      <c r="Q49" s="38">
        <f t="shared" ref="Q49:Q51" si="56">(S49*3)+(T49*1)</f>
        <v>3</v>
      </c>
      <c r="R49" s="38">
        <f t="shared" ref="R49:R51" si="57">SUM(S49:U49)</f>
        <v>3</v>
      </c>
      <c r="S49" s="38">
        <f>COUNTIF(J:J,P49)</f>
        <v>0</v>
      </c>
      <c r="T49" s="38">
        <f>COUNTIF(K:K,P49)+COUNTIF(L:L,P49)</f>
        <v>3</v>
      </c>
      <c r="U49" s="38">
        <f>COUNTIF(M:M,P49)</f>
        <v>0</v>
      </c>
      <c r="V49" s="38">
        <f>SUMIF(E:E,P49,F:F)+SUMIF(I:I,P49,H:H)</f>
        <v>2</v>
      </c>
      <c r="W49" s="38">
        <f>SUMIF(E:E,P49,H:H)+SUMIF(I:I,P49,F:F)</f>
        <v>2</v>
      </c>
      <c r="X49" s="38">
        <f t="shared" ref="X49:X51" si="58">V49-W49</f>
        <v>0</v>
      </c>
      <c r="Y49" s="38">
        <f>SUMPRODUCT(($Q$48:$Q$51=Q49)*($X$48:$X$51&gt;X49))</f>
        <v>0</v>
      </c>
      <c r="Z49" s="38">
        <f>SUMPRODUCT(($Q$48:$Q$51=Q49)*($X$48:$X$51=X49)*($V$48:$V$51&gt;V49))</f>
        <v>0</v>
      </c>
      <c r="AA49" s="38">
        <f>SUMPRODUCT(($Q$48:$Q$51=Q49)*($X$48:$X$51=X49)*($V$48:$V$51=V49)*($W$48:$W$51&gt;W49))</f>
        <v>0</v>
      </c>
      <c r="AB49" s="38">
        <f>SUMPRODUCT(($Q$48:$Q$51=Q49)*($X$48:$X$51=X49)*($V$48:$V$51=V49)*($W$48:$W$51=W49)*($AC$48:$AC$51&lt;AC49))</f>
        <v>0</v>
      </c>
      <c r="AC49" s="39">
        <v>2</v>
      </c>
      <c r="AD49" s="45"/>
      <c r="AE49" s="21">
        <v>2</v>
      </c>
      <c r="AF49" s="83" t="str">
        <f>VLOOKUP($AE49,$O$48:$X$51,2,FALSE)</f>
        <v>Cabo Verde</v>
      </c>
      <c r="AG49" s="84">
        <f>VLOOKUP($AE49,$O$48:$X$51,3,FALSE)</f>
        <v>3</v>
      </c>
      <c r="AH49" s="84">
        <f>VLOOKUP($AE49,$O$48:$X$51,4,FALSE)</f>
        <v>3</v>
      </c>
      <c r="AI49" s="84">
        <f>VLOOKUP($AE49,$O$48:$X$51,5,FALSE)</f>
        <v>0</v>
      </c>
      <c r="AJ49" s="84">
        <f>VLOOKUP($AE49,$O$48:$X$51,6,FALSE)</f>
        <v>3</v>
      </c>
      <c r="AK49" s="84">
        <f>VLOOKUP($AE49,$O$48:$X$51,7,FALSE)</f>
        <v>0</v>
      </c>
      <c r="AL49" s="84">
        <f>VLOOKUP($AE49,$O$48:$X$51,8,FALSE)</f>
        <v>2</v>
      </c>
      <c r="AM49" s="84">
        <f>VLOOKUP($AE49,$O$48:$X$51,9,FALSE)</f>
        <v>2</v>
      </c>
      <c r="AN49" s="85">
        <f>VLOOKUP($AE49,$O$48:$X$51,10,FALSE)</f>
        <v>0</v>
      </c>
    </row>
    <row r="50" spans="1:40" x14ac:dyDescent="0.25">
      <c r="A50" s="45"/>
      <c r="B50" s="100" t="s">
        <v>62</v>
      </c>
      <c r="C50" s="95">
        <v>46199</v>
      </c>
      <c r="D50" s="37" t="s">
        <v>47</v>
      </c>
      <c r="E50" s="83" t="str">
        <f>P51</f>
        <v>Uruguai</v>
      </c>
      <c r="F50" s="123">
        <v>0</v>
      </c>
      <c r="G50" s="84" t="s">
        <v>22</v>
      </c>
      <c r="H50" s="123">
        <v>1</v>
      </c>
      <c r="I50" s="113" t="str">
        <f>P48</f>
        <v>Espanha</v>
      </c>
      <c r="J50" s="38" t="str">
        <f t="shared" si="46"/>
        <v>Espanha</v>
      </c>
      <c r="K50" s="38" t="str">
        <f t="shared" si="47"/>
        <v/>
      </c>
      <c r="L50" s="38" t="str">
        <f t="shared" si="48"/>
        <v/>
      </c>
      <c r="M50" s="39" t="str">
        <f t="shared" si="49"/>
        <v>Uruguai</v>
      </c>
      <c r="N50" s="45"/>
      <c r="O50" s="47">
        <f>RANK(Q50,$Q$48:$Q$51)+SUM(Y50:AB50)</f>
        <v>4</v>
      </c>
      <c r="P50" s="49" t="str">
        <f>Sorteios!F24</f>
        <v>Arábia Saudita</v>
      </c>
      <c r="Q50" s="38">
        <f t="shared" si="56"/>
        <v>2</v>
      </c>
      <c r="R50" s="38">
        <f t="shared" si="57"/>
        <v>3</v>
      </c>
      <c r="S50" s="38">
        <f>COUNTIF(J:J,P50)</f>
        <v>0</v>
      </c>
      <c r="T50" s="38">
        <f>COUNTIF(K:K,P50)+COUNTIF(L:L,P50)</f>
        <v>2</v>
      </c>
      <c r="U50" s="38">
        <f>COUNTIF(M:M,P50)</f>
        <v>1</v>
      </c>
      <c r="V50" s="38">
        <f>SUMIF(E:E,P50,F:F)+SUMIF(I:I,P50,H:H)</f>
        <v>1</v>
      </c>
      <c r="W50" s="38">
        <f>SUMIF(E:E,P50,H:H)+SUMIF(I:I,P50,F:F)</f>
        <v>5</v>
      </c>
      <c r="X50" s="38">
        <f t="shared" si="58"/>
        <v>-4</v>
      </c>
      <c r="Y50" s="38">
        <f>SUMPRODUCT(($Q$48:$Q$51=Q50)*($X$48:$X$51&gt;X50))</f>
        <v>1</v>
      </c>
      <c r="Z50" s="38">
        <f>SUMPRODUCT(($Q$48:$Q$51=Q50)*($X$48:$X$51=X50)*($V$48:$V$51&gt;V50))</f>
        <v>0</v>
      </c>
      <c r="AA50" s="38">
        <f>SUMPRODUCT(($Q$48:$Q$51=Q50)*($X$48:$X$51=X50)*($V$48:$V$51=V50)*($W$48:$W$51&gt;W50))</f>
        <v>0</v>
      </c>
      <c r="AB50" s="38">
        <f>SUMPRODUCT(($Q$48:$Q$51=Q50)*($X$48:$X$51=X50)*($V$48:$V$51=V50)*($W$48:$W$51=W50)*($AC$48:$AC$51&lt;AC50))</f>
        <v>0</v>
      </c>
      <c r="AC50" s="39">
        <v>3</v>
      </c>
      <c r="AD50" s="45"/>
      <c r="AE50" s="21">
        <v>3</v>
      </c>
      <c r="AF50" s="83" t="str">
        <f>VLOOKUP($AE50,$O$48:$X$51,2,FALSE)</f>
        <v>Uruguai</v>
      </c>
      <c r="AG50" s="84">
        <f>VLOOKUP($AE50,$O$48:$X$51,3,FALSE)</f>
        <v>2</v>
      </c>
      <c r="AH50" s="84">
        <f>VLOOKUP($AE50,$O$48:$X$51,4,FALSE)</f>
        <v>3</v>
      </c>
      <c r="AI50" s="84">
        <f>VLOOKUP($AE50,$O$48:$X$51,5,FALSE)</f>
        <v>0</v>
      </c>
      <c r="AJ50" s="84">
        <f>VLOOKUP($AE50,$O$48:$X$51,6,FALSE)</f>
        <v>2</v>
      </c>
      <c r="AK50" s="84">
        <f>VLOOKUP($AE50,$O$48:$X$51,7,FALSE)</f>
        <v>1</v>
      </c>
      <c r="AL50" s="84">
        <f>VLOOKUP($AE50,$O$48:$X$51,8,FALSE)</f>
        <v>3</v>
      </c>
      <c r="AM50" s="84">
        <f>VLOOKUP($AE50,$O$48:$X$51,9,FALSE)</f>
        <v>4</v>
      </c>
      <c r="AN50" s="85">
        <f>VLOOKUP($AE50,$O$48:$X$51,10,FALSE)</f>
        <v>-1</v>
      </c>
    </row>
    <row r="51" spans="1:40" ht="15.75" thickBot="1" x14ac:dyDescent="0.3">
      <c r="A51" s="45"/>
      <c r="B51" s="103" t="s">
        <v>62</v>
      </c>
      <c r="C51" s="98">
        <v>46199</v>
      </c>
      <c r="D51" s="65" t="s">
        <v>47</v>
      </c>
      <c r="E51" s="117" t="str">
        <f>P49</f>
        <v>Cabo Verde</v>
      </c>
      <c r="F51" s="126">
        <v>0</v>
      </c>
      <c r="G51" s="118" t="s">
        <v>22</v>
      </c>
      <c r="H51" s="126">
        <v>0</v>
      </c>
      <c r="I51" s="119" t="str">
        <f>P50</f>
        <v>Arábia Saudita</v>
      </c>
      <c r="J51" s="66" t="str">
        <f t="shared" si="46"/>
        <v>empate</v>
      </c>
      <c r="K51" s="66" t="str">
        <f t="shared" si="47"/>
        <v>Cabo Verde</v>
      </c>
      <c r="L51" s="66" t="str">
        <f t="shared" si="48"/>
        <v>Arábia Saudita</v>
      </c>
      <c r="M51" s="67" t="str">
        <f t="shared" si="49"/>
        <v>empate</v>
      </c>
      <c r="N51" s="45"/>
      <c r="O51" s="68">
        <f>RANK(Q51,$Q$48:$Q$51)+SUM(Y51:AB51)</f>
        <v>3</v>
      </c>
      <c r="P51" s="49" t="str">
        <f>Sorteios!F25</f>
        <v>Uruguai</v>
      </c>
      <c r="Q51" s="53">
        <f t="shared" si="56"/>
        <v>2</v>
      </c>
      <c r="R51" s="53">
        <f t="shared" si="57"/>
        <v>3</v>
      </c>
      <c r="S51" s="38">
        <f>COUNTIF(J:J,P51)</f>
        <v>0</v>
      </c>
      <c r="T51" s="38">
        <f>COUNTIF(K:K,P51)+COUNTIF(L:L,P51)</f>
        <v>2</v>
      </c>
      <c r="U51" s="38">
        <f>COUNTIF(M:M,P51)</f>
        <v>1</v>
      </c>
      <c r="V51" s="53">
        <f>SUMIF(E:E,P51,F:F)+SUMIF(I:I,P51,H:H)</f>
        <v>3</v>
      </c>
      <c r="W51" s="53">
        <f>SUMIF(E:E,P51,H:H)+SUMIF(I:I,P51,F:F)</f>
        <v>4</v>
      </c>
      <c r="X51" s="53">
        <f t="shared" si="58"/>
        <v>-1</v>
      </c>
      <c r="Y51" s="53">
        <f>SUMPRODUCT(($Q$48:$Q$51=Q51)*($X$48:$X$51&gt;X51))</f>
        <v>0</v>
      </c>
      <c r="Z51" s="53">
        <f>SUMPRODUCT(($Q$48:$Q$51=Q51)*($X$48:$X$51=X51)*($V$48:$V$51&gt;V51))</f>
        <v>0</v>
      </c>
      <c r="AA51" s="53">
        <f>SUMPRODUCT(($Q$48:$Q$51=Q51)*($X$48:$X$51=X51)*($V$48:$V$51=V51)*($W$48:$W$51&gt;W51))</f>
        <v>0</v>
      </c>
      <c r="AB51" s="53">
        <f>SUMPRODUCT(($Q$48:$Q$51=Q51)*($X$48:$X$51=X51)*($V$48:$V$51=V51)*($W$48:$W$51=W51)*($AC$48:$AC$51&lt;AC51))</f>
        <v>0</v>
      </c>
      <c r="AC51" s="54">
        <v>4</v>
      </c>
      <c r="AD51" s="57"/>
      <c r="AE51" s="22">
        <v>4</v>
      </c>
      <c r="AF51" s="86" t="str">
        <f>VLOOKUP($AE51,$O$48:$X$51,2,FALSE)</f>
        <v>Arábia Saudita</v>
      </c>
      <c r="AG51" s="87">
        <f>VLOOKUP($AE51,$O$48:$X$51,3,FALSE)</f>
        <v>2</v>
      </c>
      <c r="AH51" s="87">
        <f>VLOOKUP($AE51,$O$48:$X$51,4,FALSE)</f>
        <v>3</v>
      </c>
      <c r="AI51" s="87">
        <f>VLOOKUP($AE51,$O$48:$X$51,5,FALSE)</f>
        <v>0</v>
      </c>
      <c r="AJ51" s="87">
        <f>VLOOKUP($AE51,$O$48:$X$51,6,FALSE)</f>
        <v>2</v>
      </c>
      <c r="AK51" s="87">
        <f>VLOOKUP($AE51,$O$48:$X$51,7,FALSE)</f>
        <v>1</v>
      </c>
      <c r="AL51" s="87">
        <f>VLOOKUP($AE51,$O$48:$X$51,8,FALSE)</f>
        <v>1</v>
      </c>
      <c r="AM51" s="87">
        <f>VLOOKUP($AE51,$O$48:$X$51,9,FALSE)</f>
        <v>5</v>
      </c>
      <c r="AN51" s="88">
        <f>VLOOKUP($AE51,$O$48:$X$51,10,FALSE)</f>
        <v>-4</v>
      </c>
    </row>
    <row r="52" spans="1:40" x14ac:dyDescent="0.25">
      <c r="A52" s="45"/>
      <c r="B52" s="102" t="s">
        <v>69</v>
      </c>
      <c r="C52" s="97">
        <v>46189</v>
      </c>
      <c r="D52" s="63" t="s">
        <v>46</v>
      </c>
      <c r="E52" s="115" t="str">
        <f>P54</f>
        <v>França</v>
      </c>
      <c r="F52" s="125">
        <v>3</v>
      </c>
      <c r="G52" s="111" t="s">
        <v>22</v>
      </c>
      <c r="H52" s="125">
        <v>1</v>
      </c>
      <c r="I52" s="116" t="str">
        <f>P55</f>
        <v>Senegal</v>
      </c>
      <c r="J52" s="59" t="str">
        <f t="shared" si="46"/>
        <v>França</v>
      </c>
      <c r="K52" s="59" t="str">
        <f t="shared" si="47"/>
        <v/>
      </c>
      <c r="L52" s="59" t="str">
        <f t="shared" si="48"/>
        <v/>
      </c>
      <c r="M52" s="60" t="str">
        <f t="shared" si="49"/>
        <v>Senegal</v>
      </c>
      <c r="N52" s="61"/>
      <c r="O52" s="62"/>
      <c r="P52" s="42" t="s">
        <v>64</v>
      </c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4"/>
      <c r="AE52" s="78" t="s">
        <v>64</v>
      </c>
      <c r="AF52" s="79"/>
      <c r="AG52" s="79"/>
      <c r="AH52" s="79"/>
      <c r="AI52" s="79"/>
      <c r="AJ52" s="79"/>
      <c r="AK52" s="79"/>
      <c r="AL52" s="79"/>
      <c r="AM52" s="79"/>
      <c r="AN52" s="80"/>
    </row>
    <row r="53" spans="1:40" x14ac:dyDescent="0.25">
      <c r="A53" s="45"/>
      <c r="B53" s="100" t="s">
        <v>69</v>
      </c>
      <c r="C53" s="95">
        <v>46189</v>
      </c>
      <c r="D53" s="36" t="s">
        <v>24</v>
      </c>
      <c r="E53" s="106" t="str">
        <f>P56</f>
        <v>Iraque</v>
      </c>
      <c r="F53" s="123">
        <v>1</v>
      </c>
      <c r="G53" s="84" t="s">
        <v>22</v>
      </c>
      <c r="H53" s="123">
        <v>4</v>
      </c>
      <c r="I53" s="107" t="str">
        <f>P57</f>
        <v>Noruega</v>
      </c>
      <c r="J53" s="38" t="str">
        <f t="shared" si="46"/>
        <v>Noruega</v>
      </c>
      <c r="K53" s="38" t="str">
        <f t="shared" si="47"/>
        <v/>
      </c>
      <c r="L53" s="38" t="str">
        <f t="shared" si="48"/>
        <v/>
      </c>
      <c r="M53" s="39" t="str">
        <f t="shared" si="49"/>
        <v>Iraque</v>
      </c>
      <c r="N53" s="46"/>
      <c r="O53" s="47" t="s">
        <v>25</v>
      </c>
      <c r="P53" s="16" t="s">
        <v>26</v>
      </c>
      <c r="Q53" s="38" t="s">
        <v>27</v>
      </c>
      <c r="R53" s="38" t="s">
        <v>28</v>
      </c>
      <c r="S53" s="38" t="s">
        <v>29</v>
      </c>
      <c r="T53" s="38" t="s">
        <v>30</v>
      </c>
      <c r="U53" s="38" t="s">
        <v>31</v>
      </c>
      <c r="V53" s="38" t="s">
        <v>32</v>
      </c>
      <c r="W53" s="38" t="s">
        <v>33</v>
      </c>
      <c r="X53" s="38" t="s">
        <v>34</v>
      </c>
      <c r="Y53" s="38" t="s">
        <v>35</v>
      </c>
      <c r="Z53" s="38" t="s">
        <v>36</v>
      </c>
      <c r="AA53" s="38" t="s">
        <v>37</v>
      </c>
      <c r="AB53" s="38" t="s">
        <v>38</v>
      </c>
      <c r="AC53" s="39" t="s">
        <v>39</v>
      </c>
      <c r="AD53" s="45"/>
      <c r="AE53" s="21" t="s">
        <v>40</v>
      </c>
      <c r="AF53" s="81" t="s">
        <v>17</v>
      </c>
      <c r="AG53" s="81" t="s">
        <v>41</v>
      </c>
      <c r="AH53" s="81" t="s">
        <v>42</v>
      </c>
      <c r="AI53" s="81" t="s">
        <v>43</v>
      </c>
      <c r="AJ53" s="81" t="s">
        <v>44</v>
      </c>
      <c r="AK53" s="81" t="s">
        <v>45</v>
      </c>
      <c r="AL53" s="81" t="s">
        <v>32</v>
      </c>
      <c r="AM53" s="81" t="s">
        <v>33</v>
      </c>
      <c r="AN53" s="82" t="s">
        <v>34</v>
      </c>
    </row>
    <row r="54" spans="1:40" x14ac:dyDescent="0.25">
      <c r="A54" s="45"/>
      <c r="B54" s="100" t="s">
        <v>69</v>
      </c>
      <c r="C54" s="95">
        <v>46195</v>
      </c>
      <c r="D54" s="36" t="s">
        <v>24</v>
      </c>
      <c r="E54" s="106" t="str">
        <f>P54</f>
        <v>França</v>
      </c>
      <c r="F54" s="123">
        <v>3</v>
      </c>
      <c r="G54" s="84" t="s">
        <v>22</v>
      </c>
      <c r="H54" s="123">
        <v>0</v>
      </c>
      <c r="I54" s="107" t="str">
        <f>P56</f>
        <v>Iraque</v>
      </c>
      <c r="J54" s="38" t="str">
        <f t="shared" si="46"/>
        <v>França</v>
      </c>
      <c r="K54" s="38" t="str">
        <f t="shared" si="47"/>
        <v/>
      </c>
      <c r="L54" s="38" t="str">
        <f t="shared" si="48"/>
        <v/>
      </c>
      <c r="M54" s="39" t="str">
        <f t="shared" si="49"/>
        <v>Iraque</v>
      </c>
      <c r="N54" s="46"/>
      <c r="O54" s="47">
        <f>RANK(Q54,$Q$54:$Q$57)+SUM(Y54:AB54)</f>
        <v>1</v>
      </c>
      <c r="P54" s="49" t="str">
        <f>Sorteios!I22</f>
        <v>França</v>
      </c>
      <c r="Q54" s="38">
        <f>(S54*3)+(T54*1)</f>
        <v>9</v>
      </c>
      <c r="R54" s="38">
        <f>SUM(S54:U54)</f>
        <v>3</v>
      </c>
      <c r="S54" s="38">
        <f>COUNTIF(J:J,P54)</f>
        <v>3</v>
      </c>
      <c r="T54" s="38">
        <f>COUNTIF(K:K,P54)+COUNTIF(L:L,P54)</f>
        <v>0</v>
      </c>
      <c r="U54" s="38">
        <f>COUNTIF(M:M,P54)</f>
        <v>0</v>
      </c>
      <c r="V54" s="38">
        <f>SUMIF(E:E,P54,F:F)+SUMIF(I:I,P54,H:H)</f>
        <v>10</v>
      </c>
      <c r="W54" s="38">
        <f>SUMIF(E:E,P54,H:H)+SUMIF(I:I,P54,F:F)</f>
        <v>2</v>
      </c>
      <c r="X54" s="38">
        <f>V54-W54</f>
        <v>8</v>
      </c>
      <c r="Y54" s="38">
        <f>SUMPRODUCT(($Q$54:$Q$57=Q54)*($X$54:$X$57&gt;X54))</f>
        <v>0</v>
      </c>
      <c r="Z54" s="38">
        <f>SUMPRODUCT(($Q$54:$Q$57=Q54)*($X$54:$X$57=X54)*($V$54:$V$57&gt;V54))</f>
        <v>0</v>
      </c>
      <c r="AA54" s="38">
        <f>SUMPRODUCT(($Q$54:$Q$57=Q54)*($X$54:$X$57=X54)*($V$54:$V$57=V54)*($W$54:$W$57&gt;W54))</f>
        <v>0</v>
      </c>
      <c r="AB54" s="38">
        <f>SUMPRODUCT(($Q$54:$Q$57=Q54)*($X$54:$X$57=X54)*($V$54:$V$57=V54)*($W$54:$W$57=W54)*($AC$54:$AC$57&lt;AC54))</f>
        <v>0</v>
      </c>
      <c r="AC54" s="39">
        <v>1</v>
      </c>
      <c r="AD54" s="45"/>
      <c r="AE54" s="21">
        <v>1</v>
      </c>
      <c r="AF54" s="83" t="str">
        <f>VLOOKUP($AE54,$O$54:$X$57,2,FALSE)</f>
        <v>França</v>
      </c>
      <c r="AG54" s="84">
        <f>VLOOKUP($AE54,$O$54:$X$57,3,FALSE)</f>
        <v>9</v>
      </c>
      <c r="AH54" s="84">
        <f>VLOOKUP($AE54,$O$54:$X$57,4,FALSE)</f>
        <v>3</v>
      </c>
      <c r="AI54" s="84">
        <f>VLOOKUP($AE54,$O$54:$X$57,5,FALSE)</f>
        <v>3</v>
      </c>
      <c r="AJ54" s="84">
        <f>VLOOKUP($AE54,$O$54:$X$57,6,FALSE)</f>
        <v>0</v>
      </c>
      <c r="AK54" s="84">
        <f>VLOOKUP($AE54,$O$54:$X$57,7,FALSE)</f>
        <v>0</v>
      </c>
      <c r="AL54" s="84">
        <f>VLOOKUP($AE54,$O$54:$X$57,8,FALSE)</f>
        <v>10</v>
      </c>
      <c r="AM54" s="84">
        <f>VLOOKUP($AE54,$O$54:$X$57,9,FALSE)</f>
        <v>2</v>
      </c>
      <c r="AN54" s="85">
        <f>VLOOKUP($AE54,$O$54:$X$57,10,FALSE)</f>
        <v>8</v>
      </c>
    </row>
    <row r="55" spans="1:40" x14ac:dyDescent="0.25">
      <c r="A55" s="45"/>
      <c r="B55" s="100" t="s">
        <v>69</v>
      </c>
      <c r="C55" s="95">
        <v>46195</v>
      </c>
      <c r="D55" s="36" t="s">
        <v>46</v>
      </c>
      <c r="E55" s="106" t="str">
        <f>P57</f>
        <v>Noruega</v>
      </c>
      <c r="F55" s="123">
        <v>3</v>
      </c>
      <c r="G55" s="84" t="s">
        <v>22</v>
      </c>
      <c r="H55" s="123">
        <v>2</v>
      </c>
      <c r="I55" s="107" t="str">
        <f>P55</f>
        <v>Senegal</v>
      </c>
      <c r="J55" s="38" t="str">
        <f t="shared" si="46"/>
        <v>Noruega</v>
      </c>
      <c r="K55" s="38" t="str">
        <f t="shared" si="47"/>
        <v/>
      </c>
      <c r="L55" s="38" t="str">
        <f t="shared" si="48"/>
        <v/>
      </c>
      <c r="M55" s="39" t="str">
        <f t="shared" si="49"/>
        <v>Senegal</v>
      </c>
      <c r="N55" s="46"/>
      <c r="O55" s="47">
        <f>RANK(Q55,$Q$54:$Q$57)+SUM(Y55:AB55)</f>
        <v>3</v>
      </c>
      <c r="P55" s="49" t="str">
        <f>Sorteios!I23</f>
        <v>Senegal</v>
      </c>
      <c r="Q55" s="38">
        <f t="shared" ref="Q55:Q57" si="59">(S55*3)+(T55*1)</f>
        <v>3</v>
      </c>
      <c r="R55" s="38">
        <f t="shared" ref="R55:R57" si="60">SUM(S55:U55)</f>
        <v>3</v>
      </c>
      <c r="S55" s="38">
        <f>COUNTIF(J:J,P55)</f>
        <v>1</v>
      </c>
      <c r="T55" s="38">
        <f>COUNTIF(K:K,P55)+COUNTIF(L:L,P55)</f>
        <v>0</v>
      </c>
      <c r="U55" s="38">
        <f>COUNTIF(M:M,P55)</f>
        <v>2</v>
      </c>
      <c r="V55" s="38">
        <f>SUMIF(E:E,P55,F:F)+SUMIF(I:I,P55,H:H)</f>
        <v>8</v>
      </c>
      <c r="W55" s="38">
        <f>SUMIF(E:E,P55,H:H)+SUMIF(I:I,P55,F:F)</f>
        <v>6</v>
      </c>
      <c r="X55" s="38">
        <f t="shared" ref="X55:X57" si="61">V55-W55</f>
        <v>2</v>
      </c>
      <c r="Y55" s="38">
        <f>SUMPRODUCT(($Q$54:$Q$57=Q55)*($X$54:$X$57&gt;X55))</f>
        <v>0</v>
      </c>
      <c r="Z55" s="38">
        <f>SUMPRODUCT(($Q$54:$Q$57=Q55)*($X$54:$X$57=X55)*($V$54:$V$57&gt;V55))</f>
        <v>0</v>
      </c>
      <c r="AA55" s="38">
        <f>SUMPRODUCT(($Q$54:$Q$57=Q55)*($X$54:$X$57=X55)*($V$54:$V$57=V55)*($W$54:$W$57&gt;W55))</f>
        <v>0</v>
      </c>
      <c r="AB55" s="38">
        <f>SUMPRODUCT(($Q$54:$Q$57=Q55)*($X$54:$X$57=X55)*($V$54:$V$57=V55)*($W$54:$W$57=W55)*($AC$54:$AC$57&lt;AC55))</f>
        <v>0</v>
      </c>
      <c r="AC55" s="39">
        <v>2</v>
      </c>
      <c r="AD55" s="45"/>
      <c r="AE55" s="21">
        <v>2</v>
      </c>
      <c r="AF55" s="83" t="str">
        <f>VLOOKUP($AE55,$O$54:$X$57,2,FALSE)</f>
        <v>Noruega</v>
      </c>
      <c r="AG55" s="84">
        <f>VLOOKUP($AE55,$O$54:$X$57,3,FALSE)</f>
        <v>6</v>
      </c>
      <c r="AH55" s="84">
        <f>VLOOKUP($AE55,$O$54:$X$57,4,FALSE)</f>
        <v>3</v>
      </c>
      <c r="AI55" s="84">
        <f>VLOOKUP($AE55,$O$54:$X$57,5,FALSE)</f>
        <v>2</v>
      </c>
      <c r="AJ55" s="84">
        <f>VLOOKUP($AE55,$O$54:$X$57,6,FALSE)</f>
        <v>0</v>
      </c>
      <c r="AK55" s="84">
        <f>VLOOKUP($AE55,$O$54:$X$57,7,FALSE)</f>
        <v>1</v>
      </c>
      <c r="AL55" s="84">
        <f>VLOOKUP($AE55,$O$54:$X$57,8,FALSE)</f>
        <v>8</v>
      </c>
      <c r="AM55" s="84">
        <f>VLOOKUP($AE55,$O$54:$X$57,9,FALSE)</f>
        <v>7</v>
      </c>
      <c r="AN55" s="85">
        <f>VLOOKUP($AE55,$O$54:$X$57,10,FALSE)</f>
        <v>1</v>
      </c>
    </row>
    <row r="56" spans="1:40" x14ac:dyDescent="0.25">
      <c r="A56" s="45"/>
      <c r="B56" s="100" t="s">
        <v>69</v>
      </c>
      <c r="C56" s="95">
        <v>46199</v>
      </c>
      <c r="D56" s="36" t="s">
        <v>46</v>
      </c>
      <c r="E56" s="106" t="str">
        <f>P57</f>
        <v>Noruega</v>
      </c>
      <c r="F56" s="123">
        <v>1</v>
      </c>
      <c r="G56" s="84" t="s">
        <v>22</v>
      </c>
      <c r="H56" s="123">
        <v>4</v>
      </c>
      <c r="I56" s="107" t="str">
        <f>P54</f>
        <v>França</v>
      </c>
      <c r="J56" s="38" t="str">
        <f t="shared" si="46"/>
        <v>França</v>
      </c>
      <c r="K56" s="38" t="str">
        <f t="shared" si="47"/>
        <v/>
      </c>
      <c r="L56" s="38" t="str">
        <f t="shared" si="48"/>
        <v/>
      </c>
      <c r="M56" s="39" t="str">
        <f t="shared" si="49"/>
        <v>Noruega</v>
      </c>
      <c r="N56" s="46"/>
      <c r="O56" s="47">
        <f>RANK(Q56,$Q$54:$Q$57)+SUM(Y56:AB56)</f>
        <v>4</v>
      </c>
      <c r="P56" s="49" t="str">
        <f>Sorteios!I24</f>
        <v>Iraque</v>
      </c>
      <c r="Q56" s="38">
        <f t="shared" si="59"/>
        <v>0</v>
      </c>
      <c r="R56" s="38">
        <f t="shared" si="60"/>
        <v>3</v>
      </c>
      <c r="S56" s="38">
        <f>COUNTIF(J:J,P56)</f>
        <v>0</v>
      </c>
      <c r="T56" s="38">
        <f>COUNTIF(K:K,P56)+COUNTIF(L:L,P56)</f>
        <v>0</v>
      </c>
      <c r="U56" s="38">
        <f>COUNTIF(M:M,P56)</f>
        <v>3</v>
      </c>
      <c r="V56" s="38">
        <f>SUMIF(E:E,P56,F:F)+SUMIF(I:I,P56,H:H)</f>
        <v>1</v>
      </c>
      <c r="W56" s="38">
        <f>SUMIF(E:E,P56,H:H)+SUMIF(I:I,P56,F:F)</f>
        <v>12</v>
      </c>
      <c r="X56" s="38">
        <f t="shared" si="61"/>
        <v>-11</v>
      </c>
      <c r="Y56" s="38">
        <f>SUMPRODUCT(($Q$54:$Q$57=Q56)*($X$54:$X$57&gt;X56))</f>
        <v>0</v>
      </c>
      <c r="Z56" s="38">
        <f>SUMPRODUCT(($Q$54:$Q$57=Q56)*($X$54:$X$57=X56)*($V$54:$V$57&gt;V56))</f>
        <v>0</v>
      </c>
      <c r="AA56" s="38">
        <f>SUMPRODUCT(($Q$54:$Q$57=Q56)*($X$54:$X$57=X56)*($V$54:$V$57=V56)*($W$54:$W$57&gt;W56))</f>
        <v>0</v>
      </c>
      <c r="AB56" s="38">
        <f>SUMPRODUCT(($Q$54:$Q$57=Q56)*($X$54:$X$57=X56)*($V$54:$V$57=V56)*($W$54:$W$57=W56)*($AC$54:$AC$57&lt;AC56))</f>
        <v>0</v>
      </c>
      <c r="AC56" s="39">
        <v>3</v>
      </c>
      <c r="AD56" s="45"/>
      <c r="AE56" s="21">
        <v>3</v>
      </c>
      <c r="AF56" s="83" t="str">
        <f>VLOOKUP($AE56,$O$54:$X$57,2,FALSE)</f>
        <v>Senegal</v>
      </c>
      <c r="AG56" s="84">
        <f>VLOOKUP($AE56,$O$54:$X$57,3,FALSE)</f>
        <v>3</v>
      </c>
      <c r="AH56" s="84">
        <f>VLOOKUP($AE56,$O$54:$X$57,4,FALSE)</f>
        <v>3</v>
      </c>
      <c r="AI56" s="84">
        <f>VLOOKUP($AE56,$O$54:$X$57,5,FALSE)</f>
        <v>1</v>
      </c>
      <c r="AJ56" s="84">
        <f>VLOOKUP($AE56,$O$54:$X$57,6,FALSE)</f>
        <v>0</v>
      </c>
      <c r="AK56" s="84">
        <f>VLOOKUP($AE56,$O$54:$X$57,7,FALSE)</f>
        <v>2</v>
      </c>
      <c r="AL56" s="84">
        <f>VLOOKUP($AE56,$O$54:$X$57,8,FALSE)</f>
        <v>8</v>
      </c>
      <c r="AM56" s="84">
        <f>VLOOKUP($AE56,$O$54:$X$57,9,FALSE)</f>
        <v>6</v>
      </c>
      <c r="AN56" s="85">
        <f>VLOOKUP($AE56,$O$54:$X$57,10,FALSE)</f>
        <v>2</v>
      </c>
    </row>
    <row r="57" spans="1:40" ht="15.75" thickBot="1" x14ac:dyDescent="0.3">
      <c r="A57" s="45"/>
      <c r="B57" s="101" t="s">
        <v>69</v>
      </c>
      <c r="C57" s="96">
        <v>46199</v>
      </c>
      <c r="D57" s="51" t="s">
        <v>46</v>
      </c>
      <c r="E57" s="108" t="str">
        <f>P55</f>
        <v>Senegal</v>
      </c>
      <c r="F57" s="124">
        <v>5</v>
      </c>
      <c r="G57" s="87" t="s">
        <v>22</v>
      </c>
      <c r="H57" s="124">
        <v>0</v>
      </c>
      <c r="I57" s="109" t="str">
        <f>P56</f>
        <v>Iraque</v>
      </c>
      <c r="J57" s="53" t="str">
        <f t="shared" si="46"/>
        <v>Senegal</v>
      </c>
      <c r="K57" s="53" t="str">
        <f t="shared" si="47"/>
        <v/>
      </c>
      <c r="L57" s="53" t="str">
        <f t="shared" si="48"/>
        <v/>
      </c>
      <c r="M57" s="54" t="str">
        <f t="shared" si="49"/>
        <v>Iraque</v>
      </c>
      <c r="N57" s="55"/>
      <c r="O57" s="47">
        <f>RANK(Q57,$Q$54:$Q$57)+SUM(Y57:AB57)</f>
        <v>2</v>
      </c>
      <c r="P57" s="69" t="str">
        <f>Sorteios!I25</f>
        <v>Noruega</v>
      </c>
      <c r="Q57" s="66">
        <f t="shared" si="59"/>
        <v>6</v>
      </c>
      <c r="R57" s="66">
        <f t="shared" si="60"/>
        <v>3</v>
      </c>
      <c r="S57" s="66">
        <f>COUNTIF(J:J,P57)</f>
        <v>2</v>
      </c>
      <c r="T57" s="66">
        <f>COUNTIF(K:K,P57)+COUNTIF(L:L,P57)</f>
        <v>0</v>
      </c>
      <c r="U57" s="66">
        <f>COUNTIF(M:M,P57)</f>
        <v>1</v>
      </c>
      <c r="V57" s="66">
        <f>SUMIF(E:E,P57,F:F)+SUMIF(I:I,P57,H:H)</f>
        <v>8</v>
      </c>
      <c r="W57" s="66">
        <f>SUMIF(E:E,P57,H:H)+SUMIF(I:I,P57,F:F)</f>
        <v>7</v>
      </c>
      <c r="X57" s="66">
        <f t="shared" si="61"/>
        <v>1</v>
      </c>
      <c r="Y57" s="66">
        <f>SUMPRODUCT(($Q$54:$Q$57=Q57)*($X$54:$X$57&gt;X57))</f>
        <v>0</v>
      </c>
      <c r="Z57" s="66">
        <f>SUMPRODUCT(($Q$54:$Q$57=Q57)*($X$54:$X$57=X57)*($V$54:$V$57&gt;V57))</f>
        <v>0</v>
      </c>
      <c r="AA57" s="66">
        <f>SUMPRODUCT(($Q$54:$Q$57=Q57)*($X$54:$X$57=X57)*($V$54:$V$57=V57)*($W$54:$W$57&gt;W57))</f>
        <v>0</v>
      </c>
      <c r="AB57" s="66">
        <f>SUMPRODUCT(($Q$54:$Q$57=Q57)*($X$54:$X$57=X57)*($V$54:$V$57=V57)*($W$54:$W$57=W57)*($AC$54:$AC$57&lt;AC57))</f>
        <v>0</v>
      </c>
      <c r="AC57" s="67">
        <v>4</v>
      </c>
      <c r="AD57" s="45"/>
      <c r="AE57" s="22">
        <v>4</v>
      </c>
      <c r="AF57" s="86" t="str">
        <f>VLOOKUP($AE57,$O$54:$X$57,2,FALSE)</f>
        <v>Iraque</v>
      </c>
      <c r="AG57" s="87">
        <f>VLOOKUP($AE57,$O$54:$X$57,3,FALSE)</f>
        <v>0</v>
      </c>
      <c r="AH57" s="87">
        <f>VLOOKUP($AE57,$O$54:$X$57,4,FALSE)</f>
        <v>3</v>
      </c>
      <c r="AI57" s="87">
        <f>VLOOKUP($AE57,$O$54:$X$57,5,FALSE)</f>
        <v>0</v>
      </c>
      <c r="AJ57" s="87">
        <f>VLOOKUP($AE57,$O$54:$X$57,6,FALSE)</f>
        <v>0</v>
      </c>
      <c r="AK57" s="87">
        <f>VLOOKUP($AE57,$O$54:$X$57,7,FALSE)</f>
        <v>3</v>
      </c>
      <c r="AL57" s="87">
        <f>VLOOKUP($AE57,$O$54:$X$57,8,FALSE)</f>
        <v>1</v>
      </c>
      <c r="AM57" s="87">
        <f>VLOOKUP($AE57,$O$54:$X$57,9,FALSE)</f>
        <v>12</v>
      </c>
      <c r="AN57" s="88">
        <f>VLOOKUP($AE57,$O$54:$X$57,10,FALSE)</f>
        <v>-11</v>
      </c>
    </row>
    <row r="58" spans="1:40" x14ac:dyDescent="0.25">
      <c r="A58" s="45"/>
      <c r="B58" s="104" t="s">
        <v>42</v>
      </c>
      <c r="C58" s="99">
        <v>46189</v>
      </c>
      <c r="D58" s="70" t="s">
        <v>21</v>
      </c>
      <c r="E58" s="120" t="str">
        <f>P60</f>
        <v>Argentina</v>
      </c>
      <c r="F58" s="127">
        <v>3</v>
      </c>
      <c r="G58" s="121" t="s">
        <v>22</v>
      </c>
      <c r="H58" s="127">
        <v>0</v>
      </c>
      <c r="I58" s="122" t="str">
        <f>P61</f>
        <v>Argélia</v>
      </c>
      <c r="J58" s="71" t="str">
        <f t="shared" si="46"/>
        <v>Argentina</v>
      </c>
      <c r="K58" s="71" t="str">
        <f t="shared" si="47"/>
        <v/>
      </c>
      <c r="L58" s="71" t="str">
        <f t="shared" si="48"/>
        <v/>
      </c>
      <c r="M58" s="72" t="str">
        <f t="shared" si="49"/>
        <v>Argélia</v>
      </c>
      <c r="N58" s="45"/>
      <c r="O58" s="73"/>
      <c r="P58" s="42" t="s">
        <v>65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4"/>
      <c r="AE58" s="78" t="s">
        <v>65</v>
      </c>
      <c r="AF58" s="79"/>
      <c r="AG58" s="79"/>
      <c r="AH58" s="79"/>
      <c r="AI58" s="79"/>
      <c r="AJ58" s="79"/>
      <c r="AK58" s="79"/>
      <c r="AL58" s="79"/>
      <c r="AM58" s="79"/>
      <c r="AN58" s="80"/>
    </row>
    <row r="59" spans="1:40" x14ac:dyDescent="0.25">
      <c r="A59" s="45"/>
      <c r="B59" s="100" t="s">
        <v>42</v>
      </c>
      <c r="C59" s="95">
        <v>46189</v>
      </c>
      <c r="D59" s="37" t="s">
        <v>24</v>
      </c>
      <c r="E59" s="83" t="str">
        <f>P62</f>
        <v>Áustria</v>
      </c>
      <c r="F59" s="123">
        <v>3</v>
      </c>
      <c r="G59" s="84" t="s">
        <v>22</v>
      </c>
      <c r="H59" s="123">
        <v>1</v>
      </c>
      <c r="I59" s="113" t="str">
        <f>P63</f>
        <v>Jordânia</v>
      </c>
      <c r="J59" s="38" t="str">
        <f t="shared" si="46"/>
        <v>Áustria</v>
      </c>
      <c r="K59" s="38" t="str">
        <f t="shared" si="47"/>
        <v/>
      </c>
      <c r="L59" s="38" t="str">
        <f t="shared" si="48"/>
        <v/>
      </c>
      <c r="M59" s="39" t="str">
        <f t="shared" si="49"/>
        <v>Jordânia</v>
      </c>
      <c r="N59" s="45"/>
      <c r="O59" s="47" t="s">
        <v>25</v>
      </c>
      <c r="P59" s="16" t="s">
        <v>26</v>
      </c>
      <c r="Q59" s="38" t="s">
        <v>27</v>
      </c>
      <c r="R59" s="38" t="s">
        <v>28</v>
      </c>
      <c r="S59" s="38" t="s">
        <v>29</v>
      </c>
      <c r="T59" s="38" t="s">
        <v>30</v>
      </c>
      <c r="U59" s="38" t="s">
        <v>31</v>
      </c>
      <c r="V59" s="38" t="s">
        <v>32</v>
      </c>
      <c r="W59" s="38" t="s">
        <v>33</v>
      </c>
      <c r="X59" s="38" t="s">
        <v>34</v>
      </c>
      <c r="Y59" s="38" t="s">
        <v>35</v>
      </c>
      <c r="Z59" s="38" t="s">
        <v>36</v>
      </c>
      <c r="AA59" s="38" t="s">
        <v>37</v>
      </c>
      <c r="AB59" s="38" t="s">
        <v>38</v>
      </c>
      <c r="AC59" s="39" t="s">
        <v>39</v>
      </c>
      <c r="AD59" s="45"/>
      <c r="AE59" s="21" t="s">
        <v>40</v>
      </c>
      <c r="AF59" s="81" t="s">
        <v>17</v>
      </c>
      <c r="AG59" s="81" t="s">
        <v>41</v>
      </c>
      <c r="AH59" s="81" t="s">
        <v>42</v>
      </c>
      <c r="AI59" s="81" t="s">
        <v>43</v>
      </c>
      <c r="AJ59" s="81" t="s">
        <v>44</v>
      </c>
      <c r="AK59" s="81" t="s">
        <v>45</v>
      </c>
      <c r="AL59" s="81" t="s">
        <v>32</v>
      </c>
      <c r="AM59" s="81" t="s">
        <v>33</v>
      </c>
      <c r="AN59" s="82" t="s">
        <v>34</v>
      </c>
    </row>
    <row r="60" spans="1:40" x14ac:dyDescent="0.25">
      <c r="A60" s="45"/>
      <c r="B60" s="100" t="s">
        <v>42</v>
      </c>
      <c r="C60" s="95">
        <v>46195</v>
      </c>
      <c r="D60" s="37" t="s">
        <v>46</v>
      </c>
      <c r="E60" s="83" t="str">
        <f>P60</f>
        <v>Argentina</v>
      </c>
      <c r="F60" s="123">
        <v>2</v>
      </c>
      <c r="G60" s="84" t="s">
        <v>22</v>
      </c>
      <c r="H60" s="123">
        <v>0</v>
      </c>
      <c r="I60" s="113" t="str">
        <f>P62</f>
        <v>Áustria</v>
      </c>
      <c r="J60" s="38" t="str">
        <f t="shared" si="46"/>
        <v>Argentina</v>
      </c>
      <c r="K60" s="38" t="str">
        <f t="shared" si="47"/>
        <v/>
      </c>
      <c r="L60" s="38" t="str">
        <f t="shared" si="48"/>
        <v/>
      </c>
      <c r="M60" s="39" t="str">
        <f t="shared" si="49"/>
        <v>Áustria</v>
      </c>
      <c r="N60" s="45"/>
      <c r="O60" s="47">
        <f>RANK(Q60,$Q$60:$Q$63)+SUM(Y60:AB60)</f>
        <v>1</v>
      </c>
      <c r="P60" s="49" t="str">
        <f>Sorteios!C30</f>
        <v>Argentina</v>
      </c>
      <c r="Q60" s="38">
        <f>(S60*3)+(T60*1)</f>
        <v>9</v>
      </c>
      <c r="R60" s="38">
        <f>SUM(S60:U60)</f>
        <v>3</v>
      </c>
      <c r="S60" s="38">
        <f>COUNTIF(J:J,P60)</f>
        <v>3</v>
      </c>
      <c r="T60" s="38">
        <f>COUNTIF(K:K,P60)+COUNTIF(L:L,P60)</f>
        <v>0</v>
      </c>
      <c r="U60" s="38">
        <f>COUNTIF(M:M,P60)</f>
        <v>0</v>
      </c>
      <c r="V60" s="38">
        <f>SUMIF(E:E,P60,F:F)+SUMIF(I:I,P60,H:H)</f>
        <v>8</v>
      </c>
      <c r="W60" s="38">
        <f>SUMIF(E:E,P60,H:H)+SUMIF(I:I,P60,F:F)</f>
        <v>1</v>
      </c>
      <c r="X60" s="38">
        <f>V60-W60</f>
        <v>7</v>
      </c>
      <c r="Y60" s="38">
        <f>SUMPRODUCT(($Q$60:$Q$63=Q60)*($X$60:$X$63&gt;X60))</f>
        <v>0</v>
      </c>
      <c r="Z60" s="38">
        <f>SUMPRODUCT(($Q$60:$Q$63=Q60)*($X$60:$X$63=X60)*($V$60:$V$63&gt;V60))</f>
        <v>0</v>
      </c>
      <c r="AA60" s="38">
        <f>SUMPRODUCT(($Q$60:$Q$63=Q60)*($X$60:$X$63=X60)*($V$60:$V$63=V60)*($W$60:$W$63&gt;W60))</f>
        <v>0</v>
      </c>
      <c r="AB60" s="38">
        <f>SUMPRODUCT(($Q$60:$Q$63=Q60)*($X$60:$X$63=X60)*($V$60:$V$63=V60)*($W$60:$W$63=W60)*($AC$60:$AC$63&lt;AC60))</f>
        <v>0</v>
      </c>
      <c r="AC60" s="39">
        <v>1</v>
      </c>
      <c r="AD60" s="45"/>
      <c r="AE60" s="21">
        <v>1</v>
      </c>
      <c r="AF60" s="83" t="str">
        <f>VLOOKUP($AE60,$O$60:$X$63,2,FALSE)</f>
        <v>Argentina</v>
      </c>
      <c r="AG60" s="84">
        <f>VLOOKUP($AE60,$O$60:$X$63,3,FALSE)</f>
        <v>9</v>
      </c>
      <c r="AH60" s="84">
        <f>VLOOKUP($AE60,$O$60:$X$63,4,FALSE)</f>
        <v>3</v>
      </c>
      <c r="AI60" s="84">
        <f>VLOOKUP($AE60,$O$60:$X$63,5,FALSE)</f>
        <v>3</v>
      </c>
      <c r="AJ60" s="84">
        <f>VLOOKUP($AE60,$O$60:$X$63,6,FALSE)</f>
        <v>0</v>
      </c>
      <c r="AK60" s="84">
        <f>VLOOKUP($AE60,$O$60:$X$63,7,FALSE)</f>
        <v>0</v>
      </c>
      <c r="AL60" s="84">
        <f>VLOOKUP($AE60,$O$60:$X$63,8,FALSE)</f>
        <v>8</v>
      </c>
      <c r="AM60" s="84">
        <f>VLOOKUP($AE60,$O$60:$X$63,9,FALSE)</f>
        <v>1</v>
      </c>
      <c r="AN60" s="85">
        <f>VLOOKUP($AE60,$O$60:$X$63,10,FALSE)</f>
        <v>7</v>
      </c>
    </row>
    <row r="61" spans="1:40" x14ac:dyDescent="0.25">
      <c r="A61" s="45"/>
      <c r="B61" s="100" t="s">
        <v>42</v>
      </c>
      <c r="C61" s="95">
        <v>46195</v>
      </c>
      <c r="D61" s="37" t="s">
        <v>21</v>
      </c>
      <c r="E61" s="83" t="str">
        <f>P63</f>
        <v>Jordânia</v>
      </c>
      <c r="F61" s="123">
        <v>1</v>
      </c>
      <c r="G61" s="84" t="s">
        <v>22</v>
      </c>
      <c r="H61" s="123">
        <v>2</v>
      </c>
      <c r="I61" s="113" t="str">
        <f>P61</f>
        <v>Argélia</v>
      </c>
      <c r="J61" s="38" t="str">
        <f t="shared" si="46"/>
        <v>Argélia</v>
      </c>
      <c r="K61" s="38" t="str">
        <f t="shared" si="47"/>
        <v/>
      </c>
      <c r="L61" s="38" t="str">
        <f t="shared" si="48"/>
        <v/>
      </c>
      <c r="M61" s="39" t="str">
        <f t="shared" si="49"/>
        <v>Jordânia</v>
      </c>
      <c r="N61" s="45"/>
      <c r="O61" s="47">
        <f>RANK(Q61,$Q$60:$Q$63)+SUM(Y61:AB61)</f>
        <v>3</v>
      </c>
      <c r="P61" s="49" t="str">
        <f>Sorteios!C31</f>
        <v>Argélia</v>
      </c>
      <c r="Q61" s="38">
        <f t="shared" ref="Q61:Q63" si="62">(S61*3)+(T61*1)</f>
        <v>4</v>
      </c>
      <c r="R61" s="38">
        <f t="shared" ref="R61:R63" si="63">SUM(S61:U61)</f>
        <v>3</v>
      </c>
      <c r="S61" s="38">
        <f>COUNTIF(J:J,P61)</f>
        <v>1</v>
      </c>
      <c r="T61" s="38">
        <f>COUNTIF(K:K,P61)+COUNTIF(L:L,P61)</f>
        <v>1</v>
      </c>
      <c r="U61" s="38">
        <f>COUNTIF(M:M,P61)</f>
        <v>1</v>
      </c>
      <c r="V61" s="38">
        <f>SUMIF(E:E,P61,F:F)+SUMIF(I:I,P61,H:H)</f>
        <v>5</v>
      </c>
      <c r="W61" s="38">
        <f>SUMIF(E:E,P61,H:H)+SUMIF(I:I,P61,F:F)</f>
        <v>7</v>
      </c>
      <c r="X61" s="38">
        <f t="shared" ref="X61:X63" si="64">V61-W61</f>
        <v>-2</v>
      </c>
      <c r="Y61" s="38">
        <f>SUMPRODUCT(($Q$60:$Q$63=Q61)*($X$60:$X$63&gt;X61))</f>
        <v>1</v>
      </c>
      <c r="Z61" s="38">
        <f>SUMPRODUCT(($Q$60:$Q$63=Q61)*($X$60:$X$63=X61)*($V$60:$V$63&gt;V61))</f>
        <v>0</v>
      </c>
      <c r="AA61" s="38">
        <f>SUMPRODUCT(($Q$60:$Q$63=Q61)*($X$60:$X$63=X61)*($V$60:$V$63=V61)*($W$60:$W$63&gt;W61))</f>
        <v>0</v>
      </c>
      <c r="AB61" s="38">
        <f>SUMPRODUCT(($Q$60:$Q$63=Q61)*($X$60:$X$63=X61)*($V$60:$V$63=V61)*($W$60:$W$63=W61)*($AC$60:$AC$63&lt;AC61))</f>
        <v>0</v>
      </c>
      <c r="AC61" s="39">
        <v>2</v>
      </c>
      <c r="AD61" s="45"/>
      <c r="AE61" s="21">
        <v>2</v>
      </c>
      <c r="AF61" s="83" t="str">
        <f>VLOOKUP($AE61,$O$60:$X$63,2,FALSE)</f>
        <v>Áustria</v>
      </c>
      <c r="AG61" s="84">
        <f>VLOOKUP($AE61,$O$60:$X$63,3,FALSE)</f>
        <v>4</v>
      </c>
      <c r="AH61" s="84">
        <f>VLOOKUP($AE61,$O$60:$X$63,4,FALSE)</f>
        <v>3</v>
      </c>
      <c r="AI61" s="84">
        <f>VLOOKUP($AE61,$O$60:$X$63,5,FALSE)</f>
        <v>1</v>
      </c>
      <c r="AJ61" s="84">
        <f>VLOOKUP($AE61,$O$60:$X$63,6,FALSE)</f>
        <v>1</v>
      </c>
      <c r="AK61" s="84">
        <f>VLOOKUP($AE61,$O$60:$X$63,7,FALSE)</f>
        <v>1</v>
      </c>
      <c r="AL61" s="84">
        <f>VLOOKUP($AE61,$O$60:$X$63,8,FALSE)</f>
        <v>6</v>
      </c>
      <c r="AM61" s="84">
        <f>VLOOKUP($AE61,$O$60:$X$63,9,FALSE)</f>
        <v>6</v>
      </c>
      <c r="AN61" s="85">
        <f>VLOOKUP($AE61,$O$60:$X$63,10,FALSE)</f>
        <v>0</v>
      </c>
    </row>
    <row r="62" spans="1:40" x14ac:dyDescent="0.25">
      <c r="A62" s="45"/>
      <c r="B62" s="100" t="s">
        <v>42</v>
      </c>
      <c r="C62" s="95">
        <v>46200</v>
      </c>
      <c r="D62" s="37" t="s">
        <v>47</v>
      </c>
      <c r="E62" s="83" t="str">
        <f>P63</f>
        <v>Jordânia</v>
      </c>
      <c r="F62" s="123">
        <v>1</v>
      </c>
      <c r="G62" s="84" t="s">
        <v>22</v>
      </c>
      <c r="H62" s="123">
        <v>3</v>
      </c>
      <c r="I62" s="113" t="str">
        <f>P60</f>
        <v>Argentina</v>
      </c>
      <c r="J62" s="38" t="str">
        <f t="shared" si="46"/>
        <v>Argentina</v>
      </c>
      <c r="K62" s="38" t="str">
        <f t="shared" si="47"/>
        <v/>
      </c>
      <c r="L62" s="38" t="str">
        <f t="shared" si="48"/>
        <v/>
      </c>
      <c r="M62" s="39" t="str">
        <f t="shared" si="49"/>
        <v>Jordânia</v>
      </c>
      <c r="N62" s="45"/>
      <c r="O62" s="47">
        <f>RANK(Q62,$Q$60:$Q$63)+SUM(Y62:AB62)</f>
        <v>2</v>
      </c>
      <c r="P62" s="49" t="str">
        <f>Sorteios!C32</f>
        <v>Áustria</v>
      </c>
      <c r="Q62" s="38">
        <f>(S62*3)+(T62*1)</f>
        <v>4</v>
      </c>
      <c r="R62" s="38">
        <f>SUM(S62:U62)</f>
        <v>3</v>
      </c>
      <c r="S62" s="38">
        <f>COUNTIF(J:J,P62)</f>
        <v>1</v>
      </c>
      <c r="T62" s="38">
        <f>COUNTIF(K:K,P62)+COUNTIF(L:L,P62)</f>
        <v>1</v>
      </c>
      <c r="U62" s="38">
        <f>COUNTIF(M:M,P62)</f>
        <v>1</v>
      </c>
      <c r="V62" s="38">
        <f>SUMIF(E:E,P62,F:F)+SUMIF(I:I,P62,H:H)</f>
        <v>6</v>
      </c>
      <c r="W62" s="38">
        <f>SUMIF(E:E,P62,H:H)+SUMIF(I:I,P62,F:F)</f>
        <v>6</v>
      </c>
      <c r="X62" s="38">
        <f>V62-W62</f>
        <v>0</v>
      </c>
      <c r="Y62" s="38">
        <f>SUMPRODUCT(($Q$60:$Q$63=Q62)*($X$60:$X$63&gt;X62))</f>
        <v>0</v>
      </c>
      <c r="Z62" s="38">
        <f>SUMPRODUCT(($Q$60:$Q$63=Q62)*($X$60:$X$63=X62)*($V$60:$V$63&gt;V62))</f>
        <v>0</v>
      </c>
      <c r="AA62" s="38">
        <f>SUMPRODUCT(($Q$60:$Q$63=Q62)*($X$60:$X$63=X62)*($V$60:$V$63=V62)*($W$60:$W$63&gt;W62))</f>
        <v>0</v>
      </c>
      <c r="AB62" s="38">
        <f>SUMPRODUCT(($Q$60:$Q$63=Q62)*($X$60:$X$63=X62)*($V$60:$V$63=V62)*($W$60:$W$63=W62)*($AC$60:$AC$63&lt;AC62))</f>
        <v>0</v>
      </c>
      <c r="AC62" s="39">
        <v>3</v>
      </c>
      <c r="AD62" s="45"/>
      <c r="AE62" s="21">
        <v>3</v>
      </c>
      <c r="AF62" s="83" t="str">
        <f>VLOOKUP($AE62,$O$60:$X$63,2,FALSE)</f>
        <v>Argélia</v>
      </c>
      <c r="AG62" s="84">
        <f>VLOOKUP($AE62,$O$60:$X$63,3,FALSE)</f>
        <v>4</v>
      </c>
      <c r="AH62" s="84">
        <f>VLOOKUP($AE62,$O$60:$X$63,4,FALSE)</f>
        <v>3</v>
      </c>
      <c r="AI62" s="84">
        <f>VLOOKUP($AE62,$O$60:$X$63,5,FALSE)</f>
        <v>1</v>
      </c>
      <c r="AJ62" s="84">
        <f>VLOOKUP($AE62,$O$60:$X$63,6,FALSE)</f>
        <v>1</v>
      </c>
      <c r="AK62" s="84">
        <f>VLOOKUP($AE62,$O$60:$X$63,7,FALSE)</f>
        <v>1</v>
      </c>
      <c r="AL62" s="84">
        <f>VLOOKUP($AE62,$O$60:$X$63,8,FALSE)</f>
        <v>5</v>
      </c>
      <c r="AM62" s="84">
        <f>VLOOKUP($AE62,$O$60:$X$63,9,FALSE)</f>
        <v>7</v>
      </c>
      <c r="AN62" s="85">
        <f>VLOOKUP($AE62,$O$60:$X$63,10,FALSE)</f>
        <v>-2</v>
      </c>
    </row>
    <row r="63" spans="1:40" ht="15.75" thickBot="1" x14ac:dyDescent="0.3">
      <c r="A63" s="45"/>
      <c r="B63" s="103" t="s">
        <v>42</v>
      </c>
      <c r="C63" s="98">
        <v>46200</v>
      </c>
      <c r="D63" s="65" t="s">
        <v>47</v>
      </c>
      <c r="E63" s="117" t="str">
        <f>P61</f>
        <v>Argélia</v>
      </c>
      <c r="F63" s="126">
        <v>3</v>
      </c>
      <c r="G63" s="118" t="s">
        <v>22</v>
      </c>
      <c r="H63" s="126">
        <v>3</v>
      </c>
      <c r="I63" s="119" t="str">
        <f>P62</f>
        <v>Áustria</v>
      </c>
      <c r="J63" s="66" t="str">
        <f t="shared" si="46"/>
        <v>empate</v>
      </c>
      <c r="K63" s="66" t="str">
        <f t="shared" si="47"/>
        <v>Argélia</v>
      </c>
      <c r="L63" s="66" t="str">
        <f t="shared" si="48"/>
        <v>Áustria</v>
      </c>
      <c r="M63" s="67" t="str">
        <f t="shared" si="49"/>
        <v>empate</v>
      </c>
      <c r="N63" s="45"/>
      <c r="O63" s="68">
        <f>RANK(Q63,$Q$60:$Q$63)+SUM(Y63:AB63)</f>
        <v>4</v>
      </c>
      <c r="P63" s="49" t="str">
        <f>Sorteios!C33</f>
        <v>Jordânia</v>
      </c>
      <c r="Q63" s="53">
        <f t="shared" si="62"/>
        <v>0</v>
      </c>
      <c r="R63" s="53">
        <f t="shared" si="63"/>
        <v>3</v>
      </c>
      <c r="S63" s="38">
        <f>COUNTIF(J:J,P63)</f>
        <v>0</v>
      </c>
      <c r="T63" s="38">
        <f>COUNTIF(K:K,P63)+COUNTIF(L:L,P63)</f>
        <v>0</v>
      </c>
      <c r="U63" s="38">
        <f>COUNTIF(M:M,P63)</f>
        <v>3</v>
      </c>
      <c r="V63" s="53">
        <f>SUMIF(E:E,P63,F:F)+SUMIF(I:I,P63,H:H)</f>
        <v>3</v>
      </c>
      <c r="W63" s="53">
        <f>SUMIF(E:E,P63,H:H)+SUMIF(I:I,P63,F:F)</f>
        <v>8</v>
      </c>
      <c r="X63" s="53">
        <f t="shared" si="64"/>
        <v>-5</v>
      </c>
      <c r="Y63" s="53">
        <f>SUMPRODUCT(($Q$60:$Q$63=Q63)*($X$60:$X$63&gt;X63))</f>
        <v>0</v>
      </c>
      <c r="Z63" s="53">
        <f>SUMPRODUCT(($Q$60:$Q$63=Q63)*($X$60:$X$63=X63)*($V$60:$V$63&gt;V63))</f>
        <v>0</v>
      </c>
      <c r="AA63" s="53">
        <f>SUMPRODUCT(($Q$60:$Q$63=Q63)*($X$60:$X$63=X63)*($V$60:$V$63=V63)*($W$60:$W$63&gt;W63))</f>
        <v>0</v>
      </c>
      <c r="AB63" s="53">
        <f>SUMPRODUCT(($Q$60:$Q$63=Q63)*($X$60:$X$63=X63)*($V$60:$V$63=V63)*($W$60:$W$63=W63)*($AC$60:$AC$63&lt;AC63))</f>
        <v>0</v>
      </c>
      <c r="AC63" s="54">
        <v>4</v>
      </c>
      <c r="AD63" s="57"/>
      <c r="AE63" s="22">
        <v>4</v>
      </c>
      <c r="AF63" s="86" t="str">
        <f>VLOOKUP($AE63,$O$60:$X$63,2,FALSE)</f>
        <v>Jordânia</v>
      </c>
      <c r="AG63" s="87">
        <f>VLOOKUP($AE63,$O$60:$X$63,3,FALSE)</f>
        <v>0</v>
      </c>
      <c r="AH63" s="87">
        <f>VLOOKUP($AE63,$O$60:$X$63,4,FALSE)</f>
        <v>3</v>
      </c>
      <c r="AI63" s="87">
        <f>VLOOKUP($AE63,$O$60:$X$63,5,FALSE)</f>
        <v>0</v>
      </c>
      <c r="AJ63" s="87">
        <f>VLOOKUP($AE63,$O$60:$X$63,6,FALSE)</f>
        <v>0</v>
      </c>
      <c r="AK63" s="87">
        <f>VLOOKUP($AE63,$O$60:$X$63,7,FALSE)</f>
        <v>3</v>
      </c>
      <c r="AL63" s="87">
        <f>VLOOKUP($AE63,$O$60:$X$63,8,FALSE)</f>
        <v>3</v>
      </c>
      <c r="AM63" s="87">
        <f>VLOOKUP($AE63,$O$60:$X$63,9,FALSE)</f>
        <v>8</v>
      </c>
      <c r="AN63" s="88">
        <f>VLOOKUP($AE63,$O$60:$X$63,10,FALSE)</f>
        <v>-5</v>
      </c>
    </row>
    <row r="64" spans="1:40" x14ac:dyDescent="0.25">
      <c r="A64" s="45"/>
      <c r="B64" s="102" t="s">
        <v>70</v>
      </c>
      <c r="C64" s="97">
        <v>46190</v>
      </c>
      <c r="D64" s="63" t="s">
        <v>21</v>
      </c>
      <c r="E64" s="115" t="str">
        <f>P66</f>
        <v>Portugal</v>
      </c>
      <c r="F64" s="125">
        <v>1</v>
      </c>
      <c r="G64" s="111" t="s">
        <v>22</v>
      </c>
      <c r="H64" s="125">
        <v>1</v>
      </c>
      <c r="I64" s="116" t="str">
        <f>P67</f>
        <v>RD Congo</v>
      </c>
      <c r="J64" s="59" t="str">
        <f t="shared" si="46"/>
        <v>empate</v>
      </c>
      <c r="K64" s="59" t="str">
        <f t="shared" si="47"/>
        <v>Portugal</v>
      </c>
      <c r="L64" s="59" t="str">
        <f t="shared" si="48"/>
        <v>RD Congo</v>
      </c>
      <c r="M64" s="60" t="str">
        <f t="shared" si="49"/>
        <v>empate</v>
      </c>
      <c r="N64" s="61"/>
      <c r="O64" s="62"/>
      <c r="P64" s="42" t="s">
        <v>66</v>
      </c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4"/>
      <c r="AE64" s="78" t="s">
        <v>66</v>
      </c>
      <c r="AF64" s="79"/>
      <c r="AG64" s="79"/>
      <c r="AH64" s="79"/>
      <c r="AI64" s="79"/>
      <c r="AJ64" s="79"/>
      <c r="AK64" s="79"/>
      <c r="AL64" s="79"/>
      <c r="AM64" s="79"/>
      <c r="AN64" s="80"/>
    </row>
    <row r="65" spans="1:40" x14ac:dyDescent="0.25">
      <c r="A65" s="45"/>
      <c r="B65" s="100" t="s">
        <v>70</v>
      </c>
      <c r="C65" s="95">
        <v>46190</v>
      </c>
      <c r="D65" s="36" t="s">
        <v>46</v>
      </c>
      <c r="E65" s="106" t="str">
        <f>P68</f>
        <v>Uzbequistão</v>
      </c>
      <c r="F65" s="123">
        <v>1</v>
      </c>
      <c r="G65" s="84" t="s">
        <v>22</v>
      </c>
      <c r="H65" s="123">
        <v>3</v>
      </c>
      <c r="I65" s="107" t="str">
        <f>P69</f>
        <v>Colômbia</v>
      </c>
      <c r="J65" s="38" t="str">
        <f t="shared" si="46"/>
        <v>Colômbia</v>
      </c>
      <c r="K65" s="38" t="str">
        <f t="shared" si="47"/>
        <v/>
      </c>
      <c r="L65" s="38" t="str">
        <f t="shared" si="48"/>
        <v/>
      </c>
      <c r="M65" s="39" t="str">
        <f t="shared" si="49"/>
        <v>Uzbequistão</v>
      </c>
      <c r="N65" s="46"/>
      <c r="O65" s="47" t="s">
        <v>25</v>
      </c>
      <c r="P65" s="16" t="s">
        <v>26</v>
      </c>
      <c r="Q65" s="38" t="s">
        <v>27</v>
      </c>
      <c r="R65" s="38" t="s">
        <v>28</v>
      </c>
      <c r="S65" s="38" t="s">
        <v>29</v>
      </c>
      <c r="T65" s="38" t="s">
        <v>30</v>
      </c>
      <c r="U65" s="38" t="s">
        <v>31</v>
      </c>
      <c r="V65" s="38" t="s">
        <v>32</v>
      </c>
      <c r="W65" s="38" t="s">
        <v>33</v>
      </c>
      <c r="X65" s="38" t="s">
        <v>34</v>
      </c>
      <c r="Y65" s="38" t="s">
        <v>35</v>
      </c>
      <c r="Z65" s="38" t="s">
        <v>36</v>
      </c>
      <c r="AA65" s="38" t="s">
        <v>37</v>
      </c>
      <c r="AB65" s="38" t="s">
        <v>38</v>
      </c>
      <c r="AC65" s="39" t="s">
        <v>39</v>
      </c>
      <c r="AD65" s="45"/>
      <c r="AE65" s="21" t="s">
        <v>40</v>
      </c>
      <c r="AF65" s="81" t="s">
        <v>17</v>
      </c>
      <c r="AG65" s="81" t="s">
        <v>41</v>
      </c>
      <c r="AH65" s="81" t="s">
        <v>42</v>
      </c>
      <c r="AI65" s="81" t="s">
        <v>43</v>
      </c>
      <c r="AJ65" s="81" t="s">
        <v>44</v>
      </c>
      <c r="AK65" s="81" t="s">
        <v>45</v>
      </c>
      <c r="AL65" s="81" t="s">
        <v>32</v>
      </c>
      <c r="AM65" s="81" t="s">
        <v>33</v>
      </c>
      <c r="AN65" s="82" t="s">
        <v>34</v>
      </c>
    </row>
    <row r="66" spans="1:40" x14ac:dyDescent="0.25">
      <c r="A66" s="45"/>
      <c r="B66" s="100" t="s">
        <v>70</v>
      </c>
      <c r="C66" s="95">
        <v>46196</v>
      </c>
      <c r="D66" s="36" t="s">
        <v>24</v>
      </c>
      <c r="E66" s="106" t="str">
        <f>P66</f>
        <v>Portugal</v>
      </c>
      <c r="F66" s="123">
        <v>5</v>
      </c>
      <c r="G66" s="84" t="s">
        <v>22</v>
      </c>
      <c r="H66" s="123">
        <v>0</v>
      </c>
      <c r="I66" s="107" t="str">
        <f>P68</f>
        <v>Uzbequistão</v>
      </c>
      <c r="J66" s="38" t="str">
        <f t="shared" si="46"/>
        <v>Portugal</v>
      </c>
      <c r="K66" s="38" t="str">
        <f t="shared" si="47"/>
        <v/>
      </c>
      <c r="L66" s="38" t="str">
        <f t="shared" si="48"/>
        <v/>
      </c>
      <c r="M66" s="39" t="str">
        <f t="shared" si="49"/>
        <v>Uzbequistão</v>
      </c>
      <c r="N66" s="46"/>
      <c r="O66" s="47">
        <f>RANK(Q66,$Q$66:$Q$69)+SUM(Y66:AB66)</f>
        <v>2</v>
      </c>
      <c r="P66" s="49" t="str">
        <f>Sorteios!F30</f>
        <v>Portugal</v>
      </c>
      <c r="Q66" s="38">
        <f>(S66*3)+(T66*1)</f>
        <v>5</v>
      </c>
      <c r="R66" s="38">
        <f>SUM(S66:U66)</f>
        <v>3</v>
      </c>
      <c r="S66" s="38">
        <f>COUNTIF(J:J,P66)</f>
        <v>1</v>
      </c>
      <c r="T66" s="38">
        <f>COUNTIF(K:K,P66)+COUNTIF(L:L,P66)</f>
        <v>2</v>
      </c>
      <c r="U66" s="38">
        <f>COUNTIF(M:M,P66)</f>
        <v>0</v>
      </c>
      <c r="V66" s="38">
        <f>SUMIF(E:E,P66,F:F)+SUMIF(I:I,P66,H:H)</f>
        <v>6</v>
      </c>
      <c r="W66" s="38">
        <f>SUMIF(E:E,P66,H:H)+SUMIF(I:I,P66,F:F)</f>
        <v>1</v>
      </c>
      <c r="X66" s="38">
        <f>V66-W66</f>
        <v>5</v>
      </c>
      <c r="Y66" s="38">
        <f>SUMPRODUCT(($Q$66:$Q$69=Q66)*($X$66:$X$69&gt;X66))</f>
        <v>0</v>
      </c>
      <c r="Z66" s="38">
        <f>SUMPRODUCT(($Q$66:$Q$69=Q66)*($X$66:$X$69=X66)*($V$66:$V$69&gt;V66))</f>
        <v>0</v>
      </c>
      <c r="AA66" s="38">
        <f>SUMPRODUCT(($Q$66:$Q$69=Q66)*($X$66:$X$69=X66)*($V$66:$V$69=V66)*($W$66:$W$69&gt;W66))</f>
        <v>0</v>
      </c>
      <c r="AB66" s="38">
        <f>SUMPRODUCT(($Q$66:$Q$69=Q66)*($X$66:$X$69=X66)*($V$66:$V$69=V66)*($W$66:$W$69=W66)*($AC$66:$AC$69&lt;AC66))</f>
        <v>0</v>
      </c>
      <c r="AC66" s="39">
        <v>1</v>
      </c>
      <c r="AD66" s="45"/>
      <c r="AE66" s="21">
        <v>1</v>
      </c>
      <c r="AF66" s="83" t="str">
        <f>VLOOKUP($AE66,$O$66:$X$69,2,FALSE)</f>
        <v>Colômbia</v>
      </c>
      <c r="AG66" s="84">
        <f>VLOOKUP($AE66,$O$66:$X$69,3,FALSE)</f>
        <v>7</v>
      </c>
      <c r="AH66" s="84">
        <f>VLOOKUP($AE66,$O$66:$X$69,4,FALSE)</f>
        <v>3</v>
      </c>
      <c r="AI66" s="84">
        <f>VLOOKUP($AE66,$O$66:$X$69,5,FALSE)</f>
        <v>2</v>
      </c>
      <c r="AJ66" s="84">
        <f>VLOOKUP($AE66,$O$66:$X$69,6,FALSE)</f>
        <v>1</v>
      </c>
      <c r="AK66" s="84">
        <f>VLOOKUP($AE66,$O$66:$X$69,7,FALSE)</f>
        <v>0</v>
      </c>
      <c r="AL66" s="84">
        <f>VLOOKUP($AE66,$O$66:$X$69,8,FALSE)</f>
        <v>4</v>
      </c>
      <c r="AM66" s="84">
        <f>VLOOKUP($AE66,$O$66:$X$69,9,FALSE)</f>
        <v>1</v>
      </c>
      <c r="AN66" s="85">
        <f>VLOOKUP($AE66,$O$66:$X$69,10,FALSE)</f>
        <v>3</v>
      </c>
    </row>
    <row r="67" spans="1:40" x14ac:dyDescent="0.25">
      <c r="A67" s="45"/>
      <c r="B67" s="100" t="s">
        <v>70</v>
      </c>
      <c r="C67" s="95">
        <v>46196</v>
      </c>
      <c r="D67" s="36" t="s">
        <v>24</v>
      </c>
      <c r="E67" s="106" t="str">
        <f>P69</f>
        <v>Colômbia</v>
      </c>
      <c r="F67" s="123">
        <v>1</v>
      </c>
      <c r="G67" s="84" t="s">
        <v>22</v>
      </c>
      <c r="H67" s="123">
        <v>0</v>
      </c>
      <c r="I67" s="107" t="str">
        <f>P67</f>
        <v>RD Congo</v>
      </c>
      <c r="J67" s="38" t="str">
        <f t="shared" si="46"/>
        <v>Colômbia</v>
      </c>
      <c r="K67" s="38" t="str">
        <f t="shared" si="47"/>
        <v/>
      </c>
      <c r="L67" s="38" t="str">
        <f t="shared" si="48"/>
        <v/>
      </c>
      <c r="M67" s="39" t="str">
        <f t="shared" si="49"/>
        <v>RD Congo</v>
      </c>
      <c r="N67" s="46"/>
      <c r="O67" s="47">
        <f>RANK(Q67,$Q$66:$Q$69)+SUM(Y67:AB67)</f>
        <v>3</v>
      </c>
      <c r="P67" s="49" t="str">
        <f>Sorteios!F31</f>
        <v>RD Congo</v>
      </c>
      <c r="Q67" s="38">
        <f t="shared" ref="Q67:Q69" si="65">(S67*3)+(T67*1)</f>
        <v>4</v>
      </c>
      <c r="R67" s="38">
        <f t="shared" ref="R67:R69" si="66">SUM(S67:U67)</f>
        <v>3</v>
      </c>
      <c r="S67" s="38">
        <f>COUNTIF(J:J,P67)</f>
        <v>1</v>
      </c>
      <c r="T67" s="38">
        <f>COUNTIF(K:K,P67)+COUNTIF(L:L,P67)</f>
        <v>1</v>
      </c>
      <c r="U67" s="38">
        <f>COUNTIF(M:M,P67)</f>
        <v>1</v>
      </c>
      <c r="V67" s="38">
        <f>SUMIF(E:E,P67,F:F)+SUMIF(I:I,P67,H:H)</f>
        <v>4</v>
      </c>
      <c r="W67" s="38">
        <f>SUMIF(E:E,P67,H:H)+SUMIF(I:I,P67,F:F)</f>
        <v>3</v>
      </c>
      <c r="X67" s="38">
        <f t="shared" ref="X67:X69" si="67">V67-W67</f>
        <v>1</v>
      </c>
      <c r="Y67" s="38">
        <f>SUMPRODUCT(($Q$66:$Q$69=Q67)*($X$66:$X$69&gt;X67))</f>
        <v>0</v>
      </c>
      <c r="Z67" s="38">
        <f>SUMPRODUCT(($Q$66:$Q$69=Q67)*($X$66:$X$69=X67)*($V$66:$V$69&gt;V67))</f>
        <v>0</v>
      </c>
      <c r="AA67" s="38">
        <f>SUMPRODUCT(($Q$66:$Q$69=Q67)*($X$66:$X$69=X67)*($V$66:$V$69=V67)*($W$66:$W$69&gt;W67))</f>
        <v>0</v>
      </c>
      <c r="AB67" s="38">
        <f>SUMPRODUCT(($Q$66:$Q$69=Q67)*($X$66:$X$69=X67)*($V$66:$V$69=V67)*($W$66:$W$69=W67)*($AC$66:$AC$69&lt;AC67))</f>
        <v>0</v>
      </c>
      <c r="AC67" s="39">
        <v>2</v>
      </c>
      <c r="AD67" s="45"/>
      <c r="AE67" s="21">
        <v>2</v>
      </c>
      <c r="AF67" s="83" t="str">
        <f>VLOOKUP($AE67,$O$66:$X$69,2,FALSE)</f>
        <v>Portugal</v>
      </c>
      <c r="AG67" s="84">
        <f>VLOOKUP($AE67,$O$66:$X$69,3,FALSE)</f>
        <v>5</v>
      </c>
      <c r="AH67" s="84">
        <f>VLOOKUP($AE67,$O$66:$X$69,4,FALSE)</f>
        <v>3</v>
      </c>
      <c r="AI67" s="84">
        <f>VLOOKUP($AE67,$O$66:$X$69,5,FALSE)</f>
        <v>1</v>
      </c>
      <c r="AJ67" s="84">
        <f>VLOOKUP($AE67,$O$66:$X$69,6,FALSE)</f>
        <v>2</v>
      </c>
      <c r="AK67" s="84">
        <f>VLOOKUP($AE67,$O$66:$X$69,7,FALSE)</f>
        <v>0</v>
      </c>
      <c r="AL67" s="84">
        <f>VLOOKUP($AE67,$O$66:$X$69,8,FALSE)</f>
        <v>6</v>
      </c>
      <c r="AM67" s="84">
        <f>VLOOKUP($AE67,$O$66:$X$69,9,FALSE)</f>
        <v>1</v>
      </c>
      <c r="AN67" s="85">
        <f>VLOOKUP($AE67,$O$66:$X$69,10,FALSE)</f>
        <v>5</v>
      </c>
    </row>
    <row r="68" spans="1:40" x14ac:dyDescent="0.25">
      <c r="A68" s="45"/>
      <c r="B68" s="100" t="s">
        <v>70</v>
      </c>
      <c r="C68" s="95">
        <v>46200</v>
      </c>
      <c r="D68" s="36" t="s">
        <v>46</v>
      </c>
      <c r="E68" s="106" t="str">
        <f>P69</f>
        <v>Colômbia</v>
      </c>
      <c r="F68" s="123">
        <v>0</v>
      </c>
      <c r="G68" s="84" t="s">
        <v>22</v>
      </c>
      <c r="H68" s="123">
        <v>0</v>
      </c>
      <c r="I68" s="107" t="str">
        <f>P66</f>
        <v>Portugal</v>
      </c>
      <c r="J68" s="38" t="str">
        <f t="shared" ref="J68:J75" si="68">IF(F68=H68,"empate",IF(F68&gt;H68,E68,I68))</f>
        <v>empate</v>
      </c>
      <c r="K68" s="38" t="str">
        <f t="shared" ref="K68:K75" si="69">IF(F68="","",IF(H68="","",IF(J68="empate",E68,"")))</f>
        <v>Colômbia</v>
      </c>
      <c r="L68" s="38" t="str">
        <f t="shared" ref="L68:L75" si="70">IF(E68="","",IF(F68="","",IF(M68="empate",I68,"")))</f>
        <v>Portugal</v>
      </c>
      <c r="M68" s="39" t="str">
        <f t="shared" ref="M68:M75" si="71">IF(F68=H68,"empate",IF(F68&lt;H68,E68,I68))</f>
        <v>empate</v>
      </c>
      <c r="N68" s="46"/>
      <c r="O68" s="47">
        <f>RANK(Q68,$Q$66:$Q$69)+SUM(Y68:AB68)</f>
        <v>4</v>
      </c>
      <c r="P68" s="49" t="str">
        <f>Sorteios!F32</f>
        <v>Uzbequistão</v>
      </c>
      <c r="Q68" s="38">
        <f t="shared" si="65"/>
        <v>0</v>
      </c>
      <c r="R68" s="38">
        <f t="shared" si="66"/>
        <v>3</v>
      </c>
      <c r="S68" s="38">
        <f>COUNTIF(J:J,P68)</f>
        <v>0</v>
      </c>
      <c r="T68" s="38">
        <f>COUNTIF(K:K,P68)+COUNTIF(L:L,P68)</f>
        <v>0</v>
      </c>
      <c r="U68" s="38">
        <f>COUNTIF(M:M,P68)</f>
        <v>3</v>
      </c>
      <c r="V68" s="38">
        <f>SUMIF(E:E,P68,F:F)+SUMIF(I:I,P68,H:H)</f>
        <v>2</v>
      </c>
      <c r="W68" s="38">
        <f>SUMIF(E:E,P68,H:H)+SUMIF(I:I,P68,F:F)</f>
        <v>11</v>
      </c>
      <c r="X68" s="38">
        <f t="shared" si="67"/>
        <v>-9</v>
      </c>
      <c r="Y68" s="38">
        <f>SUMPRODUCT(($Q$66:$Q$69=Q68)*($X$66:$X$69&gt;X68))</f>
        <v>0</v>
      </c>
      <c r="Z68" s="38">
        <f>SUMPRODUCT(($Q$66:$Q$69=Q68)*($X$66:$X$69=X68)*($V$66:$V$69&gt;V68))</f>
        <v>0</v>
      </c>
      <c r="AA68" s="38">
        <f>SUMPRODUCT(($Q$66:$Q$69=Q68)*($X$66:$X$69=X68)*($V$66:$V$69=V68)*($W$66:$W$69&gt;W68))</f>
        <v>0</v>
      </c>
      <c r="AB68" s="38">
        <f>SUMPRODUCT(($Q$66:$Q$69=Q68)*($X$66:$X$69=X68)*($V$66:$V$69=V68)*($W$66:$W$69=W68)*($AC$66:$AC$69&lt;AC68))</f>
        <v>0</v>
      </c>
      <c r="AC68" s="39">
        <v>3</v>
      </c>
      <c r="AD68" s="45"/>
      <c r="AE68" s="21">
        <v>3</v>
      </c>
      <c r="AF68" s="83" t="str">
        <f>VLOOKUP($AE68,$O$66:$X$69,2,FALSE)</f>
        <v>RD Congo</v>
      </c>
      <c r="AG68" s="84">
        <f>VLOOKUP($AE68,$O$66:$X$69,3,FALSE)</f>
        <v>4</v>
      </c>
      <c r="AH68" s="84">
        <f>VLOOKUP($AE68,$O$66:$X$69,4,FALSE)</f>
        <v>3</v>
      </c>
      <c r="AI68" s="84">
        <f>VLOOKUP($AE68,$O$66:$X$69,5,FALSE)</f>
        <v>1</v>
      </c>
      <c r="AJ68" s="84">
        <f>VLOOKUP($AE68,$O$66:$X$69,6,FALSE)</f>
        <v>1</v>
      </c>
      <c r="AK68" s="84">
        <f>VLOOKUP($AE68,$O$66:$X$69,7,FALSE)</f>
        <v>1</v>
      </c>
      <c r="AL68" s="84">
        <f>VLOOKUP($AE68,$O$66:$X$69,8,FALSE)</f>
        <v>4</v>
      </c>
      <c r="AM68" s="84">
        <f>VLOOKUP($AE68,$O$66:$X$69,9,FALSE)</f>
        <v>3</v>
      </c>
      <c r="AN68" s="85">
        <f>VLOOKUP($AE68,$O$66:$X$69,10,FALSE)</f>
        <v>1</v>
      </c>
    </row>
    <row r="69" spans="1:40" ht="15.75" thickBot="1" x14ac:dyDescent="0.3">
      <c r="A69" s="45"/>
      <c r="B69" s="101" t="s">
        <v>70</v>
      </c>
      <c r="C69" s="96">
        <v>46200</v>
      </c>
      <c r="D69" s="51" t="s">
        <v>46</v>
      </c>
      <c r="E69" s="108" t="str">
        <f>P67</f>
        <v>RD Congo</v>
      </c>
      <c r="F69" s="124">
        <v>3</v>
      </c>
      <c r="G69" s="87" t="s">
        <v>22</v>
      </c>
      <c r="H69" s="124">
        <v>1</v>
      </c>
      <c r="I69" s="109" t="str">
        <f>P68</f>
        <v>Uzbequistão</v>
      </c>
      <c r="J69" s="53" t="str">
        <f t="shared" si="68"/>
        <v>RD Congo</v>
      </c>
      <c r="K69" s="53" t="str">
        <f t="shared" si="69"/>
        <v/>
      </c>
      <c r="L69" s="53" t="str">
        <f t="shared" si="70"/>
        <v/>
      </c>
      <c r="M69" s="54" t="str">
        <f t="shared" si="71"/>
        <v>Uzbequistão</v>
      </c>
      <c r="N69" s="55"/>
      <c r="O69" s="56">
        <f>RANK(Q69,$Q$66:$Q$69)+SUM(Y69:AB69)</f>
        <v>1</v>
      </c>
      <c r="P69" s="74" t="str">
        <f>Sorteios!F33</f>
        <v>Colômbia</v>
      </c>
      <c r="Q69" s="53">
        <f t="shared" si="65"/>
        <v>7</v>
      </c>
      <c r="R69" s="53">
        <f t="shared" si="66"/>
        <v>3</v>
      </c>
      <c r="S69" s="53">
        <f>COUNTIF(J:J,P69)</f>
        <v>2</v>
      </c>
      <c r="T69" s="53">
        <f>COUNTIF(K:K,P69)+COUNTIF(L:L,P69)</f>
        <v>1</v>
      </c>
      <c r="U69" s="53">
        <f>COUNTIF(M:M,P69)</f>
        <v>0</v>
      </c>
      <c r="V69" s="53">
        <f>SUMIF(E:E,P69,F:F)+SUMIF(I:I,P69,H:H)</f>
        <v>4</v>
      </c>
      <c r="W69" s="53">
        <f>SUMIF(E:E,P69,H:H)+SUMIF(I:I,P69,F:F)</f>
        <v>1</v>
      </c>
      <c r="X69" s="53">
        <f t="shared" si="67"/>
        <v>3</v>
      </c>
      <c r="Y69" s="53">
        <f>SUMPRODUCT(($Q$66:$Q$69=Q69)*($X$66:$X$69&gt;X69))</f>
        <v>0</v>
      </c>
      <c r="Z69" s="53">
        <f>SUMPRODUCT(($Q$66:$Q$69=Q69)*($X$66:$X$69=X69)*($V$66:$V$69&gt;V69))</f>
        <v>0</v>
      </c>
      <c r="AA69" s="53">
        <f>SUMPRODUCT(($Q$66:$Q$69=Q69)*($X$66:$X$69=X69)*($V$66:$V$69=V69)*($W$66:$W$69&gt;W69))</f>
        <v>0</v>
      </c>
      <c r="AB69" s="53">
        <f>SUMPRODUCT(($Q$66:$Q$69=Q69)*($X$66:$X$69=X69)*($V$66:$V$69=V69)*($W$66:$W$69=W69)*($AC$66:$AC$69&lt;AC69))</f>
        <v>0</v>
      </c>
      <c r="AC69" s="54">
        <v>4</v>
      </c>
      <c r="AD69" s="57"/>
      <c r="AE69" s="22">
        <v>4</v>
      </c>
      <c r="AF69" s="86" t="str">
        <f>VLOOKUP($AE69,$O$66:$X$69,2,FALSE)</f>
        <v>Uzbequistão</v>
      </c>
      <c r="AG69" s="87">
        <f>VLOOKUP($AE69,$O$66:$X$69,3,FALSE)</f>
        <v>0</v>
      </c>
      <c r="AH69" s="87">
        <f>VLOOKUP($AE69,$O$66:$X$69,4,FALSE)</f>
        <v>3</v>
      </c>
      <c r="AI69" s="87">
        <f>VLOOKUP($AE69,$O$66:$X$69,5,FALSE)</f>
        <v>0</v>
      </c>
      <c r="AJ69" s="87">
        <f>VLOOKUP($AE69,$O$66:$X$69,6,FALSE)</f>
        <v>0</v>
      </c>
      <c r="AK69" s="87">
        <f>VLOOKUP($AE69,$O$66:$X$69,7,FALSE)</f>
        <v>3</v>
      </c>
      <c r="AL69" s="87">
        <f>VLOOKUP($AE69,$O$66:$X$69,8,FALSE)</f>
        <v>2</v>
      </c>
      <c r="AM69" s="87">
        <f>VLOOKUP($AE69,$O$66:$X$69,9,FALSE)</f>
        <v>11</v>
      </c>
      <c r="AN69" s="88">
        <f>VLOOKUP($AE69,$O$66:$X$69,10,FALSE)</f>
        <v>-9</v>
      </c>
    </row>
    <row r="70" spans="1:40" x14ac:dyDescent="0.25">
      <c r="A70" s="45"/>
      <c r="B70" s="102" t="s">
        <v>71</v>
      </c>
      <c r="C70" s="97">
        <v>46190</v>
      </c>
      <c r="D70" s="58" t="s">
        <v>21</v>
      </c>
      <c r="E70" s="110" t="str">
        <f>P72</f>
        <v>Inglaterra</v>
      </c>
      <c r="F70" s="125">
        <v>4</v>
      </c>
      <c r="G70" s="111" t="s">
        <v>22</v>
      </c>
      <c r="H70" s="125">
        <v>2</v>
      </c>
      <c r="I70" s="112" t="str">
        <f>P73</f>
        <v>Croácia</v>
      </c>
      <c r="J70" s="59" t="str">
        <f t="shared" si="68"/>
        <v>Inglaterra</v>
      </c>
      <c r="K70" s="59" t="str">
        <f t="shared" si="69"/>
        <v/>
      </c>
      <c r="L70" s="59" t="str">
        <f t="shared" si="70"/>
        <v/>
      </c>
      <c r="M70" s="60" t="str">
        <f t="shared" si="71"/>
        <v>Croácia</v>
      </c>
      <c r="N70" s="64"/>
      <c r="O70" s="62"/>
      <c r="P70" s="42" t="s">
        <v>67</v>
      </c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4"/>
      <c r="AE70" s="78" t="s">
        <v>67</v>
      </c>
      <c r="AF70" s="79"/>
      <c r="AG70" s="79"/>
      <c r="AH70" s="79"/>
      <c r="AI70" s="79"/>
      <c r="AJ70" s="79"/>
      <c r="AK70" s="79"/>
      <c r="AL70" s="79"/>
      <c r="AM70" s="79"/>
      <c r="AN70" s="80"/>
    </row>
    <row r="71" spans="1:40" x14ac:dyDescent="0.25">
      <c r="A71" s="45"/>
      <c r="B71" s="100" t="s">
        <v>71</v>
      </c>
      <c r="C71" s="95">
        <v>46190</v>
      </c>
      <c r="D71" s="37" t="s">
        <v>24</v>
      </c>
      <c r="E71" s="83" t="str">
        <f>P74</f>
        <v>Gana</v>
      </c>
      <c r="F71" s="123">
        <v>1</v>
      </c>
      <c r="G71" s="84" t="s">
        <v>22</v>
      </c>
      <c r="H71" s="123">
        <v>0</v>
      </c>
      <c r="I71" s="113" t="str">
        <f>P75</f>
        <v>Panamá</v>
      </c>
      <c r="J71" s="38" t="str">
        <f t="shared" si="68"/>
        <v>Gana</v>
      </c>
      <c r="K71" s="38" t="str">
        <f t="shared" si="69"/>
        <v/>
      </c>
      <c r="L71" s="38" t="str">
        <f t="shared" si="70"/>
        <v/>
      </c>
      <c r="M71" s="39" t="str">
        <f t="shared" si="71"/>
        <v>Panamá</v>
      </c>
      <c r="N71" s="45"/>
      <c r="O71" s="47" t="s">
        <v>25</v>
      </c>
      <c r="P71" s="16" t="s">
        <v>26</v>
      </c>
      <c r="Q71" s="38" t="s">
        <v>27</v>
      </c>
      <c r="R71" s="38" t="s">
        <v>28</v>
      </c>
      <c r="S71" s="38" t="s">
        <v>29</v>
      </c>
      <c r="T71" s="38" t="s">
        <v>30</v>
      </c>
      <c r="U71" s="38" t="s">
        <v>31</v>
      </c>
      <c r="V71" s="38" t="s">
        <v>32</v>
      </c>
      <c r="W71" s="38" t="s">
        <v>33</v>
      </c>
      <c r="X71" s="38" t="s">
        <v>34</v>
      </c>
      <c r="Y71" s="38" t="s">
        <v>35</v>
      </c>
      <c r="Z71" s="38" t="s">
        <v>36</v>
      </c>
      <c r="AA71" s="38" t="s">
        <v>37</v>
      </c>
      <c r="AB71" s="38" t="s">
        <v>38</v>
      </c>
      <c r="AC71" s="39" t="s">
        <v>39</v>
      </c>
      <c r="AD71" s="45"/>
      <c r="AE71" s="21" t="s">
        <v>40</v>
      </c>
      <c r="AF71" s="81" t="s">
        <v>17</v>
      </c>
      <c r="AG71" s="81" t="s">
        <v>41</v>
      </c>
      <c r="AH71" s="81" t="s">
        <v>42</v>
      </c>
      <c r="AI71" s="81" t="s">
        <v>43</v>
      </c>
      <c r="AJ71" s="81" t="s">
        <v>44</v>
      </c>
      <c r="AK71" s="81" t="s">
        <v>45</v>
      </c>
      <c r="AL71" s="81" t="s">
        <v>32</v>
      </c>
      <c r="AM71" s="81" t="s">
        <v>33</v>
      </c>
      <c r="AN71" s="82" t="s">
        <v>34</v>
      </c>
    </row>
    <row r="72" spans="1:40" x14ac:dyDescent="0.25">
      <c r="A72" s="45"/>
      <c r="B72" s="100" t="s">
        <v>71</v>
      </c>
      <c r="C72" s="95">
        <v>46196</v>
      </c>
      <c r="D72" s="37" t="s">
        <v>46</v>
      </c>
      <c r="E72" s="83" t="str">
        <f>P72</f>
        <v>Inglaterra</v>
      </c>
      <c r="F72" s="123">
        <v>0</v>
      </c>
      <c r="G72" s="84" t="s">
        <v>22</v>
      </c>
      <c r="H72" s="123">
        <v>0</v>
      </c>
      <c r="I72" s="113" t="str">
        <f>P74</f>
        <v>Gana</v>
      </c>
      <c r="J72" s="38" t="str">
        <f t="shared" si="68"/>
        <v>empate</v>
      </c>
      <c r="K72" s="38" t="str">
        <f t="shared" si="69"/>
        <v>Inglaterra</v>
      </c>
      <c r="L72" s="38" t="str">
        <f t="shared" si="70"/>
        <v>Gana</v>
      </c>
      <c r="M72" s="39" t="str">
        <f t="shared" si="71"/>
        <v>empate</v>
      </c>
      <c r="N72" s="45"/>
      <c r="O72" s="47">
        <f>RANK(Q72,$Q$72:$Q$75)+SUM(Y72:AB72)</f>
        <v>1</v>
      </c>
      <c r="P72" s="49" t="str">
        <f>Sorteios!I30</f>
        <v>Inglaterra</v>
      </c>
      <c r="Q72" s="38">
        <f>(S72*3)+(T72*1)</f>
        <v>7</v>
      </c>
      <c r="R72" s="38">
        <f>SUM(S72:U72)</f>
        <v>3</v>
      </c>
      <c r="S72" s="38">
        <f>COUNTIF(J:J,P72)</f>
        <v>2</v>
      </c>
      <c r="T72" s="38">
        <f>COUNTIF(K:K,P72)+COUNTIF(L:L,P72)</f>
        <v>1</v>
      </c>
      <c r="U72" s="38">
        <f>COUNTIF(M:M,P72)</f>
        <v>0</v>
      </c>
      <c r="V72" s="38">
        <f>SUMIF(E:E,P72,F:F)+SUMIF(I:I,P72,H:H)</f>
        <v>6</v>
      </c>
      <c r="W72" s="38">
        <f>SUMIF(E:E,P72,H:H)+SUMIF(I:I,P72,F:F)</f>
        <v>2</v>
      </c>
      <c r="X72" s="38">
        <f>V72-W72</f>
        <v>4</v>
      </c>
      <c r="Y72" s="38">
        <f>SUMPRODUCT(($Q$72:$Q$75=Q72)*($X$72:$X$75&gt;X72))</f>
        <v>0</v>
      </c>
      <c r="Z72" s="38">
        <f>SUMPRODUCT(($Q$72:$Q$75=Q72)*($X$72:$X$75=X72)*($V$72:$V$75&gt;V72))</f>
        <v>0</v>
      </c>
      <c r="AA72" s="38">
        <f>SUMPRODUCT(($Q$72:$Q$75=Q72)*($X$72:$X$75=X72)*($V$72:$V$75=V72)*($W$72:$W$75&gt;W72))</f>
        <v>0</v>
      </c>
      <c r="AB72" s="38">
        <f>SUMPRODUCT(($Q$72:$Q$75=Q72)*($X$72:$X$75=X72)*($V$72:$V$75=V72)*($W$72:$W$75=W72)*($AC$72:$AC$75&lt;AC72))</f>
        <v>0</v>
      </c>
      <c r="AC72" s="39">
        <v>1</v>
      </c>
      <c r="AD72" s="45"/>
      <c r="AE72" s="21">
        <v>1</v>
      </c>
      <c r="AF72" s="83" t="str">
        <f>VLOOKUP($AE72,$O$72:$X$75,2,FALSE)</f>
        <v>Inglaterra</v>
      </c>
      <c r="AG72" s="84">
        <f>VLOOKUP($AE72,$O$72:$X$75,3,FALSE)</f>
        <v>7</v>
      </c>
      <c r="AH72" s="84">
        <f>VLOOKUP($AE72,$O$72:$X$75,4,FALSE)</f>
        <v>3</v>
      </c>
      <c r="AI72" s="84">
        <f>VLOOKUP($AE72,$O$72:$X$75,5,FALSE)</f>
        <v>2</v>
      </c>
      <c r="AJ72" s="84">
        <f>VLOOKUP($AE72,$O$72:$X$75,6,FALSE)</f>
        <v>1</v>
      </c>
      <c r="AK72" s="84">
        <f>VLOOKUP($AE72,$O$72:$X$75,7,FALSE)</f>
        <v>0</v>
      </c>
      <c r="AL72" s="84">
        <f>VLOOKUP($AE72,$O$72:$X$75,8,FALSE)</f>
        <v>6</v>
      </c>
      <c r="AM72" s="84">
        <f>VLOOKUP($AE72,$O$72:$X$75,9,FALSE)</f>
        <v>2</v>
      </c>
      <c r="AN72" s="85">
        <f>VLOOKUP($AE72,$O$72:$X$75,10,FALSE)</f>
        <v>4</v>
      </c>
    </row>
    <row r="73" spans="1:40" x14ac:dyDescent="0.25">
      <c r="A73" s="45"/>
      <c r="B73" s="100" t="s">
        <v>71</v>
      </c>
      <c r="C73" s="95">
        <v>46196</v>
      </c>
      <c r="D73" s="37" t="s">
        <v>21</v>
      </c>
      <c r="E73" s="83" t="str">
        <f>P75</f>
        <v>Panamá</v>
      </c>
      <c r="F73" s="123">
        <v>0</v>
      </c>
      <c r="G73" s="84" t="s">
        <v>22</v>
      </c>
      <c r="H73" s="123">
        <v>1</v>
      </c>
      <c r="I73" s="113" t="str">
        <f>P73</f>
        <v>Croácia</v>
      </c>
      <c r="J73" s="38" t="str">
        <f t="shared" si="68"/>
        <v>Croácia</v>
      </c>
      <c r="K73" s="38" t="str">
        <f t="shared" si="69"/>
        <v/>
      </c>
      <c r="L73" s="38" t="str">
        <f t="shared" si="70"/>
        <v/>
      </c>
      <c r="M73" s="39" t="str">
        <f t="shared" si="71"/>
        <v>Panamá</v>
      </c>
      <c r="N73" s="45"/>
      <c r="O73" s="47">
        <f>RANK(Q73,$Q$72:$Q$75)+SUM(Y73:AB73)</f>
        <v>2</v>
      </c>
      <c r="P73" s="49" t="str">
        <f>Sorteios!I31</f>
        <v>Croácia</v>
      </c>
      <c r="Q73" s="38">
        <f t="shared" ref="Q73:Q75" si="72">(S73*3)+(T73*1)</f>
        <v>6</v>
      </c>
      <c r="R73" s="38">
        <f t="shared" ref="R73:R75" si="73">SUM(S73:U73)</f>
        <v>3</v>
      </c>
      <c r="S73" s="38">
        <f>COUNTIF(J:J,P73)</f>
        <v>2</v>
      </c>
      <c r="T73" s="38">
        <f>COUNTIF(K:K,P73)+COUNTIF(L:L,P73)</f>
        <v>0</v>
      </c>
      <c r="U73" s="38">
        <f>COUNTIF(M:M,P73)</f>
        <v>1</v>
      </c>
      <c r="V73" s="38">
        <f>SUMIF(E:E,P73,F:F)+SUMIF(I:I,P73,H:H)</f>
        <v>5</v>
      </c>
      <c r="W73" s="38">
        <f>SUMIF(E:E,P73,H:H)+SUMIF(I:I,P73,F:F)</f>
        <v>5</v>
      </c>
      <c r="X73" s="38">
        <f t="shared" ref="X73:X75" si="74">V73-W73</f>
        <v>0</v>
      </c>
      <c r="Y73" s="38">
        <f t="shared" ref="Y73:Y75" si="75">SUMPRODUCT(($Q$72:$Q$75=Q73)*($X$72:$X$75&gt;X73))</f>
        <v>0</v>
      </c>
      <c r="Z73" s="38">
        <f t="shared" ref="Z73:Z75" si="76">SUMPRODUCT(($Q$72:$Q$75=Q73)*($X$72:$X$75=X73)*($V$72:$V$75&gt;V73))</f>
        <v>0</v>
      </c>
      <c r="AA73" s="38">
        <f t="shared" ref="AA73:AA75" si="77">SUMPRODUCT(($Q$72:$Q$75=Q73)*($X$72:$X$75=X73)*($V$72:$V$75=V73)*($W$72:$W$75&gt;W73))</f>
        <v>0</v>
      </c>
      <c r="AB73" s="38">
        <f t="shared" ref="AB73:AB75" si="78">SUMPRODUCT(($Q$72:$Q$75=Q73)*($X$72:$X$75=X73)*($V$72:$V$75=V73)*($W$72:$W$75=W73)*($AC$72:$AC$75&lt;AC73))</f>
        <v>0</v>
      </c>
      <c r="AC73" s="39">
        <v>2</v>
      </c>
      <c r="AD73" s="45"/>
      <c r="AE73" s="21">
        <v>2</v>
      </c>
      <c r="AF73" s="83" t="str">
        <f t="shared" ref="AF73:AF75" si="79">VLOOKUP($AE73,$O$72:$X$75,2,FALSE)</f>
        <v>Croácia</v>
      </c>
      <c r="AG73" s="84">
        <f t="shared" ref="AG73:AG75" si="80">VLOOKUP($AE73,$O$72:$X$75,3,FALSE)</f>
        <v>6</v>
      </c>
      <c r="AH73" s="84">
        <f t="shared" ref="AH73:AH75" si="81">VLOOKUP($AE73,$O$72:$X$75,4,FALSE)</f>
        <v>3</v>
      </c>
      <c r="AI73" s="84">
        <f t="shared" ref="AI73:AI75" si="82">VLOOKUP($AE73,$O$72:$X$75,5,FALSE)</f>
        <v>2</v>
      </c>
      <c r="AJ73" s="84">
        <f t="shared" ref="AJ73:AJ75" si="83">VLOOKUP($AE73,$O$72:$X$75,6,FALSE)</f>
        <v>0</v>
      </c>
      <c r="AK73" s="84">
        <f t="shared" ref="AK73:AK75" si="84">VLOOKUP($AE73,$O$72:$X$75,7,FALSE)</f>
        <v>1</v>
      </c>
      <c r="AL73" s="84">
        <f t="shared" ref="AL73:AL75" si="85">VLOOKUP($AE73,$O$72:$X$75,8,FALSE)</f>
        <v>5</v>
      </c>
      <c r="AM73" s="84">
        <f t="shared" ref="AM73:AM75" si="86">VLOOKUP($AE73,$O$72:$X$75,9,FALSE)</f>
        <v>5</v>
      </c>
      <c r="AN73" s="85">
        <f t="shared" ref="AN73:AN75" si="87">VLOOKUP($AE73,$O$72:$X$75,10,FALSE)</f>
        <v>0</v>
      </c>
    </row>
    <row r="74" spans="1:40" x14ac:dyDescent="0.25">
      <c r="A74" s="45"/>
      <c r="B74" s="100" t="s">
        <v>71</v>
      </c>
      <c r="C74" s="95">
        <v>46200</v>
      </c>
      <c r="D74" s="37" t="s">
        <v>47</v>
      </c>
      <c r="E74" s="83" t="str">
        <f>P75</f>
        <v>Panamá</v>
      </c>
      <c r="F74" s="123">
        <v>0</v>
      </c>
      <c r="G74" s="84" t="s">
        <v>22</v>
      </c>
      <c r="H74" s="123">
        <v>2</v>
      </c>
      <c r="I74" s="113" t="str">
        <f>P72</f>
        <v>Inglaterra</v>
      </c>
      <c r="J74" s="38" t="str">
        <f t="shared" si="68"/>
        <v>Inglaterra</v>
      </c>
      <c r="K74" s="38" t="str">
        <f t="shared" si="69"/>
        <v/>
      </c>
      <c r="L74" s="38" t="str">
        <f t="shared" si="70"/>
        <v/>
      </c>
      <c r="M74" s="39" t="str">
        <f t="shared" si="71"/>
        <v>Panamá</v>
      </c>
      <c r="N74" s="45"/>
      <c r="O74" s="47">
        <f>RANK(Q74,$Q$72:$Q$75)+SUM(Y74:AB74)</f>
        <v>3</v>
      </c>
      <c r="P74" s="49" t="str">
        <f>Sorteios!I32</f>
        <v>Gana</v>
      </c>
      <c r="Q74" s="38">
        <f t="shared" si="72"/>
        <v>4</v>
      </c>
      <c r="R74" s="38">
        <f t="shared" si="73"/>
        <v>3</v>
      </c>
      <c r="S74" s="38">
        <f>COUNTIF(J:J,P74)</f>
        <v>1</v>
      </c>
      <c r="T74" s="38">
        <f>COUNTIF(K:K,P74)+COUNTIF(L:L,P74)</f>
        <v>1</v>
      </c>
      <c r="U74" s="38">
        <f>COUNTIF(M:M,P74)</f>
        <v>1</v>
      </c>
      <c r="V74" s="38">
        <f>SUMIF(E:E,P74,F:F)+SUMIF(I:I,P74,H:H)</f>
        <v>2</v>
      </c>
      <c r="W74" s="38">
        <f>SUMIF(E:E,P74,H:H)+SUMIF(I:I,P74,F:F)</f>
        <v>2</v>
      </c>
      <c r="X74" s="38">
        <f t="shared" si="74"/>
        <v>0</v>
      </c>
      <c r="Y74" s="38">
        <f t="shared" si="75"/>
        <v>0</v>
      </c>
      <c r="Z74" s="38">
        <f t="shared" si="76"/>
        <v>0</v>
      </c>
      <c r="AA74" s="38">
        <f t="shared" si="77"/>
        <v>0</v>
      </c>
      <c r="AB74" s="38">
        <f t="shared" si="78"/>
        <v>0</v>
      </c>
      <c r="AC74" s="39">
        <v>3</v>
      </c>
      <c r="AD74" s="45"/>
      <c r="AE74" s="21">
        <v>3</v>
      </c>
      <c r="AF74" s="83" t="str">
        <f t="shared" si="79"/>
        <v>Gana</v>
      </c>
      <c r="AG74" s="84">
        <f t="shared" si="80"/>
        <v>4</v>
      </c>
      <c r="AH74" s="84">
        <f t="shared" si="81"/>
        <v>3</v>
      </c>
      <c r="AI74" s="84">
        <f t="shared" si="82"/>
        <v>1</v>
      </c>
      <c r="AJ74" s="84">
        <f t="shared" si="83"/>
        <v>1</v>
      </c>
      <c r="AK74" s="84">
        <f t="shared" si="84"/>
        <v>1</v>
      </c>
      <c r="AL74" s="84">
        <f t="shared" si="85"/>
        <v>2</v>
      </c>
      <c r="AM74" s="84">
        <f t="shared" si="86"/>
        <v>2</v>
      </c>
      <c r="AN74" s="85">
        <f t="shared" si="87"/>
        <v>0</v>
      </c>
    </row>
    <row r="75" spans="1:40" ht="15.75" thickBot="1" x14ac:dyDescent="0.3">
      <c r="A75" s="45"/>
      <c r="B75" s="101" t="s">
        <v>71</v>
      </c>
      <c r="C75" s="96">
        <v>46200</v>
      </c>
      <c r="D75" s="52" t="s">
        <v>47</v>
      </c>
      <c r="E75" s="86" t="str">
        <f>P73</f>
        <v>Croácia</v>
      </c>
      <c r="F75" s="124">
        <v>2</v>
      </c>
      <c r="G75" s="87" t="s">
        <v>22</v>
      </c>
      <c r="H75" s="124">
        <v>1</v>
      </c>
      <c r="I75" s="114" t="str">
        <f>P74</f>
        <v>Gana</v>
      </c>
      <c r="J75" s="53" t="str">
        <f t="shared" si="68"/>
        <v>Croácia</v>
      </c>
      <c r="K75" s="53" t="str">
        <f t="shared" si="69"/>
        <v/>
      </c>
      <c r="L75" s="53" t="str">
        <f t="shared" si="70"/>
        <v/>
      </c>
      <c r="M75" s="54" t="str">
        <f t="shared" si="71"/>
        <v>Gana</v>
      </c>
      <c r="N75" s="57"/>
      <c r="O75" s="56">
        <f>RANK(Q75,$Q$72:$Q$75)+SUM(Y75:AB75)</f>
        <v>4</v>
      </c>
      <c r="P75" s="49" t="str">
        <f>Sorteios!I33</f>
        <v>Panamá</v>
      </c>
      <c r="Q75" s="53">
        <f t="shared" si="72"/>
        <v>0</v>
      </c>
      <c r="R75" s="53">
        <f t="shared" si="73"/>
        <v>3</v>
      </c>
      <c r="S75" s="38">
        <f>COUNTIF(J:J,P75)</f>
        <v>0</v>
      </c>
      <c r="T75" s="38">
        <f>COUNTIF(K:K,P75)+COUNTIF(L:L,P75)</f>
        <v>0</v>
      </c>
      <c r="U75" s="38">
        <f>COUNTIF(M:M,P75)</f>
        <v>3</v>
      </c>
      <c r="V75" s="53">
        <f>SUMIF(E:E,P75,F:F)+SUMIF(I:I,P75,H:H)</f>
        <v>0</v>
      </c>
      <c r="W75" s="53">
        <f>SUMIF(E:E,P75,H:H)+SUMIF(I:I,P75,F:F)</f>
        <v>4</v>
      </c>
      <c r="X75" s="53">
        <f t="shared" si="74"/>
        <v>-4</v>
      </c>
      <c r="Y75" s="53">
        <f t="shared" si="75"/>
        <v>0</v>
      </c>
      <c r="Z75" s="53">
        <f t="shared" si="76"/>
        <v>0</v>
      </c>
      <c r="AA75" s="53">
        <f t="shared" si="77"/>
        <v>0</v>
      </c>
      <c r="AB75" s="53">
        <f t="shared" si="78"/>
        <v>0</v>
      </c>
      <c r="AC75" s="54">
        <v>4</v>
      </c>
      <c r="AD75" s="57"/>
      <c r="AE75" s="22">
        <v>4</v>
      </c>
      <c r="AF75" s="86" t="str">
        <f t="shared" si="79"/>
        <v>Panamá</v>
      </c>
      <c r="AG75" s="87">
        <f t="shared" si="80"/>
        <v>0</v>
      </c>
      <c r="AH75" s="87">
        <f t="shared" si="81"/>
        <v>3</v>
      </c>
      <c r="AI75" s="87">
        <f t="shared" si="82"/>
        <v>0</v>
      </c>
      <c r="AJ75" s="87">
        <f t="shared" si="83"/>
        <v>0</v>
      </c>
      <c r="AK75" s="87">
        <f t="shared" si="84"/>
        <v>3</v>
      </c>
      <c r="AL75" s="87">
        <f t="shared" si="85"/>
        <v>0</v>
      </c>
      <c r="AM75" s="87">
        <f t="shared" si="86"/>
        <v>4</v>
      </c>
      <c r="AN75" s="88">
        <f t="shared" si="87"/>
        <v>-4</v>
      </c>
    </row>
  </sheetData>
  <sheetProtection algorithmName="SHA-512" hashValue="8zT4037DyHXrLqdq5iYyYrMR0TWaotldz5hVI4fTDbdqZ7l+Cxdqs/9/FGMP4061jLNiKfePtLYXoWPo6TdRXA==" saltValue="fkE/EIHEl7y+xiKxPcgv5w==" spinCount="100000" sheet="1" objects="1" scenarios="1" selectLockedCells="1"/>
  <mergeCells count="2">
    <mergeCell ref="F3:H3"/>
    <mergeCell ref="BJ22:BM22"/>
  </mergeCells>
  <conditionalFormatting sqref="A1:A51 P3 B3:O51">
    <cfRule type="cellIs" dxfId="47" priority="215" operator="equal">
      <formula>"Brasil"</formula>
    </cfRule>
  </conditionalFormatting>
  <conditionalFormatting sqref="A52:O75">
    <cfRule type="cellIs" dxfId="46" priority="136" operator="equal">
      <formula>"Brasil"</formula>
    </cfRule>
  </conditionalFormatting>
  <conditionalFormatting sqref="C4:E9">
    <cfRule type="cellIs" dxfId="45" priority="202" operator="equal">
      <formula>"Brasil"</formula>
    </cfRule>
  </conditionalFormatting>
  <conditionalFormatting sqref="C16:E21">
    <cfRule type="cellIs" dxfId="44" priority="193" operator="equal">
      <formula>"Brasil"</formula>
    </cfRule>
  </conditionalFormatting>
  <conditionalFormatting sqref="C28:E33">
    <cfRule type="cellIs" dxfId="43" priority="191" operator="equal">
      <formula>"Brasil"</formula>
    </cfRule>
  </conditionalFormatting>
  <conditionalFormatting sqref="C40:E45">
    <cfRule type="cellIs" dxfId="42" priority="189" operator="equal">
      <formula>"Brasil"</formula>
    </cfRule>
  </conditionalFormatting>
  <conditionalFormatting sqref="C52:E57">
    <cfRule type="cellIs" dxfId="41" priority="130" operator="equal">
      <formula>"Brasil"</formula>
    </cfRule>
  </conditionalFormatting>
  <conditionalFormatting sqref="C64:E69">
    <cfRule type="cellIs" dxfId="40" priority="128" operator="equal">
      <formula>"Brasil"</formula>
    </cfRule>
  </conditionalFormatting>
  <conditionalFormatting sqref="I4:I9">
    <cfRule type="cellIs" dxfId="39" priority="198" operator="equal">
      <formula>"Brasil"</formula>
    </cfRule>
  </conditionalFormatting>
  <conditionalFormatting sqref="I16:I21">
    <cfRule type="cellIs" dxfId="38" priority="188" operator="equal">
      <formula>"Brasil"</formula>
    </cfRule>
  </conditionalFormatting>
  <conditionalFormatting sqref="I28:I33">
    <cfRule type="cellIs" dxfId="37" priority="187" operator="equal">
      <formula>"Brasil"</formula>
    </cfRule>
  </conditionalFormatting>
  <conditionalFormatting sqref="I40:I45">
    <cfRule type="cellIs" dxfId="36" priority="186" operator="equal">
      <formula>"Brasil"</formula>
    </cfRule>
  </conditionalFormatting>
  <conditionalFormatting sqref="I52:I57">
    <cfRule type="cellIs" dxfId="35" priority="127" operator="equal">
      <formula>"Brasil"</formula>
    </cfRule>
  </conditionalFormatting>
  <conditionalFormatting sqref="I64:I69">
    <cfRule type="cellIs" dxfId="34" priority="126" operator="equal">
      <formula>"Brasil"</formula>
    </cfRule>
  </conditionalFormatting>
  <conditionalFormatting sqref="P4:AN75">
    <cfRule type="cellIs" dxfId="33" priority="3" operator="equal">
      <formula>"Brasil"</formula>
    </cfRule>
  </conditionalFormatting>
  <conditionalFormatting sqref="AF6:AF7">
    <cfRule type="expression" dxfId="32" priority="209">
      <formula>AH6=3</formula>
    </cfRule>
  </conditionalFormatting>
  <conditionalFormatting sqref="AF12:AF13 AF18:AF19 AF24:AF25 AF30:AF31 AF36:AF37 AF42:AF43 AF48:AF49 AF54:AF55 AF60:AF61 AF66:AF67 AF72:AF73">
    <cfRule type="expression" dxfId="31" priority="1">
      <formula>AH12=3</formula>
    </cfRule>
  </conditionalFormatting>
  <conditionalFormatting sqref="AP5:BG17">
    <cfRule type="cellIs" dxfId="30" priority="83" operator="equal">
      <formula>"Brasil"</formula>
    </cfRule>
  </conditionalFormatting>
  <conditionalFormatting sqref="BI4:BR17">
    <cfRule type="cellIs" dxfId="29" priority="2" operator="equal">
      <formula>"Brasil"</formula>
    </cfRule>
  </conditionalFormatting>
  <conditionalFormatting sqref="BJ6:BJ13">
    <cfRule type="expression" dxfId="28" priority="77">
      <formula>BL6=3</formula>
    </cfRule>
  </conditionalFormatting>
  <dataValidations count="1">
    <dataValidation type="whole" errorStyle="warning" operator="greaterThanOrEqual" allowBlank="1" showErrorMessage="1" errorTitle="Erro de Placar" error="Digite apenas números para o placar dos jogos." promptTitle="Placar" prompt="Digite o placar dos jogos." sqref="H4:H75 F4:F75" xr:uid="{F6029BFF-A767-4D23-9760-8FA18F7F8FA4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A86B-4CB6-4351-8379-061A1C511256}">
  <dimension ref="B1:X498"/>
  <sheetViews>
    <sheetView topLeftCell="A478" workbookViewId="0">
      <selection activeCell="B498" sqref="B498"/>
    </sheetView>
  </sheetViews>
  <sheetFormatPr defaultRowHeight="15" x14ac:dyDescent="0.25"/>
  <cols>
    <col min="3" max="14" width="3.7109375" customWidth="1"/>
    <col min="15" max="15" width="22" customWidth="1"/>
    <col min="16" max="23" width="4.7109375" customWidth="1"/>
    <col min="24" max="24" width="36.140625" bestFit="1" customWidth="1"/>
  </cols>
  <sheetData>
    <row r="1" spans="2:24" ht="15.75" thickBot="1" x14ac:dyDescent="0.3"/>
    <row r="2" spans="2:24" x14ac:dyDescent="0.25">
      <c r="B2" s="195" t="s">
        <v>99</v>
      </c>
      <c r="C2" s="197" t="s">
        <v>100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9"/>
      <c r="O2" s="195"/>
      <c r="P2" s="5" t="s">
        <v>102</v>
      </c>
      <c r="Q2" s="5" t="s">
        <v>104</v>
      </c>
      <c r="R2" s="5" t="s">
        <v>105</v>
      </c>
      <c r="S2" s="5" t="s">
        <v>106</v>
      </c>
      <c r="T2" s="5" t="s">
        <v>107</v>
      </c>
      <c r="U2" s="5" t="s">
        <v>108</v>
      </c>
      <c r="V2" s="5" t="s">
        <v>109</v>
      </c>
      <c r="W2" s="4" t="s">
        <v>110</v>
      </c>
    </row>
    <row r="3" spans="2:24" ht="15.75" thickBot="1" x14ac:dyDescent="0.3">
      <c r="B3" s="196"/>
      <c r="C3" s="200" t="s">
        <v>101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2"/>
      <c r="O3" s="196"/>
      <c r="P3" s="1" t="s">
        <v>103</v>
      </c>
      <c r="Q3" s="1" t="s">
        <v>103</v>
      </c>
      <c r="R3" s="1" t="s">
        <v>103</v>
      </c>
      <c r="S3" s="1" t="s">
        <v>103</v>
      </c>
      <c r="T3" s="1" t="s">
        <v>103</v>
      </c>
      <c r="U3" s="1" t="s">
        <v>103</v>
      </c>
      <c r="V3" s="1" t="s">
        <v>103</v>
      </c>
      <c r="W3" s="6" t="s">
        <v>103</v>
      </c>
    </row>
    <row r="4" spans="2:24" ht="15.75" thickBot="1" x14ac:dyDescent="0.3">
      <c r="B4" s="7">
        <v>1</v>
      </c>
      <c r="C4" s="2"/>
      <c r="D4" s="2"/>
      <c r="E4" s="2"/>
      <c r="F4" s="2"/>
      <c r="G4" s="3" t="s">
        <v>44</v>
      </c>
      <c r="H4" s="3" t="s">
        <v>58</v>
      </c>
      <c r="I4" s="3" t="s">
        <v>60</v>
      </c>
      <c r="J4" s="3" t="s">
        <v>62</v>
      </c>
      <c r="K4" s="3" t="s">
        <v>69</v>
      </c>
      <c r="L4" s="3" t="s">
        <v>42</v>
      </c>
      <c r="M4" s="3" t="s">
        <v>70</v>
      </c>
      <c r="N4" s="3" t="s">
        <v>71</v>
      </c>
      <c r="O4" s="13" t="str">
        <f>_xlfn.CONCAT(C4:N4)</f>
        <v>EFGHIJKL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115</v>
      </c>
      <c r="U4" s="2" t="s">
        <v>116</v>
      </c>
      <c r="V4" s="2" t="s">
        <v>117</v>
      </c>
      <c r="W4" s="8" t="s">
        <v>118</v>
      </c>
      <c r="X4" s="13" t="str">
        <f>_xlfn.CONCAT(P4:W4)</f>
        <v>3E3J3I3F3H3G3L3K</v>
      </c>
    </row>
    <row r="5" spans="2:24" ht="15.75" thickBot="1" x14ac:dyDescent="0.3">
      <c r="B5" s="7">
        <v>2</v>
      </c>
      <c r="C5" s="2"/>
      <c r="D5" s="2"/>
      <c r="E5" s="2"/>
      <c r="F5" s="3" t="s">
        <v>45</v>
      </c>
      <c r="G5" s="2"/>
      <c r="H5" s="3" t="s">
        <v>58</v>
      </c>
      <c r="I5" s="3" t="s">
        <v>60</v>
      </c>
      <c r="J5" s="3" t="s">
        <v>62</v>
      </c>
      <c r="K5" s="3" t="s">
        <v>69</v>
      </c>
      <c r="L5" s="3" t="s">
        <v>42</v>
      </c>
      <c r="M5" s="3" t="s">
        <v>70</v>
      </c>
      <c r="N5" s="3" t="s">
        <v>71</v>
      </c>
      <c r="O5" s="13" t="str">
        <f t="shared" ref="O5:O68" si="0">_xlfn.CONCAT(C5:N5)</f>
        <v>DFGHIJKL</v>
      </c>
      <c r="P5" s="2" t="s">
        <v>115</v>
      </c>
      <c r="Q5" s="2" t="s">
        <v>116</v>
      </c>
      <c r="R5" s="2" t="s">
        <v>113</v>
      </c>
      <c r="S5" s="2" t="s">
        <v>119</v>
      </c>
      <c r="T5" s="2" t="s">
        <v>112</v>
      </c>
      <c r="U5" s="2" t="s">
        <v>114</v>
      </c>
      <c r="V5" s="2" t="s">
        <v>117</v>
      </c>
      <c r="W5" s="8" t="s">
        <v>118</v>
      </c>
      <c r="X5" s="13" t="str">
        <f t="shared" ref="X5:X68" si="1">_xlfn.CONCAT(P5:W5)</f>
        <v>3H3G3I3D3J3F3L3K</v>
      </c>
    </row>
    <row r="6" spans="2:24" ht="15.75" thickBot="1" x14ac:dyDescent="0.3">
      <c r="B6" s="7">
        <v>3</v>
      </c>
      <c r="C6" s="2"/>
      <c r="D6" s="2"/>
      <c r="E6" s="2"/>
      <c r="F6" s="3" t="s">
        <v>45</v>
      </c>
      <c r="G6" s="3" t="s">
        <v>44</v>
      </c>
      <c r="H6" s="2"/>
      <c r="I6" s="3" t="s">
        <v>60</v>
      </c>
      <c r="J6" s="3" t="s">
        <v>62</v>
      </c>
      <c r="K6" s="3" t="s">
        <v>69</v>
      </c>
      <c r="L6" s="3" t="s">
        <v>42</v>
      </c>
      <c r="M6" s="3" t="s">
        <v>70</v>
      </c>
      <c r="N6" s="3" t="s">
        <v>71</v>
      </c>
      <c r="O6" s="13" t="str">
        <f t="shared" si="0"/>
        <v>DEGHIJKL</v>
      </c>
      <c r="P6" s="2" t="s">
        <v>111</v>
      </c>
      <c r="Q6" s="2" t="s">
        <v>112</v>
      </c>
      <c r="R6" s="2" t="s">
        <v>113</v>
      </c>
      <c r="S6" s="2" t="s">
        <v>119</v>
      </c>
      <c r="T6" s="2" t="s">
        <v>115</v>
      </c>
      <c r="U6" s="2" t="s">
        <v>116</v>
      </c>
      <c r="V6" s="2" t="s">
        <v>117</v>
      </c>
      <c r="W6" s="8" t="s">
        <v>118</v>
      </c>
      <c r="X6" s="13" t="str">
        <f t="shared" si="1"/>
        <v>3E3J3I3D3H3G3L3K</v>
      </c>
    </row>
    <row r="7" spans="2:24" ht="15.75" thickBot="1" x14ac:dyDescent="0.3">
      <c r="B7" s="7">
        <v>4</v>
      </c>
      <c r="C7" s="2"/>
      <c r="D7" s="2"/>
      <c r="E7" s="2"/>
      <c r="F7" s="3" t="s">
        <v>45</v>
      </c>
      <c r="G7" s="3" t="s">
        <v>44</v>
      </c>
      <c r="H7" s="3" t="s">
        <v>58</v>
      </c>
      <c r="I7" s="2"/>
      <c r="J7" s="3" t="s">
        <v>62</v>
      </c>
      <c r="K7" s="3" t="s">
        <v>69</v>
      </c>
      <c r="L7" s="3" t="s">
        <v>42</v>
      </c>
      <c r="M7" s="3" t="s">
        <v>70</v>
      </c>
      <c r="N7" s="3" t="s">
        <v>71</v>
      </c>
      <c r="O7" s="13" t="str">
        <f t="shared" si="0"/>
        <v>DEFHIJKL</v>
      </c>
      <c r="P7" s="2" t="s">
        <v>111</v>
      </c>
      <c r="Q7" s="2" t="s">
        <v>112</v>
      </c>
      <c r="R7" s="2" t="s">
        <v>113</v>
      </c>
      <c r="S7" s="2" t="s">
        <v>119</v>
      </c>
      <c r="T7" s="2" t="s">
        <v>115</v>
      </c>
      <c r="U7" s="2" t="s">
        <v>114</v>
      </c>
      <c r="V7" s="2" t="s">
        <v>117</v>
      </c>
      <c r="W7" s="8" t="s">
        <v>118</v>
      </c>
      <c r="X7" s="13" t="str">
        <f t="shared" si="1"/>
        <v>3E3J3I3D3H3F3L3K</v>
      </c>
    </row>
    <row r="8" spans="2:24" ht="15.75" thickBot="1" x14ac:dyDescent="0.3">
      <c r="B8" s="7">
        <v>5</v>
      </c>
      <c r="C8" s="2"/>
      <c r="D8" s="2"/>
      <c r="E8" s="2"/>
      <c r="F8" s="3" t="s">
        <v>45</v>
      </c>
      <c r="G8" s="3" t="s">
        <v>44</v>
      </c>
      <c r="H8" s="3" t="s">
        <v>58</v>
      </c>
      <c r="I8" s="3" t="s">
        <v>60</v>
      </c>
      <c r="J8" s="2"/>
      <c r="K8" s="3" t="s">
        <v>69</v>
      </c>
      <c r="L8" s="3" t="s">
        <v>42</v>
      </c>
      <c r="M8" s="3" t="s">
        <v>70</v>
      </c>
      <c r="N8" s="3" t="s">
        <v>71</v>
      </c>
      <c r="O8" s="13" t="str">
        <f t="shared" si="0"/>
        <v>DEFGIJKL</v>
      </c>
      <c r="P8" s="2" t="s">
        <v>111</v>
      </c>
      <c r="Q8" s="2" t="s">
        <v>116</v>
      </c>
      <c r="R8" s="2" t="s">
        <v>113</v>
      </c>
      <c r="S8" s="2" t="s">
        <v>119</v>
      </c>
      <c r="T8" s="2" t="s">
        <v>112</v>
      </c>
      <c r="U8" s="2" t="s">
        <v>114</v>
      </c>
      <c r="V8" s="2" t="s">
        <v>117</v>
      </c>
      <c r="W8" s="8" t="s">
        <v>118</v>
      </c>
      <c r="X8" s="13" t="str">
        <f t="shared" si="1"/>
        <v>3E3G3I3D3J3F3L3K</v>
      </c>
    </row>
    <row r="9" spans="2:24" ht="15.75" thickBot="1" x14ac:dyDescent="0.3">
      <c r="B9" s="7">
        <v>6</v>
      </c>
      <c r="C9" s="2"/>
      <c r="D9" s="2"/>
      <c r="E9" s="2"/>
      <c r="F9" s="3" t="s">
        <v>45</v>
      </c>
      <c r="G9" s="3" t="s">
        <v>44</v>
      </c>
      <c r="H9" s="3" t="s">
        <v>58</v>
      </c>
      <c r="I9" s="3" t="s">
        <v>60</v>
      </c>
      <c r="J9" s="3" t="s">
        <v>62</v>
      </c>
      <c r="K9" s="2"/>
      <c r="L9" s="3" t="s">
        <v>42</v>
      </c>
      <c r="M9" s="3" t="s">
        <v>70</v>
      </c>
      <c r="N9" s="3" t="s">
        <v>71</v>
      </c>
      <c r="O9" s="13" t="str">
        <f t="shared" si="0"/>
        <v>DEFGHJKL</v>
      </c>
      <c r="P9" s="2" t="s">
        <v>111</v>
      </c>
      <c r="Q9" s="2" t="s">
        <v>116</v>
      </c>
      <c r="R9" s="2" t="s">
        <v>112</v>
      </c>
      <c r="S9" s="2" t="s">
        <v>119</v>
      </c>
      <c r="T9" s="2" t="s">
        <v>115</v>
      </c>
      <c r="U9" s="2" t="s">
        <v>114</v>
      </c>
      <c r="V9" s="2" t="s">
        <v>117</v>
      </c>
      <c r="W9" s="8" t="s">
        <v>118</v>
      </c>
      <c r="X9" s="13" t="str">
        <f t="shared" si="1"/>
        <v>3E3G3J3D3H3F3L3K</v>
      </c>
    </row>
    <row r="10" spans="2:24" ht="15.75" thickBot="1" x14ac:dyDescent="0.3">
      <c r="B10" s="7">
        <v>7</v>
      </c>
      <c r="C10" s="2"/>
      <c r="D10" s="2"/>
      <c r="E10" s="2"/>
      <c r="F10" s="3" t="s">
        <v>45</v>
      </c>
      <c r="G10" s="3" t="s">
        <v>44</v>
      </c>
      <c r="H10" s="3" t="s">
        <v>58</v>
      </c>
      <c r="I10" s="3" t="s">
        <v>60</v>
      </c>
      <c r="J10" s="3" t="s">
        <v>62</v>
      </c>
      <c r="K10" s="3" t="s">
        <v>69</v>
      </c>
      <c r="L10" s="2"/>
      <c r="M10" s="3" t="s">
        <v>70</v>
      </c>
      <c r="N10" s="3" t="s">
        <v>71</v>
      </c>
      <c r="O10" s="13" t="str">
        <f t="shared" si="0"/>
        <v>DEFGHIKL</v>
      </c>
      <c r="P10" s="2" t="s">
        <v>111</v>
      </c>
      <c r="Q10" s="2" t="s">
        <v>116</v>
      </c>
      <c r="R10" s="2" t="s">
        <v>113</v>
      </c>
      <c r="S10" s="2" t="s">
        <v>119</v>
      </c>
      <c r="T10" s="2" t="s">
        <v>115</v>
      </c>
      <c r="U10" s="2" t="s">
        <v>114</v>
      </c>
      <c r="V10" s="2" t="s">
        <v>117</v>
      </c>
      <c r="W10" s="8" t="s">
        <v>118</v>
      </c>
      <c r="X10" s="13" t="str">
        <f t="shared" si="1"/>
        <v>3E3G3I3D3H3F3L3K</v>
      </c>
    </row>
    <row r="11" spans="2:24" ht="15.75" thickBot="1" x14ac:dyDescent="0.3">
      <c r="B11" s="7">
        <v>8</v>
      </c>
      <c r="C11" s="2"/>
      <c r="D11" s="2"/>
      <c r="E11" s="2"/>
      <c r="F11" s="3" t="s">
        <v>45</v>
      </c>
      <c r="G11" s="3" t="s">
        <v>44</v>
      </c>
      <c r="H11" s="3" t="s">
        <v>58</v>
      </c>
      <c r="I11" s="3" t="s">
        <v>60</v>
      </c>
      <c r="J11" s="3" t="s">
        <v>62</v>
      </c>
      <c r="K11" s="3" t="s">
        <v>69</v>
      </c>
      <c r="L11" s="3" t="s">
        <v>42</v>
      </c>
      <c r="M11" s="2"/>
      <c r="N11" s="3" t="s">
        <v>71</v>
      </c>
      <c r="O11" s="13" t="str">
        <f t="shared" si="0"/>
        <v>DEFGHIJL</v>
      </c>
      <c r="P11" s="2" t="s">
        <v>111</v>
      </c>
      <c r="Q11" s="2" t="s">
        <v>116</v>
      </c>
      <c r="R11" s="2" t="s">
        <v>112</v>
      </c>
      <c r="S11" s="2" t="s">
        <v>119</v>
      </c>
      <c r="T11" s="2" t="s">
        <v>115</v>
      </c>
      <c r="U11" s="2" t="s">
        <v>114</v>
      </c>
      <c r="V11" s="2" t="s">
        <v>117</v>
      </c>
      <c r="W11" s="8" t="s">
        <v>113</v>
      </c>
      <c r="X11" s="13" t="str">
        <f t="shared" si="1"/>
        <v>3E3G3J3D3H3F3L3I</v>
      </c>
    </row>
    <row r="12" spans="2:24" ht="15.75" thickBot="1" x14ac:dyDescent="0.3">
      <c r="B12" s="7">
        <v>9</v>
      </c>
      <c r="C12" s="2"/>
      <c r="D12" s="2"/>
      <c r="E12" s="2"/>
      <c r="F12" s="3" t="s">
        <v>45</v>
      </c>
      <c r="G12" s="3" t="s">
        <v>44</v>
      </c>
      <c r="H12" s="3" t="s">
        <v>58</v>
      </c>
      <c r="I12" s="3" t="s">
        <v>60</v>
      </c>
      <c r="J12" s="3" t="s">
        <v>62</v>
      </c>
      <c r="K12" s="3" t="s">
        <v>69</v>
      </c>
      <c r="L12" s="3" t="s">
        <v>42</v>
      </c>
      <c r="M12" s="3" t="s">
        <v>70</v>
      </c>
      <c r="N12" s="2"/>
      <c r="O12" s="13" t="str">
        <f t="shared" si="0"/>
        <v>DEFGHIJK</v>
      </c>
      <c r="P12" s="2" t="s">
        <v>111</v>
      </c>
      <c r="Q12" s="2" t="s">
        <v>116</v>
      </c>
      <c r="R12" s="2" t="s">
        <v>112</v>
      </c>
      <c r="S12" s="2" t="s">
        <v>119</v>
      </c>
      <c r="T12" s="2" t="s">
        <v>115</v>
      </c>
      <c r="U12" s="2" t="s">
        <v>114</v>
      </c>
      <c r="V12" s="2" t="s">
        <v>113</v>
      </c>
      <c r="W12" s="8" t="s">
        <v>118</v>
      </c>
      <c r="X12" s="13" t="str">
        <f t="shared" si="1"/>
        <v>3E3G3J3D3H3F3I3K</v>
      </c>
    </row>
    <row r="13" spans="2:24" ht="15.75" thickBot="1" x14ac:dyDescent="0.3">
      <c r="B13" s="7">
        <v>10</v>
      </c>
      <c r="C13" s="2"/>
      <c r="D13" s="2"/>
      <c r="E13" s="3" t="s">
        <v>50</v>
      </c>
      <c r="F13" s="2"/>
      <c r="G13" s="2"/>
      <c r="H13" s="3" t="s">
        <v>58</v>
      </c>
      <c r="I13" s="3" t="s">
        <v>60</v>
      </c>
      <c r="J13" s="3" t="s">
        <v>62</v>
      </c>
      <c r="K13" s="3" t="s">
        <v>69</v>
      </c>
      <c r="L13" s="3" t="s">
        <v>42</v>
      </c>
      <c r="M13" s="3" t="s">
        <v>70</v>
      </c>
      <c r="N13" s="3" t="s">
        <v>71</v>
      </c>
      <c r="O13" s="13" t="str">
        <f t="shared" si="0"/>
        <v>CFGHIJKL</v>
      </c>
      <c r="P13" s="2" t="s">
        <v>115</v>
      </c>
      <c r="Q13" s="2" t="s">
        <v>116</v>
      </c>
      <c r="R13" s="2" t="s">
        <v>113</v>
      </c>
      <c r="S13" s="2" t="s">
        <v>120</v>
      </c>
      <c r="T13" s="2" t="s">
        <v>112</v>
      </c>
      <c r="U13" s="2" t="s">
        <v>114</v>
      </c>
      <c r="V13" s="2" t="s">
        <v>117</v>
      </c>
      <c r="W13" s="8" t="s">
        <v>118</v>
      </c>
      <c r="X13" s="13" t="str">
        <f t="shared" si="1"/>
        <v>3H3G3I3C3J3F3L3K</v>
      </c>
    </row>
    <row r="14" spans="2:24" ht="15.75" thickBot="1" x14ac:dyDescent="0.3">
      <c r="B14" s="7">
        <v>11</v>
      </c>
      <c r="C14" s="2"/>
      <c r="D14" s="2"/>
      <c r="E14" s="3" t="s">
        <v>50</v>
      </c>
      <c r="F14" s="2"/>
      <c r="G14" s="3" t="s">
        <v>44</v>
      </c>
      <c r="H14" s="2"/>
      <c r="I14" s="3" t="s">
        <v>60</v>
      </c>
      <c r="J14" s="3" t="s">
        <v>62</v>
      </c>
      <c r="K14" s="3" t="s">
        <v>69</v>
      </c>
      <c r="L14" s="3" t="s">
        <v>42</v>
      </c>
      <c r="M14" s="3" t="s">
        <v>70</v>
      </c>
      <c r="N14" s="3" t="s">
        <v>71</v>
      </c>
      <c r="O14" s="13" t="str">
        <f t="shared" si="0"/>
        <v>CEGHIJKL</v>
      </c>
      <c r="P14" s="2" t="s">
        <v>111</v>
      </c>
      <c r="Q14" s="2" t="s">
        <v>112</v>
      </c>
      <c r="R14" s="2" t="s">
        <v>113</v>
      </c>
      <c r="S14" s="2" t="s">
        <v>120</v>
      </c>
      <c r="T14" s="2" t="s">
        <v>115</v>
      </c>
      <c r="U14" s="2" t="s">
        <v>116</v>
      </c>
      <c r="V14" s="2" t="s">
        <v>117</v>
      </c>
      <c r="W14" s="8" t="s">
        <v>118</v>
      </c>
      <c r="X14" s="13" t="str">
        <f t="shared" si="1"/>
        <v>3E3J3I3C3H3G3L3K</v>
      </c>
    </row>
    <row r="15" spans="2:24" ht="15.75" thickBot="1" x14ac:dyDescent="0.3">
      <c r="B15" s="7">
        <v>12</v>
      </c>
      <c r="C15" s="2"/>
      <c r="D15" s="2"/>
      <c r="E15" s="3" t="s">
        <v>50</v>
      </c>
      <c r="F15" s="2"/>
      <c r="G15" s="3" t="s">
        <v>44</v>
      </c>
      <c r="H15" s="3" t="s">
        <v>58</v>
      </c>
      <c r="I15" s="2"/>
      <c r="J15" s="3" t="s">
        <v>62</v>
      </c>
      <c r="K15" s="3" t="s">
        <v>69</v>
      </c>
      <c r="L15" s="3" t="s">
        <v>42</v>
      </c>
      <c r="M15" s="3" t="s">
        <v>70</v>
      </c>
      <c r="N15" s="3" t="s">
        <v>71</v>
      </c>
      <c r="O15" s="13" t="str">
        <f t="shared" si="0"/>
        <v>CEFHIJKL</v>
      </c>
      <c r="P15" s="2" t="s">
        <v>111</v>
      </c>
      <c r="Q15" s="2" t="s">
        <v>112</v>
      </c>
      <c r="R15" s="2" t="s">
        <v>113</v>
      </c>
      <c r="S15" s="2" t="s">
        <v>120</v>
      </c>
      <c r="T15" s="2" t="s">
        <v>115</v>
      </c>
      <c r="U15" s="2" t="s">
        <v>114</v>
      </c>
      <c r="V15" s="2" t="s">
        <v>117</v>
      </c>
      <c r="W15" s="8" t="s">
        <v>118</v>
      </c>
      <c r="X15" s="13" t="str">
        <f t="shared" si="1"/>
        <v>3E3J3I3C3H3F3L3K</v>
      </c>
    </row>
    <row r="16" spans="2:24" ht="15.75" thickBot="1" x14ac:dyDescent="0.3">
      <c r="B16" s="7">
        <v>13</v>
      </c>
      <c r="C16" s="2"/>
      <c r="D16" s="2"/>
      <c r="E16" s="3" t="s">
        <v>50</v>
      </c>
      <c r="F16" s="2"/>
      <c r="G16" s="3" t="s">
        <v>44</v>
      </c>
      <c r="H16" s="3" t="s">
        <v>58</v>
      </c>
      <c r="I16" s="3" t="s">
        <v>60</v>
      </c>
      <c r="J16" s="2"/>
      <c r="K16" s="3" t="s">
        <v>69</v>
      </c>
      <c r="L16" s="3" t="s">
        <v>42</v>
      </c>
      <c r="M16" s="3" t="s">
        <v>70</v>
      </c>
      <c r="N16" s="3" t="s">
        <v>71</v>
      </c>
      <c r="O16" s="13" t="str">
        <f t="shared" si="0"/>
        <v>CEFGIJKL</v>
      </c>
      <c r="P16" s="2" t="s">
        <v>111</v>
      </c>
      <c r="Q16" s="2" t="s">
        <v>116</v>
      </c>
      <c r="R16" s="2" t="s">
        <v>113</v>
      </c>
      <c r="S16" s="2" t="s">
        <v>120</v>
      </c>
      <c r="T16" s="2" t="s">
        <v>112</v>
      </c>
      <c r="U16" s="2" t="s">
        <v>114</v>
      </c>
      <c r="V16" s="2" t="s">
        <v>117</v>
      </c>
      <c r="W16" s="8" t="s">
        <v>118</v>
      </c>
      <c r="X16" s="13" t="str">
        <f t="shared" si="1"/>
        <v>3E3G3I3C3J3F3L3K</v>
      </c>
    </row>
    <row r="17" spans="2:24" ht="15.75" thickBot="1" x14ac:dyDescent="0.3">
      <c r="B17" s="7">
        <v>14</v>
      </c>
      <c r="C17" s="2"/>
      <c r="D17" s="2"/>
      <c r="E17" s="3" t="s">
        <v>50</v>
      </c>
      <c r="F17" s="2"/>
      <c r="G17" s="3" t="s">
        <v>44</v>
      </c>
      <c r="H17" s="3" t="s">
        <v>58</v>
      </c>
      <c r="I17" s="3" t="s">
        <v>60</v>
      </c>
      <c r="J17" s="3" t="s">
        <v>62</v>
      </c>
      <c r="K17" s="2"/>
      <c r="L17" s="3" t="s">
        <v>42</v>
      </c>
      <c r="M17" s="3" t="s">
        <v>70</v>
      </c>
      <c r="N17" s="3" t="s">
        <v>71</v>
      </c>
      <c r="O17" s="13" t="str">
        <f t="shared" si="0"/>
        <v>CEFGHJKL</v>
      </c>
      <c r="P17" s="2" t="s">
        <v>111</v>
      </c>
      <c r="Q17" s="2" t="s">
        <v>116</v>
      </c>
      <c r="R17" s="2" t="s">
        <v>112</v>
      </c>
      <c r="S17" s="2" t="s">
        <v>120</v>
      </c>
      <c r="T17" s="2" t="s">
        <v>115</v>
      </c>
      <c r="U17" s="2" t="s">
        <v>114</v>
      </c>
      <c r="V17" s="2" t="s">
        <v>117</v>
      </c>
      <c r="W17" s="8" t="s">
        <v>118</v>
      </c>
      <c r="X17" s="13" t="str">
        <f t="shared" si="1"/>
        <v>3E3G3J3C3H3F3L3K</v>
      </c>
    </row>
    <row r="18" spans="2:24" ht="15.75" thickBot="1" x14ac:dyDescent="0.3">
      <c r="B18" s="7">
        <v>15</v>
      </c>
      <c r="C18" s="2"/>
      <c r="D18" s="2"/>
      <c r="E18" s="3" t="s">
        <v>50</v>
      </c>
      <c r="F18" s="2"/>
      <c r="G18" s="3" t="s">
        <v>44</v>
      </c>
      <c r="H18" s="3" t="s">
        <v>58</v>
      </c>
      <c r="I18" s="3" t="s">
        <v>60</v>
      </c>
      <c r="J18" s="3" t="s">
        <v>62</v>
      </c>
      <c r="K18" s="3" t="s">
        <v>69</v>
      </c>
      <c r="L18" s="2"/>
      <c r="M18" s="3" t="s">
        <v>70</v>
      </c>
      <c r="N18" s="3" t="s">
        <v>71</v>
      </c>
      <c r="O18" s="13" t="str">
        <f t="shared" si="0"/>
        <v>CEFGHIKL</v>
      </c>
      <c r="P18" s="2" t="s">
        <v>111</v>
      </c>
      <c r="Q18" s="2" t="s">
        <v>116</v>
      </c>
      <c r="R18" s="2" t="s">
        <v>113</v>
      </c>
      <c r="S18" s="2" t="s">
        <v>120</v>
      </c>
      <c r="T18" s="2" t="s">
        <v>115</v>
      </c>
      <c r="U18" s="2" t="s">
        <v>114</v>
      </c>
      <c r="V18" s="2" t="s">
        <v>117</v>
      </c>
      <c r="W18" s="8" t="s">
        <v>118</v>
      </c>
      <c r="X18" s="13" t="str">
        <f t="shared" si="1"/>
        <v>3E3G3I3C3H3F3L3K</v>
      </c>
    </row>
    <row r="19" spans="2:24" ht="15.75" thickBot="1" x14ac:dyDescent="0.3">
      <c r="B19" s="7">
        <v>16</v>
      </c>
      <c r="C19" s="2"/>
      <c r="D19" s="2"/>
      <c r="E19" s="3" t="s">
        <v>50</v>
      </c>
      <c r="F19" s="2"/>
      <c r="G19" s="3" t="s">
        <v>44</v>
      </c>
      <c r="H19" s="3" t="s">
        <v>58</v>
      </c>
      <c r="I19" s="3" t="s">
        <v>60</v>
      </c>
      <c r="J19" s="3" t="s">
        <v>62</v>
      </c>
      <c r="K19" s="3" t="s">
        <v>69</v>
      </c>
      <c r="L19" s="3" t="s">
        <v>42</v>
      </c>
      <c r="M19" s="2"/>
      <c r="N19" s="3" t="s">
        <v>71</v>
      </c>
      <c r="O19" s="13" t="str">
        <f t="shared" si="0"/>
        <v>CEFGHIJL</v>
      </c>
      <c r="P19" s="2" t="s">
        <v>111</v>
      </c>
      <c r="Q19" s="2" t="s">
        <v>116</v>
      </c>
      <c r="R19" s="2" t="s">
        <v>112</v>
      </c>
      <c r="S19" s="2" t="s">
        <v>120</v>
      </c>
      <c r="T19" s="2" t="s">
        <v>115</v>
      </c>
      <c r="U19" s="2" t="s">
        <v>114</v>
      </c>
      <c r="V19" s="2" t="s">
        <v>117</v>
      </c>
      <c r="W19" s="8" t="s">
        <v>113</v>
      </c>
      <c r="X19" s="13" t="str">
        <f t="shared" si="1"/>
        <v>3E3G3J3C3H3F3L3I</v>
      </c>
    </row>
    <row r="20" spans="2:24" ht="15.75" thickBot="1" x14ac:dyDescent="0.3">
      <c r="B20" s="7">
        <v>17</v>
      </c>
      <c r="C20" s="2"/>
      <c r="D20" s="2"/>
      <c r="E20" s="3" t="s">
        <v>50</v>
      </c>
      <c r="F20" s="2"/>
      <c r="G20" s="3" t="s">
        <v>44</v>
      </c>
      <c r="H20" s="3" t="s">
        <v>58</v>
      </c>
      <c r="I20" s="3" t="s">
        <v>60</v>
      </c>
      <c r="J20" s="3" t="s">
        <v>62</v>
      </c>
      <c r="K20" s="3" t="s">
        <v>69</v>
      </c>
      <c r="L20" s="3" t="s">
        <v>42</v>
      </c>
      <c r="M20" s="3" t="s">
        <v>70</v>
      </c>
      <c r="N20" s="2"/>
      <c r="O20" s="13" t="str">
        <f t="shared" si="0"/>
        <v>CEFGHIJK</v>
      </c>
      <c r="P20" s="2" t="s">
        <v>111</v>
      </c>
      <c r="Q20" s="2" t="s">
        <v>116</v>
      </c>
      <c r="R20" s="2" t="s">
        <v>112</v>
      </c>
      <c r="S20" s="2" t="s">
        <v>120</v>
      </c>
      <c r="T20" s="2" t="s">
        <v>115</v>
      </c>
      <c r="U20" s="2" t="s">
        <v>114</v>
      </c>
      <c r="V20" s="2" t="s">
        <v>113</v>
      </c>
      <c r="W20" s="8" t="s">
        <v>118</v>
      </c>
      <c r="X20" s="13" t="str">
        <f t="shared" si="1"/>
        <v>3E3G3J3C3H3F3I3K</v>
      </c>
    </row>
    <row r="21" spans="2:24" ht="15.75" thickBot="1" x14ac:dyDescent="0.3">
      <c r="B21" s="7">
        <v>18</v>
      </c>
      <c r="C21" s="2"/>
      <c r="D21" s="2"/>
      <c r="E21" s="3" t="s">
        <v>50</v>
      </c>
      <c r="F21" s="3" t="s">
        <v>45</v>
      </c>
      <c r="G21" s="2"/>
      <c r="H21" s="2"/>
      <c r="I21" s="3" t="s">
        <v>60</v>
      </c>
      <c r="J21" s="3" t="s">
        <v>62</v>
      </c>
      <c r="K21" s="3" t="s">
        <v>69</v>
      </c>
      <c r="L21" s="3" t="s">
        <v>42</v>
      </c>
      <c r="M21" s="3" t="s">
        <v>70</v>
      </c>
      <c r="N21" s="3" t="s">
        <v>71</v>
      </c>
      <c r="O21" s="13" t="str">
        <f t="shared" si="0"/>
        <v>CDGHIJKL</v>
      </c>
      <c r="P21" s="2" t="s">
        <v>115</v>
      </c>
      <c r="Q21" s="2" t="s">
        <v>116</v>
      </c>
      <c r="R21" s="2" t="s">
        <v>113</v>
      </c>
      <c r="S21" s="2" t="s">
        <v>120</v>
      </c>
      <c r="T21" s="2" t="s">
        <v>112</v>
      </c>
      <c r="U21" s="2" t="s">
        <v>119</v>
      </c>
      <c r="V21" s="2" t="s">
        <v>117</v>
      </c>
      <c r="W21" s="8" t="s">
        <v>118</v>
      </c>
      <c r="X21" s="13" t="str">
        <f t="shared" si="1"/>
        <v>3H3G3I3C3J3D3L3K</v>
      </c>
    </row>
    <row r="22" spans="2:24" ht="15.75" thickBot="1" x14ac:dyDescent="0.3">
      <c r="B22" s="7">
        <v>19</v>
      </c>
      <c r="C22" s="2"/>
      <c r="D22" s="2"/>
      <c r="E22" s="3" t="s">
        <v>50</v>
      </c>
      <c r="F22" s="3" t="s">
        <v>45</v>
      </c>
      <c r="G22" s="2"/>
      <c r="H22" s="3" t="s">
        <v>58</v>
      </c>
      <c r="I22" s="2"/>
      <c r="J22" s="3" t="s">
        <v>62</v>
      </c>
      <c r="K22" s="3" t="s">
        <v>69</v>
      </c>
      <c r="L22" s="3" t="s">
        <v>42</v>
      </c>
      <c r="M22" s="3" t="s">
        <v>70</v>
      </c>
      <c r="N22" s="3" t="s">
        <v>71</v>
      </c>
      <c r="O22" s="13" t="str">
        <f t="shared" si="0"/>
        <v>CDFHIJKL</v>
      </c>
      <c r="P22" s="2" t="s">
        <v>120</v>
      </c>
      <c r="Q22" s="2" t="s">
        <v>112</v>
      </c>
      <c r="R22" s="2" t="s">
        <v>113</v>
      </c>
      <c r="S22" s="2" t="s">
        <v>119</v>
      </c>
      <c r="T22" s="2" t="s">
        <v>115</v>
      </c>
      <c r="U22" s="2" t="s">
        <v>114</v>
      </c>
      <c r="V22" s="2" t="s">
        <v>117</v>
      </c>
      <c r="W22" s="8" t="s">
        <v>118</v>
      </c>
      <c r="X22" s="13" t="str">
        <f t="shared" si="1"/>
        <v>3C3J3I3D3H3F3L3K</v>
      </c>
    </row>
    <row r="23" spans="2:24" ht="15.75" thickBot="1" x14ac:dyDescent="0.3">
      <c r="B23" s="7">
        <v>20</v>
      </c>
      <c r="C23" s="2"/>
      <c r="D23" s="2"/>
      <c r="E23" s="3" t="s">
        <v>50</v>
      </c>
      <c r="F23" s="3" t="s">
        <v>45</v>
      </c>
      <c r="G23" s="2"/>
      <c r="H23" s="3" t="s">
        <v>58</v>
      </c>
      <c r="I23" s="3" t="s">
        <v>60</v>
      </c>
      <c r="J23" s="2"/>
      <c r="K23" s="3" t="s">
        <v>69</v>
      </c>
      <c r="L23" s="3" t="s">
        <v>42</v>
      </c>
      <c r="M23" s="3" t="s">
        <v>70</v>
      </c>
      <c r="N23" s="3" t="s">
        <v>71</v>
      </c>
      <c r="O23" s="13" t="str">
        <f t="shared" si="0"/>
        <v>CDFGIJKL</v>
      </c>
      <c r="P23" s="2" t="s">
        <v>120</v>
      </c>
      <c r="Q23" s="2" t="s">
        <v>116</v>
      </c>
      <c r="R23" s="2" t="s">
        <v>113</v>
      </c>
      <c r="S23" s="2" t="s">
        <v>119</v>
      </c>
      <c r="T23" s="2" t="s">
        <v>112</v>
      </c>
      <c r="U23" s="2" t="s">
        <v>114</v>
      </c>
      <c r="V23" s="2" t="s">
        <v>117</v>
      </c>
      <c r="W23" s="8" t="s">
        <v>118</v>
      </c>
      <c r="X23" s="13" t="str">
        <f t="shared" si="1"/>
        <v>3C3G3I3D3J3F3L3K</v>
      </c>
    </row>
    <row r="24" spans="2:24" ht="15.75" thickBot="1" x14ac:dyDescent="0.3">
      <c r="B24" s="7">
        <v>21</v>
      </c>
      <c r="C24" s="2"/>
      <c r="D24" s="2"/>
      <c r="E24" s="3" t="s">
        <v>50</v>
      </c>
      <c r="F24" s="3" t="s">
        <v>45</v>
      </c>
      <c r="G24" s="2"/>
      <c r="H24" s="3" t="s">
        <v>58</v>
      </c>
      <c r="I24" s="3" t="s">
        <v>60</v>
      </c>
      <c r="J24" s="3" t="s">
        <v>62</v>
      </c>
      <c r="K24" s="2"/>
      <c r="L24" s="3" t="s">
        <v>42</v>
      </c>
      <c r="M24" s="3" t="s">
        <v>70</v>
      </c>
      <c r="N24" s="3" t="s">
        <v>71</v>
      </c>
      <c r="O24" s="13" t="str">
        <f t="shared" si="0"/>
        <v>CDFGHJKL</v>
      </c>
      <c r="P24" s="2" t="s">
        <v>120</v>
      </c>
      <c r="Q24" s="2" t="s">
        <v>116</v>
      </c>
      <c r="R24" s="2" t="s">
        <v>112</v>
      </c>
      <c r="S24" s="2" t="s">
        <v>119</v>
      </c>
      <c r="T24" s="2" t="s">
        <v>115</v>
      </c>
      <c r="U24" s="2" t="s">
        <v>114</v>
      </c>
      <c r="V24" s="2" t="s">
        <v>117</v>
      </c>
      <c r="W24" s="8" t="s">
        <v>118</v>
      </c>
      <c r="X24" s="13" t="str">
        <f t="shared" si="1"/>
        <v>3C3G3J3D3H3F3L3K</v>
      </c>
    </row>
    <row r="25" spans="2:24" ht="15.75" thickBot="1" x14ac:dyDescent="0.3">
      <c r="B25" s="7">
        <v>22</v>
      </c>
      <c r="C25" s="2"/>
      <c r="D25" s="2"/>
      <c r="E25" s="3" t="s">
        <v>50</v>
      </c>
      <c r="F25" s="3" t="s">
        <v>45</v>
      </c>
      <c r="G25" s="2"/>
      <c r="H25" s="3" t="s">
        <v>58</v>
      </c>
      <c r="I25" s="3" t="s">
        <v>60</v>
      </c>
      <c r="J25" s="3" t="s">
        <v>62</v>
      </c>
      <c r="K25" s="3" t="s">
        <v>69</v>
      </c>
      <c r="L25" s="2"/>
      <c r="M25" s="3" t="s">
        <v>70</v>
      </c>
      <c r="N25" s="3" t="s">
        <v>71</v>
      </c>
      <c r="O25" s="13" t="str">
        <f t="shared" si="0"/>
        <v>CDFGHIKL</v>
      </c>
      <c r="P25" s="2" t="s">
        <v>120</v>
      </c>
      <c r="Q25" s="2" t="s">
        <v>116</v>
      </c>
      <c r="R25" s="2" t="s">
        <v>113</v>
      </c>
      <c r="S25" s="2" t="s">
        <v>119</v>
      </c>
      <c r="T25" s="2" t="s">
        <v>115</v>
      </c>
      <c r="U25" s="2" t="s">
        <v>114</v>
      </c>
      <c r="V25" s="2" t="s">
        <v>117</v>
      </c>
      <c r="W25" s="8" t="s">
        <v>118</v>
      </c>
      <c r="X25" s="13" t="str">
        <f t="shared" si="1"/>
        <v>3C3G3I3D3H3F3L3K</v>
      </c>
    </row>
    <row r="26" spans="2:24" ht="15.75" thickBot="1" x14ac:dyDescent="0.3">
      <c r="B26" s="7">
        <v>23</v>
      </c>
      <c r="C26" s="2"/>
      <c r="D26" s="2"/>
      <c r="E26" s="3" t="s">
        <v>50</v>
      </c>
      <c r="F26" s="3" t="s">
        <v>45</v>
      </c>
      <c r="G26" s="2"/>
      <c r="H26" s="3" t="s">
        <v>58</v>
      </c>
      <c r="I26" s="3" t="s">
        <v>60</v>
      </c>
      <c r="J26" s="3" t="s">
        <v>62</v>
      </c>
      <c r="K26" s="3" t="s">
        <v>69</v>
      </c>
      <c r="L26" s="3" t="s">
        <v>42</v>
      </c>
      <c r="M26" s="2"/>
      <c r="N26" s="3" t="s">
        <v>71</v>
      </c>
      <c r="O26" s="13" t="str">
        <f t="shared" si="0"/>
        <v>CDFGHIJL</v>
      </c>
      <c r="P26" s="2" t="s">
        <v>120</v>
      </c>
      <c r="Q26" s="2" t="s">
        <v>116</v>
      </c>
      <c r="R26" s="2" t="s">
        <v>112</v>
      </c>
      <c r="S26" s="2" t="s">
        <v>119</v>
      </c>
      <c r="T26" s="2" t="s">
        <v>115</v>
      </c>
      <c r="U26" s="2" t="s">
        <v>114</v>
      </c>
      <c r="V26" s="2" t="s">
        <v>117</v>
      </c>
      <c r="W26" s="8" t="s">
        <v>113</v>
      </c>
      <c r="X26" s="13" t="str">
        <f t="shared" si="1"/>
        <v>3C3G3J3D3H3F3L3I</v>
      </c>
    </row>
    <row r="27" spans="2:24" ht="15.75" thickBot="1" x14ac:dyDescent="0.3">
      <c r="B27" s="7">
        <v>24</v>
      </c>
      <c r="C27" s="2"/>
      <c r="D27" s="2"/>
      <c r="E27" s="3" t="s">
        <v>50</v>
      </c>
      <c r="F27" s="3" t="s">
        <v>45</v>
      </c>
      <c r="G27" s="2"/>
      <c r="H27" s="3" t="s">
        <v>58</v>
      </c>
      <c r="I27" s="3" t="s">
        <v>60</v>
      </c>
      <c r="J27" s="3" t="s">
        <v>62</v>
      </c>
      <c r="K27" s="3" t="s">
        <v>69</v>
      </c>
      <c r="L27" s="3" t="s">
        <v>42</v>
      </c>
      <c r="M27" s="3" t="s">
        <v>70</v>
      </c>
      <c r="N27" s="2"/>
      <c r="O27" s="13" t="str">
        <f t="shared" si="0"/>
        <v>CDFGHIJK</v>
      </c>
      <c r="P27" s="2" t="s">
        <v>120</v>
      </c>
      <c r="Q27" s="2" t="s">
        <v>116</v>
      </c>
      <c r="R27" s="2" t="s">
        <v>112</v>
      </c>
      <c r="S27" s="2" t="s">
        <v>119</v>
      </c>
      <c r="T27" s="2" t="s">
        <v>115</v>
      </c>
      <c r="U27" s="2" t="s">
        <v>114</v>
      </c>
      <c r="V27" s="2" t="s">
        <v>113</v>
      </c>
      <c r="W27" s="8" t="s">
        <v>118</v>
      </c>
      <c r="X27" s="13" t="str">
        <f t="shared" si="1"/>
        <v>3C3G3J3D3H3F3I3K</v>
      </c>
    </row>
    <row r="28" spans="2:24" ht="15.75" thickBot="1" x14ac:dyDescent="0.3">
      <c r="B28" s="7">
        <v>25</v>
      </c>
      <c r="C28" s="2"/>
      <c r="D28" s="2"/>
      <c r="E28" s="3" t="s">
        <v>50</v>
      </c>
      <c r="F28" s="3" t="s">
        <v>45</v>
      </c>
      <c r="G28" s="3" t="s">
        <v>44</v>
      </c>
      <c r="H28" s="2"/>
      <c r="I28" s="2"/>
      <c r="J28" s="3" t="s">
        <v>62</v>
      </c>
      <c r="K28" s="3" t="s">
        <v>69</v>
      </c>
      <c r="L28" s="3" t="s">
        <v>42</v>
      </c>
      <c r="M28" s="3" t="s">
        <v>70</v>
      </c>
      <c r="N28" s="3" t="s">
        <v>71</v>
      </c>
      <c r="O28" s="13" t="str">
        <f t="shared" si="0"/>
        <v>CDEHIJKL</v>
      </c>
      <c r="P28" s="2" t="s">
        <v>111</v>
      </c>
      <c r="Q28" s="2" t="s">
        <v>112</v>
      </c>
      <c r="R28" s="2" t="s">
        <v>113</v>
      </c>
      <c r="S28" s="2" t="s">
        <v>120</v>
      </c>
      <c r="T28" s="2" t="s">
        <v>115</v>
      </c>
      <c r="U28" s="2" t="s">
        <v>119</v>
      </c>
      <c r="V28" s="2" t="s">
        <v>117</v>
      </c>
      <c r="W28" s="8" t="s">
        <v>118</v>
      </c>
      <c r="X28" s="13" t="str">
        <f t="shared" si="1"/>
        <v>3E3J3I3C3H3D3L3K</v>
      </c>
    </row>
    <row r="29" spans="2:24" ht="15.75" thickBot="1" x14ac:dyDescent="0.3">
      <c r="B29" s="7">
        <v>26</v>
      </c>
      <c r="C29" s="2"/>
      <c r="D29" s="2"/>
      <c r="E29" s="3" t="s">
        <v>50</v>
      </c>
      <c r="F29" s="3" t="s">
        <v>45</v>
      </c>
      <c r="G29" s="3" t="s">
        <v>44</v>
      </c>
      <c r="H29" s="2"/>
      <c r="I29" s="3" t="s">
        <v>60</v>
      </c>
      <c r="J29" s="2"/>
      <c r="K29" s="3" t="s">
        <v>69</v>
      </c>
      <c r="L29" s="3" t="s">
        <v>42</v>
      </c>
      <c r="M29" s="3" t="s">
        <v>70</v>
      </c>
      <c r="N29" s="3" t="s">
        <v>71</v>
      </c>
      <c r="O29" s="13" t="str">
        <f t="shared" si="0"/>
        <v>CDEGIJKL</v>
      </c>
      <c r="P29" s="2" t="s">
        <v>111</v>
      </c>
      <c r="Q29" s="2" t="s">
        <v>116</v>
      </c>
      <c r="R29" s="2" t="s">
        <v>113</v>
      </c>
      <c r="S29" s="2" t="s">
        <v>120</v>
      </c>
      <c r="T29" s="2" t="s">
        <v>112</v>
      </c>
      <c r="U29" s="2" t="s">
        <v>119</v>
      </c>
      <c r="V29" s="2" t="s">
        <v>117</v>
      </c>
      <c r="W29" s="8" t="s">
        <v>118</v>
      </c>
      <c r="X29" s="13" t="str">
        <f t="shared" si="1"/>
        <v>3E3G3I3C3J3D3L3K</v>
      </c>
    </row>
    <row r="30" spans="2:24" ht="15.75" thickBot="1" x14ac:dyDescent="0.3">
      <c r="B30" s="7">
        <v>27</v>
      </c>
      <c r="C30" s="2"/>
      <c r="D30" s="2"/>
      <c r="E30" s="3" t="s">
        <v>50</v>
      </c>
      <c r="F30" s="3" t="s">
        <v>45</v>
      </c>
      <c r="G30" s="3" t="s">
        <v>44</v>
      </c>
      <c r="H30" s="2"/>
      <c r="I30" s="3" t="s">
        <v>60</v>
      </c>
      <c r="J30" s="3" t="s">
        <v>62</v>
      </c>
      <c r="K30" s="2"/>
      <c r="L30" s="3" t="s">
        <v>42</v>
      </c>
      <c r="M30" s="3" t="s">
        <v>70</v>
      </c>
      <c r="N30" s="3" t="s">
        <v>71</v>
      </c>
      <c r="O30" s="13" t="str">
        <f t="shared" si="0"/>
        <v>CDEGHJKL</v>
      </c>
      <c r="P30" s="2" t="s">
        <v>111</v>
      </c>
      <c r="Q30" s="2" t="s">
        <v>116</v>
      </c>
      <c r="R30" s="2" t="s">
        <v>112</v>
      </c>
      <c r="S30" s="2" t="s">
        <v>120</v>
      </c>
      <c r="T30" s="2" t="s">
        <v>115</v>
      </c>
      <c r="U30" s="2" t="s">
        <v>119</v>
      </c>
      <c r="V30" s="2" t="s">
        <v>117</v>
      </c>
      <c r="W30" s="8" t="s">
        <v>118</v>
      </c>
      <c r="X30" s="13" t="str">
        <f t="shared" si="1"/>
        <v>3E3G3J3C3H3D3L3K</v>
      </c>
    </row>
    <row r="31" spans="2:24" ht="15.75" thickBot="1" x14ac:dyDescent="0.3">
      <c r="B31" s="7">
        <v>28</v>
      </c>
      <c r="C31" s="2"/>
      <c r="D31" s="2"/>
      <c r="E31" s="3" t="s">
        <v>50</v>
      </c>
      <c r="F31" s="3" t="s">
        <v>45</v>
      </c>
      <c r="G31" s="3" t="s">
        <v>44</v>
      </c>
      <c r="H31" s="2"/>
      <c r="I31" s="3" t="s">
        <v>60</v>
      </c>
      <c r="J31" s="3" t="s">
        <v>62</v>
      </c>
      <c r="K31" s="3" t="s">
        <v>69</v>
      </c>
      <c r="L31" s="2"/>
      <c r="M31" s="3" t="s">
        <v>70</v>
      </c>
      <c r="N31" s="3" t="s">
        <v>71</v>
      </c>
      <c r="O31" s="13" t="str">
        <f t="shared" si="0"/>
        <v>CDEGHIKL</v>
      </c>
      <c r="P31" s="2" t="s">
        <v>111</v>
      </c>
      <c r="Q31" s="2" t="s">
        <v>116</v>
      </c>
      <c r="R31" s="2" t="s">
        <v>113</v>
      </c>
      <c r="S31" s="2" t="s">
        <v>120</v>
      </c>
      <c r="T31" s="2" t="s">
        <v>115</v>
      </c>
      <c r="U31" s="2" t="s">
        <v>119</v>
      </c>
      <c r="V31" s="2" t="s">
        <v>117</v>
      </c>
      <c r="W31" s="8" t="s">
        <v>118</v>
      </c>
      <c r="X31" s="13" t="str">
        <f t="shared" si="1"/>
        <v>3E3G3I3C3H3D3L3K</v>
      </c>
    </row>
    <row r="32" spans="2:24" ht="15.75" thickBot="1" x14ac:dyDescent="0.3">
      <c r="B32" s="7">
        <v>29</v>
      </c>
      <c r="C32" s="2"/>
      <c r="D32" s="2"/>
      <c r="E32" s="3" t="s">
        <v>50</v>
      </c>
      <c r="F32" s="3" t="s">
        <v>45</v>
      </c>
      <c r="G32" s="3" t="s">
        <v>44</v>
      </c>
      <c r="H32" s="2"/>
      <c r="I32" s="3" t="s">
        <v>60</v>
      </c>
      <c r="J32" s="3" t="s">
        <v>62</v>
      </c>
      <c r="K32" s="3" t="s">
        <v>69</v>
      </c>
      <c r="L32" s="3" t="s">
        <v>42</v>
      </c>
      <c r="M32" s="2"/>
      <c r="N32" s="3" t="s">
        <v>71</v>
      </c>
      <c r="O32" s="13" t="str">
        <f t="shared" si="0"/>
        <v>CDEGHIJL</v>
      </c>
      <c r="P32" s="2" t="s">
        <v>111</v>
      </c>
      <c r="Q32" s="2" t="s">
        <v>116</v>
      </c>
      <c r="R32" s="2" t="s">
        <v>112</v>
      </c>
      <c r="S32" s="2" t="s">
        <v>120</v>
      </c>
      <c r="T32" s="2" t="s">
        <v>115</v>
      </c>
      <c r="U32" s="2" t="s">
        <v>119</v>
      </c>
      <c r="V32" s="2" t="s">
        <v>117</v>
      </c>
      <c r="W32" s="8" t="s">
        <v>113</v>
      </c>
      <c r="X32" s="13" t="str">
        <f t="shared" si="1"/>
        <v>3E3G3J3C3H3D3L3I</v>
      </c>
    </row>
    <row r="33" spans="2:24" ht="15.75" thickBot="1" x14ac:dyDescent="0.3">
      <c r="B33" s="7">
        <v>30</v>
      </c>
      <c r="C33" s="2"/>
      <c r="D33" s="2"/>
      <c r="E33" s="3" t="s">
        <v>50</v>
      </c>
      <c r="F33" s="3" t="s">
        <v>45</v>
      </c>
      <c r="G33" s="3" t="s">
        <v>44</v>
      </c>
      <c r="H33" s="2"/>
      <c r="I33" s="3" t="s">
        <v>60</v>
      </c>
      <c r="J33" s="3" t="s">
        <v>62</v>
      </c>
      <c r="K33" s="3" t="s">
        <v>69</v>
      </c>
      <c r="L33" s="3" t="s">
        <v>42</v>
      </c>
      <c r="M33" s="3" t="s">
        <v>70</v>
      </c>
      <c r="N33" s="2"/>
      <c r="O33" s="13" t="str">
        <f t="shared" si="0"/>
        <v>CDEGHIJK</v>
      </c>
      <c r="P33" s="2" t="s">
        <v>111</v>
      </c>
      <c r="Q33" s="2" t="s">
        <v>116</v>
      </c>
      <c r="R33" s="2" t="s">
        <v>112</v>
      </c>
      <c r="S33" s="2" t="s">
        <v>120</v>
      </c>
      <c r="T33" s="2" t="s">
        <v>115</v>
      </c>
      <c r="U33" s="2" t="s">
        <v>119</v>
      </c>
      <c r="V33" s="2" t="s">
        <v>113</v>
      </c>
      <c r="W33" s="8" t="s">
        <v>118</v>
      </c>
      <c r="X33" s="13" t="str">
        <f t="shared" si="1"/>
        <v>3E3G3J3C3H3D3I3K</v>
      </c>
    </row>
    <row r="34" spans="2:24" ht="15.75" thickBot="1" x14ac:dyDescent="0.3">
      <c r="B34" s="7">
        <v>31</v>
      </c>
      <c r="C34" s="2"/>
      <c r="D34" s="2"/>
      <c r="E34" s="3" t="s">
        <v>50</v>
      </c>
      <c r="F34" s="3" t="s">
        <v>45</v>
      </c>
      <c r="G34" s="3" t="s">
        <v>44</v>
      </c>
      <c r="H34" s="3" t="s">
        <v>58</v>
      </c>
      <c r="I34" s="2"/>
      <c r="J34" s="2"/>
      <c r="K34" s="3" t="s">
        <v>69</v>
      </c>
      <c r="L34" s="3" t="s">
        <v>42</v>
      </c>
      <c r="M34" s="3" t="s">
        <v>70</v>
      </c>
      <c r="N34" s="3" t="s">
        <v>71</v>
      </c>
      <c r="O34" s="13" t="str">
        <f t="shared" si="0"/>
        <v>CDEFIJKL</v>
      </c>
      <c r="P34" s="2" t="s">
        <v>120</v>
      </c>
      <c r="Q34" s="2" t="s">
        <v>112</v>
      </c>
      <c r="R34" s="2" t="s">
        <v>111</v>
      </c>
      <c r="S34" s="2" t="s">
        <v>119</v>
      </c>
      <c r="T34" s="2" t="s">
        <v>113</v>
      </c>
      <c r="U34" s="2" t="s">
        <v>114</v>
      </c>
      <c r="V34" s="2" t="s">
        <v>117</v>
      </c>
      <c r="W34" s="8" t="s">
        <v>118</v>
      </c>
      <c r="X34" s="13" t="str">
        <f t="shared" si="1"/>
        <v>3C3J3E3D3I3F3L3K</v>
      </c>
    </row>
    <row r="35" spans="2:24" ht="15.75" thickBot="1" x14ac:dyDescent="0.3">
      <c r="B35" s="7">
        <v>32</v>
      </c>
      <c r="C35" s="2"/>
      <c r="D35" s="2"/>
      <c r="E35" s="3" t="s">
        <v>50</v>
      </c>
      <c r="F35" s="3" t="s">
        <v>45</v>
      </c>
      <c r="G35" s="3" t="s">
        <v>44</v>
      </c>
      <c r="H35" s="3" t="s">
        <v>58</v>
      </c>
      <c r="I35" s="2"/>
      <c r="J35" s="3" t="s">
        <v>62</v>
      </c>
      <c r="K35" s="2"/>
      <c r="L35" s="3" t="s">
        <v>42</v>
      </c>
      <c r="M35" s="3" t="s">
        <v>70</v>
      </c>
      <c r="N35" s="3" t="s">
        <v>71</v>
      </c>
      <c r="O35" s="13" t="str">
        <f t="shared" si="0"/>
        <v>CDEFHJKL</v>
      </c>
      <c r="P35" s="2" t="s">
        <v>120</v>
      </c>
      <c r="Q35" s="2" t="s">
        <v>112</v>
      </c>
      <c r="R35" s="2" t="s">
        <v>111</v>
      </c>
      <c r="S35" s="2" t="s">
        <v>119</v>
      </c>
      <c r="T35" s="2" t="s">
        <v>115</v>
      </c>
      <c r="U35" s="2" t="s">
        <v>114</v>
      </c>
      <c r="V35" s="2" t="s">
        <v>117</v>
      </c>
      <c r="W35" s="8" t="s">
        <v>118</v>
      </c>
      <c r="X35" s="13" t="str">
        <f t="shared" si="1"/>
        <v>3C3J3E3D3H3F3L3K</v>
      </c>
    </row>
    <row r="36" spans="2:24" ht="15.75" thickBot="1" x14ac:dyDescent="0.3">
      <c r="B36" s="7">
        <v>33</v>
      </c>
      <c r="C36" s="2"/>
      <c r="D36" s="2"/>
      <c r="E36" s="3" t="s">
        <v>50</v>
      </c>
      <c r="F36" s="3" t="s">
        <v>45</v>
      </c>
      <c r="G36" s="3" t="s">
        <v>44</v>
      </c>
      <c r="H36" s="3" t="s">
        <v>58</v>
      </c>
      <c r="I36" s="2"/>
      <c r="J36" s="3" t="s">
        <v>62</v>
      </c>
      <c r="K36" s="3" t="s">
        <v>69</v>
      </c>
      <c r="L36" s="2"/>
      <c r="M36" s="3" t="s">
        <v>70</v>
      </c>
      <c r="N36" s="3" t="s">
        <v>71</v>
      </c>
      <c r="O36" s="13" t="str">
        <f t="shared" si="0"/>
        <v>CDEFHIKL</v>
      </c>
      <c r="P36" s="2" t="s">
        <v>120</v>
      </c>
      <c r="Q36" s="2" t="s">
        <v>111</v>
      </c>
      <c r="R36" s="2" t="s">
        <v>113</v>
      </c>
      <c r="S36" s="2" t="s">
        <v>119</v>
      </c>
      <c r="T36" s="2" t="s">
        <v>115</v>
      </c>
      <c r="U36" s="2" t="s">
        <v>114</v>
      </c>
      <c r="V36" s="2" t="s">
        <v>117</v>
      </c>
      <c r="W36" s="8" t="s">
        <v>118</v>
      </c>
      <c r="X36" s="13" t="str">
        <f t="shared" si="1"/>
        <v>3C3E3I3D3H3F3L3K</v>
      </c>
    </row>
    <row r="37" spans="2:24" ht="15.75" thickBot="1" x14ac:dyDescent="0.3">
      <c r="B37" s="7">
        <v>34</v>
      </c>
      <c r="C37" s="2"/>
      <c r="D37" s="2"/>
      <c r="E37" s="3" t="s">
        <v>50</v>
      </c>
      <c r="F37" s="3" t="s">
        <v>45</v>
      </c>
      <c r="G37" s="3" t="s">
        <v>44</v>
      </c>
      <c r="H37" s="3" t="s">
        <v>58</v>
      </c>
      <c r="I37" s="2"/>
      <c r="J37" s="3" t="s">
        <v>62</v>
      </c>
      <c r="K37" s="3" t="s">
        <v>69</v>
      </c>
      <c r="L37" s="3" t="s">
        <v>42</v>
      </c>
      <c r="M37" s="2"/>
      <c r="N37" s="3" t="s">
        <v>71</v>
      </c>
      <c r="O37" s="13" t="str">
        <f t="shared" si="0"/>
        <v>CDEFHIJL</v>
      </c>
      <c r="P37" s="2" t="s">
        <v>120</v>
      </c>
      <c r="Q37" s="2" t="s">
        <v>112</v>
      </c>
      <c r="R37" s="2" t="s">
        <v>111</v>
      </c>
      <c r="S37" s="2" t="s">
        <v>119</v>
      </c>
      <c r="T37" s="2" t="s">
        <v>115</v>
      </c>
      <c r="U37" s="2" t="s">
        <v>114</v>
      </c>
      <c r="V37" s="2" t="s">
        <v>117</v>
      </c>
      <c r="W37" s="8" t="s">
        <v>113</v>
      </c>
      <c r="X37" s="13" t="str">
        <f t="shared" si="1"/>
        <v>3C3J3E3D3H3F3L3I</v>
      </c>
    </row>
    <row r="38" spans="2:24" ht="15.75" thickBot="1" x14ac:dyDescent="0.3">
      <c r="B38" s="7">
        <v>35</v>
      </c>
      <c r="C38" s="2"/>
      <c r="D38" s="2"/>
      <c r="E38" s="3" t="s">
        <v>50</v>
      </c>
      <c r="F38" s="3" t="s">
        <v>45</v>
      </c>
      <c r="G38" s="3" t="s">
        <v>44</v>
      </c>
      <c r="H38" s="3" t="s">
        <v>58</v>
      </c>
      <c r="I38" s="2"/>
      <c r="J38" s="3" t="s">
        <v>62</v>
      </c>
      <c r="K38" s="3" t="s">
        <v>69</v>
      </c>
      <c r="L38" s="3" t="s">
        <v>42</v>
      </c>
      <c r="M38" s="3" t="s">
        <v>70</v>
      </c>
      <c r="N38" s="2"/>
      <c r="O38" s="13" t="str">
        <f t="shared" si="0"/>
        <v>CDEFHIJK</v>
      </c>
      <c r="P38" s="2" t="s">
        <v>120</v>
      </c>
      <c r="Q38" s="2" t="s">
        <v>112</v>
      </c>
      <c r="R38" s="2" t="s">
        <v>111</v>
      </c>
      <c r="S38" s="2" t="s">
        <v>119</v>
      </c>
      <c r="T38" s="2" t="s">
        <v>115</v>
      </c>
      <c r="U38" s="2" t="s">
        <v>114</v>
      </c>
      <c r="V38" s="2" t="s">
        <v>113</v>
      </c>
      <c r="W38" s="8" t="s">
        <v>118</v>
      </c>
      <c r="X38" s="13" t="str">
        <f t="shared" si="1"/>
        <v>3C3J3E3D3H3F3I3K</v>
      </c>
    </row>
    <row r="39" spans="2:24" ht="15.75" thickBot="1" x14ac:dyDescent="0.3">
      <c r="B39" s="7">
        <v>36</v>
      </c>
      <c r="C39" s="2"/>
      <c r="D39" s="2"/>
      <c r="E39" s="3" t="s">
        <v>50</v>
      </c>
      <c r="F39" s="3" t="s">
        <v>45</v>
      </c>
      <c r="G39" s="3" t="s">
        <v>44</v>
      </c>
      <c r="H39" s="3" t="s">
        <v>58</v>
      </c>
      <c r="I39" s="3" t="s">
        <v>60</v>
      </c>
      <c r="J39" s="2"/>
      <c r="K39" s="2"/>
      <c r="L39" s="3" t="s">
        <v>42</v>
      </c>
      <c r="M39" s="3" t="s">
        <v>70</v>
      </c>
      <c r="N39" s="3" t="s">
        <v>71</v>
      </c>
      <c r="O39" s="13" t="str">
        <f t="shared" si="0"/>
        <v>CDEFGJKL</v>
      </c>
      <c r="P39" s="2" t="s">
        <v>120</v>
      </c>
      <c r="Q39" s="2" t="s">
        <v>116</v>
      </c>
      <c r="R39" s="2" t="s">
        <v>111</v>
      </c>
      <c r="S39" s="2" t="s">
        <v>119</v>
      </c>
      <c r="T39" s="2" t="s">
        <v>112</v>
      </c>
      <c r="U39" s="2" t="s">
        <v>114</v>
      </c>
      <c r="V39" s="2" t="s">
        <v>117</v>
      </c>
      <c r="W39" s="8" t="s">
        <v>118</v>
      </c>
      <c r="X39" s="13" t="str">
        <f t="shared" si="1"/>
        <v>3C3G3E3D3J3F3L3K</v>
      </c>
    </row>
    <row r="40" spans="2:24" ht="15.75" thickBot="1" x14ac:dyDescent="0.3">
      <c r="B40" s="7">
        <v>37</v>
      </c>
      <c r="C40" s="2"/>
      <c r="D40" s="2"/>
      <c r="E40" s="3" t="s">
        <v>50</v>
      </c>
      <c r="F40" s="3" t="s">
        <v>45</v>
      </c>
      <c r="G40" s="3" t="s">
        <v>44</v>
      </c>
      <c r="H40" s="3" t="s">
        <v>58</v>
      </c>
      <c r="I40" s="3" t="s">
        <v>60</v>
      </c>
      <c r="J40" s="2"/>
      <c r="K40" s="3" t="s">
        <v>69</v>
      </c>
      <c r="L40" s="2"/>
      <c r="M40" s="3" t="s">
        <v>70</v>
      </c>
      <c r="N40" s="3" t="s">
        <v>71</v>
      </c>
      <c r="O40" s="13" t="str">
        <f t="shared" si="0"/>
        <v>CDEFGIKL</v>
      </c>
      <c r="P40" s="2" t="s">
        <v>120</v>
      </c>
      <c r="Q40" s="2" t="s">
        <v>116</v>
      </c>
      <c r="R40" s="2" t="s">
        <v>111</v>
      </c>
      <c r="S40" s="2" t="s">
        <v>119</v>
      </c>
      <c r="T40" s="2" t="s">
        <v>113</v>
      </c>
      <c r="U40" s="2" t="s">
        <v>114</v>
      </c>
      <c r="V40" s="2" t="s">
        <v>117</v>
      </c>
      <c r="W40" s="8" t="s">
        <v>118</v>
      </c>
      <c r="X40" s="13" t="str">
        <f t="shared" si="1"/>
        <v>3C3G3E3D3I3F3L3K</v>
      </c>
    </row>
    <row r="41" spans="2:24" ht="15.75" thickBot="1" x14ac:dyDescent="0.3">
      <c r="B41" s="7">
        <v>38</v>
      </c>
      <c r="C41" s="2"/>
      <c r="D41" s="2"/>
      <c r="E41" s="3" t="s">
        <v>50</v>
      </c>
      <c r="F41" s="3" t="s">
        <v>45</v>
      </c>
      <c r="G41" s="3" t="s">
        <v>44</v>
      </c>
      <c r="H41" s="3" t="s">
        <v>58</v>
      </c>
      <c r="I41" s="3" t="s">
        <v>60</v>
      </c>
      <c r="J41" s="2"/>
      <c r="K41" s="3" t="s">
        <v>69</v>
      </c>
      <c r="L41" s="3" t="s">
        <v>42</v>
      </c>
      <c r="M41" s="2"/>
      <c r="N41" s="3" t="s">
        <v>71</v>
      </c>
      <c r="O41" s="13" t="str">
        <f t="shared" si="0"/>
        <v>CDEFGIJL</v>
      </c>
      <c r="P41" s="2" t="s">
        <v>120</v>
      </c>
      <c r="Q41" s="2" t="s">
        <v>116</v>
      </c>
      <c r="R41" s="2" t="s">
        <v>111</v>
      </c>
      <c r="S41" s="2" t="s">
        <v>119</v>
      </c>
      <c r="T41" s="2" t="s">
        <v>112</v>
      </c>
      <c r="U41" s="2" t="s">
        <v>114</v>
      </c>
      <c r="V41" s="2" t="s">
        <v>117</v>
      </c>
      <c r="W41" s="8" t="s">
        <v>113</v>
      </c>
      <c r="X41" s="13" t="str">
        <f t="shared" si="1"/>
        <v>3C3G3E3D3J3F3L3I</v>
      </c>
    </row>
    <row r="42" spans="2:24" ht="15.75" thickBot="1" x14ac:dyDescent="0.3">
      <c r="B42" s="7">
        <v>39</v>
      </c>
      <c r="C42" s="2"/>
      <c r="D42" s="2"/>
      <c r="E42" s="3" t="s">
        <v>50</v>
      </c>
      <c r="F42" s="3" t="s">
        <v>45</v>
      </c>
      <c r="G42" s="3" t="s">
        <v>44</v>
      </c>
      <c r="H42" s="3" t="s">
        <v>58</v>
      </c>
      <c r="I42" s="3" t="s">
        <v>60</v>
      </c>
      <c r="J42" s="2"/>
      <c r="K42" s="3" t="s">
        <v>69</v>
      </c>
      <c r="L42" s="3" t="s">
        <v>42</v>
      </c>
      <c r="M42" s="3" t="s">
        <v>70</v>
      </c>
      <c r="N42" s="2"/>
      <c r="O42" s="13" t="str">
        <f t="shared" si="0"/>
        <v>CDEFGIJK</v>
      </c>
      <c r="P42" s="2" t="s">
        <v>120</v>
      </c>
      <c r="Q42" s="2" t="s">
        <v>116</v>
      </c>
      <c r="R42" s="2" t="s">
        <v>111</v>
      </c>
      <c r="S42" s="2" t="s">
        <v>119</v>
      </c>
      <c r="T42" s="2" t="s">
        <v>112</v>
      </c>
      <c r="U42" s="2" t="s">
        <v>114</v>
      </c>
      <c r="V42" s="2" t="s">
        <v>113</v>
      </c>
      <c r="W42" s="8" t="s">
        <v>118</v>
      </c>
      <c r="X42" s="13" t="str">
        <f t="shared" si="1"/>
        <v>3C3G3E3D3J3F3I3K</v>
      </c>
    </row>
    <row r="43" spans="2:24" ht="15.75" thickBot="1" x14ac:dyDescent="0.3">
      <c r="B43" s="7">
        <v>40</v>
      </c>
      <c r="C43" s="2"/>
      <c r="D43" s="2"/>
      <c r="E43" s="3" t="s">
        <v>50</v>
      </c>
      <c r="F43" s="3" t="s">
        <v>45</v>
      </c>
      <c r="G43" s="3" t="s">
        <v>44</v>
      </c>
      <c r="H43" s="3" t="s">
        <v>58</v>
      </c>
      <c r="I43" s="3" t="s">
        <v>60</v>
      </c>
      <c r="J43" s="3" t="s">
        <v>62</v>
      </c>
      <c r="K43" s="2"/>
      <c r="L43" s="2"/>
      <c r="M43" s="3" t="s">
        <v>70</v>
      </c>
      <c r="N43" s="3" t="s">
        <v>71</v>
      </c>
      <c r="O43" s="13" t="str">
        <f t="shared" si="0"/>
        <v>CDEFGHKL</v>
      </c>
      <c r="P43" s="2" t="s">
        <v>120</v>
      </c>
      <c r="Q43" s="2" t="s">
        <v>116</v>
      </c>
      <c r="R43" s="2" t="s">
        <v>111</v>
      </c>
      <c r="S43" s="2" t="s">
        <v>119</v>
      </c>
      <c r="T43" s="2" t="s">
        <v>115</v>
      </c>
      <c r="U43" s="2" t="s">
        <v>114</v>
      </c>
      <c r="V43" s="2" t="s">
        <v>117</v>
      </c>
      <c r="W43" s="8" t="s">
        <v>118</v>
      </c>
      <c r="X43" s="13" t="str">
        <f t="shared" si="1"/>
        <v>3C3G3E3D3H3F3L3K</v>
      </c>
    </row>
    <row r="44" spans="2:24" ht="15.75" thickBot="1" x14ac:dyDescent="0.3">
      <c r="B44" s="7">
        <v>41</v>
      </c>
      <c r="C44" s="2"/>
      <c r="D44" s="2"/>
      <c r="E44" s="3" t="s">
        <v>50</v>
      </c>
      <c r="F44" s="3" t="s">
        <v>45</v>
      </c>
      <c r="G44" s="3" t="s">
        <v>44</v>
      </c>
      <c r="H44" s="3" t="s">
        <v>58</v>
      </c>
      <c r="I44" s="3" t="s">
        <v>60</v>
      </c>
      <c r="J44" s="3" t="s">
        <v>62</v>
      </c>
      <c r="K44" s="2"/>
      <c r="L44" s="3" t="s">
        <v>42</v>
      </c>
      <c r="M44" s="2"/>
      <c r="N44" s="3" t="s">
        <v>71</v>
      </c>
      <c r="O44" s="13" t="str">
        <f t="shared" si="0"/>
        <v>CDEFGHJL</v>
      </c>
      <c r="P44" s="2" t="s">
        <v>120</v>
      </c>
      <c r="Q44" s="2" t="s">
        <v>116</v>
      </c>
      <c r="R44" s="2" t="s">
        <v>112</v>
      </c>
      <c r="S44" s="2" t="s">
        <v>119</v>
      </c>
      <c r="T44" s="2" t="s">
        <v>115</v>
      </c>
      <c r="U44" s="2" t="s">
        <v>114</v>
      </c>
      <c r="V44" s="2" t="s">
        <v>117</v>
      </c>
      <c r="W44" s="8" t="s">
        <v>111</v>
      </c>
      <c r="X44" s="13" t="str">
        <f t="shared" si="1"/>
        <v>3C3G3J3D3H3F3L3E</v>
      </c>
    </row>
    <row r="45" spans="2:24" ht="15.75" thickBot="1" x14ac:dyDescent="0.3">
      <c r="B45" s="7">
        <v>42</v>
      </c>
      <c r="C45" s="2"/>
      <c r="D45" s="2"/>
      <c r="E45" s="3" t="s">
        <v>50</v>
      </c>
      <c r="F45" s="3" t="s">
        <v>45</v>
      </c>
      <c r="G45" s="3" t="s">
        <v>44</v>
      </c>
      <c r="H45" s="3" t="s">
        <v>58</v>
      </c>
      <c r="I45" s="3" t="s">
        <v>60</v>
      </c>
      <c r="J45" s="3" t="s">
        <v>62</v>
      </c>
      <c r="K45" s="2"/>
      <c r="L45" s="3" t="s">
        <v>42</v>
      </c>
      <c r="M45" s="3" t="s">
        <v>70</v>
      </c>
      <c r="N45" s="2"/>
      <c r="O45" s="13" t="str">
        <f t="shared" si="0"/>
        <v>CDEFGHJK</v>
      </c>
      <c r="P45" s="2" t="s">
        <v>120</v>
      </c>
      <c r="Q45" s="2" t="s">
        <v>116</v>
      </c>
      <c r="R45" s="2" t="s">
        <v>112</v>
      </c>
      <c r="S45" s="2" t="s">
        <v>119</v>
      </c>
      <c r="T45" s="2" t="s">
        <v>115</v>
      </c>
      <c r="U45" s="2" t="s">
        <v>114</v>
      </c>
      <c r="V45" s="2" t="s">
        <v>111</v>
      </c>
      <c r="W45" s="8" t="s">
        <v>118</v>
      </c>
      <c r="X45" s="13" t="str">
        <f t="shared" si="1"/>
        <v>3C3G3J3D3H3F3E3K</v>
      </c>
    </row>
    <row r="46" spans="2:24" ht="15.75" thickBot="1" x14ac:dyDescent="0.3">
      <c r="B46" s="7">
        <v>43</v>
      </c>
      <c r="C46" s="2"/>
      <c r="D46" s="2"/>
      <c r="E46" s="3" t="s">
        <v>50</v>
      </c>
      <c r="F46" s="3" t="s">
        <v>45</v>
      </c>
      <c r="G46" s="3" t="s">
        <v>44</v>
      </c>
      <c r="H46" s="3" t="s">
        <v>58</v>
      </c>
      <c r="I46" s="3" t="s">
        <v>60</v>
      </c>
      <c r="J46" s="3" t="s">
        <v>62</v>
      </c>
      <c r="K46" s="3" t="s">
        <v>69</v>
      </c>
      <c r="L46" s="2"/>
      <c r="M46" s="2"/>
      <c r="N46" s="3" t="s">
        <v>71</v>
      </c>
      <c r="O46" s="13" t="str">
        <f t="shared" si="0"/>
        <v>CDEFGHIL</v>
      </c>
      <c r="P46" s="2" t="s">
        <v>120</v>
      </c>
      <c r="Q46" s="2" t="s">
        <v>116</v>
      </c>
      <c r="R46" s="2" t="s">
        <v>111</v>
      </c>
      <c r="S46" s="2" t="s">
        <v>119</v>
      </c>
      <c r="T46" s="2" t="s">
        <v>115</v>
      </c>
      <c r="U46" s="2" t="s">
        <v>114</v>
      </c>
      <c r="V46" s="2" t="s">
        <v>117</v>
      </c>
      <c r="W46" s="8" t="s">
        <v>113</v>
      </c>
      <c r="X46" s="13" t="str">
        <f t="shared" si="1"/>
        <v>3C3G3E3D3H3F3L3I</v>
      </c>
    </row>
    <row r="47" spans="2:24" ht="15.75" thickBot="1" x14ac:dyDescent="0.3">
      <c r="B47" s="7">
        <v>44</v>
      </c>
      <c r="C47" s="2"/>
      <c r="D47" s="2"/>
      <c r="E47" s="3" t="s">
        <v>50</v>
      </c>
      <c r="F47" s="3" t="s">
        <v>45</v>
      </c>
      <c r="G47" s="3" t="s">
        <v>44</v>
      </c>
      <c r="H47" s="3" t="s">
        <v>58</v>
      </c>
      <c r="I47" s="3" t="s">
        <v>60</v>
      </c>
      <c r="J47" s="3" t="s">
        <v>62</v>
      </c>
      <c r="K47" s="3" t="s">
        <v>69</v>
      </c>
      <c r="L47" s="2"/>
      <c r="M47" s="3" t="s">
        <v>70</v>
      </c>
      <c r="N47" s="2"/>
      <c r="O47" s="13" t="str">
        <f t="shared" si="0"/>
        <v>CDEFGHIK</v>
      </c>
      <c r="P47" s="2" t="s">
        <v>120</v>
      </c>
      <c r="Q47" s="2" t="s">
        <v>116</v>
      </c>
      <c r="R47" s="2" t="s">
        <v>111</v>
      </c>
      <c r="S47" s="2" t="s">
        <v>119</v>
      </c>
      <c r="T47" s="2" t="s">
        <v>115</v>
      </c>
      <c r="U47" s="2" t="s">
        <v>114</v>
      </c>
      <c r="V47" s="2" t="s">
        <v>113</v>
      </c>
      <c r="W47" s="8" t="s">
        <v>118</v>
      </c>
      <c r="X47" s="13" t="str">
        <f t="shared" si="1"/>
        <v>3C3G3E3D3H3F3I3K</v>
      </c>
    </row>
    <row r="48" spans="2:24" ht="15.75" thickBot="1" x14ac:dyDescent="0.3">
      <c r="B48" s="7">
        <v>45</v>
      </c>
      <c r="C48" s="2"/>
      <c r="D48" s="2"/>
      <c r="E48" s="3" t="s">
        <v>50</v>
      </c>
      <c r="F48" s="3" t="s">
        <v>45</v>
      </c>
      <c r="G48" s="3" t="s">
        <v>44</v>
      </c>
      <c r="H48" s="3" t="s">
        <v>58</v>
      </c>
      <c r="I48" s="3" t="s">
        <v>60</v>
      </c>
      <c r="J48" s="3" t="s">
        <v>62</v>
      </c>
      <c r="K48" s="3" t="s">
        <v>69</v>
      </c>
      <c r="L48" s="3" t="s">
        <v>42</v>
      </c>
      <c r="M48" s="2"/>
      <c r="N48" s="2"/>
      <c r="O48" s="13" t="str">
        <f t="shared" si="0"/>
        <v>CDEFGHIJ</v>
      </c>
      <c r="P48" s="2" t="s">
        <v>120</v>
      </c>
      <c r="Q48" s="2" t="s">
        <v>116</v>
      </c>
      <c r="R48" s="2" t="s">
        <v>112</v>
      </c>
      <c r="S48" s="2" t="s">
        <v>119</v>
      </c>
      <c r="T48" s="2" t="s">
        <v>115</v>
      </c>
      <c r="U48" s="2" t="s">
        <v>114</v>
      </c>
      <c r="V48" s="2" t="s">
        <v>111</v>
      </c>
      <c r="W48" s="8" t="s">
        <v>113</v>
      </c>
      <c r="X48" s="13" t="str">
        <f t="shared" si="1"/>
        <v>3C3G3J3D3H3F3E3I</v>
      </c>
    </row>
    <row r="49" spans="2:24" ht="15.75" thickBot="1" x14ac:dyDescent="0.3">
      <c r="B49" s="7">
        <v>46</v>
      </c>
      <c r="C49" s="2"/>
      <c r="D49" s="3" t="s">
        <v>48</v>
      </c>
      <c r="E49" s="2"/>
      <c r="F49" s="2"/>
      <c r="G49" s="2"/>
      <c r="H49" s="3" t="s">
        <v>58</v>
      </c>
      <c r="I49" s="3" t="s">
        <v>60</v>
      </c>
      <c r="J49" s="3" t="s">
        <v>62</v>
      </c>
      <c r="K49" s="3" t="s">
        <v>69</v>
      </c>
      <c r="L49" s="3" t="s">
        <v>42</v>
      </c>
      <c r="M49" s="3" t="s">
        <v>70</v>
      </c>
      <c r="N49" s="3" t="s">
        <v>71</v>
      </c>
      <c r="O49" s="13" t="str">
        <f t="shared" si="0"/>
        <v>BFGHIJKL</v>
      </c>
      <c r="P49" s="2" t="s">
        <v>115</v>
      </c>
      <c r="Q49" s="2" t="s">
        <v>112</v>
      </c>
      <c r="R49" s="2" t="s">
        <v>121</v>
      </c>
      <c r="S49" s="2" t="s">
        <v>114</v>
      </c>
      <c r="T49" s="2" t="s">
        <v>113</v>
      </c>
      <c r="U49" s="2" t="s">
        <v>116</v>
      </c>
      <c r="V49" s="2" t="s">
        <v>117</v>
      </c>
      <c r="W49" s="8" t="s">
        <v>118</v>
      </c>
      <c r="X49" s="13" t="str">
        <f t="shared" si="1"/>
        <v>3H3J3B3F3I3G3L3K</v>
      </c>
    </row>
    <row r="50" spans="2:24" ht="15.75" thickBot="1" x14ac:dyDescent="0.3">
      <c r="B50" s="7">
        <v>47</v>
      </c>
      <c r="C50" s="2"/>
      <c r="D50" s="3" t="s">
        <v>48</v>
      </c>
      <c r="E50" s="2"/>
      <c r="F50" s="2"/>
      <c r="G50" s="3" t="s">
        <v>44</v>
      </c>
      <c r="H50" s="2"/>
      <c r="I50" s="3" t="s">
        <v>60</v>
      </c>
      <c r="J50" s="3" t="s">
        <v>62</v>
      </c>
      <c r="K50" s="3" t="s">
        <v>69</v>
      </c>
      <c r="L50" s="3" t="s">
        <v>42</v>
      </c>
      <c r="M50" s="3" t="s">
        <v>70</v>
      </c>
      <c r="N50" s="3" t="s">
        <v>71</v>
      </c>
      <c r="O50" s="13" t="str">
        <f t="shared" si="0"/>
        <v>BEGHIJKL</v>
      </c>
      <c r="P50" s="2" t="s">
        <v>111</v>
      </c>
      <c r="Q50" s="2" t="s">
        <v>112</v>
      </c>
      <c r="R50" s="2" t="s">
        <v>113</v>
      </c>
      <c r="S50" s="2" t="s">
        <v>121</v>
      </c>
      <c r="T50" s="2" t="s">
        <v>115</v>
      </c>
      <c r="U50" s="2" t="s">
        <v>116</v>
      </c>
      <c r="V50" s="2" t="s">
        <v>117</v>
      </c>
      <c r="W50" s="8" t="s">
        <v>118</v>
      </c>
      <c r="X50" s="13" t="str">
        <f t="shared" si="1"/>
        <v>3E3J3I3B3H3G3L3K</v>
      </c>
    </row>
    <row r="51" spans="2:24" ht="15.75" thickBot="1" x14ac:dyDescent="0.3">
      <c r="B51" s="7">
        <v>48</v>
      </c>
      <c r="C51" s="2"/>
      <c r="D51" s="3" t="s">
        <v>48</v>
      </c>
      <c r="E51" s="2"/>
      <c r="F51" s="2"/>
      <c r="G51" s="3" t="s">
        <v>44</v>
      </c>
      <c r="H51" s="3" t="s">
        <v>58</v>
      </c>
      <c r="I51" s="2"/>
      <c r="J51" s="3" t="s">
        <v>62</v>
      </c>
      <c r="K51" s="3" t="s">
        <v>69</v>
      </c>
      <c r="L51" s="3" t="s">
        <v>42</v>
      </c>
      <c r="M51" s="3" t="s">
        <v>70</v>
      </c>
      <c r="N51" s="3" t="s">
        <v>71</v>
      </c>
      <c r="O51" s="13" t="str">
        <f t="shared" si="0"/>
        <v>BEFHIJKL</v>
      </c>
      <c r="P51" s="2" t="s">
        <v>111</v>
      </c>
      <c r="Q51" s="2" t="s">
        <v>112</v>
      </c>
      <c r="R51" s="2" t="s">
        <v>121</v>
      </c>
      <c r="S51" s="2" t="s">
        <v>114</v>
      </c>
      <c r="T51" s="2" t="s">
        <v>113</v>
      </c>
      <c r="U51" s="2" t="s">
        <v>115</v>
      </c>
      <c r="V51" s="2" t="s">
        <v>117</v>
      </c>
      <c r="W51" s="8" t="s">
        <v>118</v>
      </c>
      <c r="X51" s="13" t="str">
        <f t="shared" si="1"/>
        <v>3E3J3B3F3I3H3L3K</v>
      </c>
    </row>
    <row r="52" spans="2:24" ht="15.75" thickBot="1" x14ac:dyDescent="0.3">
      <c r="B52" s="7">
        <v>49</v>
      </c>
      <c r="C52" s="2"/>
      <c r="D52" s="3" t="s">
        <v>48</v>
      </c>
      <c r="E52" s="2"/>
      <c r="F52" s="2"/>
      <c r="G52" s="3" t="s">
        <v>44</v>
      </c>
      <c r="H52" s="3" t="s">
        <v>58</v>
      </c>
      <c r="I52" s="3" t="s">
        <v>60</v>
      </c>
      <c r="J52" s="2"/>
      <c r="K52" s="3" t="s">
        <v>69</v>
      </c>
      <c r="L52" s="3" t="s">
        <v>42</v>
      </c>
      <c r="M52" s="3" t="s">
        <v>70</v>
      </c>
      <c r="N52" s="3" t="s">
        <v>71</v>
      </c>
      <c r="O52" s="13" t="str">
        <f t="shared" si="0"/>
        <v>BEFGIJKL</v>
      </c>
      <c r="P52" s="2" t="s">
        <v>111</v>
      </c>
      <c r="Q52" s="2" t="s">
        <v>112</v>
      </c>
      <c r="R52" s="2" t="s">
        <v>121</v>
      </c>
      <c r="S52" s="2" t="s">
        <v>114</v>
      </c>
      <c r="T52" s="2" t="s">
        <v>113</v>
      </c>
      <c r="U52" s="2" t="s">
        <v>116</v>
      </c>
      <c r="V52" s="2" t="s">
        <v>117</v>
      </c>
      <c r="W52" s="8" t="s">
        <v>118</v>
      </c>
      <c r="X52" s="13" t="str">
        <f t="shared" si="1"/>
        <v>3E3J3B3F3I3G3L3K</v>
      </c>
    </row>
    <row r="53" spans="2:24" ht="15.75" thickBot="1" x14ac:dyDescent="0.3">
      <c r="B53" s="7">
        <v>50</v>
      </c>
      <c r="C53" s="2"/>
      <c r="D53" s="3" t="s">
        <v>48</v>
      </c>
      <c r="E53" s="2"/>
      <c r="F53" s="2"/>
      <c r="G53" s="3" t="s">
        <v>44</v>
      </c>
      <c r="H53" s="3" t="s">
        <v>58</v>
      </c>
      <c r="I53" s="3" t="s">
        <v>60</v>
      </c>
      <c r="J53" s="3" t="s">
        <v>62</v>
      </c>
      <c r="K53" s="2"/>
      <c r="L53" s="3" t="s">
        <v>42</v>
      </c>
      <c r="M53" s="3" t="s">
        <v>70</v>
      </c>
      <c r="N53" s="3" t="s">
        <v>71</v>
      </c>
      <c r="O53" s="13" t="str">
        <f t="shared" si="0"/>
        <v>BEFGHJKL</v>
      </c>
      <c r="P53" s="2" t="s">
        <v>111</v>
      </c>
      <c r="Q53" s="2" t="s">
        <v>112</v>
      </c>
      <c r="R53" s="2" t="s">
        <v>121</v>
      </c>
      <c r="S53" s="2" t="s">
        <v>114</v>
      </c>
      <c r="T53" s="2" t="s">
        <v>115</v>
      </c>
      <c r="U53" s="2" t="s">
        <v>116</v>
      </c>
      <c r="V53" s="2" t="s">
        <v>117</v>
      </c>
      <c r="W53" s="8" t="s">
        <v>118</v>
      </c>
      <c r="X53" s="13" t="str">
        <f t="shared" si="1"/>
        <v>3E3J3B3F3H3G3L3K</v>
      </c>
    </row>
    <row r="54" spans="2:24" ht="15.75" thickBot="1" x14ac:dyDescent="0.3">
      <c r="B54" s="7">
        <v>51</v>
      </c>
      <c r="C54" s="2"/>
      <c r="D54" s="3" t="s">
        <v>48</v>
      </c>
      <c r="E54" s="2"/>
      <c r="F54" s="2"/>
      <c r="G54" s="3" t="s">
        <v>44</v>
      </c>
      <c r="H54" s="3" t="s">
        <v>58</v>
      </c>
      <c r="I54" s="3" t="s">
        <v>60</v>
      </c>
      <c r="J54" s="3" t="s">
        <v>62</v>
      </c>
      <c r="K54" s="3" t="s">
        <v>69</v>
      </c>
      <c r="L54" s="2"/>
      <c r="M54" s="3" t="s">
        <v>70</v>
      </c>
      <c r="N54" s="3" t="s">
        <v>71</v>
      </c>
      <c r="O54" s="13" t="str">
        <f t="shared" si="0"/>
        <v>BEFGHIKL</v>
      </c>
      <c r="P54" s="2" t="s">
        <v>111</v>
      </c>
      <c r="Q54" s="2" t="s">
        <v>116</v>
      </c>
      <c r="R54" s="2" t="s">
        <v>121</v>
      </c>
      <c r="S54" s="2" t="s">
        <v>114</v>
      </c>
      <c r="T54" s="2" t="s">
        <v>113</v>
      </c>
      <c r="U54" s="2" t="s">
        <v>115</v>
      </c>
      <c r="V54" s="2" t="s">
        <v>117</v>
      </c>
      <c r="W54" s="8" t="s">
        <v>118</v>
      </c>
      <c r="X54" s="13" t="str">
        <f t="shared" si="1"/>
        <v>3E3G3B3F3I3H3L3K</v>
      </c>
    </row>
    <row r="55" spans="2:24" ht="15.75" thickBot="1" x14ac:dyDescent="0.3">
      <c r="B55" s="7">
        <v>52</v>
      </c>
      <c r="C55" s="2"/>
      <c r="D55" s="3" t="s">
        <v>48</v>
      </c>
      <c r="E55" s="2"/>
      <c r="F55" s="2"/>
      <c r="G55" s="3" t="s">
        <v>44</v>
      </c>
      <c r="H55" s="3" t="s">
        <v>58</v>
      </c>
      <c r="I55" s="3" t="s">
        <v>60</v>
      </c>
      <c r="J55" s="3" t="s">
        <v>62</v>
      </c>
      <c r="K55" s="3" t="s">
        <v>69</v>
      </c>
      <c r="L55" s="3" t="s">
        <v>42</v>
      </c>
      <c r="M55" s="2"/>
      <c r="N55" s="3" t="s">
        <v>71</v>
      </c>
      <c r="O55" s="13" t="str">
        <f t="shared" si="0"/>
        <v>BEFGHIJL</v>
      </c>
      <c r="P55" s="2" t="s">
        <v>111</v>
      </c>
      <c r="Q55" s="2" t="s">
        <v>112</v>
      </c>
      <c r="R55" s="2" t="s">
        <v>121</v>
      </c>
      <c r="S55" s="2" t="s">
        <v>114</v>
      </c>
      <c r="T55" s="2" t="s">
        <v>115</v>
      </c>
      <c r="U55" s="2" t="s">
        <v>116</v>
      </c>
      <c r="V55" s="2" t="s">
        <v>117</v>
      </c>
      <c r="W55" s="8" t="s">
        <v>113</v>
      </c>
      <c r="X55" s="13" t="str">
        <f t="shared" si="1"/>
        <v>3E3J3B3F3H3G3L3I</v>
      </c>
    </row>
    <row r="56" spans="2:24" ht="15.75" thickBot="1" x14ac:dyDescent="0.3">
      <c r="B56" s="7">
        <v>53</v>
      </c>
      <c r="C56" s="2"/>
      <c r="D56" s="3" t="s">
        <v>48</v>
      </c>
      <c r="E56" s="2"/>
      <c r="F56" s="2"/>
      <c r="G56" s="3" t="s">
        <v>44</v>
      </c>
      <c r="H56" s="3" t="s">
        <v>58</v>
      </c>
      <c r="I56" s="3" t="s">
        <v>60</v>
      </c>
      <c r="J56" s="3" t="s">
        <v>62</v>
      </c>
      <c r="K56" s="3" t="s">
        <v>69</v>
      </c>
      <c r="L56" s="3" t="s">
        <v>42</v>
      </c>
      <c r="M56" s="3" t="s">
        <v>70</v>
      </c>
      <c r="N56" s="2"/>
      <c r="O56" s="13" t="str">
        <f t="shared" si="0"/>
        <v>BEFGHIJK</v>
      </c>
      <c r="P56" s="2" t="s">
        <v>111</v>
      </c>
      <c r="Q56" s="2" t="s">
        <v>112</v>
      </c>
      <c r="R56" s="2" t="s">
        <v>121</v>
      </c>
      <c r="S56" s="2" t="s">
        <v>114</v>
      </c>
      <c r="T56" s="2" t="s">
        <v>115</v>
      </c>
      <c r="U56" s="2" t="s">
        <v>116</v>
      </c>
      <c r="V56" s="2" t="s">
        <v>113</v>
      </c>
      <c r="W56" s="8" t="s">
        <v>118</v>
      </c>
      <c r="X56" s="13" t="str">
        <f t="shared" si="1"/>
        <v>3E3J3B3F3H3G3I3K</v>
      </c>
    </row>
    <row r="57" spans="2:24" ht="15.75" thickBot="1" x14ac:dyDescent="0.3">
      <c r="B57" s="7">
        <v>54</v>
      </c>
      <c r="C57" s="2"/>
      <c r="D57" s="3" t="s">
        <v>48</v>
      </c>
      <c r="E57" s="2"/>
      <c r="F57" s="3" t="s">
        <v>45</v>
      </c>
      <c r="G57" s="2"/>
      <c r="H57" s="2"/>
      <c r="I57" s="3" t="s">
        <v>60</v>
      </c>
      <c r="J57" s="3" t="s">
        <v>62</v>
      </c>
      <c r="K57" s="3" t="s">
        <v>69</v>
      </c>
      <c r="L57" s="3" t="s">
        <v>42</v>
      </c>
      <c r="M57" s="3" t="s">
        <v>70</v>
      </c>
      <c r="N57" s="3" t="s">
        <v>71</v>
      </c>
      <c r="O57" s="13" t="str">
        <f t="shared" si="0"/>
        <v>BDGHIJKL</v>
      </c>
      <c r="P57" s="2" t="s">
        <v>115</v>
      </c>
      <c r="Q57" s="2" t="s">
        <v>112</v>
      </c>
      <c r="R57" s="2" t="s">
        <v>121</v>
      </c>
      <c r="S57" s="2" t="s">
        <v>119</v>
      </c>
      <c r="T57" s="2" t="s">
        <v>113</v>
      </c>
      <c r="U57" s="2" t="s">
        <v>116</v>
      </c>
      <c r="V57" s="2" t="s">
        <v>117</v>
      </c>
      <c r="W57" s="8" t="s">
        <v>118</v>
      </c>
      <c r="X57" s="13" t="str">
        <f t="shared" si="1"/>
        <v>3H3J3B3D3I3G3L3K</v>
      </c>
    </row>
    <row r="58" spans="2:24" ht="15.75" thickBot="1" x14ac:dyDescent="0.3">
      <c r="B58" s="7">
        <v>55</v>
      </c>
      <c r="C58" s="2"/>
      <c r="D58" s="3" t="s">
        <v>48</v>
      </c>
      <c r="E58" s="2"/>
      <c r="F58" s="3" t="s">
        <v>45</v>
      </c>
      <c r="G58" s="2"/>
      <c r="H58" s="3" t="s">
        <v>58</v>
      </c>
      <c r="I58" s="2"/>
      <c r="J58" s="3" t="s">
        <v>62</v>
      </c>
      <c r="K58" s="3" t="s">
        <v>69</v>
      </c>
      <c r="L58" s="3" t="s">
        <v>42</v>
      </c>
      <c r="M58" s="3" t="s">
        <v>70</v>
      </c>
      <c r="N58" s="3" t="s">
        <v>71</v>
      </c>
      <c r="O58" s="13" t="str">
        <f t="shared" si="0"/>
        <v>BDFHIJKL</v>
      </c>
      <c r="P58" s="2" t="s">
        <v>115</v>
      </c>
      <c r="Q58" s="2" t="s">
        <v>112</v>
      </c>
      <c r="R58" s="2" t="s">
        <v>121</v>
      </c>
      <c r="S58" s="2" t="s">
        <v>119</v>
      </c>
      <c r="T58" s="2" t="s">
        <v>113</v>
      </c>
      <c r="U58" s="2" t="s">
        <v>114</v>
      </c>
      <c r="V58" s="2" t="s">
        <v>117</v>
      </c>
      <c r="W58" s="8" t="s">
        <v>118</v>
      </c>
      <c r="X58" s="13" t="str">
        <f t="shared" si="1"/>
        <v>3H3J3B3D3I3F3L3K</v>
      </c>
    </row>
    <row r="59" spans="2:24" ht="15.75" thickBot="1" x14ac:dyDescent="0.3">
      <c r="B59" s="7">
        <v>56</v>
      </c>
      <c r="C59" s="2"/>
      <c r="D59" s="3" t="s">
        <v>48</v>
      </c>
      <c r="E59" s="2"/>
      <c r="F59" s="3" t="s">
        <v>45</v>
      </c>
      <c r="G59" s="2"/>
      <c r="H59" s="3" t="s">
        <v>58</v>
      </c>
      <c r="I59" s="3" t="s">
        <v>60</v>
      </c>
      <c r="J59" s="2"/>
      <c r="K59" s="3" t="s">
        <v>69</v>
      </c>
      <c r="L59" s="3" t="s">
        <v>42</v>
      </c>
      <c r="M59" s="3" t="s">
        <v>70</v>
      </c>
      <c r="N59" s="3" t="s">
        <v>71</v>
      </c>
      <c r="O59" s="13" t="str">
        <f t="shared" si="0"/>
        <v>BDFGIJKL</v>
      </c>
      <c r="P59" s="2" t="s">
        <v>113</v>
      </c>
      <c r="Q59" s="2" t="s">
        <v>116</v>
      </c>
      <c r="R59" s="2" t="s">
        <v>121</v>
      </c>
      <c r="S59" s="2" t="s">
        <v>119</v>
      </c>
      <c r="T59" s="2" t="s">
        <v>112</v>
      </c>
      <c r="U59" s="2" t="s">
        <v>114</v>
      </c>
      <c r="V59" s="2" t="s">
        <v>117</v>
      </c>
      <c r="W59" s="8" t="s">
        <v>118</v>
      </c>
      <c r="X59" s="13" t="str">
        <f t="shared" si="1"/>
        <v>3I3G3B3D3J3F3L3K</v>
      </c>
    </row>
    <row r="60" spans="2:24" ht="15.75" thickBot="1" x14ac:dyDescent="0.3">
      <c r="B60" s="7">
        <v>57</v>
      </c>
      <c r="C60" s="2"/>
      <c r="D60" s="3" t="s">
        <v>48</v>
      </c>
      <c r="E60" s="2"/>
      <c r="F60" s="3" t="s">
        <v>45</v>
      </c>
      <c r="G60" s="2"/>
      <c r="H60" s="3" t="s">
        <v>58</v>
      </c>
      <c r="I60" s="3" t="s">
        <v>60</v>
      </c>
      <c r="J60" s="3" t="s">
        <v>62</v>
      </c>
      <c r="K60" s="2"/>
      <c r="L60" s="3" t="s">
        <v>42</v>
      </c>
      <c r="M60" s="3" t="s">
        <v>70</v>
      </c>
      <c r="N60" s="3" t="s">
        <v>71</v>
      </c>
      <c r="O60" s="13" t="str">
        <f t="shared" si="0"/>
        <v>BDFGHJKL</v>
      </c>
      <c r="P60" s="2" t="s">
        <v>115</v>
      </c>
      <c r="Q60" s="2" t="s">
        <v>116</v>
      </c>
      <c r="R60" s="2" t="s">
        <v>121</v>
      </c>
      <c r="S60" s="2" t="s">
        <v>119</v>
      </c>
      <c r="T60" s="2" t="s">
        <v>112</v>
      </c>
      <c r="U60" s="2" t="s">
        <v>114</v>
      </c>
      <c r="V60" s="2" t="s">
        <v>117</v>
      </c>
      <c r="W60" s="8" t="s">
        <v>118</v>
      </c>
      <c r="X60" s="13" t="str">
        <f t="shared" si="1"/>
        <v>3H3G3B3D3J3F3L3K</v>
      </c>
    </row>
    <row r="61" spans="2:24" ht="15.75" thickBot="1" x14ac:dyDescent="0.3">
      <c r="B61" s="7">
        <v>58</v>
      </c>
      <c r="C61" s="2"/>
      <c r="D61" s="3" t="s">
        <v>48</v>
      </c>
      <c r="E61" s="2"/>
      <c r="F61" s="3" t="s">
        <v>45</v>
      </c>
      <c r="G61" s="2"/>
      <c r="H61" s="3" t="s">
        <v>58</v>
      </c>
      <c r="I61" s="3" t="s">
        <v>60</v>
      </c>
      <c r="J61" s="3" t="s">
        <v>62</v>
      </c>
      <c r="K61" s="3" t="s">
        <v>69</v>
      </c>
      <c r="L61" s="2"/>
      <c r="M61" s="3" t="s">
        <v>70</v>
      </c>
      <c r="N61" s="3" t="s">
        <v>71</v>
      </c>
      <c r="O61" s="13" t="str">
        <f t="shared" si="0"/>
        <v>BDFGHIKL</v>
      </c>
      <c r="P61" s="2" t="s">
        <v>115</v>
      </c>
      <c r="Q61" s="2" t="s">
        <v>116</v>
      </c>
      <c r="R61" s="2" t="s">
        <v>121</v>
      </c>
      <c r="S61" s="2" t="s">
        <v>119</v>
      </c>
      <c r="T61" s="2" t="s">
        <v>113</v>
      </c>
      <c r="U61" s="2" t="s">
        <v>114</v>
      </c>
      <c r="V61" s="2" t="s">
        <v>117</v>
      </c>
      <c r="W61" s="8" t="s">
        <v>118</v>
      </c>
      <c r="X61" s="13" t="str">
        <f t="shared" si="1"/>
        <v>3H3G3B3D3I3F3L3K</v>
      </c>
    </row>
    <row r="62" spans="2:24" ht="15.75" thickBot="1" x14ac:dyDescent="0.3">
      <c r="B62" s="7">
        <v>59</v>
      </c>
      <c r="C62" s="2"/>
      <c r="D62" s="3" t="s">
        <v>48</v>
      </c>
      <c r="E62" s="2"/>
      <c r="F62" s="3" t="s">
        <v>45</v>
      </c>
      <c r="G62" s="2"/>
      <c r="H62" s="3" t="s">
        <v>58</v>
      </c>
      <c r="I62" s="3" t="s">
        <v>60</v>
      </c>
      <c r="J62" s="3" t="s">
        <v>62</v>
      </c>
      <c r="K62" s="3" t="s">
        <v>69</v>
      </c>
      <c r="L62" s="3" t="s">
        <v>42</v>
      </c>
      <c r="M62" s="2"/>
      <c r="N62" s="3" t="s">
        <v>71</v>
      </c>
      <c r="O62" s="13" t="str">
        <f t="shared" si="0"/>
        <v>BDFGHIJL</v>
      </c>
      <c r="P62" s="2" t="s">
        <v>115</v>
      </c>
      <c r="Q62" s="2" t="s">
        <v>116</v>
      </c>
      <c r="R62" s="2" t="s">
        <v>121</v>
      </c>
      <c r="S62" s="2" t="s">
        <v>119</v>
      </c>
      <c r="T62" s="2" t="s">
        <v>112</v>
      </c>
      <c r="U62" s="2" t="s">
        <v>114</v>
      </c>
      <c r="V62" s="2" t="s">
        <v>117</v>
      </c>
      <c r="W62" s="8" t="s">
        <v>113</v>
      </c>
      <c r="X62" s="13" t="str">
        <f t="shared" si="1"/>
        <v>3H3G3B3D3J3F3L3I</v>
      </c>
    </row>
    <row r="63" spans="2:24" ht="15.75" thickBot="1" x14ac:dyDescent="0.3">
      <c r="B63" s="7">
        <v>60</v>
      </c>
      <c r="C63" s="2"/>
      <c r="D63" s="3" t="s">
        <v>48</v>
      </c>
      <c r="E63" s="2"/>
      <c r="F63" s="3" t="s">
        <v>45</v>
      </c>
      <c r="G63" s="2"/>
      <c r="H63" s="3" t="s">
        <v>58</v>
      </c>
      <c r="I63" s="3" t="s">
        <v>60</v>
      </c>
      <c r="J63" s="3" t="s">
        <v>62</v>
      </c>
      <c r="K63" s="3" t="s">
        <v>69</v>
      </c>
      <c r="L63" s="3" t="s">
        <v>42</v>
      </c>
      <c r="M63" s="3" t="s">
        <v>70</v>
      </c>
      <c r="N63" s="2"/>
      <c r="O63" s="13" t="str">
        <f t="shared" si="0"/>
        <v>BDFGHIJK</v>
      </c>
      <c r="P63" s="2" t="s">
        <v>115</v>
      </c>
      <c r="Q63" s="2" t="s">
        <v>116</v>
      </c>
      <c r="R63" s="2" t="s">
        <v>121</v>
      </c>
      <c r="S63" s="2" t="s">
        <v>119</v>
      </c>
      <c r="T63" s="2" t="s">
        <v>112</v>
      </c>
      <c r="U63" s="2" t="s">
        <v>114</v>
      </c>
      <c r="V63" s="2" t="s">
        <v>113</v>
      </c>
      <c r="W63" s="8" t="s">
        <v>118</v>
      </c>
      <c r="X63" s="13" t="str">
        <f t="shared" si="1"/>
        <v>3H3G3B3D3J3F3I3K</v>
      </c>
    </row>
    <row r="64" spans="2:24" ht="15.75" thickBot="1" x14ac:dyDescent="0.3">
      <c r="B64" s="7">
        <v>61</v>
      </c>
      <c r="C64" s="2"/>
      <c r="D64" s="3" t="s">
        <v>48</v>
      </c>
      <c r="E64" s="2"/>
      <c r="F64" s="3" t="s">
        <v>45</v>
      </c>
      <c r="G64" s="3" t="s">
        <v>44</v>
      </c>
      <c r="H64" s="2"/>
      <c r="I64" s="2"/>
      <c r="J64" s="3" t="s">
        <v>62</v>
      </c>
      <c r="K64" s="3" t="s">
        <v>69</v>
      </c>
      <c r="L64" s="3" t="s">
        <v>42</v>
      </c>
      <c r="M64" s="3" t="s">
        <v>70</v>
      </c>
      <c r="N64" s="3" t="s">
        <v>71</v>
      </c>
      <c r="O64" s="13" t="str">
        <f t="shared" si="0"/>
        <v>BDEHIJKL</v>
      </c>
      <c r="P64" s="2" t="s">
        <v>111</v>
      </c>
      <c r="Q64" s="2" t="s">
        <v>112</v>
      </c>
      <c r="R64" s="2" t="s">
        <v>121</v>
      </c>
      <c r="S64" s="2" t="s">
        <v>119</v>
      </c>
      <c r="T64" s="2" t="s">
        <v>113</v>
      </c>
      <c r="U64" s="2" t="s">
        <v>115</v>
      </c>
      <c r="V64" s="2" t="s">
        <v>117</v>
      </c>
      <c r="W64" s="8" t="s">
        <v>118</v>
      </c>
      <c r="X64" s="13" t="str">
        <f t="shared" si="1"/>
        <v>3E3J3B3D3I3H3L3K</v>
      </c>
    </row>
    <row r="65" spans="2:24" ht="15.75" thickBot="1" x14ac:dyDescent="0.3">
      <c r="B65" s="7">
        <v>62</v>
      </c>
      <c r="C65" s="2"/>
      <c r="D65" s="3" t="s">
        <v>48</v>
      </c>
      <c r="E65" s="2"/>
      <c r="F65" s="3" t="s">
        <v>45</v>
      </c>
      <c r="G65" s="3" t="s">
        <v>44</v>
      </c>
      <c r="H65" s="2"/>
      <c r="I65" s="3" t="s">
        <v>60</v>
      </c>
      <c r="J65" s="2"/>
      <c r="K65" s="3" t="s">
        <v>69</v>
      </c>
      <c r="L65" s="3" t="s">
        <v>42</v>
      </c>
      <c r="M65" s="3" t="s">
        <v>70</v>
      </c>
      <c r="N65" s="3" t="s">
        <v>71</v>
      </c>
      <c r="O65" s="13" t="str">
        <f t="shared" si="0"/>
        <v>BDEGIJKL</v>
      </c>
      <c r="P65" s="2" t="s">
        <v>111</v>
      </c>
      <c r="Q65" s="2" t="s">
        <v>112</v>
      </c>
      <c r="R65" s="2" t="s">
        <v>121</v>
      </c>
      <c r="S65" s="2" t="s">
        <v>119</v>
      </c>
      <c r="T65" s="2" t="s">
        <v>113</v>
      </c>
      <c r="U65" s="2" t="s">
        <v>116</v>
      </c>
      <c r="V65" s="2" t="s">
        <v>117</v>
      </c>
      <c r="W65" s="8" t="s">
        <v>118</v>
      </c>
      <c r="X65" s="13" t="str">
        <f t="shared" si="1"/>
        <v>3E3J3B3D3I3G3L3K</v>
      </c>
    </row>
    <row r="66" spans="2:24" ht="15.75" thickBot="1" x14ac:dyDescent="0.3">
      <c r="B66" s="7">
        <v>63</v>
      </c>
      <c r="C66" s="2"/>
      <c r="D66" s="3" t="s">
        <v>48</v>
      </c>
      <c r="E66" s="2"/>
      <c r="F66" s="3" t="s">
        <v>45</v>
      </c>
      <c r="G66" s="3" t="s">
        <v>44</v>
      </c>
      <c r="H66" s="2"/>
      <c r="I66" s="3" t="s">
        <v>60</v>
      </c>
      <c r="J66" s="3" t="s">
        <v>62</v>
      </c>
      <c r="K66" s="2"/>
      <c r="L66" s="3" t="s">
        <v>42</v>
      </c>
      <c r="M66" s="3" t="s">
        <v>70</v>
      </c>
      <c r="N66" s="3" t="s">
        <v>71</v>
      </c>
      <c r="O66" s="13" t="str">
        <f t="shared" si="0"/>
        <v>BDEGHJKL</v>
      </c>
      <c r="P66" s="2" t="s">
        <v>111</v>
      </c>
      <c r="Q66" s="2" t="s">
        <v>112</v>
      </c>
      <c r="R66" s="2" t="s">
        <v>121</v>
      </c>
      <c r="S66" s="2" t="s">
        <v>119</v>
      </c>
      <c r="T66" s="2" t="s">
        <v>115</v>
      </c>
      <c r="U66" s="2" t="s">
        <v>116</v>
      </c>
      <c r="V66" s="2" t="s">
        <v>117</v>
      </c>
      <c r="W66" s="8" t="s">
        <v>118</v>
      </c>
      <c r="X66" s="13" t="str">
        <f t="shared" si="1"/>
        <v>3E3J3B3D3H3G3L3K</v>
      </c>
    </row>
    <row r="67" spans="2:24" ht="15.75" thickBot="1" x14ac:dyDescent="0.3">
      <c r="B67" s="7">
        <v>64</v>
      </c>
      <c r="C67" s="2"/>
      <c r="D67" s="3" t="s">
        <v>48</v>
      </c>
      <c r="E67" s="2"/>
      <c r="F67" s="3" t="s">
        <v>45</v>
      </c>
      <c r="G67" s="3" t="s">
        <v>44</v>
      </c>
      <c r="H67" s="2"/>
      <c r="I67" s="3" t="s">
        <v>60</v>
      </c>
      <c r="J67" s="3" t="s">
        <v>62</v>
      </c>
      <c r="K67" s="3" t="s">
        <v>69</v>
      </c>
      <c r="L67" s="2"/>
      <c r="M67" s="3" t="s">
        <v>70</v>
      </c>
      <c r="N67" s="3" t="s">
        <v>71</v>
      </c>
      <c r="O67" s="13" t="str">
        <f t="shared" si="0"/>
        <v>BDEGHIKL</v>
      </c>
      <c r="P67" s="2" t="s">
        <v>111</v>
      </c>
      <c r="Q67" s="2" t="s">
        <v>116</v>
      </c>
      <c r="R67" s="2" t="s">
        <v>121</v>
      </c>
      <c r="S67" s="2" t="s">
        <v>119</v>
      </c>
      <c r="T67" s="2" t="s">
        <v>113</v>
      </c>
      <c r="U67" s="2" t="s">
        <v>115</v>
      </c>
      <c r="V67" s="2" t="s">
        <v>117</v>
      </c>
      <c r="W67" s="8" t="s">
        <v>118</v>
      </c>
      <c r="X67" s="13" t="str">
        <f t="shared" si="1"/>
        <v>3E3G3B3D3I3H3L3K</v>
      </c>
    </row>
    <row r="68" spans="2:24" ht="15.75" thickBot="1" x14ac:dyDescent="0.3">
      <c r="B68" s="7">
        <v>65</v>
      </c>
      <c r="C68" s="2"/>
      <c r="D68" s="3" t="s">
        <v>48</v>
      </c>
      <c r="E68" s="2"/>
      <c r="F68" s="3" t="s">
        <v>45</v>
      </c>
      <c r="G68" s="3" t="s">
        <v>44</v>
      </c>
      <c r="H68" s="2"/>
      <c r="I68" s="3" t="s">
        <v>60</v>
      </c>
      <c r="J68" s="3" t="s">
        <v>62</v>
      </c>
      <c r="K68" s="3" t="s">
        <v>69</v>
      </c>
      <c r="L68" s="3" t="s">
        <v>42</v>
      </c>
      <c r="M68" s="2"/>
      <c r="N68" s="3" t="s">
        <v>71</v>
      </c>
      <c r="O68" s="13" t="str">
        <f t="shared" si="0"/>
        <v>BDEGHIJL</v>
      </c>
      <c r="P68" s="2" t="s">
        <v>111</v>
      </c>
      <c r="Q68" s="2" t="s">
        <v>112</v>
      </c>
      <c r="R68" s="2" t="s">
        <v>121</v>
      </c>
      <c r="S68" s="2" t="s">
        <v>119</v>
      </c>
      <c r="T68" s="2" t="s">
        <v>115</v>
      </c>
      <c r="U68" s="2" t="s">
        <v>116</v>
      </c>
      <c r="V68" s="2" t="s">
        <v>117</v>
      </c>
      <c r="W68" s="8" t="s">
        <v>113</v>
      </c>
      <c r="X68" s="13" t="str">
        <f t="shared" si="1"/>
        <v>3E3J3B3D3H3G3L3I</v>
      </c>
    </row>
    <row r="69" spans="2:24" ht="15.75" thickBot="1" x14ac:dyDescent="0.3">
      <c r="B69" s="7">
        <v>66</v>
      </c>
      <c r="C69" s="2"/>
      <c r="D69" s="3" t="s">
        <v>48</v>
      </c>
      <c r="E69" s="2"/>
      <c r="F69" s="3" t="s">
        <v>45</v>
      </c>
      <c r="G69" s="3" t="s">
        <v>44</v>
      </c>
      <c r="H69" s="2"/>
      <c r="I69" s="3" t="s">
        <v>60</v>
      </c>
      <c r="J69" s="3" t="s">
        <v>62</v>
      </c>
      <c r="K69" s="3" t="s">
        <v>69</v>
      </c>
      <c r="L69" s="3" t="s">
        <v>42</v>
      </c>
      <c r="M69" s="3" t="s">
        <v>70</v>
      </c>
      <c r="N69" s="2"/>
      <c r="O69" s="13" t="str">
        <f t="shared" ref="O69:O132" si="2">_xlfn.CONCAT(C69:N69)</f>
        <v>BDEGHIJK</v>
      </c>
      <c r="P69" s="2" t="s">
        <v>111</v>
      </c>
      <c r="Q69" s="2" t="s">
        <v>112</v>
      </c>
      <c r="R69" s="2" t="s">
        <v>121</v>
      </c>
      <c r="S69" s="2" t="s">
        <v>119</v>
      </c>
      <c r="T69" s="2" t="s">
        <v>115</v>
      </c>
      <c r="U69" s="2" t="s">
        <v>116</v>
      </c>
      <c r="V69" s="2" t="s">
        <v>113</v>
      </c>
      <c r="W69" s="8" t="s">
        <v>118</v>
      </c>
      <c r="X69" s="13" t="str">
        <f t="shared" ref="X69:X132" si="3">_xlfn.CONCAT(P69:W69)</f>
        <v>3E3J3B3D3H3G3I3K</v>
      </c>
    </row>
    <row r="70" spans="2:24" ht="15.75" thickBot="1" x14ac:dyDescent="0.3">
      <c r="B70" s="7">
        <v>67</v>
      </c>
      <c r="C70" s="2"/>
      <c r="D70" s="3" t="s">
        <v>48</v>
      </c>
      <c r="E70" s="2"/>
      <c r="F70" s="3" t="s">
        <v>45</v>
      </c>
      <c r="G70" s="3" t="s">
        <v>44</v>
      </c>
      <c r="H70" s="3" t="s">
        <v>58</v>
      </c>
      <c r="I70" s="2"/>
      <c r="J70" s="2"/>
      <c r="K70" s="3" t="s">
        <v>69</v>
      </c>
      <c r="L70" s="3" t="s">
        <v>42</v>
      </c>
      <c r="M70" s="3" t="s">
        <v>70</v>
      </c>
      <c r="N70" s="3" t="s">
        <v>71</v>
      </c>
      <c r="O70" s="13" t="str">
        <f t="shared" si="2"/>
        <v>BDEFIJKL</v>
      </c>
      <c r="P70" s="2" t="s">
        <v>111</v>
      </c>
      <c r="Q70" s="2" t="s">
        <v>112</v>
      </c>
      <c r="R70" s="2" t="s">
        <v>121</v>
      </c>
      <c r="S70" s="2" t="s">
        <v>119</v>
      </c>
      <c r="T70" s="2" t="s">
        <v>113</v>
      </c>
      <c r="U70" s="2" t="s">
        <v>114</v>
      </c>
      <c r="V70" s="2" t="s">
        <v>117</v>
      </c>
      <c r="W70" s="8" t="s">
        <v>118</v>
      </c>
      <c r="X70" s="13" t="str">
        <f t="shared" si="3"/>
        <v>3E3J3B3D3I3F3L3K</v>
      </c>
    </row>
    <row r="71" spans="2:24" ht="15.75" thickBot="1" x14ac:dyDescent="0.3">
      <c r="B71" s="7">
        <v>68</v>
      </c>
      <c r="C71" s="2"/>
      <c r="D71" s="3" t="s">
        <v>48</v>
      </c>
      <c r="E71" s="2"/>
      <c r="F71" s="3" t="s">
        <v>45</v>
      </c>
      <c r="G71" s="3" t="s">
        <v>44</v>
      </c>
      <c r="H71" s="3" t="s">
        <v>58</v>
      </c>
      <c r="I71" s="2"/>
      <c r="J71" s="3" t="s">
        <v>62</v>
      </c>
      <c r="K71" s="2"/>
      <c r="L71" s="3" t="s">
        <v>42</v>
      </c>
      <c r="M71" s="3" t="s">
        <v>70</v>
      </c>
      <c r="N71" s="3" t="s">
        <v>71</v>
      </c>
      <c r="O71" s="13" t="str">
        <f t="shared" si="2"/>
        <v>BDEFHJKL</v>
      </c>
      <c r="P71" s="2" t="s">
        <v>111</v>
      </c>
      <c r="Q71" s="2" t="s">
        <v>112</v>
      </c>
      <c r="R71" s="2" t="s">
        <v>121</v>
      </c>
      <c r="S71" s="2" t="s">
        <v>119</v>
      </c>
      <c r="T71" s="2" t="s">
        <v>115</v>
      </c>
      <c r="U71" s="2" t="s">
        <v>114</v>
      </c>
      <c r="V71" s="2" t="s">
        <v>117</v>
      </c>
      <c r="W71" s="8" t="s">
        <v>118</v>
      </c>
      <c r="X71" s="13" t="str">
        <f t="shared" si="3"/>
        <v>3E3J3B3D3H3F3L3K</v>
      </c>
    </row>
    <row r="72" spans="2:24" ht="15.75" thickBot="1" x14ac:dyDescent="0.3">
      <c r="B72" s="7">
        <v>69</v>
      </c>
      <c r="C72" s="2"/>
      <c r="D72" s="3" t="s">
        <v>48</v>
      </c>
      <c r="E72" s="2"/>
      <c r="F72" s="3" t="s">
        <v>45</v>
      </c>
      <c r="G72" s="3" t="s">
        <v>44</v>
      </c>
      <c r="H72" s="3" t="s">
        <v>58</v>
      </c>
      <c r="I72" s="2"/>
      <c r="J72" s="3" t="s">
        <v>62</v>
      </c>
      <c r="K72" s="3" t="s">
        <v>69</v>
      </c>
      <c r="L72" s="2"/>
      <c r="M72" s="3" t="s">
        <v>70</v>
      </c>
      <c r="N72" s="3" t="s">
        <v>71</v>
      </c>
      <c r="O72" s="13" t="str">
        <f t="shared" si="2"/>
        <v>BDEFHIKL</v>
      </c>
      <c r="P72" s="2" t="s">
        <v>111</v>
      </c>
      <c r="Q72" s="2" t="s">
        <v>113</v>
      </c>
      <c r="R72" s="2" t="s">
        <v>121</v>
      </c>
      <c r="S72" s="2" t="s">
        <v>119</v>
      </c>
      <c r="T72" s="2" t="s">
        <v>115</v>
      </c>
      <c r="U72" s="2" t="s">
        <v>114</v>
      </c>
      <c r="V72" s="2" t="s">
        <v>117</v>
      </c>
      <c r="W72" s="8" t="s">
        <v>118</v>
      </c>
      <c r="X72" s="13" t="str">
        <f t="shared" si="3"/>
        <v>3E3I3B3D3H3F3L3K</v>
      </c>
    </row>
    <row r="73" spans="2:24" ht="15.75" thickBot="1" x14ac:dyDescent="0.3">
      <c r="B73" s="7">
        <v>70</v>
      </c>
      <c r="C73" s="2"/>
      <c r="D73" s="3" t="s">
        <v>48</v>
      </c>
      <c r="E73" s="2"/>
      <c r="F73" s="3" t="s">
        <v>45</v>
      </c>
      <c r="G73" s="3" t="s">
        <v>44</v>
      </c>
      <c r="H73" s="3" t="s">
        <v>58</v>
      </c>
      <c r="I73" s="2"/>
      <c r="J73" s="3" t="s">
        <v>62</v>
      </c>
      <c r="K73" s="3" t="s">
        <v>69</v>
      </c>
      <c r="L73" s="3" t="s">
        <v>42</v>
      </c>
      <c r="M73" s="2"/>
      <c r="N73" s="3" t="s">
        <v>71</v>
      </c>
      <c r="O73" s="13" t="str">
        <f t="shared" si="2"/>
        <v>BDEFHIJL</v>
      </c>
      <c r="P73" s="2" t="s">
        <v>111</v>
      </c>
      <c r="Q73" s="2" t="s">
        <v>112</v>
      </c>
      <c r="R73" s="2" t="s">
        <v>121</v>
      </c>
      <c r="S73" s="2" t="s">
        <v>119</v>
      </c>
      <c r="T73" s="2" t="s">
        <v>115</v>
      </c>
      <c r="U73" s="2" t="s">
        <v>114</v>
      </c>
      <c r="V73" s="2" t="s">
        <v>117</v>
      </c>
      <c r="W73" s="8" t="s">
        <v>113</v>
      </c>
      <c r="X73" s="13" t="str">
        <f t="shared" si="3"/>
        <v>3E3J3B3D3H3F3L3I</v>
      </c>
    </row>
    <row r="74" spans="2:24" ht="15.75" thickBot="1" x14ac:dyDescent="0.3">
      <c r="B74" s="7">
        <v>71</v>
      </c>
      <c r="C74" s="2"/>
      <c r="D74" s="3" t="s">
        <v>48</v>
      </c>
      <c r="E74" s="2"/>
      <c r="F74" s="3" t="s">
        <v>45</v>
      </c>
      <c r="G74" s="3" t="s">
        <v>44</v>
      </c>
      <c r="H74" s="3" t="s">
        <v>58</v>
      </c>
      <c r="I74" s="2"/>
      <c r="J74" s="3" t="s">
        <v>62</v>
      </c>
      <c r="K74" s="3" t="s">
        <v>69</v>
      </c>
      <c r="L74" s="3" t="s">
        <v>42</v>
      </c>
      <c r="M74" s="3" t="s">
        <v>70</v>
      </c>
      <c r="N74" s="2"/>
      <c r="O74" s="13" t="str">
        <f t="shared" si="2"/>
        <v>BDEFHIJK</v>
      </c>
      <c r="P74" s="2" t="s">
        <v>111</v>
      </c>
      <c r="Q74" s="2" t="s">
        <v>112</v>
      </c>
      <c r="R74" s="2" t="s">
        <v>121</v>
      </c>
      <c r="S74" s="2" t="s">
        <v>119</v>
      </c>
      <c r="T74" s="2" t="s">
        <v>115</v>
      </c>
      <c r="U74" s="2" t="s">
        <v>114</v>
      </c>
      <c r="V74" s="2" t="s">
        <v>113</v>
      </c>
      <c r="W74" s="8" t="s">
        <v>118</v>
      </c>
      <c r="X74" s="13" t="str">
        <f t="shared" si="3"/>
        <v>3E3J3B3D3H3F3I3K</v>
      </c>
    </row>
    <row r="75" spans="2:24" ht="15.75" thickBot="1" x14ac:dyDescent="0.3">
      <c r="B75" s="7">
        <v>72</v>
      </c>
      <c r="C75" s="2"/>
      <c r="D75" s="3" t="s">
        <v>48</v>
      </c>
      <c r="E75" s="2"/>
      <c r="F75" s="3" t="s">
        <v>45</v>
      </c>
      <c r="G75" s="3" t="s">
        <v>44</v>
      </c>
      <c r="H75" s="3" t="s">
        <v>58</v>
      </c>
      <c r="I75" s="3" t="s">
        <v>60</v>
      </c>
      <c r="J75" s="2"/>
      <c r="K75" s="2"/>
      <c r="L75" s="3" t="s">
        <v>42</v>
      </c>
      <c r="M75" s="3" t="s">
        <v>70</v>
      </c>
      <c r="N75" s="3" t="s">
        <v>71</v>
      </c>
      <c r="O75" s="13" t="str">
        <f t="shared" si="2"/>
        <v>BDEFGJKL</v>
      </c>
      <c r="P75" s="2" t="s">
        <v>111</v>
      </c>
      <c r="Q75" s="2" t="s">
        <v>116</v>
      </c>
      <c r="R75" s="2" t="s">
        <v>121</v>
      </c>
      <c r="S75" s="2" t="s">
        <v>119</v>
      </c>
      <c r="T75" s="2" t="s">
        <v>112</v>
      </c>
      <c r="U75" s="2" t="s">
        <v>114</v>
      </c>
      <c r="V75" s="2" t="s">
        <v>117</v>
      </c>
      <c r="W75" s="8" t="s">
        <v>118</v>
      </c>
      <c r="X75" s="13" t="str">
        <f t="shared" si="3"/>
        <v>3E3G3B3D3J3F3L3K</v>
      </c>
    </row>
    <row r="76" spans="2:24" ht="15.75" thickBot="1" x14ac:dyDescent="0.3">
      <c r="B76" s="7">
        <v>73</v>
      </c>
      <c r="C76" s="2"/>
      <c r="D76" s="3" t="s">
        <v>48</v>
      </c>
      <c r="E76" s="2"/>
      <c r="F76" s="3" t="s">
        <v>45</v>
      </c>
      <c r="G76" s="3" t="s">
        <v>44</v>
      </c>
      <c r="H76" s="3" t="s">
        <v>58</v>
      </c>
      <c r="I76" s="3" t="s">
        <v>60</v>
      </c>
      <c r="J76" s="2"/>
      <c r="K76" s="3" t="s">
        <v>69</v>
      </c>
      <c r="L76" s="2"/>
      <c r="M76" s="3" t="s">
        <v>70</v>
      </c>
      <c r="N76" s="3" t="s">
        <v>71</v>
      </c>
      <c r="O76" s="13" t="str">
        <f t="shared" si="2"/>
        <v>BDEFGIKL</v>
      </c>
      <c r="P76" s="2" t="s">
        <v>111</v>
      </c>
      <c r="Q76" s="2" t="s">
        <v>116</v>
      </c>
      <c r="R76" s="2" t="s">
        <v>121</v>
      </c>
      <c r="S76" s="2" t="s">
        <v>119</v>
      </c>
      <c r="T76" s="2" t="s">
        <v>113</v>
      </c>
      <c r="U76" s="2" t="s">
        <v>114</v>
      </c>
      <c r="V76" s="2" t="s">
        <v>117</v>
      </c>
      <c r="W76" s="8" t="s">
        <v>118</v>
      </c>
      <c r="X76" s="13" t="str">
        <f t="shared" si="3"/>
        <v>3E3G3B3D3I3F3L3K</v>
      </c>
    </row>
    <row r="77" spans="2:24" ht="15.75" thickBot="1" x14ac:dyDescent="0.3">
      <c r="B77" s="7">
        <v>74</v>
      </c>
      <c r="C77" s="2"/>
      <c r="D77" s="3" t="s">
        <v>48</v>
      </c>
      <c r="E77" s="2"/>
      <c r="F77" s="3" t="s">
        <v>45</v>
      </c>
      <c r="G77" s="3" t="s">
        <v>44</v>
      </c>
      <c r="H77" s="3" t="s">
        <v>58</v>
      </c>
      <c r="I77" s="3" t="s">
        <v>60</v>
      </c>
      <c r="J77" s="2"/>
      <c r="K77" s="3" t="s">
        <v>69</v>
      </c>
      <c r="L77" s="3" t="s">
        <v>42</v>
      </c>
      <c r="M77" s="2"/>
      <c r="N77" s="3" t="s">
        <v>71</v>
      </c>
      <c r="O77" s="13" t="str">
        <f t="shared" si="2"/>
        <v>BDEFGIJL</v>
      </c>
      <c r="P77" s="2" t="s">
        <v>111</v>
      </c>
      <c r="Q77" s="2" t="s">
        <v>116</v>
      </c>
      <c r="R77" s="2" t="s">
        <v>121</v>
      </c>
      <c r="S77" s="2" t="s">
        <v>119</v>
      </c>
      <c r="T77" s="2" t="s">
        <v>112</v>
      </c>
      <c r="U77" s="2" t="s">
        <v>114</v>
      </c>
      <c r="V77" s="2" t="s">
        <v>117</v>
      </c>
      <c r="W77" s="8" t="s">
        <v>113</v>
      </c>
      <c r="X77" s="13" t="str">
        <f t="shared" si="3"/>
        <v>3E3G3B3D3J3F3L3I</v>
      </c>
    </row>
    <row r="78" spans="2:24" ht="15.75" thickBot="1" x14ac:dyDescent="0.3">
      <c r="B78" s="7">
        <v>75</v>
      </c>
      <c r="C78" s="2"/>
      <c r="D78" s="3" t="s">
        <v>48</v>
      </c>
      <c r="E78" s="2"/>
      <c r="F78" s="3" t="s">
        <v>45</v>
      </c>
      <c r="G78" s="3" t="s">
        <v>44</v>
      </c>
      <c r="H78" s="3" t="s">
        <v>58</v>
      </c>
      <c r="I78" s="3" t="s">
        <v>60</v>
      </c>
      <c r="J78" s="2"/>
      <c r="K78" s="3" t="s">
        <v>69</v>
      </c>
      <c r="L78" s="3" t="s">
        <v>42</v>
      </c>
      <c r="M78" s="3" t="s">
        <v>70</v>
      </c>
      <c r="N78" s="2"/>
      <c r="O78" s="13" t="str">
        <f t="shared" si="2"/>
        <v>BDEFGIJK</v>
      </c>
      <c r="P78" s="2" t="s">
        <v>111</v>
      </c>
      <c r="Q78" s="2" t="s">
        <v>116</v>
      </c>
      <c r="R78" s="2" t="s">
        <v>121</v>
      </c>
      <c r="S78" s="2" t="s">
        <v>119</v>
      </c>
      <c r="T78" s="2" t="s">
        <v>112</v>
      </c>
      <c r="U78" s="2" t="s">
        <v>114</v>
      </c>
      <c r="V78" s="2" t="s">
        <v>113</v>
      </c>
      <c r="W78" s="8" t="s">
        <v>118</v>
      </c>
      <c r="X78" s="13" t="str">
        <f t="shared" si="3"/>
        <v>3E3G3B3D3J3F3I3K</v>
      </c>
    </row>
    <row r="79" spans="2:24" ht="15.75" thickBot="1" x14ac:dyDescent="0.3">
      <c r="B79" s="7">
        <v>76</v>
      </c>
      <c r="C79" s="2"/>
      <c r="D79" s="3" t="s">
        <v>48</v>
      </c>
      <c r="E79" s="2"/>
      <c r="F79" s="3" t="s">
        <v>45</v>
      </c>
      <c r="G79" s="3" t="s">
        <v>44</v>
      </c>
      <c r="H79" s="3" t="s">
        <v>58</v>
      </c>
      <c r="I79" s="3" t="s">
        <v>60</v>
      </c>
      <c r="J79" s="3" t="s">
        <v>62</v>
      </c>
      <c r="K79" s="2"/>
      <c r="L79" s="2"/>
      <c r="M79" s="3" t="s">
        <v>70</v>
      </c>
      <c r="N79" s="3" t="s">
        <v>71</v>
      </c>
      <c r="O79" s="13" t="str">
        <f t="shared" si="2"/>
        <v>BDEFGHKL</v>
      </c>
      <c r="P79" s="2" t="s">
        <v>111</v>
      </c>
      <c r="Q79" s="2" t="s">
        <v>116</v>
      </c>
      <c r="R79" s="2" t="s">
        <v>121</v>
      </c>
      <c r="S79" s="2" t="s">
        <v>119</v>
      </c>
      <c r="T79" s="2" t="s">
        <v>115</v>
      </c>
      <c r="U79" s="2" t="s">
        <v>114</v>
      </c>
      <c r="V79" s="2" t="s">
        <v>117</v>
      </c>
      <c r="W79" s="8" t="s">
        <v>118</v>
      </c>
      <c r="X79" s="13" t="str">
        <f t="shared" si="3"/>
        <v>3E3G3B3D3H3F3L3K</v>
      </c>
    </row>
    <row r="80" spans="2:24" ht="15.75" thickBot="1" x14ac:dyDescent="0.3">
      <c r="B80" s="7">
        <v>77</v>
      </c>
      <c r="C80" s="2"/>
      <c r="D80" s="3" t="s">
        <v>48</v>
      </c>
      <c r="E80" s="2"/>
      <c r="F80" s="3" t="s">
        <v>45</v>
      </c>
      <c r="G80" s="3" t="s">
        <v>44</v>
      </c>
      <c r="H80" s="3" t="s">
        <v>58</v>
      </c>
      <c r="I80" s="3" t="s">
        <v>60</v>
      </c>
      <c r="J80" s="3" t="s">
        <v>62</v>
      </c>
      <c r="K80" s="2"/>
      <c r="L80" s="3" t="s">
        <v>42</v>
      </c>
      <c r="M80" s="2"/>
      <c r="N80" s="3" t="s">
        <v>71</v>
      </c>
      <c r="O80" s="13" t="str">
        <f t="shared" si="2"/>
        <v>BDEFGHJL</v>
      </c>
      <c r="P80" s="2" t="s">
        <v>115</v>
      </c>
      <c r="Q80" s="2" t="s">
        <v>116</v>
      </c>
      <c r="R80" s="2" t="s">
        <v>121</v>
      </c>
      <c r="S80" s="2" t="s">
        <v>119</v>
      </c>
      <c r="T80" s="2" t="s">
        <v>112</v>
      </c>
      <c r="U80" s="2" t="s">
        <v>114</v>
      </c>
      <c r="V80" s="2" t="s">
        <v>117</v>
      </c>
      <c r="W80" s="8" t="s">
        <v>111</v>
      </c>
      <c r="X80" s="13" t="str">
        <f t="shared" si="3"/>
        <v>3H3G3B3D3J3F3L3E</v>
      </c>
    </row>
    <row r="81" spans="2:24" ht="15.75" thickBot="1" x14ac:dyDescent="0.3">
      <c r="B81" s="7">
        <v>78</v>
      </c>
      <c r="C81" s="2"/>
      <c r="D81" s="3" t="s">
        <v>48</v>
      </c>
      <c r="E81" s="2"/>
      <c r="F81" s="3" t="s">
        <v>45</v>
      </c>
      <c r="G81" s="3" t="s">
        <v>44</v>
      </c>
      <c r="H81" s="3" t="s">
        <v>58</v>
      </c>
      <c r="I81" s="3" t="s">
        <v>60</v>
      </c>
      <c r="J81" s="3" t="s">
        <v>62</v>
      </c>
      <c r="K81" s="2"/>
      <c r="L81" s="3" t="s">
        <v>42</v>
      </c>
      <c r="M81" s="3" t="s">
        <v>70</v>
      </c>
      <c r="N81" s="2"/>
      <c r="O81" s="13" t="str">
        <f t="shared" si="2"/>
        <v>BDEFGHJK</v>
      </c>
      <c r="P81" s="2" t="s">
        <v>115</v>
      </c>
      <c r="Q81" s="2" t="s">
        <v>116</v>
      </c>
      <c r="R81" s="2" t="s">
        <v>121</v>
      </c>
      <c r="S81" s="2" t="s">
        <v>119</v>
      </c>
      <c r="T81" s="2" t="s">
        <v>112</v>
      </c>
      <c r="U81" s="2" t="s">
        <v>114</v>
      </c>
      <c r="V81" s="2" t="s">
        <v>111</v>
      </c>
      <c r="W81" s="8" t="s">
        <v>118</v>
      </c>
      <c r="X81" s="13" t="str">
        <f t="shared" si="3"/>
        <v>3H3G3B3D3J3F3E3K</v>
      </c>
    </row>
    <row r="82" spans="2:24" ht="15.75" thickBot="1" x14ac:dyDescent="0.3">
      <c r="B82" s="7">
        <v>79</v>
      </c>
      <c r="C82" s="2"/>
      <c r="D82" s="3" t="s">
        <v>48</v>
      </c>
      <c r="E82" s="2"/>
      <c r="F82" s="3" t="s">
        <v>45</v>
      </c>
      <c r="G82" s="3" t="s">
        <v>44</v>
      </c>
      <c r="H82" s="3" t="s">
        <v>58</v>
      </c>
      <c r="I82" s="3" t="s">
        <v>60</v>
      </c>
      <c r="J82" s="3" t="s">
        <v>62</v>
      </c>
      <c r="K82" s="3" t="s">
        <v>69</v>
      </c>
      <c r="L82" s="2"/>
      <c r="M82" s="2"/>
      <c r="N82" s="3" t="s">
        <v>71</v>
      </c>
      <c r="O82" s="13" t="str">
        <f t="shared" si="2"/>
        <v>BDEFGHIL</v>
      </c>
      <c r="P82" s="2" t="s">
        <v>111</v>
      </c>
      <c r="Q82" s="2" t="s">
        <v>116</v>
      </c>
      <c r="R82" s="2" t="s">
        <v>121</v>
      </c>
      <c r="S82" s="2" t="s">
        <v>119</v>
      </c>
      <c r="T82" s="2" t="s">
        <v>115</v>
      </c>
      <c r="U82" s="2" t="s">
        <v>114</v>
      </c>
      <c r="V82" s="2" t="s">
        <v>117</v>
      </c>
      <c r="W82" s="8" t="s">
        <v>113</v>
      </c>
      <c r="X82" s="13" t="str">
        <f t="shared" si="3"/>
        <v>3E3G3B3D3H3F3L3I</v>
      </c>
    </row>
    <row r="83" spans="2:24" ht="15.75" thickBot="1" x14ac:dyDescent="0.3">
      <c r="B83" s="7">
        <v>80</v>
      </c>
      <c r="C83" s="2"/>
      <c r="D83" s="3" t="s">
        <v>48</v>
      </c>
      <c r="E83" s="2"/>
      <c r="F83" s="3" t="s">
        <v>45</v>
      </c>
      <c r="G83" s="3" t="s">
        <v>44</v>
      </c>
      <c r="H83" s="3" t="s">
        <v>58</v>
      </c>
      <c r="I83" s="3" t="s">
        <v>60</v>
      </c>
      <c r="J83" s="3" t="s">
        <v>62</v>
      </c>
      <c r="K83" s="3" t="s">
        <v>69</v>
      </c>
      <c r="L83" s="2"/>
      <c r="M83" s="3" t="s">
        <v>70</v>
      </c>
      <c r="N83" s="2"/>
      <c r="O83" s="13" t="str">
        <f t="shared" si="2"/>
        <v>BDEFGHIK</v>
      </c>
      <c r="P83" s="2" t="s">
        <v>111</v>
      </c>
      <c r="Q83" s="2" t="s">
        <v>116</v>
      </c>
      <c r="R83" s="2" t="s">
        <v>121</v>
      </c>
      <c r="S83" s="2" t="s">
        <v>119</v>
      </c>
      <c r="T83" s="2" t="s">
        <v>115</v>
      </c>
      <c r="U83" s="2" t="s">
        <v>114</v>
      </c>
      <c r="V83" s="2" t="s">
        <v>113</v>
      </c>
      <c r="W83" s="8" t="s">
        <v>118</v>
      </c>
      <c r="X83" s="13" t="str">
        <f t="shared" si="3"/>
        <v>3E3G3B3D3H3F3I3K</v>
      </c>
    </row>
    <row r="84" spans="2:24" ht="15.75" thickBot="1" x14ac:dyDescent="0.3">
      <c r="B84" s="7">
        <v>81</v>
      </c>
      <c r="C84" s="2"/>
      <c r="D84" s="3" t="s">
        <v>48</v>
      </c>
      <c r="E84" s="2"/>
      <c r="F84" s="3" t="s">
        <v>45</v>
      </c>
      <c r="G84" s="3" t="s">
        <v>44</v>
      </c>
      <c r="H84" s="3" t="s">
        <v>58</v>
      </c>
      <c r="I84" s="3" t="s">
        <v>60</v>
      </c>
      <c r="J84" s="3" t="s">
        <v>62</v>
      </c>
      <c r="K84" s="3" t="s">
        <v>69</v>
      </c>
      <c r="L84" s="3" t="s">
        <v>42</v>
      </c>
      <c r="M84" s="2"/>
      <c r="N84" s="2"/>
      <c r="O84" s="13" t="str">
        <f t="shared" si="2"/>
        <v>BDEFGHIJ</v>
      </c>
      <c r="P84" s="2" t="s">
        <v>115</v>
      </c>
      <c r="Q84" s="2" t="s">
        <v>116</v>
      </c>
      <c r="R84" s="2" t="s">
        <v>121</v>
      </c>
      <c r="S84" s="2" t="s">
        <v>119</v>
      </c>
      <c r="T84" s="2" t="s">
        <v>112</v>
      </c>
      <c r="U84" s="2" t="s">
        <v>114</v>
      </c>
      <c r="V84" s="2" t="s">
        <v>111</v>
      </c>
      <c r="W84" s="8" t="s">
        <v>113</v>
      </c>
      <c r="X84" s="13" t="str">
        <f t="shared" si="3"/>
        <v>3H3G3B3D3J3F3E3I</v>
      </c>
    </row>
    <row r="85" spans="2:24" ht="15.75" thickBot="1" x14ac:dyDescent="0.3">
      <c r="B85" s="7">
        <v>82</v>
      </c>
      <c r="C85" s="2"/>
      <c r="D85" s="3" t="s">
        <v>48</v>
      </c>
      <c r="E85" s="3" t="s">
        <v>50</v>
      </c>
      <c r="F85" s="2"/>
      <c r="G85" s="2"/>
      <c r="H85" s="2"/>
      <c r="I85" s="3" t="s">
        <v>60</v>
      </c>
      <c r="J85" s="3" t="s">
        <v>62</v>
      </c>
      <c r="K85" s="3" t="s">
        <v>69</v>
      </c>
      <c r="L85" s="3" t="s">
        <v>42</v>
      </c>
      <c r="M85" s="3" t="s">
        <v>70</v>
      </c>
      <c r="N85" s="3" t="s">
        <v>71</v>
      </c>
      <c r="O85" s="13" t="str">
        <f t="shared" si="2"/>
        <v>BCGHIJKL</v>
      </c>
      <c r="P85" s="2" t="s">
        <v>115</v>
      </c>
      <c r="Q85" s="2" t="s">
        <v>112</v>
      </c>
      <c r="R85" s="2" t="s">
        <v>121</v>
      </c>
      <c r="S85" s="2" t="s">
        <v>120</v>
      </c>
      <c r="T85" s="2" t="s">
        <v>113</v>
      </c>
      <c r="U85" s="2" t="s">
        <v>116</v>
      </c>
      <c r="V85" s="2" t="s">
        <v>117</v>
      </c>
      <c r="W85" s="8" t="s">
        <v>118</v>
      </c>
      <c r="X85" s="13" t="str">
        <f t="shared" si="3"/>
        <v>3H3J3B3C3I3G3L3K</v>
      </c>
    </row>
    <row r="86" spans="2:24" ht="15.75" thickBot="1" x14ac:dyDescent="0.3">
      <c r="B86" s="7">
        <v>83</v>
      </c>
      <c r="C86" s="2"/>
      <c r="D86" s="3" t="s">
        <v>48</v>
      </c>
      <c r="E86" s="3" t="s">
        <v>50</v>
      </c>
      <c r="F86" s="2"/>
      <c r="G86" s="2"/>
      <c r="H86" s="3" t="s">
        <v>58</v>
      </c>
      <c r="I86" s="2"/>
      <c r="J86" s="3" t="s">
        <v>62</v>
      </c>
      <c r="K86" s="3" t="s">
        <v>69</v>
      </c>
      <c r="L86" s="3" t="s">
        <v>42</v>
      </c>
      <c r="M86" s="3" t="s">
        <v>70</v>
      </c>
      <c r="N86" s="3" t="s">
        <v>71</v>
      </c>
      <c r="O86" s="13" t="str">
        <f t="shared" si="2"/>
        <v>BCFHIJKL</v>
      </c>
      <c r="P86" s="2" t="s">
        <v>115</v>
      </c>
      <c r="Q86" s="2" t="s">
        <v>112</v>
      </c>
      <c r="R86" s="2" t="s">
        <v>121</v>
      </c>
      <c r="S86" s="2" t="s">
        <v>120</v>
      </c>
      <c r="T86" s="2" t="s">
        <v>113</v>
      </c>
      <c r="U86" s="2" t="s">
        <v>114</v>
      </c>
      <c r="V86" s="2" t="s">
        <v>117</v>
      </c>
      <c r="W86" s="8" t="s">
        <v>118</v>
      </c>
      <c r="X86" s="13" t="str">
        <f t="shared" si="3"/>
        <v>3H3J3B3C3I3F3L3K</v>
      </c>
    </row>
    <row r="87" spans="2:24" ht="15.75" thickBot="1" x14ac:dyDescent="0.3">
      <c r="B87" s="7">
        <v>84</v>
      </c>
      <c r="C87" s="2"/>
      <c r="D87" s="3" t="s">
        <v>48</v>
      </c>
      <c r="E87" s="3" t="s">
        <v>50</v>
      </c>
      <c r="F87" s="2"/>
      <c r="G87" s="2"/>
      <c r="H87" s="3" t="s">
        <v>58</v>
      </c>
      <c r="I87" s="3" t="s">
        <v>60</v>
      </c>
      <c r="J87" s="2"/>
      <c r="K87" s="3" t="s">
        <v>69</v>
      </c>
      <c r="L87" s="3" t="s">
        <v>42</v>
      </c>
      <c r="M87" s="3" t="s">
        <v>70</v>
      </c>
      <c r="N87" s="3" t="s">
        <v>71</v>
      </c>
      <c r="O87" s="13" t="str">
        <f t="shared" si="2"/>
        <v>BCFGIJKL</v>
      </c>
      <c r="P87" s="2" t="s">
        <v>113</v>
      </c>
      <c r="Q87" s="2" t="s">
        <v>116</v>
      </c>
      <c r="R87" s="2" t="s">
        <v>121</v>
      </c>
      <c r="S87" s="2" t="s">
        <v>120</v>
      </c>
      <c r="T87" s="2" t="s">
        <v>112</v>
      </c>
      <c r="U87" s="2" t="s">
        <v>114</v>
      </c>
      <c r="V87" s="2" t="s">
        <v>117</v>
      </c>
      <c r="W87" s="8" t="s">
        <v>118</v>
      </c>
      <c r="X87" s="13" t="str">
        <f t="shared" si="3"/>
        <v>3I3G3B3C3J3F3L3K</v>
      </c>
    </row>
    <row r="88" spans="2:24" ht="15.75" thickBot="1" x14ac:dyDescent="0.3">
      <c r="B88" s="7">
        <v>85</v>
      </c>
      <c r="C88" s="2"/>
      <c r="D88" s="3" t="s">
        <v>48</v>
      </c>
      <c r="E88" s="3" t="s">
        <v>50</v>
      </c>
      <c r="F88" s="2"/>
      <c r="G88" s="2"/>
      <c r="H88" s="3" t="s">
        <v>58</v>
      </c>
      <c r="I88" s="3" t="s">
        <v>60</v>
      </c>
      <c r="J88" s="3" t="s">
        <v>62</v>
      </c>
      <c r="K88" s="2"/>
      <c r="L88" s="3" t="s">
        <v>42</v>
      </c>
      <c r="M88" s="3" t="s">
        <v>70</v>
      </c>
      <c r="N88" s="3" t="s">
        <v>71</v>
      </c>
      <c r="O88" s="13" t="str">
        <f t="shared" si="2"/>
        <v>BCFGHJKL</v>
      </c>
      <c r="P88" s="2" t="s">
        <v>115</v>
      </c>
      <c r="Q88" s="2" t="s">
        <v>116</v>
      </c>
      <c r="R88" s="2" t="s">
        <v>121</v>
      </c>
      <c r="S88" s="2" t="s">
        <v>120</v>
      </c>
      <c r="T88" s="2" t="s">
        <v>112</v>
      </c>
      <c r="U88" s="2" t="s">
        <v>114</v>
      </c>
      <c r="V88" s="2" t="s">
        <v>117</v>
      </c>
      <c r="W88" s="8" t="s">
        <v>118</v>
      </c>
      <c r="X88" s="13" t="str">
        <f t="shared" si="3"/>
        <v>3H3G3B3C3J3F3L3K</v>
      </c>
    </row>
    <row r="89" spans="2:24" ht="15.75" thickBot="1" x14ac:dyDescent="0.3">
      <c r="B89" s="7">
        <v>86</v>
      </c>
      <c r="C89" s="2"/>
      <c r="D89" s="3" t="s">
        <v>48</v>
      </c>
      <c r="E89" s="3" t="s">
        <v>50</v>
      </c>
      <c r="F89" s="2"/>
      <c r="G89" s="2"/>
      <c r="H89" s="3" t="s">
        <v>58</v>
      </c>
      <c r="I89" s="3" t="s">
        <v>60</v>
      </c>
      <c r="J89" s="3" t="s">
        <v>62</v>
      </c>
      <c r="K89" s="3" t="s">
        <v>69</v>
      </c>
      <c r="L89" s="2"/>
      <c r="M89" s="3" t="s">
        <v>70</v>
      </c>
      <c r="N89" s="3" t="s">
        <v>71</v>
      </c>
      <c r="O89" s="13" t="str">
        <f t="shared" si="2"/>
        <v>BCFGHIKL</v>
      </c>
      <c r="P89" s="2" t="s">
        <v>115</v>
      </c>
      <c r="Q89" s="2" t="s">
        <v>116</v>
      </c>
      <c r="R89" s="2" t="s">
        <v>121</v>
      </c>
      <c r="S89" s="2" t="s">
        <v>120</v>
      </c>
      <c r="T89" s="2" t="s">
        <v>113</v>
      </c>
      <c r="U89" s="2" t="s">
        <v>114</v>
      </c>
      <c r="V89" s="2" t="s">
        <v>117</v>
      </c>
      <c r="W89" s="8" t="s">
        <v>118</v>
      </c>
      <c r="X89" s="13" t="str">
        <f t="shared" si="3"/>
        <v>3H3G3B3C3I3F3L3K</v>
      </c>
    </row>
    <row r="90" spans="2:24" ht="15.75" thickBot="1" x14ac:dyDescent="0.3">
      <c r="B90" s="7">
        <v>87</v>
      </c>
      <c r="C90" s="2"/>
      <c r="D90" s="3" t="s">
        <v>48</v>
      </c>
      <c r="E90" s="3" t="s">
        <v>50</v>
      </c>
      <c r="F90" s="2"/>
      <c r="G90" s="2"/>
      <c r="H90" s="3" t="s">
        <v>58</v>
      </c>
      <c r="I90" s="3" t="s">
        <v>60</v>
      </c>
      <c r="J90" s="3" t="s">
        <v>62</v>
      </c>
      <c r="K90" s="3" t="s">
        <v>69</v>
      </c>
      <c r="L90" s="3" t="s">
        <v>42</v>
      </c>
      <c r="M90" s="2"/>
      <c r="N90" s="3" t="s">
        <v>71</v>
      </c>
      <c r="O90" s="13" t="str">
        <f t="shared" si="2"/>
        <v>BCFGHIJL</v>
      </c>
      <c r="P90" s="2" t="s">
        <v>115</v>
      </c>
      <c r="Q90" s="2" t="s">
        <v>116</v>
      </c>
      <c r="R90" s="2" t="s">
        <v>121</v>
      </c>
      <c r="S90" s="2" t="s">
        <v>120</v>
      </c>
      <c r="T90" s="2" t="s">
        <v>112</v>
      </c>
      <c r="U90" s="2" t="s">
        <v>114</v>
      </c>
      <c r="V90" s="2" t="s">
        <v>117</v>
      </c>
      <c r="W90" s="8" t="s">
        <v>113</v>
      </c>
      <c r="X90" s="13" t="str">
        <f t="shared" si="3"/>
        <v>3H3G3B3C3J3F3L3I</v>
      </c>
    </row>
    <row r="91" spans="2:24" ht="15.75" thickBot="1" x14ac:dyDescent="0.3">
      <c r="B91" s="7">
        <v>88</v>
      </c>
      <c r="C91" s="2"/>
      <c r="D91" s="3" t="s">
        <v>48</v>
      </c>
      <c r="E91" s="3" t="s">
        <v>50</v>
      </c>
      <c r="F91" s="2"/>
      <c r="G91" s="2"/>
      <c r="H91" s="3" t="s">
        <v>58</v>
      </c>
      <c r="I91" s="3" t="s">
        <v>60</v>
      </c>
      <c r="J91" s="3" t="s">
        <v>62</v>
      </c>
      <c r="K91" s="3" t="s">
        <v>69</v>
      </c>
      <c r="L91" s="3" t="s">
        <v>42</v>
      </c>
      <c r="M91" s="3" t="s">
        <v>70</v>
      </c>
      <c r="N91" s="2"/>
      <c r="O91" s="13" t="str">
        <f t="shared" si="2"/>
        <v>BCFGHIJK</v>
      </c>
      <c r="P91" s="2" t="s">
        <v>115</v>
      </c>
      <c r="Q91" s="2" t="s">
        <v>116</v>
      </c>
      <c r="R91" s="2" t="s">
        <v>121</v>
      </c>
      <c r="S91" s="2" t="s">
        <v>120</v>
      </c>
      <c r="T91" s="2" t="s">
        <v>112</v>
      </c>
      <c r="U91" s="2" t="s">
        <v>114</v>
      </c>
      <c r="V91" s="2" t="s">
        <v>113</v>
      </c>
      <c r="W91" s="8" t="s">
        <v>118</v>
      </c>
      <c r="X91" s="13" t="str">
        <f t="shared" si="3"/>
        <v>3H3G3B3C3J3F3I3K</v>
      </c>
    </row>
    <row r="92" spans="2:24" ht="15.75" thickBot="1" x14ac:dyDescent="0.3">
      <c r="B92" s="7">
        <v>89</v>
      </c>
      <c r="C92" s="2"/>
      <c r="D92" s="3" t="s">
        <v>48</v>
      </c>
      <c r="E92" s="3" t="s">
        <v>50</v>
      </c>
      <c r="F92" s="2"/>
      <c r="G92" s="3" t="s">
        <v>44</v>
      </c>
      <c r="H92" s="2"/>
      <c r="I92" s="2"/>
      <c r="J92" s="3" t="s">
        <v>62</v>
      </c>
      <c r="K92" s="3" t="s">
        <v>69</v>
      </c>
      <c r="L92" s="3" t="s">
        <v>42</v>
      </c>
      <c r="M92" s="3" t="s">
        <v>70</v>
      </c>
      <c r="N92" s="3" t="s">
        <v>71</v>
      </c>
      <c r="O92" s="13" t="str">
        <f t="shared" si="2"/>
        <v>BCEHIJKL</v>
      </c>
      <c r="P92" s="2" t="s">
        <v>111</v>
      </c>
      <c r="Q92" s="2" t="s">
        <v>112</v>
      </c>
      <c r="R92" s="2" t="s">
        <v>121</v>
      </c>
      <c r="S92" s="2" t="s">
        <v>120</v>
      </c>
      <c r="T92" s="2" t="s">
        <v>113</v>
      </c>
      <c r="U92" s="2" t="s">
        <v>115</v>
      </c>
      <c r="V92" s="2" t="s">
        <v>117</v>
      </c>
      <c r="W92" s="8" t="s">
        <v>118</v>
      </c>
      <c r="X92" s="13" t="str">
        <f t="shared" si="3"/>
        <v>3E3J3B3C3I3H3L3K</v>
      </c>
    </row>
    <row r="93" spans="2:24" ht="15.75" thickBot="1" x14ac:dyDescent="0.3">
      <c r="B93" s="7">
        <v>90</v>
      </c>
      <c r="C93" s="2"/>
      <c r="D93" s="3" t="s">
        <v>48</v>
      </c>
      <c r="E93" s="3" t="s">
        <v>50</v>
      </c>
      <c r="F93" s="2"/>
      <c r="G93" s="3" t="s">
        <v>44</v>
      </c>
      <c r="H93" s="2"/>
      <c r="I93" s="3" t="s">
        <v>60</v>
      </c>
      <c r="J93" s="2"/>
      <c r="K93" s="3" t="s">
        <v>69</v>
      </c>
      <c r="L93" s="3" t="s">
        <v>42</v>
      </c>
      <c r="M93" s="3" t="s">
        <v>70</v>
      </c>
      <c r="N93" s="3" t="s">
        <v>71</v>
      </c>
      <c r="O93" s="13" t="str">
        <f t="shared" si="2"/>
        <v>BCEGIJKL</v>
      </c>
      <c r="P93" s="2" t="s">
        <v>111</v>
      </c>
      <c r="Q93" s="2" t="s">
        <v>112</v>
      </c>
      <c r="R93" s="2" t="s">
        <v>121</v>
      </c>
      <c r="S93" s="2" t="s">
        <v>120</v>
      </c>
      <c r="T93" s="2" t="s">
        <v>113</v>
      </c>
      <c r="U93" s="2" t="s">
        <v>116</v>
      </c>
      <c r="V93" s="2" t="s">
        <v>117</v>
      </c>
      <c r="W93" s="8" t="s">
        <v>118</v>
      </c>
      <c r="X93" s="13" t="str">
        <f t="shared" si="3"/>
        <v>3E3J3B3C3I3G3L3K</v>
      </c>
    </row>
    <row r="94" spans="2:24" ht="15.75" thickBot="1" x14ac:dyDescent="0.3">
      <c r="B94" s="7">
        <v>91</v>
      </c>
      <c r="C94" s="2"/>
      <c r="D94" s="3" t="s">
        <v>48</v>
      </c>
      <c r="E94" s="3" t="s">
        <v>50</v>
      </c>
      <c r="F94" s="2"/>
      <c r="G94" s="3" t="s">
        <v>44</v>
      </c>
      <c r="H94" s="2"/>
      <c r="I94" s="3" t="s">
        <v>60</v>
      </c>
      <c r="J94" s="3" t="s">
        <v>62</v>
      </c>
      <c r="K94" s="2"/>
      <c r="L94" s="3" t="s">
        <v>42</v>
      </c>
      <c r="M94" s="3" t="s">
        <v>70</v>
      </c>
      <c r="N94" s="3" t="s">
        <v>71</v>
      </c>
      <c r="O94" s="13" t="str">
        <f t="shared" si="2"/>
        <v>BCEGHJKL</v>
      </c>
      <c r="P94" s="2" t="s">
        <v>111</v>
      </c>
      <c r="Q94" s="2" t="s">
        <v>112</v>
      </c>
      <c r="R94" s="2" t="s">
        <v>121</v>
      </c>
      <c r="S94" s="2" t="s">
        <v>120</v>
      </c>
      <c r="T94" s="2" t="s">
        <v>115</v>
      </c>
      <c r="U94" s="2" t="s">
        <v>116</v>
      </c>
      <c r="V94" s="2" t="s">
        <v>117</v>
      </c>
      <c r="W94" s="8" t="s">
        <v>118</v>
      </c>
      <c r="X94" s="13" t="str">
        <f t="shared" si="3"/>
        <v>3E3J3B3C3H3G3L3K</v>
      </c>
    </row>
    <row r="95" spans="2:24" ht="15.75" thickBot="1" x14ac:dyDescent="0.3">
      <c r="B95" s="7">
        <v>92</v>
      </c>
      <c r="C95" s="2"/>
      <c r="D95" s="3" t="s">
        <v>48</v>
      </c>
      <c r="E95" s="3" t="s">
        <v>50</v>
      </c>
      <c r="F95" s="2"/>
      <c r="G95" s="3" t="s">
        <v>44</v>
      </c>
      <c r="H95" s="2"/>
      <c r="I95" s="3" t="s">
        <v>60</v>
      </c>
      <c r="J95" s="3" t="s">
        <v>62</v>
      </c>
      <c r="K95" s="3" t="s">
        <v>69</v>
      </c>
      <c r="L95" s="2"/>
      <c r="M95" s="3" t="s">
        <v>70</v>
      </c>
      <c r="N95" s="3" t="s">
        <v>71</v>
      </c>
      <c r="O95" s="13" t="str">
        <f t="shared" si="2"/>
        <v>BCEGHIKL</v>
      </c>
      <c r="P95" s="2" t="s">
        <v>111</v>
      </c>
      <c r="Q95" s="2" t="s">
        <v>116</v>
      </c>
      <c r="R95" s="2" t="s">
        <v>121</v>
      </c>
      <c r="S95" s="2" t="s">
        <v>120</v>
      </c>
      <c r="T95" s="2" t="s">
        <v>113</v>
      </c>
      <c r="U95" s="2" t="s">
        <v>115</v>
      </c>
      <c r="V95" s="2" t="s">
        <v>117</v>
      </c>
      <c r="W95" s="8" t="s">
        <v>118</v>
      </c>
      <c r="X95" s="13" t="str">
        <f t="shared" si="3"/>
        <v>3E3G3B3C3I3H3L3K</v>
      </c>
    </row>
    <row r="96" spans="2:24" ht="15.75" thickBot="1" x14ac:dyDescent="0.3">
      <c r="B96" s="7">
        <v>93</v>
      </c>
      <c r="C96" s="2"/>
      <c r="D96" s="3" t="s">
        <v>48</v>
      </c>
      <c r="E96" s="3" t="s">
        <v>50</v>
      </c>
      <c r="F96" s="2"/>
      <c r="G96" s="3" t="s">
        <v>44</v>
      </c>
      <c r="H96" s="2"/>
      <c r="I96" s="3" t="s">
        <v>60</v>
      </c>
      <c r="J96" s="3" t="s">
        <v>62</v>
      </c>
      <c r="K96" s="3" t="s">
        <v>69</v>
      </c>
      <c r="L96" s="3" t="s">
        <v>42</v>
      </c>
      <c r="M96" s="2"/>
      <c r="N96" s="3" t="s">
        <v>71</v>
      </c>
      <c r="O96" s="13" t="str">
        <f t="shared" si="2"/>
        <v>BCEGHIJL</v>
      </c>
      <c r="P96" s="2" t="s">
        <v>111</v>
      </c>
      <c r="Q96" s="2" t="s">
        <v>112</v>
      </c>
      <c r="R96" s="2" t="s">
        <v>121</v>
      </c>
      <c r="S96" s="2" t="s">
        <v>120</v>
      </c>
      <c r="T96" s="2" t="s">
        <v>115</v>
      </c>
      <c r="U96" s="2" t="s">
        <v>116</v>
      </c>
      <c r="V96" s="2" t="s">
        <v>117</v>
      </c>
      <c r="W96" s="8" t="s">
        <v>113</v>
      </c>
      <c r="X96" s="13" t="str">
        <f t="shared" si="3"/>
        <v>3E3J3B3C3H3G3L3I</v>
      </c>
    </row>
    <row r="97" spans="2:24" ht="15.75" thickBot="1" x14ac:dyDescent="0.3">
      <c r="B97" s="7">
        <v>94</v>
      </c>
      <c r="C97" s="2"/>
      <c r="D97" s="3" t="s">
        <v>48</v>
      </c>
      <c r="E97" s="3" t="s">
        <v>50</v>
      </c>
      <c r="F97" s="2"/>
      <c r="G97" s="3" t="s">
        <v>44</v>
      </c>
      <c r="H97" s="2"/>
      <c r="I97" s="3" t="s">
        <v>60</v>
      </c>
      <c r="J97" s="3" t="s">
        <v>62</v>
      </c>
      <c r="K97" s="3" t="s">
        <v>69</v>
      </c>
      <c r="L97" s="3" t="s">
        <v>42</v>
      </c>
      <c r="M97" s="3" t="s">
        <v>70</v>
      </c>
      <c r="N97" s="2"/>
      <c r="O97" s="13" t="str">
        <f t="shared" si="2"/>
        <v>BCEGHIJK</v>
      </c>
      <c r="P97" s="2" t="s">
        <v>111</v>
      </c>
      <c r="Q97" s="2" t="s">
        <v>112</v>
      </c>
      <c r="R97" s="2" t="s">
        <v>121</v>
      </c>
      <c r="S97" s="2" t="s">
        <v>120</v>
      </c>
      <c r="T97" s="2" t="s">
        <v>115</v>
      </c>
      <c r="U97" s="2" t="s">
        <v>116</v>
      </c>
      <c r="V97" s="2" t="s">
        <v>113</v>
      </c>
      <c r="W97" s="8" t="s">
        <v>118</v>
      </c>
      <c r="X97" s="13" t="str">
        <f t="shared" si="3"/>
        <v>3E3J3B3C3H3G3I3K</v>
      </c>
    </row>
    <row r="98" spans="2:24" ht="15.75" thickBot="1" x14ac:dyDescent="0.3">
      <c r="B98" s="7">
        <v>95</v>
      </c>
      <c r="C98" s="2"/>
      <c r="D98" s="3" t="s">
        <v>48</v>
      </c>
      <c r="E98" s="3" t="s">
        <v>50</v>
      </c>
      <c r="F98" s="2"/>
      <c r="G98" s="3" t="s">
        <v>44</v>
      </c>
      <c r="H98" s="3" t="s">
        <v>58</v>
      </c>
      <c r="I98" s="2"/>
      <c r="J98" s="2"/>
      <c r="K98" s="3" t="s">
        <v>69</v>
      </c>
      <c r="L98" s="3" t="s">
        <v>42</v>
      </c>
      <c r="M98" s="3" t="s">
        <v>70</v>
      </c>
      <c r="N98" s="3" t="s">
        <v>71</v>
      </c>
      <c r="O98" s="13" t="str">
        <f t="shared" si="2"/>
        <v>BCEFIJKL</v>
      </c>
      <c r="P98" s="2" t="s">
        <v>111</v>
      </c>
      <c r="Q98" s="2" t="s">
        <v>112</v>
      </c>
      <c r="R98" s="2" t="s">
        <v>121</v>
      </c>
      <c r="S98" s="2" t="s">
        <v>120</v>
      </c>
      <c r="T98" s="2" t="s">
        <v>113</v>
      </c>
      <c r="U98" s="2" t="s">
        <v>114</v>
      </c>
      <c r="V98" s="2" t="s">
        <v>117</v>
      </c>
      <c r="W98" s="8" t="s">
        <v>118</v>
      </c>
      <c r="X98" s="13" t="str">
        <f t="shared" si="3"/>
        <v>3E3J3B3C3I3F3L3K</v>
      </c>
    </row>
    <row r="99" spans="2:24" ht="15.75" thickBot="1" x14ac:dyDescent="0.3">
      <c r="B99" s="7">
        <v>96</v>
      </c>
      <c r="C99" s="2"/>
      <c r="D99" s="3" t="s">
        <v>48</v>
      </c>
      <c r="E99" s="3" t="s">
        <v>50</v>
      </c>
      <c r="F99" s="2"/>
      <c r="G99" s="3" t="s">
        <v>44</v>
      </c>
      <c r="H99" s="3" t="s">
        <v>58</v>
      </c>
      <c r="I99" s="2"/>
      <c r="J99" s="3" t="s">
        <v>62</v>
      </c>
      <c r="K99" s="2"/>
      <c r="L99" s="3" t="s">
        <v>42</v>
      </c>
      <c r="M99" s="3" t="s">
        <v>70</v>
      </c>
      <c r="N99" s="3" t="s">
        <v>71</v>
      </c>
      <c r="O99" s="13" t="str">
        <f t="shared" si="2"/>
        <v>BCEFHJKL</v>
      </c>
      <c r="P99" s="2" t="s">
        <v>111</v>
      </c>
      <c r="Q99" s="2" t="s">
        <v>112</v>
      </c>
      <c r="R99" s="2" t="s">
        <v>121</v>
      </c>
      <c r="S99" s="2" t="s">
        <v>120</v>
      </c>
      <c r="T99" s="2" t="s">
        <v>115</v>
      </c>
      <c r="U99" s="2" t="s">
        <v>114</v>
      </c>
      <c r="V99" s="2" t="s">
        <v>117</v>
      </c>
      <c r="W99" s="8" t="s">
        <v>118</v>
      </c>
      <c r="X99" s="13" t="str">
        <f t="shared" si="3"/>
        <v>3E3J3B3C3H3F3L3K</v>
      </c>
    </row>
    <row r="100" spans="2:24" ht="15.75" thickBot="1" x14ac:dyDescent="0.3">
      <c r="B100" s="7">
        <v>97</v>
      </c>
      <c r="C100" s="2"/>
      <c r="D100" s="3" t="s">
        <v>48</v>
      </c>
      <c r="E100" s="3" t="s">
        <v>50</v>
      </c>
      <c r="F100" s="2"/>
      <c r="G100" s="3" t="s">
        <v>44</v>
      </c>
      <c r="H100" s="3" t="s">
        <v>58</v>
      </c>
      <c r="I100" s="2"/>
      <c r="J100" s="3" t="s">
        <v>62</v>
      </c>
      <c r="K100" s="3" t="s">
        <v>69</v>
      </c>
      <c r="L100" s="2"/>
      <c r="M100" s="3" t="s">
        <v>70</v>
      </c>
      <c r="N100" s="3" t="s">
        <v>71</v>
      </c>
      <c r="O100" s="13" t="str">
        <f t="shared" si="2"/>
        <v>BCEFHIKL</v>
      </c>
      <c r="P100" s="2" t="s">
        <v>111</v>
      </c>
      <c r="Q100" s="2" t="s">
        <v>113</v>
      </c>
      <c r="R100" s="2" t="s">
        <v>121</v>
      </c>
      <c r="S100" s="2" t="s">
        <v>120</v>
      </c>
      <c r="T100" s="2" t="s">
        <v>115</v>
      </c>
      <c r="U100" s="2" t="s">
        <v>114</v>
      </c>
      <c r="V100" s="2" t="s">
        <v>117</v>
      </c>
      <c r="W100" s="8" t="s">
        <v>118</v>
      </c>
      <c r="X100" s="13" t="str">
        <f t="shared" si="3"/>
        <v>3E3I3B3C3H3F3L3K</v>
      </c>
    </row>
    <row r="101" spans="2:24" ht="15.75" thickBot="1" x14ac:dyDescent="0.3">
      <c r="B101" s="7">
        <v>98</v>
      </c>
      <c r="C101" s="2"/>
      <c r="D101" s="3" t="s">
        <v>48</v>
      </c>
      <c r="E101" s="3" t="s">
        <v>50</v>
      </c>
      <c r="F101" s="2"/>
      <c r="G101" s="3" t="s">
        <v>44</v>
      </c>
      <c r="H101" s="3" t="s">
        <v>58</v>
      </c>
      <c r="I101" s="2"/>
      <c r="J101" s="3" t="s">
        <v>62</v>
      </c>
      <c r="K101" s="3" t="s">
        <v>69</v>
      </c>
      <c r="L101" s="3" t="s">
        <v>42</v>
      </c>
      <c r="M101" s="2"/>
      <c r="N101" s="3" t="s">
        <v>71</v>
      </c>
      <c r="O101" s="13" t="str">
        <f t="shared" si="2"/>
        <v>BCEFHIJL</v>
      </c>
      <c r="P101" s="2" t="s">
        <v>111</v>
      </c>
      <c r="Q101" s="2" t="s">
        <v>112</v>
      </c>
      <c r="R101" s="2" t="s">
        <v>121</v>
      </c>
      <c r="S101" s="2" t="s">
        <v>120</v>
      </c>
      <c r="T101" s="2" t="s">
        <v>115</v>
      </c>
      <c r="U101" s="2" t="s">
        <v>114</v>
      </c>
      <c r="V101" s="2" t="s">
        <v>117</v>
      </c>
      <c r="W101" s="8" t="s">
        <v>113</v>
      </c>
      <c r="X101" s="13" t="str">
        <f t="shared" si="3"/>
        <v>3E3J3B3C3H3F3L3I</v>
      </c>
    </row>
    <row r="102" spans="2:24" ht="15.75" thickBot="1" x14ac:dyDescent="0.3">
      <c r="B102" s="7">
        <v>99</v>
      </c>
      <c r="C102" s="2"/>
      <c r="D102" s="3" t="s">
        <v>48</v>
      </c>
      <c r="E102" s="3" t="s">
        <v>50</v>
      </c>
      <c r="F102" s="2"/>
      <c r="G102" s="3" t="s">
        <v>44</v>
      </c>
      <c r="H102" s="3" t="s">
        <v>58</v>
      </c>
      <c r="I102" s="2"/>
      <c r="J102" s="3" t="s">
        <v>62</v>
      </c>
      <c r="K102" s="3" t="s">
        <v>69</v>
      </c>
      <c r="L102" s="3" t="s">
        <v>42</v>
      </c>
      <c r="M102" s="3" t="s">
        <v>70</v>
      </c>
      <c r="N102" s="2"/>
      <c r="O102" s="13" t="str">
        <f t="shared" si="2"/>
        <v>BCEFHIJK</v>
      </c>
      <c r="P102" s="2" t="s">
        <v>111</v>
      </c>
      <c r="Q102" s="2" t="s">
        <v>112</v>
      </c>
      <c r="R102" s="2" t="s">
        <v>121</v>
      </c>
      <c r="S102" s="2" t="s">
        <v>120</v>
      </c>
      <c r="T102" s="2" t="s">
        <v>115</v>
      </c>
      <c r="U102" s="2" t="s">
        <v>114</v>
      </c>
      <c r="V102" s="2" t="s">
        <v>113</v>
      </c>
      <c r="W102" s="8" t="s">
        <v>118</v>
      </c>
      <c r="X102" s="13" t="str">
        <f t="shared" si="3"/>
        <v>3E3J3B3C3H3F3I3K</v>
      </c>
    </row>
    <row r="103" spans="2:24" ht="15.75" thickBot="1" x14ac:dyDescent="0.3">
      <c r="B103" s="7">
        <v>100</v>
      </c>
      <c r="C103" s="2"/>
      <c r="D103" s="3" t="s">
        <v>48</v>
      </c>
      <c r="E103" s="3" t="s">
        <v>50</v>
      </c>
      <c r="F103" s="2"/>
      <c r="G103" s="3" t="s">
        <v>44</v>
      </c>
      <c r="H103" s="3" t="s">
        <v>58</v>
      </c>
      <c r="I103" s="3" t="s">
        <v>60</v>
      </c>
      <c r="J103" s="2"/>
      <c r="K103" s="2"/>
      <c r="L103" s="3" t="s">
        <v>42</v>
      </c>
      <c r="M103" s="3" t="s">
        <v>70</v>
      </c>
      <c r="N103" s="3" t="s">
        <v>71</v>
      </c>
      <c r="O103" s="13" t="str">
        <f t="shared" si="2"/>
        <v>BCEFGJKL</v>
      </c>
      <c r="P103" s="2" t="s">
        <v>111</v>
      </c>
      <c r="Q103" s="2" t="s">
        <v>116</v>
      </c>
      <c r="R103" s="2" t="s">
        <v>121</v>
      </c>
      <c r="S103" s="2" t="s">
        <v>120</v>
      </c>
      <c r="T103" s="2" t="s">
        <v>112</v>
      </c>
      <c r="U103" s="2" t="s">
        <v>114</v>
      </c>
      <c r="V103" s="2" t="s">
        <v>117</v>
      </c>
      <c r="W103" s="8" t="s">
        <v>118</v>
      </c>
      <c r="X103" s="13" t="str">
        <f t="shared" si="3"/>
        <v>3E3G3B3C3J3F3L3K</v>
      </c>
    </row>
    <row r="104" spans="2:24" ht="15.75" thickBot="1" x14ac:dyDescent="0.3">
      <c r="B104" s="7">
        <v>101</v>
      </c>
      <c r="C104" s="2"/>
      <c r="D104" s="3" t="s">
        <v>48</v>
      </c>
      <c r="E104" s="3" t="s">
        <v>50</v>
      </c>
      <c r="F104" s="2"/>
      <c r="G104" s="3" t="s">
        <v>44</v>
      </c>
      <c r="H104" s="3" t="s">
        <v>58</v>
      </c>
      <c r="I104" s="3" t="s">
        <v>60</v>
      </c>
      <c r="J104" s="2"/>
      <c r="K104" s="3" t="s">
        <v>69</v>
      </c>
      <c r="L104" s="2"/>
      <c r="M104" s="3" t="s">
        <v>70</v>
      </c>
      <c r="N104" s="3" t="s">
        <v>71</v>
      </c>
      <c r="O104" s="13" t="str">
        <f t="shared" si="2"/>
        <v>BCEFGIKL</v>
      </c>
      <c r="P104" s="2" t="s">
        <v>111</v>
      </c>
      <c r="Q104" s="2" t="s">
        <v>116</v>
      </c>
      <c r="R104" s="2" t="s">
        <v>121</v>
      </c>
      <c r="S104" s="2" t="s">
        <v>120</v>
      </c>
      <c r="T104" s="2" t="s">
        <v>113</v>
      </c>
      <c r="U104" s="2" t="s">
        <v>114</v>
      </c>
      <c r="V104" s="2" t="s">
        <v>117</v>
      </c>
      <c r="W104" s="8" t="s">
        <v>118</v>
      </c>
      <c r="X104" s="13" t="str">
        <f t="shared" si="3"/>
        <v>3E3G3B3C3I3F3L3K</v>
      </c>
    </row>
    <row r="105" spans="2:24" ht="15.75" thickBot="1" x14ac:dyDescent="0.3">
      <c r="B105" s="7">
        <v>102</v>
      </c>
      <c r="C105" s="2"/>
      <c r="D105" s="3" t="s">
        <v>48</v>
      </c>
      <c r="E105" s="3" t="s">
        <v>50</v>
      </c>
      <c r="F105" s="2"/>
      <c r="G105" s="3" t="s">
        <v>44</v>
      </c>
      <c r="H105" s="3" t="s">
        <v>58</v>
      </c>
      <c r="I105" s="3" t="s">
        <v>60</v>
      </c>
      <c r="J105" s="2"/>
      <c r="K105" s="3" t="s">
        <v>69</v>
      </c>
      <c r="L105" s="3" t="s">
        <v>42</v>
      </c>
      <c r="M105" s="2"/>
      <c r="N105" s="3" t="s">
        <v>71</v>
      </c>
      <c r="O105" s="13" t="str">
        <f t="shared" si="2"/>
        <v>BCEFGIJL</v>
      </c>
      <c r="P105" s="2" t="s">
        <v>111</v>
      </c>
      <c r="Q105" s="2" t="s">
        <v>116</v>
      </c>
      <c r="R105" s="2" t="s">
        <v>121</v>
      </c>
      <c r="S105" s="2" t="s">
        <v>120</v>
      </c>
      <c r="T105" s="2" t="s">
        <v>112</v>
      </c>
      <c r="U105" s="2" t="s">
        <v>114</v>
      </c>
      <c r="V105" s="2" t="s">
        <v>117</v>
      </c>
      <c r="W105" s="8" t="s">
        <v>113</v>
      </c>
      <c r="X105" s="13" t="str">
        <f t="shared" si="3"/>
        <v>3E3G3B3C3J3F3L3I</v>
      </c>
    </row>
    <row r="106" spans="2:24" ht="15.75" thickBot="1" x14ac:dyDescent="0.3">
      <c r="B106" s="7">
        <v>103</v>
      </c>
      <c r="C106" s="2"/>
      <c r="D106" s="3" t="s">
        <v>48</v>
      </c>
      <c r="E106" s="3" t="s">
        <v>50</v>
      </c>
      <c r="F106" s="2"/>
      <c r="G106" s="3" t="s">
        <v>44</v>
      </c>
      <c r="H106" s="3" t="s">
        <v>58</v>
      </c>
      <c r="I106" s="3" t="s">
        <v>60</v>
      </c>
      <c r="J106" s="2"/>
      <c r="K106" s="3" t="s">
        <v>69</v>
      </c>
      <c r="L106" s="3" t="s">
        <v>42</v>
      </c>
      <c r="M106" s="3" t="s">
        <v>70</v>
      </c>
      <c r="N106" s="2"/>
      <c r="O106" s="13" t="str">
        <f t="shared" si="2"/>
        <v>BCEFGIJK</v>
      </c>
      <c r="P106" s="2" t="s">
        <v>111</v>
      </c>
      <c r="Q106" s="2" t="s">
        <v>116</v>
      </c>
      <c r="R106" s="2" t="s">
        <v>121</v>
      </c>
      <c r="S106" s="2" t="s">
        <v>120</v>
      </c>
      <c r="T106" s="2" t="s">
        <v>112</v>
      </c>
      <c r="U106" s="2" t="s">
        <v>114</v>
      </c>
      <c r="V106" s="2" t="s">
        <v>113</v>
      </c>
      <c r="W106" s="8" t="s">
        <v>118</v>
      </c>
      <c r="X106" s="13" t="str">
        <f t="shared" si="3"/>
        <v>3E3G3B3C3J3F3I3K</v>
      </c>
    </row>
    <row r="107" spans="2:24" ht="15.75" thickBot="1" x14ac:dyDescent="0.3">
      <c r="B107" s="7">
        <v>104</v>
      </c>
      <c r="C107" s="2"/>
      <c r="D107" s="3" t="s">
        <v>48</v>
      </c>
      <c r="E107" s="3" t="s">
        <v>50</v>
      </c>
      <c r="F107" s="2"/>
      <c r="G107" s="3" t="s">
        <v>44</v>
      </c>
      <c r="H107" s="3" t="s">
        <v>58</v>
      </c>
      <c r="I107" s="3" t="s">
        <v>60</v>
      </c>
      <c r="J107" s="3" t="s">
        <v>62</v>
      </c>
      <c r="K107" s="2"/>
      <c r="L107" s="2"/>
      <c r="M107" s="3" t="s">
        <v>70</v>
      </c>
      <c r="N107" s="3" t="s">
        <v>71</v>
      </c>
      <c r="O107" s="13" t="str">
        <f t="shared" si="2"/>
        <v>BCEFGHKL</v>
      </c>
      <c r="P107" s="2" t="s">
        <v>111</v>
      </c>
      <c r="Q107" s="2" t="s">
        <v>116</v>
      </c>
      <c r="R107" s="2" t="s">
        <v>121</v>
      </c>
      <c r="S107" s="2" t="s">
        <v>120</v>
      </c>
      <c r="T107" s="2" t="s">
        <v>115</v>
      </c>
      <c r="U107" s="2" t="s">
        <v>114</v>
      </c>
      <c r="V107" s="2" t="s">
        <v>117</v>
      </c>
      <c r="W107" s="8" t="s">
        <v>118</v>
      </c>
      <c r="X107" s="13" t="str">
        <f t="shared" si="3"/>
        <v>3E3G3B3C3H3F3L3K</v>
      </c>
    </row>
    <row r="108" spans="2:24" ht="15.75" thickBot="1" x14ac:dyDescent="0.3">
      <c r="B108" s="7">
        <v>105</v>
      </c>
      <c r="C108" s="2"/>
      <c r="D108" s="3" t="s">
        <v>48</v>
      </c>
      <c r="E108" s="3" t="s">
        <v>50</v>
      </c>
      <c r="F108" s="2"/>
      <c r="G108" s="3" t="s">
        <v>44</v>
      </c>
      <c r="H108" s="3" t="s">
        <v>58</v>
      </c>
      <c r="I108" s="3" t="s">
        <v>60</v>
      </c>
      <c r="J108" s="3" t="s">
        <v>62</v>
      </c>
      <c r="K108" s="2"/>
      <c r="L108" s="3" t="s">
        <v>42</v>
      </c>
      <c r="M108" s="2"/>
      <c r="N108" s="3" t="s">
        <v>71</v>
      </c>
      <c r="O108" s="13" t="str">
        <f t="shared" si="2"/>
        <v>BCEFGHJL</v>
      </c>
      <c r="P108" s="2" t="s">
        <v>115</v>
      </c>
      <c r="Q108" s="2" t="s">
        <v>116</v>
      </c>
      <c r="R108" s="2" t="s">
        <v>121</v>
      </c>
      <c r="S108" s="2" t="s">
        <v>120</v>
      </c>
      <c r="T108" s="2" t="s">
        <v>112</v>
      </c>
      <c r="U108" s="2" t="s">
        <v>114</v>
      </c>
      <c r="V108" s="2" t="s">
        <v>117</v>
      </c>
      <c r="W108" s="8" t="s">
        <v>111</v>
      </c>
      <c r="X108" s="13" t="str">
        <f t="shared" si="3"/>
        <v>3H3G3B3C3J3F3L3E</v>
      </c>
    </row>
    <row r="109" spans="2:24" ht="15.75" thickBot="1" x14ac:dyDescent="0.3">
      <c r="B109" s="7">
        <v>106</v>
      </c>
      <c r="C109" s="2"/>
      <c r="D109" s="3" t="s">
        <v>48</v>
      </c>
      <c r="E109" s="3" t="s">
        <v>50</v>
      </c>
      <c r="F109" s="2"/>
      <c r="G109" s="3" t="s">
        <v>44</v>
      </c>
      <c r="H109" s="3" t="s">
        <v>58</v>
      </c>
      <c r="I109" s="3" t="s">
        <v>60</v>
      </c>
      <c r="J109" s="3" t="s">
        <v>62</v>
      </c>
      <c r="K109" s="2"/>
      <c r="L109" s="3" t="s">
        <v>42</v>
      </c>
      <c r="M109" s="3" t="s">
        <v>70</v>
      </c>
      <c r="N109" s="2"/>
      <c r="O109" s="13" t="str">
        <f t="shared" si="2"/>
        <v>BCEFGHJK</v>
      </c>
      <c r="P109" s="2" t="s">
        <v>115</v>
      </c>
      <c r="Q109" s="2" t="s">
        <v>116</v>
      </c>
      <c r="R109" s="2" t="s">
        <v>121</v>
      </c>
      <c r="S109" s="2" t="s">
        <v>120</v>
      </c>
      <c r="T109" s="2" t="s">
        <v>112</v>
      </c>
      <c r="U109" s="2" t="s">
        <v>114</v>
      </c>
      <c r="V109" s="2" t="s">
        <v>111</v>
      </c>
      <c r="W109" s="8" t="s">
        <v>118</v>
      </c>
      <c r="X109" s="13" t="str">
        <f t="shared" si="3"/>
        <v>3H3G3B3C3J3F3E3K</v>
      </c>
    </row>
    <row r="110" spans="2:24" ht="15.75" thickBot="1" x14ac:dyDescent="0.3">
      <c r="B110" s="7">
        <v>107</v>
      </c>
      <c r="C110" s="2"/>
      <c r="D110" s="3" t="s">
        <v>48</v>
      </c>
      <c r="E110" s="3" t="s">
        <v>50</v>
      </c>
      <c r="F110" s="2"/>
      <c r="G110" s="3" t="s">
        <v>44</v>
      </c>
      <c r="H110" s="3" t="s">
        <v>58</v>
      </c>
      <c r="I110" s="3" t="s">
        <v>60</v>
      </c>
      <c r="J110" s="3" t="s">
        <v>62</v>
      </c>
      <c r="K110" s="3" t="s">
        <v>69</v>
      </c>
      <c r="L110" s="2"/>
      <c r="M110" s="2"/>
      <c r="N110" s="3" t="s">
        <v>71</v>
      </c>
      <c r="O110" s="13" t="str">
        <f t="shared" si="2"/>
        <v>BCEFGHIL</v>
      </c>
      <c r="P110" s="2" t="s">
        <v>111</v>
      </c>
      <c r="Q110" s="2" t="s">
        <v>116</v>
      </c>
      <c r="R110" s="2" t="s">
        <v>121</v>
      </c>
      <c r="S110" s="2" t="s">
        <v>120</v>
      </c>
      <c r="T110" s="2" t="s">
        <v>115</v>
      </c>
      <c r="U110" s="2" t="s">
        <v>114</v>
      </c>
      <c r="V110" s="2" t="s">
        <v>117</v>
      </c>
      <c r="W110" s="8" t="s">
        <v>113</v>
      </c>
      <c r="X110" s="13" t="str">
        <f t="shared" si="3"/>
        <v>3E3G3B3C3H3F3L3I</v>
      </c>
    </row>
    <row r="111" spans="2:24" ht="15.75" thickBot="1" x14ac:dyDescent="0.3">
      <c r="B111" s="7">
        <v>108</v>
      </c>
      <c r="C111" s="2"/>
      <c r="D111" s="3" t="s">
        <v>48</v>
      </c>
      <c r="E111" s="3" t="s">
        <v>50</v>
      </c>
      <c r="F111" s="2"/>
      <c r="G111" s="3" t="s">
        <v>44</v>
      </c>
      <c r="H111" s="3" t="s">
        <v>58</v>
      </c>
      <c r="I111" s="3" t="s">
        <v>60</v>
      </c>
      <c r="J111" s="3" t="s">
        <v>62</v>
      </c>
      <c r="K111" s="3" t="s">
        <v>69</v>
      </c>
      <c r="L111" s="2"/>
      <c r="M111" s="3" t="s">
        <v>70</v>
      </c>
      <c r="N111" s="2"/>
      <c r="O111" s="13" t="str">
        <f t="shared" si="2"/>
        <v>BCEFGHIK</v>
      </c>
      <c r="P111" s="2" t="s">
        <v>111</v>
      </c>
      <c r="Q111" s="2" t="s">
        <v>116</v>
      </c>
      <c r="R111" s="2" t="s">
        <v>121</v>
      </c>
      <c r="S111" s="2" t="s">
        <v>120</v>
      </c>
      <c r="T111" s="2" t="s">
        <v>115</v>
      </c>
      <c r="U111" s="2" t="s">
        <v>114</v>
      </c>
      <c r="V111" s="2" t="s">
        <v>113</v>
      </c>
      <c r="W111" s="8" t="s">
        <v>118</v>
      </c>
      <c r="X111" s="13" t="str">
        <f t="shared" si="3"/>
        <v>3E3G3B3C3H3F3I3K</v>
      </c>
    </row>
    <row r="112" spans="2:24" ht="15.75" thickBot="1" x14ac:dyDescent="0.3">
      <c r="B112" s="7">
        <v>109</v>
      </c>
      <c r="C112" s="2"/>
      <c r="D112" s="3" t="s">
        <v>48</v>
      </c>
      <c r="E112" s="3" t="s">
        <v>50</v>
      </c>
      <c r="F112" s="2"/>
      <c r="G112" s="3" t="s">
        <v>44</v>
      </c>
      <c r="H112" s="3" t="s">
        <v>58</v>
      </c>
      <c r="I112" s="3" t="s">
        <v>60</v>
      </c>
      <c r="J112" s="3" t="s">
        <v>62</v>
      </c>
      <c r="K112" s="3" t="s">
        <v>69</v>
      </c>
      <c r="L112" s="3" t="s">
        <v>42</v>
      </c>
      <c r="M112" s="2"/>
      <c r="N112" s="2"/>
      <c r="O112" s="13" t="str">
        <f t="shared" si="2"/>
        <v>BCEFGHIJ</v>
      </c>
      <c r="P112" s="2" t="s">
        <v>115</v>
      </c>
      <c r="Q112" s="2" t="s">
        <v>116</v>
      </c>
      <c r="R112" s="2" t="s">
        <v>121</v>
      </c>
      <c r="S112" s="2" t="s">
        <v>120</v>
      </c>
      <c r="T112" s="2" t="s">
        <v>112</v>
      </c>
      <c r="U112" s="2" t="s">
        <v>114</v>
      </c>
      <c r="V112" s="2" t="s">
        <v>111</v>
      </c>
      <c r="W112" s="8" t="s">
        <v>113</v>
      </c>
      <c r="X112" s="13" t="str">
        <f t="shared" si="3"/>
        <v>3H3G3B3C3J3F3E3I</v>
      </c>
    </row>
    <row r="113" spans="2:24" ht="15.75" thickBot="1" x14ac:dyDescent="0.3">
      <c r="B113" s="7">
        <v>110</v>
      </c>
      <c r="C113" s="2"/>
      <c r="D113" s="3" t="s">
        <v>48</v>
      </c>
      <c r="E113" s="3" t="s">
        <v>50</v>
      </c>
      <c r="F113" s="3" t="s">
        <v>45</v>
      </c>
      <c r="G113" s="2"/>
      <c r="H113" s="2"/>
      <c r="I113" s="2"/>
      <c r="J113" s="3" t="s">
        <v>62</v>
      </c>
      <c r="K113" s="3" t="s">
        <v>69</v>
      </c>
      <c r="L113" s="3" t="s">
        <v>42</v>
      </c>
      <c r="M113" s="3" t="s">
        <v>70</v>
      </c>
      <c r="N113" s="3" t="s">
        <v>71</v>
      </c>
      <c r="O113" s="13" t="str">
        <f t="shared" si="2"/>
        <v>BCDHIJKL</v>
      </c>
      <c r="P113" s="2" t="s">
        <v>115</v>
      </c>
      <c r="Q113" s="2" t="s">
        <v>112</v>
      </c>
      <c r="R113" s="2" t="s">
        <v>121</v>
      </c>
      <c r="S113" s="2" t="s">
        <v>120</v>
      </c>
      <c r="T113" s="2" t="s">
        <v>113</v>
      </c>
      <c r="U113" s="2" t="s">
        <v>119</v>
      </c>
      <c r="V113" s="2" t="s">
        <v>117</v>
      </c>
      <c r="W113" s="8" t="s">
        <v>118</v>
      </c>
      <c r="X113" s="13" t="str">
        <f t="shared" si="3"/>
        <v>3H3J3B3C3I3D3L3K</v>
      </c>
    </row>
    <row r="114" spans="2:24" ht="15.75" thickBot="1" x14ac:dyDescent="0.3">
      <c r="B114" s="7">
        <v>111</v>
      </c>
      <c r="C114" s="2"/>
      <c r="D114" s="3" t="s">
        <v>48</v>
      </c>
      <c r="E114" s="3" t="s">
        <v>50</v>
      </c>
      <c r="F114" s="3" t="s">
        <v>45</v>
      </c>
      <c r="G114" s="2"/>
      <c r="H114" s="2"/>
      <c r="I114" s="3" t="s">
        <v>60</v>
      </c>
      <c r="J114" s="2"/>
      <c r="K114" s="3" t="s">
        <v>69</v>
      </c>
      <c r="L114" s="3" t="s">
        <v>42</v>
      </c>
      <c r="M114" s="3" t="s">
        <v>70</v>
      </c>
      <c r="N114" s="3" t="s">
        <v>71</v>
      </c>
      <c r="O114" s="13" t="str">
        <f t="shared" si="2"/>
        <v>BCDGIJKL</v>
      </c>
      <c r="P114" s="2" t="s">
        <v>113</v>
      </c>
      <c r="Q114" s="2" t="s">
        <v>116</v>
      </c>
      <c r="R114" s="2" t="s">
        <v>121</v>
      </c>
      <c r="S114" s="2" t="s">
        <v>120</v>
      </c>
      <c r="T114" s="2" t="s">
        <v>112</v>
      </c>
      <c r="U114" s="2" t="s">
        <v>119</v>
      </c>
      <c r="V114" s="2" t="s">
        <v>117</v>
      </c>
      <c r="W114" s="8" t="s">
        <v>118</v>
      </c>
      <c r="X114" s="13" t="str">
        <f t="shared" si="3"/>
        <v>3I3G3B3C3J3D3L3K</v>
      </c>
    </row>
    <row r="115" spans="2:24" ht="15.75" thickBot="1" x14ac:dyDescent="0.3">
      <c r="B115" s="7">
        <v>112</v>
      </c>
      <c r="C115" s="2"/>
      <c r="D115" s="3" t="s">
        <v>48</v>
      </c>
      <c r="E115" s="3" t="s">
        <v>50</v>
      </c>
      <c r="F115" s="3" t="s">
        <v>45</v>
      </c>
      <c r="G115" s="2"/>
      <c r="H115" s="2"/>
      <c r="I115" s="3" t="s">
        <v>60</v>
      </c>
      <c r="J115" s="3" t="s">
        <v>62</v>
      </c>
      <c r="K115" s="2"/>
      <c r="L115" s="3" t="s">
        <v>42</v>
      </c>
      <c r="M115" s="3" t="s">
        <v>70</v>
      </c>
      <c r="N115" s="3" t="s">
        <v>71</v>
      </c>
      <c r="O115" s="13" t="str">
        <f t="shared" si="2"/>
        <v>BCDGHJKL</v>
      </c>
      <c r="P115" s="2" t="s">
        <v>115</v>
      </c>
      <c r="Q115" s="2" t="s">
        <v>116</v>
      </c>
      <c r="R115" s="2" t="s">
        <v>121</v>
      </c>
      <c r="S115" s="2" t="s">
        <v>120</v>
      </c>
      <c r="T115" s="2" t="s">
        <v>112</v>
      </c>
      <c r="U115" s="2" t="s">
        <v>119</v>
      </c>
      <c r="V115" s="2" t="s">
        <v>117</v>
      </c>
      <c r="W115" s="8" t="s">
        <v>118</v>
      </c>
      <c r="X115" s="13" t="str">
        <f t="shared" si="3"/>
        <v>3H3G3B3C3J3D3L3K</v>
      </c>
    </row>
    <row r="116" spans="2:24" ht="15.75" thickBot="1" x14ac:dyDescent="0.3">
      <c r="B116" s="7">
        <v>113</v>
      </c>
      <c r="C116" s="2"/>
      <c r="D116" s="3" t="s">
        <v>48</v>
      </c>
      <c r="E116" s="3" t="s">
        <v>50</v>
      </c>
      <c r="F116" s="3" t="s">
        <v>45</v>
      </c>
      <c r="G116" s="2"/>
      <c r="H116" s="2"/>
      <c r="I116" s="3" t="s">
        <v>60</v>
      </c>
      <c r="J116" s="3" t="s">
        <v>62</v>
      </c>
      <c r="K116" s="3" t="s">
        <v>69</v>
      </c>
      <c r="L116" s="2"/>
      <c r="M116" s="3" t="s">
        <v>70</v>
      </c>
      <c r="N116" s="3" t="s">
        <v>71</v>
      </c>
      <c r="O116" s="13" t="str">
        <f t="shared" si="2"/>
        <v>BCDGHIKL</v>
      </c>
      <c r="P116" s="2" t="s">
        <v>115</v>
      </c>
      <c r="Q116" s="2" t="s">
        <v>116</v>
      </c>
      <c r="R116" s="2" t="s">
        <v>121</v>
      </c>
      <c r="S116" s="2" t="s">
        <v>120</v>
      </c>
      <c r="T116" s="2" t="s">
        <v>113</v>
      </c>
      <c r="U116" s="2" t="s">
        <v>119</v>
      </c>
      <c r="V116" s="2" t="s">
        <v>117</v>
      </c>
      <c r="W116" s="8" t="s">
        <v>118</v>
      </c>
      <c r="X116" s="13" t="str">
        <f t="shared" si="3"/>
        <v>3H3G3B3C3I3D3L3K</v>
      </c>
    </row>
    <row r="117" spans="2:24" ht="15.75" thickBot="1" x14ac:dyDescent="0.3">
      <c r="B117" s="7">
        <v>114</v>
      </c>
      <c r="C117" s="2"/>
      <c r="D117" s="3" t="s">
        <v>48</v>
      </c>
      <c r="E117" s="3" t="s">
        <v>50</v>
      </c>
      <c r="F117" s="3" t="s">
        <v>45</v>
      </c>
      <c r="G117" s="2"/>
      <c r="H117" s="2"/>
      <c r="I117" s="3" t="s">
        <v>60</v>
      </c>
      <c r="J117" s="3" t="s">
        <v>62</v>
      </c>
      <c r="K117" s="3" t="s">
        <v>69</v>
      </c>
      <c r="L117" s="3" t="s">
        <v>42</v>
      </c>
      <c r="M117" s="2"/>
      <c r="N117" s="3" t="s">
        <v>71</v>
      </c>
      <c r="O117" s="13" t="str">
        <f t="shared" si="2"/>
        <v>BCDGHIJL</v>
      </c>
      <c r="P117" s="2" t="s">
        <v>115</v>
      </c>
      <c r="Q117" s="2" t="s">
        <v>116</v>
      </c>
      <c r="R117" s="2" t="s">
        <v>121</v>
      </c>
      <c r="S117" s="2" t="s">
        <v>120</v>
      </c>
      <c r="T117" s="2" t="s">
        <v>112</v>
      </c>
      <c r="U117" s="2" t="s">
        <v>119</v>
      </c>
      <c r="V117" s="2" t="s">
        <v>117</v>
      </c>
      <c r="W117" s="8" t="s">
        <v>113</v>
      </c>
      <c r="X117" s="13" t="str">
        <f t="shared" si="3"/>
        <v>3H3G3B3C3J3D3L3I</v>
      </c>
    </row>
    <row r="118" spans="2:24" ht="15.75" thickBot="1" x14ac:dyDescent="0.3">
      <c r="B118" s="7">
        <v>115</v>
      </c>
      <c r="C118" s="2"/>
      <c r="D118" s="3" t="s">
        <v>48</v>
      </c>
      <c r="E118" s="3" t="s">
        <v>50</v>
      </c>
      <c r="F118" s="3" t="s">
        <v>45</v>
      </c>
      <c r="G118" s="2"/>
      <c r="H118" s="2"/>
      <c r="I118" s="3" t="s">
        <v>60</v>
      </c>
      <c r="J118" s="3" t="s">
        <v>62</v>
      </c>
      <c r="K118" s="3" t="s">
        <v>69</v>
      </c>
      <c r="L118" s="3" t="s">
        <v>42</v>
      </c>
      <c r="M118" s="3" t="s">
        <v>70</v>
      </c>
      <c r="N118" s="2"/>
      <c r="O118" s="13" t="str">
        <f t="shared" si="2"/>
        <v>BCDGHIJK</v>
      </c>
      <c r="P118" s="2" t="s">
        <v>115</v>
      </c>
      <c r="Q118" s="2" t="s">
        <v>116</v>
      </c>
      <c r="R118" s="2" t="s">
        <v>121</v>
      </c>
      <c r="S118" s="2" t="s">
        <v>120</v>
      </c>
      <c r="T118" s="2" t="s">
        <v>112</v>
      </c>
      <c r="U118" s="2" t="s">
        <v>119</v>
      </c>
      <c r="V118" s="2" t="s">
        <v>113</v>
      </c>
      <c r="W118" s="8" t="s">
        <v>118</v>
      </c>
      <c r="X118" s="13" t="str">
        <f t="shared" si="3"/>
        <v>3H3G3B3C3J3D3I3K</v>
      </c>
    </row>
    <row r="119" spans="2:24" ht="15.75" thickBot="1" x14ac:dyDescent="0.3">
      <c r="B119" s="7">
        <v>116</v>
      </c>
      <c r="C119" s="2"/>
      <c r="D119" s="3" t="s">
        <v>48</v>
      </c>
      <c r="E119" s="3" t="s">
        <v>50</v>
      </c>
      <c r="F119" s="3" t="s">
        <v>45</v>
      </c>
      <c r="G119" s="2"/>
      <c r="H119" s="3" t="s">
        <v>58</v>
      </c>
      <c r="I119" s="2"/>
      <c r="J119" s="2"/>
      <c r="K119" s="3" t="s">
        <v>69</v>
      </c>
      <c r="L119" s="3" t="s">
        <v>42</v>
      </c>
      <c r="M119" s="3" t="s">
        <v>70</v>
      </c>
      <c r="N119" s="3" t="s">
        <v>71</v>
      </c>
      <c r="O119" s="13" t="str">
        <f t="shared" si="2"/>
        <v>BCDFIJKL</v>
      </c>
      <c r="P119" s="2" t="s">
        <v>120</v>
      </c>
      <c r="Q119" s="2" t="s">
        <v>112</v>
      </c>
      <c r="R119" s="2" t="s">
        <v>121</v>
      </c>
      <c r="S119" s="2" t="s">
        <v>119</v>
      </c>
      <c r="T119" s="2" t="s">
        <v>113</v>
      </c>
      <c r="U119" s="2" t="s">
        <v>114</v>
      </c>
      <c r="V119" s="2" t="s">
        <v>117</v>
      </c>
      <c r="W119" s="8" t="s">
        <v>118</v>
      </c>
      <c r="X119" s="13" t="str">
        <f t="shared" si="3"/>
        <v>3C3J3B3D3I3F3L3K</v>
      </c>
    </row>
    <row r="120" spans="2:24" ht="15.75" thickBot="1" x14ac:dyDescent="0.3">
      <c r="B120" s="7">
        <v>117</v>
      </c>
      <c r="C120" s="2"/>
      <c r="D120" s="3" t="s">
        <v>48</v>
      </c>
      <c r="E120" s="3" t="s">
        <v>50</v>
      </c>
      <c r="F120" s="3" t="s">
        <v>45</v>
      </c>
      <c r="G120" s="2"/>
      <c r="H120" s="3" t="s">
        <v>58</v>
      </c>
      <c r="I120" s="2"/>
      <c r="J120" s="3" t="s">
        <v>62</v>
      </c>
      <c r="K120" s="2"/>
      <c r="L120" s="3" t="s">
        <v>42</v>
      </c>
      <c r="M120" s="3" t="s">
        <v>70</v>
      </c>
      <c r="N120" s="3" t="s">
        <v>71</v>
      </c>
      <c r="O120" s="13" t="str">
        <f t="shared" si="2"/>
        <v>BCDFHJKL</v>
      </c>
      <c r="P120" s="2" t="s">
        <v>120</v>
      </c>
      <c r="Q120" s="2" t="s">
        <v>112</v>
      </c>
      <c r="R120" s="2" t="s">
        <v>121</v>
      </c>
      <c r="S120" s="2" t="s">
        <v>119</v>
      </c>
      <c r="T120" s="2" t="s">
        <v>115</v>
      </c>
      <c r="U120" s="2" t="s">
        <v>114</v>
      </c>
      <c r="V120" s="2" t="s">
        <v>117</v>
      </c>
      <c r="W120" s="8" t="s">
        <v>118</v>
      </c>
      <c r="X120" s="13" t="str">
        <f t="shared" si="3"/>
        <v>3C3J3B3D3H3F3L3K</v>
      </c>
    </row>
    <row r="121" spans="2:24" ht="15.75" thickBot="1" x14ac:dyDescent="0.3">
      <c r="B121" s="7">
        <v>118</v>
      </c>
      <c r="C121" s="2"/>
      <c r="D121" s="3" t="s">
        <v>48</v>
      </c>
      <c r="E121" s="3" t="s">
        <v>50</v>
      </c>
      <c r="F121" s="3" t="s">
        <v>45</v>
      </c>
      <c r="G121" s="2"/>
      <c r="H121" s="3" t="s">
        <v>58</v>
      </c>
      <c r="I121" s="2"/>
      <c r="J121" s="3" t="s">
        <v>62</v>
      </c>
      <c r="K121" s="3" t="s">
        <v>69</v>
      </c>
      <c r="L121" s="2"/>
      <c r="M121" s="3" t="s">
        <v>70</v>
      </c>
      <c r="N121" s="3" t="s">
        <v>71</v>
      </c>
      <c r="O121" s="13" t="str">
        <f t="shared" si="2"/>
        <v>BCDFHIKL</v>
      </c>
      <c r="P121" s="2" t="s">
        <v>120</v>
      </c>
      <c r="Q121" s="2" t="s">
        <v>113</v>
      </c>
      <c r="R121" s="2" t="s">
        <v>121</v>
      </c>
      <c r="S121" s="2" t="s">
        <v>119</v>
      </c>
      <c r="T121" s="2" t="s">
        <v>115</v>
      </c>
      <c r="U121" s="2" t="s">
        <v>114</v>
      </c>
      <c r="V121" s="2" t="s">
        <v>117</v>
      </c>
      <c r="W121" s="8" t="s">
        <v>118</v>
      </c>
      <c r="X121" s="13" t="str">
        <f t="shared" si="3"/>
        <v>3C3I3B3D3H3F3L3K</v>
      </c>
    </row>
    <row r="122" spans="2:24" ht="15.75" thickBot="1" x14ac:dyDescent="0.3">
      <c r="B122" s="7">
        <v>119</v>
      </c>
      <c r="C122" s="2"/>
      <c r="D122" s="3" t="s">
        <v>48</v>
      </c>
      <c r="E122" s="3" t="s">
        <v>50</v>
      </c>
      <c r="F122" s="3" t="s">
        <v>45</v>
      </c>
      <c r="G122" s="2"/>
      <c r="H122" s="3" t="s">
        <v>58</v>
      </c>
      <c r="I122" s="2"/>
      <c r="J122" s="3" t="s">
        <v>62</v>
      </c>
      <c r="K122" s="3" t="s">
        <v>69</v>
      </c>
      <c r="L122" s="3" t="s">
        <v>42</v>
      </c>
      <c r="M122" s="2"/>
      <c r="N122" s="3" t="s">
        <v>71</v>
      </c>
      <c r="O122" s="13" t="str">
        <f t="shared" si="2"/>
        <v>BCDFHIJL</v>
      </c>
      <c r="P122" s="2" t="s">
        <v>120</v>
      </c>
      <c r="Q122" s="2" t="s">
        <v>112</v>
      </c>
      <c r="R122" s="2" t="s">
        <v>121</v>
      </c>
      <c r="S122" s="2" t="s">
        <v>119</v>
      </c>
      <c r="T122" s="2" t="s">
        <v>115</v>
      </c>
      <c r="U122" s="2" t="s">
        <v>114</v>
      </c>
      <c r="V122" s="2" t="s">
        <v>117</v>
      </c>
      <c r="W122" s="8" t="s">
        <v>113</v>
      </c>
      <c r="X122" s="13" t="str">
        <f t="shared" si="3"/>
        <v>3C3J3B3D3H3F3L3I</v>
      </c>
    </row>
    <row r="123" spans="2:24" ht="15.75" thickBot="1" x14ac:dyDescent="0.3">
      <c r="B123" s="7">
        <v>120</v>
      </c>
      <c r="C123" s="2"/>
      <c r="D123" s="3" t="s">
        <v>48</v>
      </c>
      <c r="E123" s="3" t="s">
        <v>50</v>
      </c>
      <c r="F123" s="3" t="s">
        <v>45</v>
      </c>
      <c r="G123" s="2"/>
      <c r="H123" s="3" t="s">
        <v>58</v>
      </c>
      <c r="I123" s="2"/>
      <c r="J123" s="3" t="s">
        <v>62</v>
      </c>
      <c r="K123" s="3" t="s">
        <v>69</v>
      </c>
      <c r="L123" s="3" t="s">
        <v>42</v>
      </c>
      <c r="M123" s="3" t="s">
        <v>70</v>
      </c>
      <c r="N123" s="2"/>
      <c r="O123" s="13" t="str">
        <f t="shared" si="2"/>
        <v>BCDFHIJK</v>
      </c>
      <c r="P123" s="2" t="s">
        <v>120</v>
      </c>
      <c r="Q123" s="2" t="s">
        <v>112</v>
      </c>
      <c r="R123" s="2" t="s">
        <v>121</v>
      </c>
      <c r="S123" s="2" t="s">
        <v>119</v>
      </c>
      <c r="T123" s="2" t="s">
        <v>115</v>
      </c>
      <c r="U123" s="2" t="s">
        <v>114</v>
      </c>
      <c r="V123" s="2" t="s">
        <v>113</v>
      </c>
      <c r="W123" s="8" t="s">
        <v>118</v>
      </c>
      <c r="X123" s="13" t="str">
        <f t="shared" si="3"/>
        <v>3C3J3B3D3H3F3I3K</v>
      </c>
    </row>
    <row r="124" spans="2:24" ht="15.75" thickBot="1" x14ac:dyDescent="0.3">
      <c r="B124" s="7">
        <v>121</v>
      </c>
      <c r="C124" s="2"/>
      <c r="D124" s="3" t="s">
        <v>48</v>
      </c>
      <c r="E124" s="3" t="s">
        <v>50</v>
      </c>
      <c r="F124" s="3" t="s">
        <v>45</v>
      </c>
      <c r="G124" s="2"/>
      <c r="H124" s="3" t="s">
        <v>58</v>
      </c>
      <c r="I124" s="3" t="s">
        <v>60</v>
      </c>
      <c r="J124" s="2"/>
      <c r="K124" s="2"/>
      <c r="L124" s="3" t="s">
        <v>42</v>
      </c>
      <c r="M124" s="3" t="s">
        <v>70</v>
      </c>
      <c r="N124" s="3" t="s">
        <v>71</v>
      </c>
      <c r="O124" s="13" t="str">
        <f t="shared" si="2"/>
        <v>BCDFGJKL</v>
      </c>
      <c r="P124" s="2" t="s">
        <v>120</v>
      </c>
      <c r="Q124" s="2" t="s">
        <v>116</v>
      </c>
      <c r="R124" s="2" t="s">
        <v>121</v>
      </c>
      <c r="S124" s="2" t="s">
        <v>119</v>
      </c>
      <c r="T124" s="2" t="s">
        <v>112</v>
      </c>
      <c r="U124" s="2" t="s">
        <v>114</v>
      </c>
      <c r="V124" s="2" t="s">
        <v>117</v>
      </c>
      <c r="W124" s="8" t="s">
        <v>118</v>
      </c>
      <c r="X124" s="13" t="str">
        <f t="shared" si="3"/>
        <v>3C3G3B3D3J3F3L3K</v>
      </c>
    </row>
    <row r="125" spans="2:24" ht="15.75" thickBot="1" x14ac:dyDescent="0.3">
      <c r="B125" s="7">
        <v>122</v>
      </c>
      <c r="C125" s="2"/>
      <c r="D125" s="3" t="s">
        <v>48</v>
      </c>
      <c r="E125" s="3" t="s">
        <v>50</v>
      </c>
      <c r="F125" s="3" t="s">
        <v>45</v>
      </c>
      <c r="G125" s="2"/>
      <c r="H125" s="3" t="s">
        <v>58</v>
      </c>
      <c r="I125" s="3" t="s">
        <v>60</v>
      </c>
      <c r="J125" s="2"/>
      <c r="K125" s="3" t="s">
        <v>69</v>
      </c>
      <c r="L125" s="2"/>
      <c r="M125" s="3" t="s">
        <v>70</v>
      </c>
      <c r="N125" s="3" t="s">
        <v>71</v>
      </c>
      <c r="O125" s="13" t="str">
        <f t="shared" si="2"/>
        <v>BCDFGIKL</v>
      </c>
      <c r="P125" s="2" t="s">
        <v>120</v>
      </c>
      <c r="Q125" s="2" t="s">
        <v>116</v>
      </c>
      <c r="R125" s="2" t="s">
        <v>121</v>
      </c>
      <c r="S125" s="2" t="s">
        <v>119</v>
      </c>
      <c r="T125" s="2" t="s">
        <v>113</v>
      </c>
      <c r="U125" s="2" t="s">
        <v>114</v>
      </c>
      <c r="V125" s="2" t="s">
        <v>117</v>
      </c>
      <c r="W125" s="8" t="s">
        <v>118</v>
      </c>
      <c r="X125" s="13" t="str">
        <f t="shared" si="3"/>
        <v>3C3G3B3D3I3F3L3K</v>
      </c>
    </row>
    <row r="126" spans="2:24" ht="15.75" thickBot="1" x14ac:dyDescent="0.3">
      <c r="B126" s="7">
        <v>123</v>
      </c>
      <c r="C126" s="2"/>
      <c r="D126" s="3" t="s">
        <v>48</v>
      </c>
      <c r="E126" s="3" t="s">
        <v>50</v>
      </c>
      <c r="F126" s="3" t="s">
        <v>45</v>
      </c>
      <c r="G126" s="2"/>
      <c r="H126" s="3" t="s">
        <v>58</v>
      </c>
      <c r="I126" s="3" t="s">
        <v>60</v>
      </c>
      <c r="J126" s="2"/>
      <c r="K126" s="3" t="s">
        <v>69</v>
      </c>
      <c r="L126" s="3" t="s">
        <v>42</v>
      </c>
      <c r="M126" s="2"/>
      <c r="N126" s="3" t="s">
        <v>71</v>
      </c>
      <c r="O126" s="13" t="str">
        <f t="shared" si="2"/>
        <v>BCDFGIJL</v>
      </c>
      <c r="P126" s="2" t="s">
        <v>120</v>
      </c>
      <c r="Q126" s="2" t="s">
        <v>116</v>
      </c>
      <c r="R126" s="2" t="s">
        <v>121</v>
      </c>
      <c r="S126" s="2" t="s">
        <v>119</v>
      </c>
      <c r="T126" s="2" t="s">
        <v>112</v>
      </c>
      <c r="U126" s="2" t="s">
        <v>114</v>
      </c>
      <c r="V126" s="2" t="s">
        <v>117</v>
      </c>
      <c r="W126" s="8" t="s">
        <v>113</v>
      </c>
      <c r="X126" s="13" t="str">
        <f t="shared" si="3"/>
        <v>3C3G3B3D3J3F3L3I</v>
      </c>
    </row>
    <row r="127" spans="2:24" ht="15.75" thickBot="1" x14ac:dyDescent="0.3">
      <c r="B127" s="7">
        <v>124</v>
      </c>
      <c r="C127" s="2"/>
      <c r="D127" s="3" t="s">
        <v>48</v>
      </c>
      <c r="E127" s="3" t="s">
        <v>50</v>
      </c>
      <c r="F127" s="3" t="s">
        <v>45</v>
      </c>
      <c r="G127" s="2"/>
      <c r="H127" s="3" t="s">
        <v>58</v>
      </c>
      <c r="I127" s="3" t="s">
        <v>60</v>
      </c>
      <c r="J127" s="2"/>
      <c r="K127" s="3" t="s">
        <v>69</v>
      </c>
      <c r="L127" s="3" t="s">
        <v>42</v>
      </c>
      <c r="M127" s="3" t="s">
        <v>70</v>
      </c>
      <c r="N127" s="2"/>
      <c r="O127" s="13" t="str">
        <f t="shared" si="2"/>
        <v>BCDFGIJK</v>
      </c>
      <c r="P127" s="2" t="s">
        <v>120</v>
      </c>
      <c r="Q127" s="2" t="s">
        <v>116</v>
      </c>
      <c r="R127" s="2" t="s">
        <v>121</v>
      </c>
      <c r="S127" s="2" t="s">
        <v>119</v>
      </c>
      <c r="T127" s="2" t="s">
        <v>112</v>
      </c>
      <c r="U127" s="2" t="s">
        <v>114</v>
      </c>
      <c r="V127" s="2" t="s">
        <v>113</v>
      </c>
      <c r="W127" s="8" t="s">
        <v>118</v>
      </c>
      <c r="X127" s="13" t="str">
        <f t="shared" si="3"/>
        <v>3C3G3B3D3J3F3I3K</v>
      </c>
    </row>
    <row r="128" spans="2:24" ht="15.75" thickBot="1" x14ac:dyDescent="0.3">
      <c r="B128" s="7">
        <v>125</v>
      </c>
      <c r="C128" s="2"/>
      <c r="D128" s="3" t="s">
        <v>48</v>
      </c>
      <c r="E128" s="3" t="s">
        <v>50</v>
      </c>
      <c r="F128" s="3" t="s">
        <v>45</v>
      </c>
      <c r="G128" s="2"/>
      <c r="H128" s="3" t="s">
        <v>58</v>
      </c>
      <c r="I128" s="3" t="s">
        <v>60</v>
      </c>
      <c r="J128" s="3" t="s">
        <v>62</v>
      </c>
      <c r="K128" s="2"/>
      <c r="L128" s="2"/>
      <c r="M128" s="3" t="s">
        <v>70</v>
      </c>
      <c r="N128" s="3" t="s">
        <v>71</v>
      </c>
      <c r="O128" s="13" t="str">
        <f t="shared" si="2"/>
        <v>BCDFGHKL</v>
      </c>
      <c r="P128" s="2" t="s">
        <v>120</v>
      </c>
      <c r="Q128" s="2" t="s">
        <v>116</v>
      </c>
      <c r="R128" s="2" t="s">
        <v>121</v>
      </c>
      <c r="S128" s="2" t="s">
        <v>119</v>
      </c>
      <c r="T128" s="2" t="s">
        <v>115</v>
      </c>
      <c r="U128" s="2" t="s">
        <v>114</v>
      </c>
      <c r="V128" s="2" t="s">
        <v>117</v>
      </c>
      <c r="W128" s="8" t="s">
        <v>118</v>
      </c>
      <c r="X128" s="13" t="str">
        <f t="shared" si="3"/>
        <v>3C3G3B3D3H3F3L3K</v>
      </c>
    </row>
    <row r="129" spans="2:24" ht="15.75" thickBot="1" x14ac:dyDescent="0.3">
      <c r="B129" s="7">
        <v>126</v>
      </c>
      <c r="C129" s="2"/>
      <c r="D129" s="3" t="s">
        <v>48</v>
      </c>
      <c r="E129" s="3" t="s">
        <v>50</v>
      </c>
      <c r="F129" s="3" t="s">
        <v>45</v>
      </c>
      <c r="G129" s="2"/>
      <c r="H129" s="3" t="s">
        <v>58</v>
      </c>
      <c r="I129" s="3" t="s">
        <v>60</v>
      </c>
      <c r="J129" s="3" t="s">
        <v>62</v>
      </c>
      <c r="K129" s="2"/>
      <c r="L129" s="3" t="s">
        <v>42</v>
      </c>
      <c r="M129" s="2"/>
      <c r="N129" s="3" t="s">
        <v>71</v>
      </c>
      <c r="O129" s="13" t="str">
        <f t="shared" si="2"/>
        <v>BCDFGHJL</v>
      </c>
      <c r="P129" s="2" t="s">
        <v>120</v>
      </c>
      <c r="Q129" s="2" t="s">
        <v>116</v>
      </c>
      <c r="R129" s="2" t="s">
        <v>121</v>
      </c>
      <c r="S129" s="2" t="s">
        <v>119</v>
      </c>
      <c r="T129" s="2" t="s">
        <v>115</v>
      </c>
      <c r="U129" s="2" t="s">
        <v>114</v>
      </c>
      <c r="V129" s="2" t="s">
        <v>117</v>
      </c>
      <c r="W129" s="8" t="s">
        <v>112</v>
      </c>
      <c r="X129" s="13" t="str">
        <f t="shared" si="3"/>
        <v>3C3G3B3D3H3F3L3J</v>
      </c>
    </row>
    <row r="130" spans="2:24" ht="15.75" thickBot="1" x14ac:dyDescent="0.3">
      <c r="B130" s="7">
        <v>127</v>
      </c>
      <c r="C130" s="2"/>
      <c r="D130" s="3" t="s">
        <v>48</v>
      </c>
      <c r="E130" s="3" t="s">
        <v>50</v>
      </c>
      <c r="F130" s="3" t="s">
        <v>45</v>
      </c>
      <c r="G130" s="2"/>
      <c r="H130" s="3" t="s">
        <v>58</v>
      </c>
      <c r="I130" s="3" t="s">
        <v>60</v>
      </c>
      <c r="J130" s="3" t="s">
        <v>62</v>
      </c>
      <c r="K130" s="2"/>
      <c r="L130" s="3" t="s">
        <v>42</v>
      </c>
      <c r="M130" s="3" t="s">
        <v>70</v>
      </c>
      <c r="N130" s="2"/>
      <c r="O130" s="13" t="str">
        <f t="shared" si="2"/>
        <v>BCDFGHJK</v>
      </c>
      <c r="P130" s="2" t="s">
        <v>115</v>
      </c>
      <c r="Q130" s="2" t="s">
        <v>116</v>
      </c>
      <c r="R130" s="2" t="s">
        <v>121</v>
      </c>
      <c r="S130" s="2" t="s">
        <v>120</v>
      </c>
      <c r="T130" s="2" t="s">
        <v>112</v>
      </c>
      <c r="U130" s="2" t="s">
        <v>114</v>
      </c>
      <c r="V130" s="2" t="s">
        <v>119</v>
      </c>
      <c r="W130" s="8" t="s">
        <v>118</v>
      </c>
      <c r="X130" s="13" t="str">
        <f t="shared" si="3"/>
        <v>3H3G3B3C3J3F3D3K</v>
      </c>
    </row>
    <row r="131" spans="2:24" ht="15.75" thickBot="1" x14ac:dyDescent="0.3">
      <c r="B131" s="7">
        <v>128</v>
      </c>
      <c r="C131" s="2"/>
      <c r="D131" s="3" t="s">
        <v>48</v>
      </c>
      <c r="E131" s="3" t="s">
        <v>50</v>
      </c>
      <c r="F131" s="3" t="s">
        <v>45</v>
      </c>
      <c r="G131" s="2"/>
      <c r="H131" s="3" t="s">
        <v>58</v>
      </c>
      <c r="I131" s="3" t="s">
        <v>60</v>
      </c>
      <c r="J131" s="3" t="s">
        <v>62</v>
      </c>
      <c r="K131" s="3" t="s">
        <v>69</v>
      </c>
      <c r="L131" s="2"/>
      <c r="M131" s="2"/>
      <c r="N131" s="3" t="s">
        <v>71</v>
      </c>
      <c r="O131" s="13" t="str">
        <f t="shared" si="2"/>
        <v>BCDFGHIL</v>
      </c>
      <c r="P131" s="2" t="s">
        <v>120</v>
      </c>
      <c r="Q131" s="2" t="s">
        <v>116</v>
      </c>
      <c r="R131" s="2" t="s">
        <v>121</v>
      </c>
      <c r="S131" s="2" t="s">
        <v>119</v>
      </c>
      <c r="T131" s="2" t="s">
        <v>115</v>
      </c>
      <c r="U131" s="2" t="s">
        <v>114</v>
      </c>
      <c r="V131" s="2" t="s">
        <v>117</v>
      </c>
      <c r="W131" s="8" t="s">
        <v>113</v>
      </c>
      <c r="X131" s="13" t="str">
        <f t="shared" si="3"/>
        <v>3C3G3B3D3H3F3L3I</v>
      </c>
    </row>
    <row r="132" spans="2:24" ht="15.75" thickBot="1" x14ac:dyDescent="0.3">
      <c r="B132" s="7">
        <v>129</v>
      </c>
      <c r="C132" s="2"/>
      <c r="D132" s="3" t="s">
        <v>48</v>
      </c>
      <c r="E132" s="3" t="s">
        <v>50</v>
      </c>
      <c r="F132" s="3" t="s">
        <v>45</v>
      </c>
      <c r="G132" s="2"/>
      <c r="H132" s="3" t="s">
        <v>58</v>
      </c>
      <c r="I132" s="3" t="s">
        <v>60</v>
      </c>
      <c r="J132" s="3" t="s">
        <v>62</v>
      </c>
      <c r="K132" s="3" t="s">
        <v>69</v>
      </c>
      <c r="L132" s="2"/>
      <c r="M132" s="3" t="s">
        <v>70</v>
      </c>
      <c r="N132" s="2"/>
      <c r="O132" s="13" t="str">
        <f t="shared" si="2"/>
        <v>BCDFGHIK</v>
      </c>
      <c r="P132" s="2" t="s">
        <v>120</v>
      </c>
      <c r="Q132" s="2" t="s">
        <v>116</v>
      </c>
      <c r="R132" s="2" t="s">
        <v>121</v>
      </c>
      <c r="S132" s="2" t="s">
        <v>119</v>
      </c>
      <c r="T132" s="2" t="s">
        <v>115</v>
      </c>
      <c r="U132" s="2" t="s">
        <v>114</v>
      </c>
      <c r="V132" s="2" t="s">
        <v>113</v>
      </c>
      <c r="W132" s="8" t="s">
        <v>118</v>
      </c>
      <c r="X132" s="13" t="str">
        <f t="shared" si="3"/>
        <v>3C3G3B3D3H3F3I3K</v>
      </c>
    </row>
    <row r="133" spans="2:24" ht="15.75" thickBot="1" x14ac:dyDescent="0.3">
      <c r="B133" s="7">
        <v>130</v>
      </c>
      <c r="C133" s="2"/>
      <c r="D133" s="3" t="s">
        <v>48</v>
      </c>
      <c r="E133" s="3" t="s">
        <v>50</v>
      </c>
      <c r="F133" s="3" t="s">
        <v>45</v>
      </c>
      <c r="G133" s="2"/>
      <c r="H133" s="3" t="s">
        <v>58</v>
      </c>
      <c r="I133" s="3" t="s">
        <v>60</v>
      </c>
      <c r="J133" s="3" t="s">
        <v>62</v>
      </c>
      <c r="K133" s="3" t="s">
        <v>69</v>
      </c>
      <c r="L133" s="3" t="s">
        <v>42</v>
      </c>
      <c r="M133" s="2"/>
      <c r="N133" s="2"/>
      <c r="O133" s="13" t="str">
        <f t="shared" ref="O133:O196" si="4">_xlfn.CONCAT(C133:N133)</f>
        <v>BCDFGHIJ</v>
      </c>
      <c r="P133" s="2" t="s">
        <v>115</v>
      </c>
      <c r="Q133" s="2" t="s">
        <v>116</v>
      </c>
      <c r="R133" s="2" t="s">
        <v>121</v>
      </c>
      <c r="S133" s="2" t="s">
        <v>120</v>
      </c>
      <c r="T133" s="2" t="s">
        <v>112</v>
      </c>
      <c r="U133" s="2" t="s">
        <v>114</v>
      </c>
      <c r="V133" s="2" t="s">
        <v>119</v>
      </c>
      <c r="W133" s="8" t="s">
        <v>113</v>
      </c>
      <c r="X133" s="13" t="str">
        <f t="shared" ref="X133:X196" si="5">_xlfn.CONCAT(P133:W133)</f>
        <v>3H3G3B3C3J3F3D3I</v>
      </c>
    </row>
    <row r="134" spans="2:24" ht="15.75" thickBot="1" x14ac:dyDescent="0.3">
      <c r="B134" s="7">
        <v>131</v>
      </c>
      <c r="C134" s="2"/>
      <c r="D134" s="3" t="s">
        <v>48</v>
      </c>
      <c r="E134" s="3" t="s">
        <v>50</v>
      </c>
      <c r="F134" s="3" t="s">
        <v>45</v>
      </c>
      <c r="G134" s="3" t="s">
        <v>44</v>
      </c>
      <c r="H134" s="2"/>
      <c r="I134" s="2"/>
      <c r="J134" s="2"/>
      <c r="K134" s="3" t="s">
        <v>69</v>
      </c>
      <c r="L134" s="3" t="s">
        <v>42</v>
      </c>
      <c r="M134" s="3" t="s">
        <v>70</v>
      </c>
      <c r="N134" s="3" t="s">
        <v>71</v>
      </c>
      <c r="O134" s="13" t="str">
        <f t="shared" si="4"/>
        <v>BCDEIJKL</v>
      </c>
      <c r="P134" s="2" t="s">
        <v>111</v>
      </c>
      <c r="Q134" s="2" t="s">
        <v>112</v>
      </c>
      <c r="R134" s="2" t="s">
        <v>121</v>
      </c>
      <c r="S134" s="2" t="s">
        <v>120</v>
      </c>
      <c r="T134" s="2" t="s">
        <v>113</v>
      </c>
      <c r="U134" s="2" t="s">
        <v>119</v>
      </c>
      <c r="V134" s="2" t="s">
        <v>117</v>
      </c>
      <c r="W134" s="8" t="s">
        <v>118</v>
      </c>
      <c r="X134" s="13" t="str">
        <f t="shared" si="5"/>
        <v>3E3J3B3C3I3D3L3K</v>
      </c>
    </row>
    <row r="135" spans="2:24" ht="15.75" thickBot="1" x14ac:dyDescent="0.3">
      <c r="B135" s="7">
        <v>132</v>
      </c>
      <c r="C135" s="2"/>
      <c r="D135" s="3" t="s">
        <v>48</v>
      </c>
      <c r="E135" s="3" t="s">
        <v>50</v>
      </c>
      <c r="F135" s="3" t="s">
        <v>45</v>
      </c>
      <c r="G135" s="3" t="s">
        <v>44</v>
      </c>
      <c r="H135" s="2"/>
      <c r="I135" s="2"/>
      <c r="J135" s="3" t="s">
        <v>62</v>
      </c>
      <c r="K135" s="2"/>
      <c r="L135" s="3" t="s">
        <v>42</v>
      </c>
      <c r="M135" s="3" t="s">
        <v>70</v>
      </c>
      <c r="N135" s="3" t="s">
        <v>71</v>
      </c>
      <c r="O135" s="13" t="str">
        <f t="shared" si="4"/>
        <v>BCDEHJKL</v>
      </c>
      <c r="P135" s="2" t="s">
        <v>111</v>
      </c>
      <c r="Q135" s="2" t="s">
        <v>112</v>
      </c>
      <c r="R135" s="2" t="s">
        <v>121</v>
      </c>
      <c r="S135" s="2" t="s">
        <v>120</v>
      </c>
      <c r="T135" s="2" t="s">
        <v>115</v>
      </c>
      <c r="U135" s="2" t="s">
        <v>119</v>
      </c>
      <c r="V135" s="2" t="s">
        <v>117</v>
      </c>
      <c r="W135" s="8" t="s">
        <v>118</v>
      </c>
      <c r="X135" s="13" t="str">
        <f t="shared" si="5"/>
        <v>3E3J3B3C3H3D3L3K</v>
      </c>
    </row>
    <row r="136" spans="2:24" ht="15.75" thickBot="1" x14ac:dyDescent="0.3">
      <c r="B136" s="7">
        <v>133</v>
      </c>
      <c r="C136" s="2"/>
      <c r="D136" s="3" t="s">
        <v>48</v>
      </c>
      <c r="E136" s="3" t="s">
        <v>50</v>
      </c>
      <c r="F136" s="3" t="s">
        <v>45</v>
      </c>
      <c r="G136" s="3" t="s">
        <v>44</v>
      </c>
      <c r="H136" s="2"/>
      <c r="I136" s="2"/>
      <c r="J136" s="3" t="s">
        <v>62</v>
      </c>
      <c r="K136" s="3" t="s">
        <v>69</v>
      </c>
      <c r="L136" s="2"/>
      <c r="M136" s="3" t="s">
        <v>70</v>
      </c>
      <c r="N136" s="3" t="s">
        <v>71</v>
      </c>
      <c r="O136" s="13" t="str">
        <f t="shared" si="4"/>
        <v>BCDEHIKL</v>
      </c>
      <c r="P136" s="2" t="s">
        <v>111</v>
      </c>
      <c r="Q136" s="2" t="s">
        <v>113</v>
      </c>
      <c r="R136" s="2" t="s">
        <v>121</v>
      </c>
      <c r="S136" s="2" t="s">
        <v>120</v>
      </c>
      <c r="T136" s="2" t="s">
        <v>115</v>
      </c>
      <c r="U136" s="2" t="s">
        <v>119</v>
      </c>
      <c r="V136" s="2" t="s">
        <v>117</v>
      </c>
      <c r="W136" s="8" t="s">
        <v>118</v>
      </c>
      <c r="X136" s="13" t="str">
        <f t="shared" si="5"/>
        <v>3E3I3B3C3H3D3L3K</v>
      </c>
    </row>
    <row r="137" spans="2:24" ht="15.75" thickBot="1" x14ac:dyDescent="0.3">
      <c r="B137" s="7">
        <v>134</v>
      </c>
      <c r="C137" s="2"/>
      <c r="D137" s="3" t="s">
        <v>48</v>
      </c>
      <c r="E137" s="3" t="s">
        <v>50</v>
      </c>
      <c r="F137" s="3" t="s">
        <v>45</v>
      </c>
      <c r="G137" s="3" t="s">
        <v>44</v>
      </c>
      <c r="H137" s="2"/>
      <c r="I137" s="2"/>
      <c r="J137" s="3" t="s">
        <v>62</v>
      </c>
      <c r="K137" s="3" t="s">
        <v>69</v>
      </c>
      <c r="L137" s="3" t="s">
        <v>42</v>
      </c>
      <c r="M137" s="2"/>
      <c r="N137" s="3" t="s">
        <v>71</v>
      </c>
      <c r="O137" s="13" t="str">
        <f t="shared" si="4"/>
        <v>BCDEHIJL</v>
      </c>
      <c r="P137" s="2" t="s">
        <v>111</v>
      </c>
      <c r="Q137" s="2" t="s">
        <v>112</v>
      </c>
      <c r="R137" s="2" t="s">
        <v>121</v>
      </c>
      <c r="S137" s="2" t="s">
        <v>120</v>
      </c>
      <c r="T137" s="2" t="s">
        <v>115</v>
      </c>
      <c r="U137" s="2" t="s">
        <v>119</v>
      </c>
      <c r="V137" s="2" t="s">
        <v>117</v>
      </c>
      <c r="W137" s="8" t="s">
        <v>113</v>
      </c>
      <c r="X137" s="13" t="str">
        <f t="shared" si="5"/>
        <v>3E3J3B3C3H3D3L3I</v>
      </c>
    </row>
    <row r="138" spans="2:24" ht="15.75" thickBot="1" x14ac:dyDescent="0.3">
      <c r="B138" s="7">
        <v>135</v>
      </c>
      <c r="C138" s="2"/>
      <c r="D138" s="3" t="s">
        <v>48</v>
      </c>
      <c r="E138" s="3" t="s">
        <v>50</v>
      </c>
      <c r="F138" s="3" t="s">
        <v>45</v>
      </c>
      <c r="G138" s="3" t="s">
        <v>44</v>
      </c>
      <c r="H138" s="2"/>
      <c r="I138" s="2"/>
      <c r="J138" s="3" t="s">
        <v>62</v>
      </c>
      <c r="K138" s="3" t="s">
        <v>69</v>
      </c>
      <c r="L138" s="3" t="s">
        <v>42</v>
      </c>
      <c r="M138" s="3" t="s">
        <v>70</v>
      </c>
      <c r="N138" s="2"/>
      <c r="O138" s="13" t="str">
        <f t="shared" si="4"/>
        <v>BCDEHIJK</v>
      </c>
      <c r="P138" s="2" t="s">
        <v>111</v>
      </c>
      <c r="Q138" s="2" t="s">
        <v>112</v>
      </c>
      <c r="R138" s="2" t="s">
        <v>121</v>
      </c>
      <c r="S138" s="2" t="s">
        <v>120</v>
      </c>
      <c r="T138" s="2" t="s">
        <v>115</v>
      </c>
      <c r="U138" s="2" t="s">
        <v>119</v>
      </c>
      <c r="V138" s="2" t="s">
        <v>113</v>
      </c>
      <c r="W138" s="8" t="s">
        <v>118</v>
      </c>
      <c r="X138" s="13" t="str">
        <f t="shared" si="5"/>
        <v>3E3J3B3C3H3D3I3K</v>
      </c>
    </row>
    <row r="139" spans="2:24" ht="15.75" thickBot="1" x14ac:dyDescent="0.3">
      <c r="B139" s="7">
        <v>136</v>
      </c>
      <c r="C139" s="2"/>
      <c r="D139" s="3" t="s">
        <v>48</v>
      </c>
      <c r="E139" s="3" t="s">
        <v>50</v>
      </c>
      <c r="F139" s="3" t="s">
        <v>45</v>
      </c>
      <c r="G139" s="3" t="s">
        <v>44</v>
      </c>
      <c r="H139" s="2"/>
      <c r="I139" s="3" t="s">
        <v>60</v>
      </c>
      <c r="J139" s="2"/>
      <c r="K139" s="2"/>
      <c r="L139" s="3" t="s">
        <v>42</v>
      </c>
      <c r="M139" s="3" t="s">
        <v>70</v>
      </c>
      <c r="N139" s="3" t="s">
        <v>71</v>
      </c>
      <c r="O139" s="13" t="str">
        <f t="shared" si="4"/>
        <v>BCDEGJKL</v>
      </c>
      <c r="P139" s="2" t="s">
        <v>111</v>
      </c>
      <c r="Q139" s="2" t="s">
        <v>116</v>
      </c>
      <c r="R139" s="2" t="s">
        <v>121</v>
      </c>
      <c r="S139" s="2" t="s">
        <v>120</v>
      </c>
      <c r="T139" s="2" t="s">
        <v>112</v>
      </c>
      <c r="U139" s="2" t="s">
        <v>119</v>
      </c>
      <c r="V139" s="2" t="s">
        <v>117</v>
      </c>
      <c r="W139" s="8" t="s">
        <v>118</v>
      </c>
      <c r="X139" s="13" t="str">
        <f t="shared" si="5"/>
        <v>3E3G3B3C3J3D3L3K</v>
      </c>
    </row>
    <row r="140" spans="2:24" ht="15.75" thickBot="1" x14ac:dyDescent="0.3">
      <c r="B140" s="7">
        <v>137</v>
      </c>
      <c r="C140" s="2"/>
      <c r="D140" s="3" t="s">
        <v>48</v>
      </c>
      <c r="E140" s="3" t="s">
        <v>50</v>
      </c>
      <c r="F140" s="3" t="s">
        <v>45</v>
      </c>
      <c r="G140" s="3" t="s">
        <v>44</v>
      </c>
      <c r="H140" s="2"/>
      <c r="I140" s="3" t="s">
        <v>60</v>
      </c>
      <c r="J140" s="2"/>
      <c r="K140" s="3" t="s">
        <v>69</v>
      </c>
      <c r="L140" s="2"/>
      <c r="M140" s="3" t="s">
        <v>70</v>
      </c>
      <c r="N140" s="3" t="s">
        <v>71</v>
      </c>
      <c r="O140" s="13" t="str">
        <f t="shared" si="4"/>
        <v>BCDEGIKL</v>
      </c>
      <c r="P140" s="2" t="s">
        <v>111</v>
      </c>
      <c r="Q140" s="2" t="s">
        <v>116</v>
      </c>
      <c r="R140" s="2" t="s">
        <v>121</v>
      </c>
      <c r="S140" s="2" t="s">
        <v>120</v>
      </c>
      <c r="T140" s="2" t="s">
        <v>113</v>
      </c>
      <c r="U140" s="2" t="s">
        <v>119</v>
      </c>
      <c r="V140" s="2" t="s">
        <v>117</v>
      </c>
      <c r="W140" s="8" t="s">
        <v>118</v>
      </c>
      <c r="X140" s="13" t="str">
        <f t="shared" si="5"/>
        <v>3E3G3B3C3I3D3L3K</v>
      </c>
    </row>
    <row r="141" spans="2:24" ht="15.75" thickBot="1" x14ac:dyDescent="0.3">
      <c r="B141" s="7">
        <v>138</v>
      </c>
      <c r="C141" s="2"/>
      <c r="D141" s="3" t="s">
        <v>48</v>
      </c>
      <c r="E141" s="3" t="s">
        <v>50</v>
      </c>
      <c r="F141" s="3" t="s">
        <v>45</v>
      </c>
      <c r="G141" s="3" t="s">
        <v>44</v>
      </c>
      <c r="H141" s="2"/>
      <c r="I141" s="3" t="s">
        <v>60</v>
      </c>
      <c r="J141" s="2"/>
      <c r="K141" s="3" t="s">
        <v>69</v>
      </c>
      <c r="L141" s="3" t="s">
        <v>42</v>
      </c>
      <c r="M141" s="2"/>
      <c r="N141" s="3" t="s">
        <v>71</v>
      </c>
      <c r="O141" s="13" t="str">
        <f t="shared" si="4"/>
        <v>BCDEGIJL</v>
      </c>
      <c r="P141" s="2" t="s">
        <v>111</v>
      </c>
      <c r="Q141" s="2" t="s">
        <v>116</v>
      </c>
      <c r="R141" s="2" t="s">
        <v>121</v>
      </c>
      <c r="S141" s="2" t="s">
        <v>120</v>
      </c>
      <c r="T141" s="2" t="s">
        <v>112</v>
      </c>
      <c r="U141" s="2" t="s">
        <v>119</v>
      </c>
      <c r="V141" s="2" t="s">
        <v>117</v>
      </c>
      <c r="W141" s="8" t="s">
        <v>113</v>
      </c>
      <c r="X141" s="13" t="str">
        <f t="shared" si="5"/>
        <v>3E3G3B3C3J3D3L3I</v>
      </c>
    </row>
    <row r="142" spans="2:24" ht="15.75" thickBot="1" x14ac:dyDescent="0.3">
      <c r="B142" s="7">
        <v>139</v>
      </c>
      <c r="C142" s="2"/>
      <c r="D142" s="3" t="s">
        <v>48</v>
      </c>
      <c r="E142" s="3" t="s">
        <v>50</v>
      </c>
      <c r="F142" s="3" t="s">
        <v>45</v>
      </c>
      <c r="G142" s="3" t="s">
        <v>44</v>
      </c>
      <c r="H142" s="2"/>
      <c r="I142" s="3" t="s">
        <v>60</v>
      </c>
      <c r="J142" s="2"/>
      <c r="K142" s="3" t="s">
        <v>69</v>
      </c>
      <c r="L142" s="3" t="s">
        <v>42</v>
      </c>
      <c r="M142" s="3" t="s">
        <v>70</v>
      </c>
      <c r="N142" s="2"/>
      <c r="O142" s="13" t="str">
        <f t="shared" si="4"/>
        <v>BCDEGIJK</v>
      </c>
      <c r="P142" s="2" t="s">
        <v>111</v>
      </c>
      <c r="Q142" s="2" t="s">
        <v>116</v>
      </c>
      <c r="R142" s="2" t="s">
        <v>121</v>
      </c>
      <c r="S142" s="2" t="s">
        <v>120</v>
      </c>
      <c r="T142" s="2" t="s">
        <v>112</v>
      </c>
      <c r="U142" s="2" t="s">
        <v>119</v>
      </c>
      <c r="V142" s="2" t="s">
        <v>113</v>
      </c>
      <c r="W142" s="8" t="s">
        <v>118</v>
      </c>
      <c r="X142" s="13" t="str">
        <f t="shared" si="5"/>
        <v>3E3G3B3C3J3D3I3K</v>
      </c>
    </row>
    <row r="143" spans="2:24" ht="15.75" thickBot="1" x14ac:dyDescent="0.3">
      <c r="B143" s="7">
        <v>140</v>
      </c>
      <c r="C143" s="2"/>
      <c r="D143" s="3" t="s">
        <v>48</v>
      </c>
      <c r="E143" s="3" t="s">
        <v>50</v>
      </c>
      <c r="F143" s="3" t="s">
        <v>45</v>
      </c>
      <c r="G143" s="3" t="s">
        <v>44</v>
      </c>
      <c r="H143" s="2"/>
      <c r="I143" s="3" t="s">
        <v>60</v>
      </c>
      <c r="J143" s="3" t="s">
        <v>62</v>
      </c>
      <c r="K143" s="2"/>
      <c r="L143" s="2"/>
      <c r="M143" s="3" t="s">
        <v>70</v>
      </c>
      <c r="N143" s="3" t="s">
        <v>71</v>
      </c>
      <c r="O143" s="13" t="str">
        <f t="shared" si="4"/>
        <v>BCDEGHKL</v>
      </c>
      <c r="P143" s="2" t="s">
        <v>111</v>
      </c>
      <c r="Q143" s="2" t="s">
        <v>116</v>
      </c>
      <c r="R143" s="2" t="s">
        <v>121</v>
      </c>
      <c r="S143" s="2" t="s">
        <v>120</v>
      </c>
      <c r="T143" s="2" t="s">
        <v>115</v>
      </c>
      <c r="U143" s="2" t="s">
        <v>119</v>
      </c>
      <c r="V143" s="2" t="s">
        <v>117</v>
      </c>
      <c r="W143" s="8" t="s">
        <v>118</v>
      </c>
      <c r="X143" s="13" t="str">
        <f t="shared" si="5"/>
        <v>3E3G3B3C3H3D3L3K</v>
      </c>
    </row>
    <row r="144" spans="2:24" ht="15.75" thickBot="1" x14ac:dyDescent="0.3">
      <c r="B144" s="7">
        <v>141</v>
      </c>
      <c r="C144" s="2"/>
      <c r="D144" s="3" t="s">
        <v>48</v>
      </c>
      <c r="E144" s="3" t="s">
        <v>50</v>
      </c>
      <c r="F144" s="3" t="s">
        <v>45</v>
      </c>
      <c r="G144" s="3" t="s">
        <v>44</v>
      </c>
      <c r="H144" s="2"/>
      <c r="I144" s="3" t="s">
        <v>60</v>
      </c>
      <c r="J144" s="3" t="s">
        <v>62</v>
      </c>
      <c r="K144" s="2"/>
      <c r="L144" s="3" t="s">
        <v>42</v>
      </c>
      <c r="M144" s="2"/>
      <c r="N144" s="3" t="s">
        <v>71</v>
      </c>
      <c r="O144" s="13" t="str">
        <f t="shared" si="4"/>
        <v>BCDEGHJL</v>
      </c>
      <c r="P144" s="2" t="s">
        <v>115</v>
      </c>
      <c r="Q144" s="2" t="s">
        <v>116</v>
      </c>
      <c r="R144" s="2" t="s">
        <v>121</v>
      </c>
      <c r="S144" s="2" t="s">
        <v>120</v>
      </c>
      <c r="T144" s="2" t="s">
        <v>112</v>
      </c>
      <c r="U144" s="2" t="s">
        <v>119</v>
      </c>
      <c r="V144" s="2" t="s">
        <v>117</v>
      </c>
      <c r="W144" s="8" t="s">
        <v>111</v>
      </c>
      <c r="X144" s="13" t="str">
        <f t="shared" si="5"/>
        <v>3H3G3B3C3J3D3L3E</v>
      </c>
    </row>
    <row r="145" spans="2:24" ht="15.75" thickBot="1" x14ac:dyDescent="0.3">
      <c r="B145" s="7">
        <v>142</v>
      </c>
      <c r="C145" s="2"/>
      <c r="D145" s="3" t="s">
        <v>48</v>
      </c>
      <c r="E145" s="3" t="s">
        <v>50</v>
      </c>
      <c r="F145" s="3" t="s">
        <v>45</v>
      </c>
      <c r="G145" s="3" t="s">
        <v>44</v>
      </c>
      <c r="H145" s="2"/>
      <c r="I145" s="3" t="s">
        <v>60</v>
      </c>
      <c r="J145" s="3" t="s">
        <v>62</v>
      </c>
      <c r="K145" s="2"/>
      <c r="L145" s="3" t="s">
        <v>42</v>
      </c>
      <c r="M145" s="3" t="s">
        <v>70</v>
      </c>
      <c r="N145" s="2"/>
      <c r="O145" s="13" t="str">
        <f t="shared" si="4"/>
        <v>BCDEGHJK</v>
      </c>
      <c r="P145" s="2" t="s">
        <v>115</v>
      </c>
      <c r="Q145" s="2" t="s">
        <v>116</v>
      </c>
      <c r="R145" s="2" t="s">
        <v>121</v>
      </c>
      <c r="S145" s="2" t="s">
        <v>120</v>
      </c>
      <c r="T145" s="2" t="s">
        <v>112</v>
      </c>
      <c r="U145" s="2" t="s">
        <v>119</v>
      </c>
      <c r="V145" s="2" t="s">
        <v>111</v>
      </c>
      <c r="W145" s="8" t="s">
        <v>118</v>
      </c>
      <c r="X145" s="13" t="str">
        <f t="shared" si="5"/>
        <v>3H3G3B3C3J3D3E3K</v>
      </c>
    </row>
    <row r="146" spans="2:24" ht="15.75" thickBot="1" x14ac:dyDescent="0.3">
      <c r="B146" s="7">
        <v>143</v>
      </c>
      <c r="C146" s="2"/>
      <c r="D146" s="3" t="s">
        <v>48</v>
      </c>
      <c r="E146" s="3" t="s">
        <v>50</v>
      </c>
      <c r="F146" s="3" t="s">
        <v>45</v>
      </c>
      <c r="G146" s="3" t="s">
        <v>44</v>
      </c>
      <c r="H146" s="2"/>
      <c r="I146" s="3" t="s">
        <v>60</v>
      </c>
      <c r="J146" s="3" t="s">
        <v>62</v>
      </c>
      <c r="K146" s="3" t="s">
        <v>69</v>
      </c>
      <c r="L146" s="2"/>
      <c r="M146" s="2"/>
      <c r="N146" s="3" t="s">
        <v>71</v>
      </c>
      <c r="O146" s="13" t="str">
        <f t="shared" si="4"/>
        <v>BCDEGHIL</v>
      </c>
      <c r="P146" s="2" t="s">
        <v>111</v>
      </c>
      <c r="Q146" s="2" t="s">
        <v>116</v>
      </c>
      <c r="R146" s="2" t="s">
        <v>121</v>
      </c>
      <c r="S146" s="2" t="s">
        <v>120</v>
      </c>
      <c r="T146" s="2" t="s">
        <v>115</v>
      </c>
      <c r="U146" s="2" t="s">
        <v>119</v>
      </c>
      <c r="V146" s="2" t="s">
        <v>117</v>
      </c>
      <c r="W146" s="8" t="s">
        <v>113</v>
      </c>
      <c r="X146" s="13" t="str">
        <f t="shared" si="5"/>
        <v>3E3G3B3C3H3D3L3I</v>
      </c>
    </row>
    <row r="147" spans="2:24" ht="15.75" thickBot="1" x14ac:dyDescent="0.3">
      <c r="B147" s="7">
        <v>144</v>
      </c>
      <c r="C147" s="2"/>
      <c r="D147" s="3" t="s">
        <v>48</v>
      </c>
      <c r="E147" s="3" t="s">
        <v>50</v>
      </c>
      <c r="F147" s="3" t="s">
        <v>45</v>
      </c>
      <c r="G147" s="3" t="s">
        <v>44</v>
      </c>
      <c r="H147" s="2"/>
      <c r="I147" s="3" t="s">
        <v>60</v>
      </c>
      <c r="J147" s="3" t="s">
        <v>62</v>
      </c>
      <c r="K147" s="3" t="s">
        <v>69</v>
      </c>
      <c r="L147" s="2"/>
      <c r="M147" s="3" t="s">
        <v>70</v>
      </c>
      <c r="N147" s="2"/>
      <c r="O147" s="13" t="str">
        <f t="shared" si="4"/>
        <v>BCDEGHIK</v>
      </c>
      <c r="P147" s="2" t="s">
        <v>111</v>
      </c>
      <c r="Q147" s="2" t="s">
        <v>116</v>
      </c>
      <c r="R147" s="2" t="s">
        <v>121</v>
      </c>
      <c r="S147" s="2" t="s">
        <v>120</v>
      </c>
      <c r="T147" s="2" t="s">
        <v>115</v>
      </c>
      <c r="U147" s="2" t="s">
        <v>119</v>
      </c>
      <c r="V147" s="2" t="s">
        <v>113</v>
      </c>
      <c r="W147" s="8" t="s">
        <v>118</v>
      </c>
      <c r="X147" s="13" t="str">
        <f t="shared" si="5"/>
        <v>3E3G3B3C3H3D3I3K</v>
      </c>
    </row>
    <row r="148" spans="2:24" ht="15.75" thickBot="1" x14ac:dyDescent="0.3">
      <c r="B148" s="7">
        <v>145</v>
      </c>
      <c r="C148" s="2"/>
      <c r="D148" s="3" t="s">
        <v>48</v>
      </c>
      <c r="E148" s="3" t="s">
        <v>50</v>
      </c>
      <c r="F148" s="3" t="s">
        <v>45</v>
      </c>
      <c r="G148" s="3" t="s">
        <v>44</v>
      </c>
      <c r="H148" s="2"/>
      <c r="I148" s="3" t="s">
        <v>60</v>
      </c>
      <c r="J148" s="3" t="s">
        <v>62</v>
      </c>
      <c r="K148" s="3" t="s">
        <v>69</v>
      </c>
      <c r="L148" s="3" t="s">
        <v>42</v>
      </c>
      <c r="M148" s="2"/>
      <c r="N148" s="2"/>
      <c r="O148" s="13" t="str">
        <f t="shared" si="4"/>
        <v>BCDEGHIJ</v>
      </c>
      <c r="P148" s="2" t="s">
        <v>115</v>
      </c>
      <c r="Q148" s="2" t="s">
        <v>116</v>
      </c>
      <c r="R148" s="2" t="s">
        <v>121</v>
      </c>
      <c r="S148" s="2" t="s">
        <v>120</v>
      </c>
      <c r="T148" s="2" t="s">
        <v>112</v>
      </c>
      <c r="U148" s="2" t="s">
        <v>119</v>
      </c>
      <c r="V148" s="2" t="s">
        <v>111</v>
      </c>
      <c r="W148" s="8" t="s">
        <v>113</v>
      </c>
      <c r="X148" s="13" t="str">
        <f t="shared" si="5"/>
        <v>3H3G3B3C3J3D3E3I</v>
      </c>
    </row>
    <row r="149" spans="2:24" ht="15.75" thickBot="1" x14ac:dyDescent="0.3">
      <c r="B149" s="7">
        <v>146</v>
      </c>
      <c r="C149" s="2"/>
      <c r="D149" s="3" t="s">
        <v>48</v>
      </c>
      <c r="E149" s="3" t="s">
        <v>50</v>
      </c>
      <c r="F149" s="3" t="s">
        <v>45</v>
      </c>
      <c r="G149" s="3" t="s">
        <v>44</v>
      </c>
      <c r="H149" s="3" t="s">
        <v>58</v>
      </c>
      <c r="I149" s="2"/>
      <c r="J149" s="2"/>
      <c r="K149" s="2"/>
      <c r="L149" s="3" t="s">
        <v>42</v>
      </c>
      <c r="M149" s="3" t="s">
        <v>70</v>
      </c>
      <c r="N149" s="3" t="s">
        <v>71</v>
      </c>
      <c r="O149" s="13" t="str">
        <f t="shared" si="4"/>
        <v>BCDEFJKL</v>
      </c>
      <c r="P149" s="2" t="s">
        <v>120</v>
      </c>
      <c r="Q149" s="2" t="s">
        <v>112</v>
      </c>
      <c r="R149" s="2" t="s">
        <v>121</v>
      </c>
      <c r="S149" s="2" t="s">
        <v>119</v>
      </c>
      <c r="T149" s="2" t="s">
        <v>111</v>
      </c>
      <c r="U149" s="2" t="s">
        <v>114</v>
      </c>
      <c r="V149" s="2" t="s">
        <v>117</v>
      </c>
      <c r="W149" s="8" t="s">
        <v>118</v>
      </c>
      <c r="X149" s="13" t="str">
        <f t="shared" si="5"/>
        <v>3C3J3B3D3E3F3L3K</v>
      </c>
    </row>
    <row r="150" spans="2:24" ht="15.75" thickBot="1" x14ac:dyDescent="0.3">
      <c r="B150" s="7">
        <v>147</v>
      </c>
      <c r="C150" s="2"/>
      <c r="D150" s="3" t="s">
        <v>48</v>
      </c>
      <c r="E150" s="3" t="s">
        <v>50</v>
      </c>
      <c r="F150" s="3" t="s">
        <v>45</v>
      </c>
      <c r="G150" s="3" t="s">
        <v>44</v>
      </c>
      <c r="H150" s="3" t="s">
        <v>58</v>
      </c>
      <c r="I150" s="2"/>
      <c r="J150" s="2"/>
      <c r="K150" s="3" t="s">
        <v>69</v>
      </c>
      <c r="L150" s="2"/>
      <c r="M150" s="3" t="s">
        <v>70</v>
      </c>
      <c r="N150" s="3" t="s">
        <v>71</v>
      </c>
      <c r="O150" s="13" t="str">
        <f t="shared" si="4"/>
        <v>BCDEFIKL</v>
      </c>
      <c r="P150" s="2" t="s">
        <v>120</v>
      </c>
      <c r="Q150" s="2" t="s">
        <v>111</v>
      </c>
      <c r="R150" s="2" t="s">
        <v>121</v>
      </c>
      <c r="S150" s="2" t="s">
        <v>119</v>
      </c>
      <c r="T150" s="2" t="s">
        <v>113</v>
      </c>
      <c r="U150" s="2" t="s">
        <v>114</v>
      </c>
      <c r="V150" s="2" t="s">
        <v>117</v>
      </c>
      <c r="W150" s="8" t="s">
        <v>118</v>
      </c>
      <c r="X150" s="13" t="str">
        <f t="shared" si="5"/>
        <v>3C3E3B3D3I3F3L3K</v>
      </c>
    </row>
    <row r="151" spans="2:24" ht="15.75" thickBot="1" x14ac:dyDescent="0.3">
      <c r="B151" s="7">
        <v>148</v>
      </c>
      <c r="C151" s="2"/>
      <c r="D151" s="3" t="s">
        <v>48</v>
      </c>
      <c r="E151" s="3" t="s">
        <v>50</v>
      </c>
      <c r="F151" s="3" t="s">
        <v>45</v>
      </c>
      <c r="G151" s="3" t="s">
        <v>44</v>
      </c>
      <c r="H151" s="3" t="s">
        <v>58</v>
      </c>
      <c r="I151" s="2"/>
      <c r="J151" s="2"/>
      <c r="K151" s="3" t="s">
        <v>69</v>
      </c>
      <c r="L151" s="3" t="s">
        <v>42</v>
      </c>
      <c r="M151" s="2"/>
      <c r="N151" s="3" t="s">
        <v>71</v>
      </c>
      <c r="O151" s="13" t="str">
        <f t="shared" si="4"/>
        <v>BCDEFIJL</v>
      </c>
      <c r="P151" s="2" t="s">
        <v>120</v>
      </c>
      <c r="Q151" s="2" t="s">
        <v>112</v>
      </c>
      <c r="R151" s="2" t="s">
        <v>121</v>
      </c>
      <c r="S151" s="2" t="s">
        <v>119</v>
      </c>
      <c r="T151" s="2" t="s">
        <v>111</v>
      </c>
      <c r="U151" s="2" t="s">
        <v>114</v>
      </c>
      <c r="V151" s="2" t="s">
        <v>117</v>
      </c>
      <c r="W151" s="8" t="s">
        <v>113</v>
      </c>
      <c r="X151" s="13" t="str">
        <f t="shared" si="5"/>
        <v>3C3J3B3D3E3F3L3I</v>
      </c>
    </row>
    <row r="152" spans="2:24" ht="15.75" thickBot="1" x14ac:dyDescent="0.3">
      <c r="B152" s="7">
        <v>149</v>
      </c>
      <c r="C152" s="2"/>
      <c r="D152" s="3" t="s">
        <v>48</v>
      </c>
      <c r="E152" s="3" t="s">
        <v>50</v>
      </c>
      <c r="F152" s="3" t="s">
        <v>45</v>
      </c>
      <c r="G152" s="3" t="s">
        <v>44</v>
      </c>
      <c r="H152" s="3" t="s">
        <v>58</v>
      </c>
      <c r="I152" s="2"/>
      <c r="J152" s="2"/>
      <c r="K152" s="3" t="s">
        <v>69</v>
      </c>
      <c r="L152" s="3" t="s">
        <v>42</v>
      </c>
      <c r="M152" s="3" t="s">
        <v>70</v>
      </c>
      <c r="N152" s="2"/>
      <c r="O152" s="13" t="str">
        <f t="shared" si="4"/>
        <v>BCDEFIJK</v>
      </c>
      <c r="P152" s="2" t="s">
        <v>120</v>
      </c>
      <c r="Q152" s="2" t="s">
        <v>112</v>
      </c>
      <c r="R152" s="2" t="s">
        <v>121</v>
      </c>
      <c r="S152" s="2" t="s">
        <v>119</v>
      </c>
      <c r="T152" s="2" t="s">
        <v>111</v>
      </c>
      <c r="U152" s="2" t="s">
        <v>114</v>
      </c>
      <c r="V152" s="2" t="s">
        <v>113</v>
      </c>
      <c r="W152" s="8" t="s">
        <v>118</v>
      </c>
      <c r="X152" s="13" t="str">
        <f t="shared" si="5"/>
        <v>3C3J3B3D3E3F3I3K</v>
      </c>
    </row>
    <row r="153" spans="2:24" ht="15.75" thickBot="1" x14ac:dyDescent="0.3">
      <c r="B153" s="7">
        <v>150</v>
      </c>
      <c r="C153" s="2"/>
      <c r="D153" s="3" t="s">
        <v>48</v>
      </c>
      <c r="E153" s="3" t="s">
        <v>50</v>
      </c>
      <c r="F153" s="3" t="s">
        <v>45</v>
      </c>
      <c r="G153" s="3" t="s">
        <v>44</v>
      </c>
      <c r="H153" s="3" t="s">
        <v>58</v>
      </c>
      <c r="I153" s="2"/>
      <c r="J153" s="3" t="s">
        <v>62</v>
      </c>
      <c r="K153" s="2"/>
      <c r="L153" s="2"/>
      <c r="M153" s="3" t="s">
        <v>70</v>
      </c>
      <c r="N153" s="3" t="s">
        <v>71</v>
      </c>
      <c r="O153" s="13" t="str">
        <f t="shared" si="4"/>
        <v>BCDEFHKL</v>
      </c>
      <c r="P153" s="2" t="s">
        <v>120</v>
      </c>
      <c r="Q153" s="2" t="s">
        <v>111</v>
      </c>
      <c r="R153" s="2" t="s">
        <v>121</v>
      </c>
      <c r="S153" s="2" t="s">
        <v>119</v>
      </c>
      <c r="T153" s="2" t="s">
        <v>115</v>
      </c>
      <c r="U153" s="2" t="s">
        <v>114</v>
      </c>
      <c r="V153" s="2" t="s">
        <v>117</v>
      </c>
      <c r="W153" s="8" t="s">
        <v>118</v>
      </c>
      <c r="X153" s="13" t="str">
        <f t="shared" si="5"/>
        <v>3C3E3B3D3H3F3L3K</v>
      </c>
    </row>
    <row r="154" spans="2:24" ht="15.75" thickBot="1" x14ac:dyDescent="0.3">
      <c r="B154" s="7">
        <v>151</v>
      </c>
      <c r="C154" s="2"/>
      <c r="D154" s="3" t="s">
        <v>48</v>
      </c>
      <c r="E154" s="3" t="s">
        <v>50</v>
      </c>
      <c r="F154" s="3" t="s">
        <v>45</v>
      </c>
      <c r="G154" s="3" t="s">
        <v>44</v>
      </c>
      <c r="H154" s="3" t="s">
        <v>58</v>
      </c>
      <c r="I154" s="2"/>
      <c r="J154" s="3" t="s">
        <v>62</v>
      </c>
      <c r="K154" s="2"/>
      <c r="L154" s="3" t="s">
        <v>42</v>
      </c>
      <c r="M154" s="2"/>
      <c r="N154" s="3" t="s">
        <v>71</v>
      </c>
      <c r="O154" s="13" t="str">
        <f t="shared" si="4"/>
        <v>BCDEFHJL</v>
      </c>
      <c r="P154" s="2" t="s">
        <v>120</v>
      </c>
      <c r="Q154" s="2" t="s">
        <v>112</v>
      </c>
      <c r="R154" s="2" t="s">
        <v>121</v>
      </c>
      <c r="S154" s="2" t="s">
        <v>119</v>
      </c>
      <c r="T154" s="2" t="s">
        <v>115</v>
      </c>
      <c r="U154" s="2" t="s">
        <v>114</v>
      </c>
      <c r="V154" s="2" t="s">
        <v>117</v>
      </c>
      <c r="W154" s="8" t="s">
        <v>111</v>
      </c>
      <c r="X154" s="13" t="str">
        <f t="shared" si="5"/>
        <v>3C3J3B3D3H3F3L3E</v>
      </c>
    </row>
    <row r="155" spans="2:24" ht="15.75" thickBot="1" x14ac:dyDescent="0.3">
      <c r="B155" s="7">
        <v>152</v>
      </c>
      <c r="C155" s="2"/>
      <c r="D155" s="3" t="s">
        <v>48</v>
      </c>
      <c r="E155" s="3" t="s">
        <v>50</v>
      </c>
      <c r="F155" s="3" t="s">
        <v>45</v>
      </c>
      <c r="G155" s="3" t="s">
        <v>44</v>
      </c>
      <c r="H155" s="3" t="s">
        <v>58</v>
      </c>
      <c r="I155" s="2"/>
      <c r="J155" s="3" t="s">
        <v>62</v>
      </c>
      <c r="K155" s="2"/>
      <c r="L155" s="3" t="s">
        <v>42</v>
      </c>
      <c r="M155" s="3" t="s">
        <v>70</v>
      </c>
      <c r="N155" s="2"/>
      <c r="O155" s="13" t="str">
        <f t="shared" si="4"/>
        <v>BCDEFHJK</v>
      </c>
      <c r="P155" s="2" t="s">
        <v>120</v>
      </c>
      <c r="Q155" s="2" t="s">
        <v>112</v>
      </c>
      <c r="R155" s="2" t="s">
        <v>121</v>
      </c>
      <c r="S155" s="2" t="s">
        <v>119</v>
      </c>
      <c r="T155" s="2" t="s">
        <v>115</v>
      </c>
      <c r="U155" s="2" t="s">
        <v>114</v>
      </c>
      <c r="V155" s="2" t="s">
        <v>111</v>
      </c>
      <c r="W155" s="8" t="s">
        <v>118</v>
      </c>
      <c r="X155" s="13" t="str">
        <f t="shared" si="5"/>
        <v>3C3J3B3D3H3F3E3K</v>
      </c>
    </row>
    <row r="156" spans="2:24" ht="15.75" thickBot="1" x14ac:dyDescent="0.3">
      <c r="B156" s="7">
        <v>153</v>
      </c>
      <c r="C156" s="2"/>
      <c r="D156" s="3" t="s">
        <v>48</v>
      </c>
      <c r="E156" s="3" t="s">
        <v>50</v>
      </c>
      <c r="F156" s="3" t="s">
        <v>45</v>
      </c>
      <c r="G156" s="3" t="s">
        <v>44</v>
      </c>
      <c r="H156" s="3" t="s">
        <v>58</v>
      </c>
      <c r="I156" s="2"/>
      <c r="J156" s="3" t="s">
        <v>62</v>
      </c>
      <c r="K156" s="3" t="s">
        <v>69</v>
      </c>
      <c r="L156" s="2"/>
      <c r="M156" s="2"/>
      <c r="N156" s="3" t="s">
        <v>71</v>
      </c>
      <c r="O156" s="13" t="str">
        <f t="shared" si="4"/>
        <v>BCDEFHIL</v>
      </c>
      <c r="P156" s="2" t="s">
        <v>120</v>
      </c>
      <c r="Q156" s="2" t="s">
        <v>111</v>
      </c>
      <c r="R156" s="2" t="s">
        <v>121</v>
      </c>
      <c r="S156" s="2" t="s">
        <v>119</v>
      </c>
      <c r="T156" s="2" t="s">
        <v>115</v>
      </c>
      <c r="U156" s="2" t="s">
        <v>114</v>
      </c>
      <c r="V156" s="2" t="s">
        <v>117</v>
      </c>
      <c r="W156" s="8" t="s">
        <v>113</v>
      </c>
      <c r="X156" s="13" t="str">
        <f t="shared" si="5"/>
        <v>3C3E3B3D3H3F3L3I</v>
      </c>
    </row>
    <row r="157" spans="2:24" ht="15.75" thickBot="1" x14ac:dyDescent="0.3">
      <c r="B157" s="7">
        <v>154</v>
      </c>
      <c r="C157" s="2"/>
      <c r="D157" s="3" t="s">
        <v>48</v>
      </c>
      <c r="E157" s="3" t="s">
        <v>50</v>
      </c>
      <c r="F157" s="3" t="s">
        <v>45</v>
      </c>
      <c r="G157" s="3" t="s">
        <v>44</v>
      </c>
      <c r="H157" s="3" t="s">
        <v>58</v>
      </c>
      <c r="I157" s="2"/>
      <c r="J157" s="3" t="s">
        <v>62</v>
      </c>
      <c r="K157" s="3" t="s">
        <v>69</v>
      </c>
      <c r="L157" s="2"/>
      <c r="M157" s="3" t="s">
        <v>70</v>
      </c>
      <c r="N157" s="2"/>
      <c r="O157" s="13" t="str">
        <f t="shared" si="4"/>
        <v>BCDEFHIK</v>
      </c>
      <c r="P157" s="2" t="s">
        <v>120</v>
      </c>
      <c r="Q157" s="2" t="s">
        <v>111</v>
      </c>
      <c r="R157" s="2" t="s">
        <v>121</v>
      </c>
      <c r="S157" s="2" t="s">
        <v>119</v>
      </c>
      <c r="T157" s="2" t="s">
        <v>115</v>
      </c>
      <c r="U157" s="2" t="s">
        <v>114</v>
      </c>
      <c r="V157" s="2" t="s">
        <v>113</v>
      </c>
      <c r="W157" s="8" t="s">
        <v>118</v>
      </c>
      <c r="X157" s="13" t="str">
        <f t="shared" si="5"/>
        <v>3C3E3B3D3H3F3I3K</v>
      </c>
    </row>
    <row r="158" spans="2:24" ht="15.75" thickBot="1" x14ac:dyDescent="0.3">
      <c r="B158" s="7">
        <v>155</v>
      </c>
      <c r="C158" s="2"/>
      <c r="D158" s="3" t="s">
        <v>48</v>
      </c>
      <c r="E158" s="3" t="s">
        <v>50</v>
      </c>
      <c r="F158" s="3" t="s">
        <v>45</v>
      </c>
      <c r="G158" s="3" t="s">
        <v>44</v>
      </c>
      <c r="H158" s="3" t="s">
        <v>58</v>
      </c>
      <c r="I158" s="2"/>
      <c r="J158" s="3" t="s">
        <v>62</v>
      </c>
      <c r="K158" s="3" t="s">
        <v>69</v>
      </c>
      <c r="L158" s="3" t="s">
        <v>42</v>
      </c>
      <c r="M158" s="2"/>
      <c r="N158" s="2"/>
      <c r="O158" s="13" t="str">
        <f t="shared" si="4"/>
        <v>BCDEFHIJ</v>
      </c>
      <c r="P158" s="2" t="s">
        <v>120</v>
      </c>
      <c r="Q158" s="2" t="s">
        <v>112</v>
      </c>
      <c r="R158" s="2" t="s">
        <v>121</v>
      </c>
      <c r="S158" s="2" t="s">
        <v>119</v>
      </c>
      <c r="T158" s="2" t="s">
        <v>115</v>
      </c>
      <c r="U158" s="2" t="s">
        <v>114</v>
      </c>
      <c r="V158" s="2" t="s">
        <v>111</v>
      </c>
      <c r="W158" s="8" t="s">
        <v>113</v>
      </c>
      <c r="X158" s="13" t="str">
        <f t="shared" si="5"/>
        <v>3C3J3B3D3H3F3E3I</v>
      </c>
    </row>
    <row r="159" spans="2:24" ht="15.75" thickBot="1" x14ac:dyDescent="0.3">
      <c r="B159" s="7">
        <v>156</v>
      </c>
      <c r="C159" s="2"/>
      <c r="D159" s="3" t="s">
        <v>48</v>
      </c>
      <c r="E159" s="3" t="s">
        <v>50</v>
      </c>
      <c r="F159" s="3" t="s">
        <v>45</v>
      </c>
      <c r="G159" s="3" t="s">
        <v>44</v>
      </c>
      <c r="H159" s="3" t="s">
        <v>58</v>
      </c>
      <c r="I159" s="3" t="s">
        <v>60</v>
      </c>
      <c r="J159" s="2"/>
      <c r="K159" s="2"/>
      <c r="L159" s="2"/>
      <c r="M159" s="3" t="s">
        <v>70</v>
      </c>
      <c r="N159" s="3" t="s">
        <v>71</v>
      </c>
      <c r="O159" s="13" t="str">
        <f t="shared" si="4"/>
        <v>BCDEFGKL</v>
      </c>
      <c r="P159" s="2" t="s">
        <v>120</v>
      </c>
      <c r="Q159" s="2" t="s">
        <v>116</v>
      </c>
      <c r="R159" s="2" t="s">
        <v>121</v>
      </c>
      <c r="S159" s="2" t="s">
        <v>119</v>
      </c>
      <c r="T159" s="2" t="s">
        <v>111</v>
      </c>
      <c r="U159" s="2" t="s">
        <v>114</v>
      </c>
      <c r="V159" s="2" t="s">
        <v>117</v>
      </c>
      <c r="W159" s="8" t="s">
        <v>118</v>
      </c>
      <c r="X159" s="13" t="str">
        <f t="shared" si="5"/>
        <v>3C3G3B3D3E3F3L3K</v>
      </c>
    </row>
    <row r="160" spans="2:24" ht="15.75" thickBot="1" x14ac:dyDescent="0.3">
      <c r="B160" s="7">
        <v>157</v>
      </c>
      <c r="C160" s="2"/>
      <c r="D160" s="3" t="s">
        <v>48</v>
      </c>
      <c r="E160" s="3" t="s">
        <v>50</v>
      </c>
      <c r="F160" s="3" t="s">
        <v>45</v>
      </c>
      <c r="G160" s="3" t="s">
        <v>44</v>
      </c>
      <c r="H160" s="3" t="s">
        <v>58</v>
      </c>
      <c r="I160" s="3" t="s">
        <v>60</v>
      </c>
      <c r="J160" s="2"/>
      <c r="K160" s="2"/>
      <c r="L160" s="3" t="s">
        <v>42</v>
      </c>
      <c r="M160" s="2"/>
      <c r="N160" s="3" t="s">
        <v>71</v>
      </c>
      <c r="O160" s="13" t="str">
        <f t="shared" si="4"/>
        <v>BCDEFGJL</v>
      </c>
      <c r="P160" s="2" t="s">
        <v>120</v>
      </c>
      <c r="Q160" s="2" t="s">
        <v>116</v>
      </c>
      <c r="R160" s="2" t="s">
        <v>121</v>
      </c>
      <c r="S160" s="2" t="s">
        <v>119</v>
      </c>
      <c r="T160" s="2" t="s">
        <v>112</v>
      </c>
      <c r="U160" s="2" t="s">
        <v>114</v>
      </c>
      <c r="V160" s="2" t="s">
        <v>117</v>
      </c>
      <c r="W160" s="8" t="s">
        <v>111</v>
      </c>
      <c r="X160" s="13" t="str">
        <f t="shared" si="5"/>
        <v>3C3G3B3D3J3F3L3E</v>
      </c>
    </row>
    <row r="161" spans="2:24" ht="15.75" thickBot="1" x14ac:dyDescent="0.3">
      <c r="B161" s="7">
        <v>158</v>
      </c>
      <c r="C161" s="2"/>
      <c r="D161" s="3" t="s">
        <v>48</v>
      </c>
      <c r="E161" s="3" t="s">
        <v>50</v>
      </c>
      <c r="F161" s="3" t="s">
        <v>45</v>
      </c>
      <c r="G161" s="3" t="s">
        <v>44</v>
      </c>
      <c r="H161" s="3" t="s">
        <v>58</v>
      </c>
      <c r="I161" s="3" t="s">
        <v>60</v>
      </c>
      <c r="J161" s="2"/>
      <c r="K161" s="2"/>
      <c r="L161" s="3" t="s">
        <v>42</v>
      </c>
      <c r="M161" s="3" t="s">
        <v>70</v>
      </c>
      <c r="N161" s="2"/>
      <c r="O161" s="13" t="str">
        <f t="shared" si="4"/>
        <v>BCDEFGJK</v>
      </c>
      <c r="P161" s="2" t="s">
        <v>120</v>
      </c>
      <c r="Q161" s="2" t="s">
        <v>116</v>
      </c>
      <c r="R161" s="2" t="s">
        <v>121</v>
      </c>
      <c r="S161" s="2" t="s">
        <v>119</v>
      </c>
      <c r="T161" s="2" t="s">
        <v>112</v>
      </c>
      <c r="U161" s="2" t="s">
        <v>114</v>
      </c>
      <c r="V161" s="2" t="s">
        <v>111</v>
      </c>
      <c r="W161" s="8" t="s">
        <v>118</v>
      </c>
      <c r="X161" s="13" t="str">
        <f t="shared" si="5"/>
        <v>3C3G3B3D3J3F3E3K</v>
      </c>
    </row>
    <row r="162" spans="2:24" ht="15.75" thickBot="1" x14ac:dyDescent="0.3">
      <c r="B162" s="7">
        <v>159</v>
      </c>
      <c r="C162" s="2"/>
      <c r="D162" s="3" t="s">
        <v>48</v>
      </c>
      <c r="E162" s="3" t="s">
        <v>50</v>
      </c>
      <c r="F162" s="3" t="s">
        <v>45</v>
      </c>
      <c r="G162" s="3" t="s">
        <v>44</v>
      </c>
      <c r="H162" s="3" t="s">
        <v>58</v>
      </c>
      <c r="I162" s="3" t="s">
        <v>60</v>
      </c>
      <c r="J162" s="2"/>
      <c r="K162" s="3" t="s">
        <v>69</v>
      </c>
      <c r="L162" s="2"/>
      <c r="M162" s="2"/>
      <c r="N162" s="3" t="s">
        <v>71</v>
      </c>
      <c r="O162" s="13" t="str">
        <f t="shared" si="4"/>
        <v>BCDEFGIL</v>
      </c>
      <c r="P162" s="2" t="s">
        <v>120</v>
      </c>
      <c r="Q162" s="2" t="s">
        <v>116</v>
      </c>
      <c r="R162" s="2" t="s">
        <v>121</v>
      </c>
      <c r="S162" s="2" t="s">
        <v>119</v>
      </c>
      <c r="T162" s="2" t="s">
        <v>111</v>
      </c>
      <c r="U162" s="2" t="s">
        <v>114</v>
      </c>
      <c r="V162" s="2" t="s">
        <v>117</v>
      </c>
      <c r="W162" s="8" t="s">
        <v>113</v>
      </c>
      <c r="X162" s="13" t="str">
        <f t="shared" si="5"/>
        <v>3C3G3B3D3E3F3L3I</v>
      </c>
    </row>
    <row r="163" spans="2:24" ht="15.75" thickBot="1" x14ac:dyDescent="0.3">
      <c r="B163" s="7">
        <v>160</v>
      </c>
      <c r="C163" s="2"/>
      <c r="D163" s="3" t="s">
        <v>48</v>
      </c>
      <c r="E163" s="3" t="s">
        <v>50</v>
      </c>
      <c r="F163" s="3" t="s">
        <v>45</v>
      </c>
      <c r="G163" s="3" t="s">
        <v>44</v>
      </c>
      <c r="H163" s="3" t="s">
        <v>58</v>
      </c>
      <c r="I163" s="3" t="s">
        <v>60</v>
      </c>
      <c r="J163" s="2"/>
      <c r="K163" s="3" t="s">
        <v>69</v>
      </c>
      <c r="L163" s="2"/>
      <c r="M163" s="3" t="s">
        <v>70</v>
      </c>
      <c r="N163" s="2"/>
      <c r="O163" s="13" t="str">
        <f t="shared" si="4"/>
        <v>BCDEFGIK</v>
      </c>
      <c r="P163" s="2" t="s">
        <v>120</v>
      </c>
      <c r="Q163" s="2" t="s">
        <v>116</v>
      </c>
      <c r="R163" s="2" t="s">
        <v>121</v>
      </c>
      <c r="S163" s="2" t="s">
        <v>119</v>
      </c>
      <c r="T163" s="2" t="s">
        <v>111</v>
      </c>
      <c r="U163" s="2" t="s">
        <v>114</v>
      </c>
      <c r="V163" s="2" t="s">
        <v>113</v>
      </c>
      <c r="W163" s="8" t="s">
        <v>118</v>
      </c>
      <c r="X163" s="13" t="str">
        <f t="shared" si="5"/>
        <v>3C3G3B3D3E3F3I3K</v>
      </c>
    </row>
    <row r="164" spans="2:24" ht="15.75" thickBot="1" x14ac:dyDescent="0.3">
      <c r="B164" s="7">
        <v>161</v>
      </c>
      <c r="C164" s="2"/>
      <c r="D164" s="3" t="s">
        <v>48</v>
      </c>
      <c r="E164" s="3" t="s">
        <v>50</v>
      </c>
      <c r="F164" s="3" t="s">
        <v>45</v>
      </c>
      <c r="G164" s="3" t="s">
        <v>44</v>
      </c>
      <c r="H164" s="3" t="s">
        <v>58</v>
      </c>
      <c r="I164" s="3" t="s">
        <v>60</v>
      </c>
      <c r="J164" s="2"/>
      <c r="K164" s="3" t="s">
        <v>69</v>
      </c>
      <c r="L164" s="3" t="s">
        <v>42</v>
      </c>
      <c r="M164" s="2"/>
      <c r="N164" s="2"/>
      <c r="O164" s="13" t="str">
        <f t="shared" si="4"/>
        <v>BCDEFGIJ</v>
      </c>
      <c r="P164" s="2" t="s">
        <v>120</v>
      </c>
      <c r="Q164" s="2" t="s">
        <v>116</v>
      </c>
      <c r="R164" s="2" t="s">
        <v>121</v>
      </c>
      <c r="S164" s="2" t="s">
        <v>119</v>
      </c>
      <c r="T164" s="2" t="s">
        <v>112</v>
      </c>
      <c r="U164" s="2" t="s">
        <v>114</v>
      </c>
      <c r="V164" s="2" t="s">
        <v>111</v>
      </c>
      <c r="W164" s="8" t="s">
        <v>113</v>
      </c>
      <c r="X164" s="13" t="str">
        <f t="shared" si="5"/>
        <v>3C3G3B3D3J3F3E3I</v>
      </c>
    </row>
    <row r="165" spans="2:24" ht="15.75" thickBot="1" x14ac:dyDescent="0.3">
      <c r="B165" s="7">
        <v>162</v>
      </c>
      <c r="C165" s="2"/>
      <c r="D165" s="3" t="s">
        <v>48</v>
      </c>
      <c r="E165" s="3" t="s">
        <v>50</v>
      </c>
      <c r="F165" s="3" t="s">
        <v>45</v>
      </c>
      <c r="G165" s="3" t="s">
        <v>44</v>
      </c>
      <c r="H165" s="3" t="s">
        <v>58</v>
      </c>
      <c r="I165" s="3" t="s">
        <v>60</v>
      </c>
      <c r="J165" s="3" t="s">
        <v>62</v>
      </c>
      <c r="K165" s="2"/>
      <c r="L165" s="2"/>
      <c r="M165" s="2"/>
      <c r="N165" s="3" t="s">
        <v>71</v>
      </c>
      <c r="O165" s="13" t="str">
        <f t="shared" si="4"/>
        <v>BCDEFGHL</v>
      </c>
      <c r="P165" s="2" t="s">
        <v>120</v>
      </c>
      <c r="Q165" s="2" t="s">
        <v>116</v>
      </c>
      <c r="R165" s="2" t="s">
        <v>121</v>
      </c>
      <c r="S165" s="2" t="s">
        <v>119</v>
      </c>
      <c r="T165" s="2" t="s">
        <v>115</v>
      </c>
      <c r="U165" s="2" t="s">
        <v>114</v>
      </c>
      <c r="V165" s="2" t="s">
        <v>117</v>
      </c>
      <c r="W165" s="8" t="s">
        <v>111</v>
      </c>
      <c r="X165" s="13" t="str">
        <f t="shared" si="5"/>
        <v>3C3G3B3D3H3F3L3E</v>
      </c>
    </row>
    <row r="166" spans="2:24" ht="15.75" thickBot="1" x14ac:dyDescent="0.3">
      <c r="B166" s="7">
        <v>163</v>
      </c>
      <c r="C166" s="2"/>
      <c r="D166" s="3" t="s">
        <v>48</v>
      </c>
      <c r="E166" s="3" t="s">
        <v>50</v>
      </c>
      <c r="F166" s="3" t="s">
        <v>45</v>
      </c>
      <c r="G166" s="3" t="s">
        <v>44</v>
      </c>
      <c r="H166" s="3" t="s">
        <v>58</v>
      </c>
      <c r="I166" s="3" t="s">
        <v>60</v>
      </c>
      <c r="J166" s="3" t="s">
        <v>62</v>
      </c>
      <c r="K166" s="2"/>
      <c r="L166" s="2"/>
      <c r="M166" s="3" t="s">
        <v>70</v>
      </c>
      <c r="N166" s="2"/>
      <c r="O166" s="13" t="str">
        <f t="shared" si="4"/>
        <v>BCDEFGHK</v>
      </c>
      <c r="P166" s="2" t="s">
        <v>120</v>
      </c>
      <c r="Q166" s="2" t="s">
        <v>116</v>
      </c>
      <c r="R166" s="2" t="s">
        <v>121</v>
      </c>
      <c r="S166" s="2" t="s">
        <v>119</v>
      </c>
      <c r="T166" s="2" t="s">
        <v>115</v>
      </c>
      <c r="U166" s="2" t="s">
        <v>114</v>
      </c>
      <c r="V166" s="2" t="s">
        <v>111</v>
      </c>
      <c r="W166" s="8" t="s">
        <v>118</v>
      </c>
      <c r="X166" s="13" t="str">
        <f t="shared" si="5"/>
        <v>3C3G3B3D3H3F3E3K</v>
      </c>
    </row>
    <row r="167" spans="2:24" ht="15.75" thickBot="1" x14ac:dyDescent="0.3">
      <c r="B167" s="7">
        <v>164</v>
      </c>
      <c r="C167" s="2"/>
      <c r="D167" s="3" t="s">
        <v>48</v>
      </c>
      <c r="E167" s="3" t="s">
        <v>50</v>
      </c>
      <c r="F167" s="3" t="s">
        <v>45</v>
      </c>
      <c r="G167" s="3" t="s">
        <v>44</v>
      </c>
      <c r="H167" s="3" t="s">
        <v>58</v>
      </c>
      <c r="I167" s="3" t="s">
        <v>60</v>
      </c>
      <c r="J167" s="3" t="s">
        <v>62</v>
      </c>
      <c r="K167" s="2"/>
      <c r="L167" s="3" t="s">
        <v>42</v>
      </c>
      <c r="M167" s="2"/>
      <c r="N167" s="2"/>
      <c r="O167" s="13" t="str">
        <f t="shared" si="4"/>
        <v>BCDEFGHJ</v>
      </c>
      <c r="P167" s="2" t="s">
        <v>115</v>
      </c>
      <c r="Q167" s="2" t="s">
        <v>116</v>
      </c>
      <c r="R167" s="2" t="s">
        <v>121</v>
      </c>
      <c r="S167" s="2" t="s">
        <v>120</v>
      </c>
      <c r="T167" s="2" t="s">
        <v>112</v>
      </c>
      <c r="U167" s="2" t="s">
        <v>114</v>
      </c>
      <c r="V167" s="2" t="s">
        <v>119</v>
      </c>
      <c r="W167" s="8" t="s">
        <v>111</v>
      </c>
      <c r="X167" s="13" t="str">
        <f t="shared" si="5"/>
        <v>3H3G3B3C3J3F3D3E</v>
      </c>
    </row>
    <row r="168" spans="2:24" ht="15.75" thickBot="1" x14ac:dyDescent="0.3">
      <c r="B168" s="7">
        <v>165</v>
      </c>
      <c r="C168" s="2"/>
      <c r="D168" s="3" t="s">
        <v>48</v>
      </c>
      <c r="E168" s="3" t="s">
        <v>50</v>
      </c>
      <c r="F168" s="3" t="s">
        <v>45</v>
      </c>
      <c r="G168" s="3" t="s">
        <v>44</v>
      </c>
      <c r="H168" s="3" t="s">
        <v>58</v>
      </c>
      <c r="I168" s="3" t="s">
        <v>60</v>
      </c>
      <c r="J168" s="3" t="s">
        <v>62</v>
      </c>
      <c r="K168" s="3" t="s">
        <v>69</v>
      </c>
      <c r="L168" s="2"/>
      <c r="M168" s="2"/>
      <c r="N168" s="2"/>
      <c r="O168" s="13" t="str">
        <f t="shared" si="4"/>
        <v>BCDEFGHI</v>
      </c>
      <c r="P168" s="2" t="s">
        <v>120</v>
      </c>
      <c r="Q168" s="2" t="s">
        <v>116</v>
      </c>
      <c r="R168" s="2" t="s">
        <v>121</v>
      </c>
      <c r="S168" s="2" t="s">
        <v>119</v>
      </c>
      <c r="T168" s="2" t="s">
        <v>115</v>
      </c>
      <c r="U168" s="2" t="s">
        <v>114</v>
      </c>
      <c r="V168" s="2" t="s">
        <v>111</v>
      </c>
      <c r="W168" s="8" t="s">
        <v>113</v>
      </c>
      <c r="X168" s="13" t="str">
        <f t="shared" si="5"/>
        <v>3C3G3B3D3H3F3E3I</v>
      </c>
    </row>
    <row r="169" spans="2:24" ht="15.75" thickBot="1" x14ac:dyDescent="0.3">
      <c r="B169" s="7">
        <v>166</v>
      </c>
      <c r="C169" s="3" t="s">
        <v>20</v>
      </c>
      <c r="D169" s="2"/>
      <c r="E169" s="2"/>
      <c r="F169" s="2"/>
      <c r="G169" s="2"/>
      <c r="H169" s="3" t="s">
        <v>58</v>
      </c>
      <c r="I169" s="3" t="s">
        <v>60</v>
      </c>
      <c r="J169" s="3" t="s">
        <v>62</v>
      </c>
      <c r="K169" s="3" t="s">
        <v>69</v>
      </c>
      <c r="L169" s="3" t="s">
        <v>42</v>
      </c>
      <c r="M169" s="3" t="s">
        <v>70</v>
      </c>
      <c r="N169" s="3" t="s">
        <v>71</v>
      </c>
      <c r="O169" s="13" t="str">
        <f t="shared" si="4"/>
        <v>AFGHIJKL</v>
      </c>
      <c r="P169" s="2" t="s">
        <v>115</v>
      </c>
      <c r="Q169" s="2" t="s">
        <v>112</v>
      </c>
      <c r="R169" s="2" t="s">
        <v>113</v>
      </c>
      <c r="S169" s="2" t="s">
        <v>114</v>
      </c>
      <c r="T169" s="2" t="s">
        <v>122</v>
      </c>
      <c r="U169" s="2" t="s">
        <v>116</v>
      </c>
      <c r="V169" s="2" t="s">
        <v>117</v>
      </c>
      <c r="W169" s="8" t="s">
        <v>118</v>
      </c>
      <c r="X169" s="13" t="str">
        <f t="shared" si="5"/>
        <v>3H3J3I3F3A3G3L3K</v>
      </c>
    </row>
    <row r="170" spans="2:24" ht="15.75" thickBot="1" x14ac:dyDescent="0.3">
      <c r="B170" s="7">
        <v>167</v>
      </c>
      <c r="C170" s="3" t="s">
        <v>20</v>
      </c>
      <c r="D170" s="2"/>
      <c r="E170" s="2"/>
      <c r="F170" s="2"/>
      <c r="G170" s="3" t="s">
        <v>44</v>
      </c>
      <c r="H170" s="2"/>
      <c r="I170" s="3" t="s">
        <v>60</v>
      </c>
      <c r="J170" s="3" t="s">
        <v>62</v>
      </c>
      <c r="K170" s="3" t="s">
        <v>69</v>
      </c>
      <c r="L170" s="3" t="s">
        <v>42</v>
      </c>
      <c r="M170" s="3" t="s">
        <v>70</v>
      </c>
      <c r="N170" s="3" t="s">
        <v>71</v>
      </c>
      <c r="O170" s="13" t="str">
        <f t="shared" si="4"/>
        <v>AEGHIJKL</v>
      </c>
      <c r="P170" s="2" t="s">
        <v>111</v>
      </c>
      <c r="Q170" s="2" t="s">
        <v>112</v>
      </c>
      <c r="R170" s="2" t="s">
        <v>113</v>
      </c>
      <c r="S170" s="2" t="s">
        <v>122</v>
      </c>
      <c r="T170" s="2" t="s">
        <v>115</v>
      </c>
      <c r="U170" s="2" t="s">
        <v>116</v>
      </c>
      <c r="V170" s="2" t="s">
        <v>117</v>
      </c>
      <c r="W170" s="8" t="s">
        <v>118</v>
      </c>
      <c r="X170" s="13" t="str">
        <f t="shared" si="5"/>
        <v>3E3J3I3A3H3G3L3K</v>
      </c>
    </row>
    <row r="171" spans="2:24" ht="15.75" thickBot="1" x14ac:dyDescent="0.3">
      <c r="B171" s="7">
        <v>168</v>
      </c>
      <c r="C171" s="3" t="s">
        <v>20</v>
      </c>
      <c r="D171" s="2"/>
      <c r="E171" s="2"/>
      <c r="F171" s="2"/>
      <c r="G171" s="3" t="s">
        <v>44</v>
      </c>
      <c r="H171" s="3" t="s">
        <v>58</v>
      </c>
      <c r="I171" s="2"/>
      <c r="J171" s="3" t="s">
        <v>62</v>
      </c>
      <c r="K171" s="3" t="s">
        <v>69</v>
      </c>
      <c r="L171" s="3" t="s">
        <v>42</v>
      </c>
      <c r="M171" s="3" t="s">
        <v>70</v>
      </c>
      <c r="N171" s="3" t="s">
        <v>71</v>
      </c>
      <c r="O171" s="13" t="str">
        <f t="shared" si="4"/>
        <v>AEFHIJKL</v>
      </c>
      <c r="P171" s="2" t="s">
        <v>111</v>
      </c>
      <c r="Q171" s="2" t="s">
        <v>112</v>
      </c>
      <c r="R171" s="2" t="s">
        <v>113</v>
      </c>
      <c r="S171" s="2" t="s">
        <v>114</v>
      </c>
      <c r="T171" s="2" t="s">
        <v>122</v>
      </c>
      <c r="U171" s="2" t="s">
        <v>115</v>
      </c>
      <c r="V171" s="2" t="s">
        <v>117</v>
      </c>
      <c r="W171" s="8" t="s">
        <v>118</v>
      </c>
      <c r="X171" s="13" t="str">
        <f t="shared" si="5"/>
        <v>3E3J3I3F3A3H3L3K</v>
      </c>
    </row>
    <row r="172" spans="2:24" ht="15.75" thickBot="1" x14ac:dyDescent="0.3">
      <c r="B172" s="7">
        <v>169</v>
      </c>
      <c r="C172" s="3" t="s">
        <v>20</v>
      </c>
      <c r="D172" s="2"/>
      <c r="E172" s="2"/>
      <c r="F172" s="2"/>
      <c r="G172" s="3" t="s">
        <v>44</v>
      </c>
      <c r="H172" s="3" t="s">
        <v>58</v>
      </c>
      <c r="I172" s="3" t="s">
        <v>60</v>
      </c>
      <c r="J172" s="2"/>
      <c r="K172" s="3" t="s">
        <v>69</v>
      </c>
      <c r="L172" s="3" t="s">
        <v>42</v>
      </c>
      <c r="M172" s="3" t="s">
        <v>70</v>
      </c>
      <c r="N172" s="3" t="s">
        <v>71</v>
      </c>
      <c r="O172" s="13" t="str">
        <f t="shared" si="4"/>
        <v>AEFGIJKL</v>
      </c>
      <c r="P172" s="2" t="s">
        <v>111</v>
      </c>
      <c r="Q172" s="2" t="s">
        <v>112</v>
      </c>
      <c r="R172" s="2" t="s">
        <v>113</v>
      </c>
      <c r="S172" s="2" t="s">
        <v>114</v>
      </c>
      <c r="T172" s="2" t="s">
        <v>122</v>
      </c>
      <c r="U172" s="2" t="s">
        <v>116</v>
      </c>
      <c r="V172" s="2" t="s">
        <v>117</v>
      </c>
      <c r="W172" s="8" t="s">
        <v>118</v>
      </c>
      <c r="X172" s="13" t="str">
        <f t="shared" si="5"/>
        <v>3E3J3I3F3A3G3L3K</v>
      </c>
    </row>
    <row r="173" spans="2:24" ht="15.75" thickBot="1" x14ac:dyDescent="0.3">
      <c r="B173" s="7">
        <v>170</v>
      </c>
      <c r="C173" s="3" t="s">
        <v>20</v>
      </c>
      <c r="D173" s="2"/>
      <c r="E173" s="2"/>
      <c r="F173" s="2"/>
      <c r="G173" s="3" t="s">
        <v>44</v>
      </c>
      <c r="H173" s="3" t="s">
        <v>58</v>
      </c>
      <c r="I173" s="3" t="s">
        <v>60</v>
      </c>
      <c r="J173" s="3" t="s">
        <v>62</v>
      </c>
      <c r="K173" s="2"/>
      <c r="L173" s="3" t="s">
        <v>42</v>
      </c>
      <c r="M173" s="3" t="s">
        <v>70</v>
      </c>
      <c r="N173" s="3" t="s">
        <v>71</v>
      </c>
      <c r="O173" s="13" t="str">
        <f t="shared" si="4"/>
        <v>AEFGHJKL</v>
      </c>
      <c r="P173" s="2" t="s">
        <v>111</v>
      </c>
      <c r="Q173" s="2" t="s">
        <v>116</v>
      </c>
      <c r="R173" s="2" t="s">
        <v>112</v>
      </c>
      <c r="S173" s="2" t="s">
        <v>114</v>
      </c>
      <c r="T173" s="2" t="s">
        <v>122</v>
      </c>
      <c r="U173" s="2" t="s">
        <v>115</v>
      </c>
      <c r="V173" s="2" t="s">
        <v>117</v>
      </c>
      <c r="W173" s="8" t="s">
        <v>118</v>
      </c>
      <c r="X173" s="13" t="str">
        <f t="shared" si="5"/>
        <v>3E3G3J3F3A3H3L3K</v>
      </c>
    </row>
    <row r="174" spans="2:24" ht="15.75" thickBot="1" x14ac:dyDescent="0.3">
      <c r="B174" s="7">
        <v>171</v>
      </c>
      <c r="C174" s="3" t="s">
        <v>20</v>
      </c>
      <c r="D174" s="2"/>
      <c r="E174" s="2"/>
      <c r="F174" s="2"/>
      <c r="G174" s="3" t="s">
        <v>44</v>
      </c>
      <c r="H174" s="3" t="s">
        <v>58</v>
      </c>
      <c r="I174" s="3" t="s">
        <v>60</v>
      </c>
      <c r="J174" s="3" t="s">
        <v>62</v>
      </c>
      <c r="K174" s="3" t="s">
        <v>69</v>
      </c>
      <c r="L174" s="2"/>
      <c r="M174" s="3" t="s">
        <v>70</v>
      </c>
      <c r="N174" s="3" t="s">
        <v>71</v>
      </c>
      <c r="O174" s="13" t="str">
        <f t="shared" si="4"/>
        <v>AEFGHIKL</v>
      </c>
      <c r="P174" s="2" t="s">
        <v>111</v>
      </c>
      <c r="Q174" s="2" t="s">
        <v>116</v>
      </c>
      <c r="R174" s="2" t="s">
        <v>113</v>
      </c>
      <c r="S174" s="2" t="s">
        <v>114</v>
      </c>
      <c r="T174" s="2" t="s">
        <v>122</v>
      </c>
      <c r="U174" s="2" t="s">
        <v>115</v>
      </c>
      <c r="V174" s="2" t="s">
        <v>117</v>
      </c>
      <c r="W174" s="8" t="s">
        <v>118</v>
      </c>
      <c r="X174" s="13" t="str">
        <f t="shared" si="5"/>
        <v>3E3G3I3F3A3H3L3K</v>
      </c>
    </row>
    <row r="175" spans="2:24" ht="15.75" thickBot="1" x14ac:dyDescent="0.3">
      <c r="B175" s="7">
        <v>172</v>
      </c>
      <c r="C175" s="3" t="s">
        <v>20</v>
      </c>
      <c r="D175" s="2"/>
      <c r="E175" s="2"/>
      <c r="F175" s="2"/>
      <c r="G175" s="3" t="s">
        <v>44</v>
      </c>
      <c r="H175" s="3" t="s">
        <v>58</v>
      </c>
      <c r="I175" s="3" t="s">
        <v>60</v>
      </c>
      <c r="J175" s="3" t="s">
        <v>62</v>
      </c>
      <c r="K175" s="3" t="s">
        <v>69</v>
      </c>
      <c r="L175" s="3" t="s">
        <v>42</v>
      </c>
      <c r="M175" s="2"/>
      <c r="N175" s="3" t="s">
        <v>71</v>
      </c>
      <c r="O175" s="13" t="str">
        <f t="shared" si="4"/>
        <v>AEFGHIJL</v>
      </c>
      <c r="P175" s="2" t="s">
        <v>111</v>
      </c>
      <c r="Q175" s="2" t="s">
        <v>116</v>
      </c>
      <c r="R175" s="2" t="s">
        <v>112</v>
      </c>
      <c r="S175" s="2" t="s">
        <v>114</v>
      </c>
      <c r="T175" s="2" t="s">
        <v>122</v>
      </c>
      <c r="U175" s="2" t="s">
        <v>115</v>
      </c>
      <c r="V175" s="2" t="s">
        <v>117</v>
      </c>
      <c r="W175" s="8" t="s">
        <v>113</v>
      </c>
      <c r="X175" s="13" t="str">
        <f t="shared" si="5"/>
        <v>3E3G3J3F3A3H3L3I</v>
      </c>
    </row>
    <row r="176" spans="2:24" ht="15.75" thickBot="1" x14ac:dyDescent="0.3">
      <c r="B176" s="7">
        <v>173</v>
      </c>
      <c r="C176" s="3" t="s">
        <v>20</v>
      </c>
      <c r="D176" s="2"/>
      <c r="E176" s="2"/>
      <c r="F176" s="2"/>
      <c r="G176" s="3" t="s">
        <v>44</v>
      </c>
      <c r="H176" s="3" t="s">
        <v>58</v>
      </c>
      <c r="I176" s="3" t="s">
        <v>60</v>
      </c>
      <c r="J176" s="3" t="s">
        <v>62</v>
      </c>
      <c r="K176" s="3" t="s">
        <v>69</v>
      </c>
      <c r="L176" s="3" t="s">
        <v>42</v>
      </c>
      <c r="M176" s="3" t="s">
        <v>70</v>
      </c>
      <c r="N176" s="2"/>
      <c r="O176" s="13" t="str">
        <f t="shared" si="4"/>
        <v>AEFGHIJK</v>
      </c>
      <c r="P176" s="2" t="s">
        <v>111</v>
      </c>
      <c r="Q176" s="2" t="s">
        <v>116</v>
      </c>
      <c r="R176" s="2" t="s">
        <v>112</v>
      </c>
      <c r="S176" s="2" t="s">
        <v>114</v>
      </c>
      <c r="T176" s="2" t="s">
        <v>122</v>
      </c>
      <c r="U176" s="2" t="s">
        <v>115</v>
      </c>
      <c r="V176" s="2" t="s">
        <v>113</v>
      </c>
      <c r="W176" s="8" t="s">
        <v>118</v>
      </c>
      <c r="X176" s="13" t="str">
        <f t="shared" si="5"/>
        <v>3E3G3J3F3A3H3I3K</v>
      </c>
    </row>
    <row r="177" spans="2:24" ht="15.75" thickBot="1" x14ac:dyDescent="0.3">
      <c r="B177" s="7">
        <v>174</v>
      </c>
      <c r="C177" s="3" t="s">
        <v>20</v>
      </c>
      <c r="D177" s="2"/>
      <c r="E177" s="2"/>
      <c r="F177" s="3" t="s">
        <v>45</v>
      </c>
      <c r="G177" s="2"/>
      <c r="H177" s="2"/>
      <c r="I177" s="3" t="s">
        <v>60</v>
      </c>
      <c r="J177" s="3" t="s">
        <v>62</v>
      </c>
      <c r="K177" s="3" t="s">
        <v>69</v>
      </c>
      <c r="L177" s="3" t="s">
        <v>42</v>
      </c>
      <c r="M177" s="3" t="s">
        <v>70</v>
      </c>
      <c r="N177" s="3" t="s">
        <v>71</v>
      </c>
      <c r="O177" s="13" t="str">
        <f t="shared" si="4"/>
        <v>ADGHIJKL</v>
      </c>
      <c r="P177" s="2" t="s">
        <v>115</v>
      </c>
      <c r="Q177" s="2" t="s">
        <v>112</v>
      </c>
      <c r="R177" s="2" t="s">
        <v>113</v>
      </c>
      <c r="S177" s="2" t="s">
        <v>119</v>
      </c>
      <c r="T177" s="2" t="s">
        <v>122</v>
      </c>
      <c r="U177" s="2" t="s">
        <v>116</v>
      </c>
      <c r="V177" s="2" t="s">
        <v>117</v>
      </c>
      <c r="W177" s="8" t="s">
        <v>118</v>
      </c>
      <c r="X177" s="13" t="str">
        <f t="shared" si="5"/>
        <v>3H3J3I3D3A3G3L3K</v>
      </c>
    </row>
    <row r="178" spans="2:24" ht="15.75" thickBot="1" x14ac:dyDescent="0.3">
      <c r="B178" s="7">
        <v>175</v>
      </c>
      <c r="C178" s="3" t="s">
        <v>20</v>
      </c>
      <c r="D178" s="2"/>
      <c r="E178" s="2"/>
      <c r="F178" s="3" t="s">
        <v>45</v>
      </c>
      <c r="G178" s="2"/>
      <c r="H178" s="3" t="s">
        <v>58</v>
      </c>
      <c r="I178" s="2"/>
      <c r="J178" s="3" t="s">
        <v>62</v>
      </c>
      <c r="K178" s="3" t="s">
        <v>69</v>
      </c>
      <c r="L178" s="3" t="s">
        <v>42</v>
      </c>
      <c r="M178" s="3" t="s">
        <v>70</v>
      </c>
      <c r="N178" s="3" t="s">
        <v>71</v>
      </c>
      <c r="O178" s="13" t="str">
        <f t="shared" si="4"/>
        <v>ADFHIJKL</v>
      </c>
      <c r="P178" s="2" t="s">
        <v>115</v>
      </c>
      <c r="Q178" s="2" t="s">
        <v>112</v>
      </c>
      <c r="R178" s="2" t="s">
        <v>113</v>
      </c>
      <c r="S178" s="2" t="s">
        <v>119</v>
      </c>
      <c r="T178" s="2" t="s">
        <v>122</v>
      </c>
      <c r="U178" s="2" t="s">
        <v>114</v>
      </c>
      <c r="V178" s="2" t="s">
        <v>117</v>
      </c>
      <c r="W178" s="8" t="s">
        <v>118</v>
      </c>
      <c r="X178" s="13" t="str">
        <f t="shared" si="5"/>
        <v>3H3J3I3D3A3F3L3K</v>
      </c>
    </row>
    <row r="179" spans="2:24" ht="15.75" thickBot="1" x14ac:dyDescent="0.3">
      <c r="B179" s="7">
        <v>176</v>
      </c>
      <c r="C179" s="3" t="s">
        <v>20</v>
      </c>
      <c r="D179" s="2"/>
      <c r="E179" s="2"/>
      <c r="F179" s="3" t="s">
        <v>45</v>
      </c>
      <c r="G179" s="2"/>
      <c r="H179" s="3" t="s">
        <v>58</v>
      </c>
      <c r="I179" s="3" t="s">
        <v>60</v>
      </c>
      <c r="J179" s="2"/>
      <c r="K179" s="3" t="s">
        <v>69</v>
      </c>
      <c r="L179" s="3" t="s">
        <v>42</v>
      </c>
      <c r="M179" s="3" t="s">
        <v>70</v>
      </c>
      <c r="N179" s="3" t="s">
        <v>71</v>
      </c>
      <c r="O179" s="13" t="str">
        <f t="shared" si="4"/>
        <v>ADFGIJKL</v>
      </c>
      <c r="P179" s="2" t="s">
        <v>113</v>
      </c>
      <c r="Q179" s="2" t="s">
        <v>116</v>
      </c>
      <c r="R179" s="2" t="s">
        <v>112</v>
      </c>
      <c r="S179" s="2" t="s">
        <v>119</v>
      </c>
      <c r="T179" s="2" t="s">
        <v>122</v>
      </c>
      <c r="U179" s="2" t="s">
        <v>114</v>
      </c>
      <c r="V179" s="2" t="s">
        <v>117</v>
      </c>
      <c r="W179" s="8" t="s">
        <v>118</v>
      </c>
      <c r="X179" s="13" t="str">
        <f t="shared" si="5"/>
        <v>3I3G3J3D3A3F3L3K</v>
      </c>
    </row>
    <row r="180" spans="2:24" ht="15.75" thickBot="1" x14ac:dyDescent="0.3">
      <c r="B180" s="7">
        <v>177</v>
      </c>
      <c r="C180" s="3" t="s">
        <v>20</v>
      </c>
      <c r="D180" s="2"/>
      <c r="E180" s="2"/>
      <c r="F180" s="3" t="s">
        <v>45</v>
      </c>
      <c r="G180" s="2"/>
      <c r="H180" s="3" t="s">
        <v>58</v>
      </c>
      <c r="I180" s="3" t="s">
        <v>60</v>
      </c>
      <c r="J180" s="3" t="s">
        <v>62</v>
      </c>
      <c r="K180" s="2"/>
      <c r="L180" s="3" t="s">
        <v>42</v>
      </c>
      <c r="M180" s="3" t="s">
        <v>70</v>
      </c>
      <c r="N180" s="3" t="s">
        <v>71</v>
      </c>
      <c r="O180" s="13" t="str">
        <f t="shared" si="4"/>
        <v>ADFGHJKL</v>
      </c>
      <c r="P180" s="2" t="s">
        <v>115</v>
      </c>
      <c r="Q180" s="2" t="s">
        <v>116</v>
      </c>
      <c r="R180" s="2" t="s">
        <v>112</v>
      </c>
      <c r="S180" s="2" t="s">
        <v>119</v>
      </c>
      <c r="T180" s="2" t="s">
        <v>122</v>
      </c>
      <c r="U180" s="2" t="s">
        <v>114</v>
      </c>
      <c r="V180" s="2" t="s">
        <v>117</v>
      </c>
      <c r="W180" s="8" t="s">
        <v>118</v>
      </c>
      <c r="X180" s="13" t="str">
        <f t="shared" si="5"/>
        <v>3H3G3J3D3A3F3L3K</v>
      </c>
    </row>
    <row r="181" spans="2:24" ht="15.75" thickBot="1" x14ac:dyDescent="0.3">
      <c r="B181" s="7">
        <v>178</v>
      </c>
      <c r="C181" s="3" t="s">
        <v>20</v>
      </c>
      <c r="D181" s="2"/>
      <c r="E181" s="2"/>
      <c r="F181" s="3" t="s">
        <v>45</v>
      </c>
      <c r="G181" s="2"/>
      <c r="H181" s="3" t="s">
        <v>58</v>
      </c>
      <c r="I181" s="3" t="s">
        <v>60</v>
      </c>
      <c r="J181" s="3" t="s">
        <v>62</v>
      </c>
      <c r="K181" s="3" t="s">
        <v>69</v>
      </c>
      <c r="L181" s="2"/>
      <c r="M181" s="3" t="s">
        <v>70</v>
      </c>
      <c r="N181" s="3" t="s">
        <v>71</v>
      </c>
      <c r="O181" s="13" t="str">
        <f t="shared" si="4"/>
        <v>ADFGHIKL</v>
      </c>
      <c r="P181" s="2" t="s">
        <v>115</v>
      </c>
      <c r="Q181" s="2" t="s">
        <v>116</v>
      </c>
      <c r="R181" s="2" t="s">
        <v>113</v>
      </c>
      <c r="S181" s="2" t="s">
        <v>119</v>
      </c>
      <c r="T181" s="2" t="s">
        <v>122</v>
      </c>
      <c r="U181" s="2" t="s">
        <v>114</v>
      </c>
      <c r="V181" s="2" t="s">
        <v>117</v>
      </c>
      <c r="W181" s="8" t="s">
        <v>118</v>
      </c>
      <c r="X181" s="13" t="str">
        <f t="shared" si="5"/>
        <v>3H3G3I3D3A3F3L3K</v>
      </c>
    </row>
    <row r="182" spans="2:24" ht="15.75" thickBot="1" x14ac:dyDescent="0.3">
      <c r="B182" s="7">
        <v>179</v>
      </c>
      <c r="C182" s="3" t="s">
        <v>20</v>
      </c>
      <c r="D182" s="2"/>
      <c r="E182" s="2"/>
      <c r="F182" s="3" t="s">
        <v>45</v>
      </c>
      <c r="G182" s="2"/>
      <c r="H182" s="3" t="s">
        <v>58</v>
      </c>
      <c r="I182" s="3" t="s">
        <v>60</v>
      </c>
      <c r="J182" s="3" t="s">
        <v>62</v>
      </c>
      <c r="K182" s="3" t="s">
        <v>69</v>
      </c>
      <c r="L182" s="3" t="s">
        <v>42</v>
      </c>
      <c r="M182" s="2"/>
      <c r="N182" s="3" t="s">
        <v>71</v>
      </c>
      <c r="O182" s="13" t="str">
        <f t="shared" si="4"/>
        <v>ADFGHIJL</v>
      </c>
      <c r="P182" s="2" t="s">
        <v>115</v>
      </c>
      <c r="Q182" s="2" t="s">
        <v>116</v>
      </c>
      <c r="R182" s="2" t="s">
        <v>112</v>
      </c>
      <c r="S182" s="2" t="s">
        <v>119</v>
      </c>
      <c r="T182" s="2" t="s">
        <v>122</v>
      </c>
      <c r="U182" s="2" t="s">
        <v>114</v>
      </c>
      <c r="V182" s="2" t="s">
        <v>117</v>
      </c>
      <c r="W182" s="8" t="s">
        <v>113</v>
      </c>
      <c r="X182" s="13" t="str">
        <f t="shared" si="5"/>
        <v>3H3G3J3D3A3F3L3I</v>
      </c>
    </row>
    <row r="183" spans="2:24" ht="15.75" thickBot="1" x14ac:dyDescent="0.3">
      <c r="B183" s="7">
        <v>180</v>
      </c>
      <c r="C183" s="3" t="s">
        <v>20</v>
      </c>
      <c r="D183" s="2"/>
      <c r="E183" s="2"/>
      <c r="F183" s="3" t="s">
        <v>45</v>
      </c>
      <c r="G183" s="2"/>
      <c r="H183" s="3" t="s">
        <v>58</v>
      </c>
      <c r="I183" s="3" t="s">
        <v>60</v>
      </c>
      <c r="J183" s="3" t="s">
        <v>62</v>
      </c>
      <c r="K183" s="3" t="s">
        <v>69</v>
      </c>
      <c r="L183" s="3" t="s">
        <v>42</v>
      </c>
      <c r="M183" s="3" t="s">
        <v>70</v>
      </c>
      <c r="N183" s="2"/>
      <c r="O183" s="13" t="str">
        <f t="shared" si="4"/>
        <v>ADFGHIJK</v>
      </c>
      <c r="P183" s="2" t="s">
        <v>115</v>
      </c>
      <c r="Q183" s="2" t="s">
        <v>116</v>
      </c>
      <c r="R183" s="2" t="s">
        <v>112</v>
      </c>
      <c r="S183" s="2" t="s">
        <v>119</v>
      </c>
      <c r="T183" s="2" t="s">
        <v>122</v>
      </c>
      <c r="U183" s="2" t="s">
        <v>114</v>
      </c>
      <c r="V183" s="2" t="s">
        <v>113</v>
      </c>
      <c r="W183" s="8" t="s">
        <v>118</v>
      </c>
      <c r="X183" s="13" t="str">
        <f t="shared" si="5"/>
        <v>3H3G3J3D3A3F3I3K</v>
      </c>
    </row>
    <row r="184" spans="2:24" ht="15.75" thickBot="1" x14ac:dyDescent="0.3">
      <c r="B184" s="7">
        <v>181</v>
      </c>
      <c r="C184" s="3" t="s">
        <v>20</v>
      </c>
      <c r="D184" s="2"/>
      <c r="E184" s="2"/>
      <c r="F184" s="3" t="s">
        <v>45</v>
      </c>
      <c r="G184" s="3" t="s">
        <v>44</v>
      </c>
      <c r="H184" s="2"/>
      <c r="I184" s="2"/>
      <c r="J184" s="3" t="s">
        <v>62</v>
      </c>
      <c r="K184" s="3" t="s">
        <v>69</v>
      </c>
      <c r="L184" s="3" t="s">
        <v>42</v>
      </c>
      <c r="M184" s="3" t="s">
        <v>70</v>
      </c>
      <c r="N184" s="3" t="s">
        <v>71</v>
      </c>
      <c r="O184" s="13" t="str">
        <f t="shared" si="4"/>
        <v>ADEHIJKL</v>
      </c>
      <c r="P184" s="2" t="s">
        <v>111</v>
      </c>
      <c r="Q184" s="2" t="s">
        <v>112</v>
      </c>
      <c r="R184" s="2" t="s">
        <v>113</v>
      </c>
      <c r="S184" s="2" t="s">
        <v>119</v>
      </c>
      <c r="T184" s="2" t="s">
        <v>122</v>
      </c>
      <c r="U184" s="2" t="s">
        <v>115</v>
      </c>
      <c r="V184" s="2" t="s">
        <v>117</v>
      </c>
      <c r="W184" s="8" t="s">
        <v>118</v>
      </c>
      <c r="X184" s="13" t="str">
        <f t="shared" si="5"/>
        <v>3E3J3I3D3A3H3L3K</v>
      </c>
    </row>
    <row r="185" spans="2:24" ht="15.75" thickBot="1" x14ac:dyDescent="0.3">
      <c r="B185" s="7">
        <v>182</v>
      </c>
      <c r="C185" s="3" t="s">
        <v>20</v>
      </c>
      <c r="D185" s="2"/>
      <c r="E185" s="2"/>
      <c r="F185" s="3" t="s">
        <v>45</v>
      </c>
      <c r="G185" s="3" t="s">
        <v>44</v>
      </c>
      <c r="H185" s="2"/>
      <c r="I185" s="3" t="s">
        <v>60</v>
      </c>
      <c r="J185" s="2"/>
      <c r="K185" s="3" t="s">
        <v>69</v>
      </c>
      <c r="L185" s="3" t="s">
        <v>42</v>
      </c>
      <c r="M185" s="3" t="s">
        <v>70</v>
      </c>
      <c r="N185" s="3" t="s">
        <v>71</v>
      </c>
      <c r="O185" s="13" t="str">
        <f t="shared" si="4"/>
        <v>ADEGIJKL</v>
      </c>
      <c r="P185" s="2" t="s">
        <v>111</v>
      </c>
      <c r="Q185" s="2" t="s">
        <v>112</v>
      </c>
      <c r="R185" s="2" t="s">
        <v>113</v>
      </c>
      <c r="S185" s="2" t="s">
        <v>119</v>
      </c>
      <c r="T185" s="2" t="s">
        <v>122</v>
      </c>
      <c r="U185" s="2" t="s">
        <v>116</v>
      </c>
      <c r="V185" s="2" t="s">
        <v>117</v>
      </c>
      <c r="W185" s="8" t="s">
        <v>118</v>
      </c>
      <c r="X185" s="13" t="str">
        <f t="shared" si="5"/>
        <v>3E3J3I3D3A3G3L3K</v>
      </c>
    </row>
    <row r="186" spans="2:24" ht="15.75" thickBot="1" x14ac:dyDescent="0.3">
      <c r="B186" s="7">
        <v>183</v>
      </c>
      <c r="C186" s="3" t="s">
        <v>20</v>
      </c>
      <c r="D186" s="2"/>
      <c r="E186" s="2"/>
      <c r="F186" s="3" t="s">
        <v>45</v>
      </c>
      <c r="G186" s="3" t="s">
        <v>44</v>
      </c>
      <c r="H186" s="2"/>
      <c r="I186" s="3" t="s">
        <v>60</v>
      </c>
      <c r="J186" s="3" t="s">
        <v>62</v>
      </c>
      <c r="K186" s="2"/>
      <c r="L186" s="3" t="s">
        <v>42</v>
      </c>
      <c r="M186" s="3" t="s">
        <v>70</v>
      </c>
      <c r="N186" s="3" t="s">
        <v>71</v>
      </c>
      <c r="O186" s="13" t="str">
        <f t="shared" si="4"/>
        <v>ADEGHJKL</v>
      </c>
      <c r="P186" s="2" t="s">
        <v>111</v>
      </c>
      <c r="Q186" s="2" t="s">
        <v>116</v>
      </c>
      <c r="R186" s="2" t="s">
        <v>112</v>
      </c>
      <c r="S186" s="2" t="s">
        <v>119</v>
      </c>
      <c r="T186" s="2" t="s">
        <v>122</v>
      </c>
      <c r="U186" s="2" t="s">
        <v>115</v>
      </c>
      <c r="V186" s="2" t="s">
        <v>117</v>
      </c>
      <c r="W186" s="8" t="s">
        <v>118</v>
      </c>
      <c r="X186" s="13" t="str">
        <f t="shared" si="5"/>
        <v>3E3G3J3D3A3H3L3K</v>
      </c>
    </row>
    <row r="187" spans="2:24" ht="15.75" thickBot="1" x14ac:dyDescent="0.3">
      <c r="B187" s="7">
        <v>184</v>
      </c>
      <c r="C187" s="3" t="s">
        <v>20</v>
      </c>
      <c r="D187" s="2"/>
      <c r="E187" s="2"/>
      <c r="F187" s="3" t="s">
        <v>45</v>
      </c>
      <c r="G187" s="3" t="s">
        <v>44</v>
      </c>
      <c r="H187" s="2"/>
      <c r="I187" s="3" t="s">
        <v>60</v>
      </c>
      <c r="J187" s="3" t="s">
        <v>62</v>
      </c>
      <c r="K187" s="3" t="s">
        <v>69</v>
      </c>
      <c r="L187" s="2"/>
      <c r="M187" s="3" t="s">
        <v>70</v>
      </c>
      <c r="N187" s="3" t="s">
        <v>71</v>
      </c>
      <c r="O187" s="13" t="str">
        <f t="shared" si="4"/>
        <v>ADEGHIKL</v>
      </c>
      <c r="P187" s="2" t="s">
        <v>111</v>
      </c>
      <c r="Q187" s="2" t="s">
        <v>116</v>
      </c>
      <c r="R187" s="2" t="s">
        <v>113</v>
      </c>
      <c r="S187" s="2" t="s">
        <v>119</v>
      </c>
      <c r="T187" s="2" t="s">
        <v>122</v>
      </c>
      <c r="U187" s="2" t="s">
        <v>115</v>
      </c>
      <c r="V187" s="2" t="s">
        <v>117</v>
      </c>
      <c r="W187" s="8" t="s">
        <v>118</v>
      </c>
      <c r="X187" s="13" t="str">
        <f t="shared" si="5"/>
        <v>3E3G3I3D3A3H3L3K</v>
      </c>
    </row>
    <row r="188" spans="2:24" ht="15.75" thickBot="1" x14ac:dyDescent="0.3">
      <c r="B188" s="7">
        <v>185</v>
      </c>
      <c r="C188" s="3" t="s">
        <v>20</v>
      </c>
      <c r="D188" s="2"/>
      <c r="E188" s="2"/>
      <c r="F188" s="3" t="s">
        <v>45</v>
      </c>
      <c r="G188" s="3" t="s">
        <v>44</v>
      </c>
      <c r="H188" s="2"/>
      <c r="I188" s="3" t="s">
        <v>60</v>
      </c>
      <c r="J188" s="3" t="s">
        <v>62</v>
      </c>
      <c r="K188" s="3" t="s">
        <v>69</v>
      </c>
      <c r="L188" s="3" t="s">
        <v>42</v>
      </c>
      <c r="M188" s="2"/>
      <c r="N188" s="3" t="s">
        <v>71</v>
      </c>
      <c r="O188" s="13" t="str">
        <f t="shared" si="4"/>
        <v>ADEGHIJL</v>
      </c>
      <c r="P188" s="2" t="s">
        <v>111</v>
      </c>
      <c r="Q188" s="2" t="s">
        <v>116</v>
      </c>
      <c r="R188" s="2" t="s">
        <v>112</v>
      </c>
      <c r="S188" s="2" t="s">
        <v>119</v>
      </c>
      <c r="T188" s="2" t="s">
        <v>122</v>
      </c>
      <c r="U188" s="2" t="s">
        <v>115</v>
      </c>
      <c r="V188" s="2" t="s">
        <v>117</v>
      </c>
      <c r="W188" s="8" t="s">
        <v>113</v>
      </c>
      <c r="X188" s="13" t="str">
        <f t="shared" si="5"/>
        <v>3E3G3J3D3A3H3L3I</v>
      </c>
    </row>
    <row r="189" spans="2:24" ht="15.75" thickBot="1" x14ac:dyDescent="0.3">
      <c r="B189" s="7">
        <v>186</v>
      </c>
      <c r="C189" s="3" t="s">
        <v>20</v>
      </c>
      <c r="D189" s="2"/>
      <c r="E189" s="2"/>
      <c r="F189" s="3" t="s">
        <v>45</v>
      </c>
      <c r="G189" s="3" t="s">
        <v>44</v>
      </c>
      <c r="H189" s="2"/>
      <c r="I189" s="3" t="s">
        <v>60</v>
      </c>
      <c r="J189" s="3" t="s">
        <v>62</v>
      </c>
      <c r="K189" s="3" t="s">
        <v>69</v>
      </c>
      <c r="L189" s="3" t="s">
        <v>42</v>
      </c>
      <c r="M189" s="3" t="s">
        <v>70</v>
      </c>
      <c r="N189" s="2"/>
      <c r="O189" s="13" t="str">
        <f t="shared" si="4"/>
        <v>ADEGHIJK</v>
      </c>
      <c r="P189" s="2" t="s">
        <v>111</v>
      </c>
      <c r="Q189" s="2" t="s">
        <v>116</v>
      </c>
      <c r="R189" s="2" t="s">
        <v>112</v>
      </c>
      <c r="S189" s="2" t="s">
        <v>119</v>
      </c>
      <c r="T189" s="2" t="s">
        <v>122</v>
      </c>
      <c r="U189" s="2" t="s">
        <v>115</v>
      </c>
      <c r="V189" s="2" t="s">
        <v>113</v>
      </c>
      <c r="W189" s="8" t="s">
        <v>118</v>
      </c>
      <c r="X189" s="13" t="str">
        <f t="shared" si="5"/>
        <v>3E3G3J3D3A3H3I3K</v>
      </c>
    </row>
    <row r="190" spans="2:24" ht="15.75" thickBot="1" x14ac:dyDescent="0.3">
      <c r="B190" s="7">
        <v>187</v>
      </c>
      <c r="C190" s="3" t="s">
        <v>20</v>
      </c>
      <c r="D190" s="2"/>
      <c r="E190" s="2"/>
      <c r="F190" s="3" t="s">
        <v>45</v>
      </c>
      <c r="G190" s="3" t="s">
        <v>44</v>
      </c>
      <c r="H190" s="3" t="s">
        <v>58</v>
      </c>
      <c r="I190" s="2"/>
      <c r="J190" s="2"/>
      <c r="K190" s="3" t="s">
        <v>69</v>
      </c>
      <c r="L190" s="3" t="s">
        <v>42</v>
      </c>
      <c r="M190" s="3" t="s">
        <v>70</v>
      </c>
      <c r="N190" s="3" t="s">
        <v>71</v>
      </c>
      <c r="O190" s="13" t="str">
        <f t="shared" si="4"/>
        <v>ADEFIJKL</v>
      </c>
      <c r="P190" s="2" t="s">
        <v>111</v>
      </c>
      <c r="Q190" s="2" t="s">
        <v>112</v>
      </c>
      <c r="R190" s="2" t="s">
        <v>113</v>
      </c>
      <c r="S190" s="2" t="s">
        <v>119</v>
      </c>
      <c r="T190" s="2" t="s">
        <v>122</v>
      </c>
      <c r="U190" s="2" t="s">
        <v>114</v>
      </c>
      <c r="V190" s="2" t="s">
        <v>117</v>
      </c>
      <c r="W190" s="8" t="s">
        <v>118</v>
      </c>
      <c r="X190" s="13" t="str">
        <f t="shared" si="5"/>
        <v>3E3J3I3D3A3F3L3K</v>
      </c>
    </row>
    <row r="191" spans="2:24" ht="15.75" thickBot="1" x14ac:dyDescent="0.3">
      <c r="B191" s="7">
        <v>188</v>
      </c>
      <c r="C191" s="3" t="s">
        <v>20</v>
      </c>
      <c r="D191" s="2"/>
      <c r="E191" s="2"/>
      <c r="F191" s="3" t="s">
        <v>45</v>
      </c>
      <c r="G191" s="3" t="s">
        <v>44</v>
      </c>
      <c r="H191" s="3" t="s">
        <v>58</v>
      </c>
      <c r="I191" s="2"/>
      <c r="J191" s="3" t="s">
        <v>62</v>
      </c>
      <c r="K191" s="2"/>
      <c r="L191" s="3" t="s">
        <v>42</v>
      </c>
      <c r="M191" s="3" t="s">
        <v>70</v>
      </c>
      <c r="N191" s="3" t="s">
        <v>71</v>
      </c>
      <c r="O191" s="13" t="str">
        <f t="shared" si="4"/>
        <v>ADEFHJKL</v>
      </c>
      <c r="P191" s="2" t="s">
        <v>115</v>
      </c>
      <c r="Q191" s="2" t="s">
        <v>112</v>
      </c>
      <c r="R191" s="2" t="s">
        <v>111</v>
      </c>
      <c r="S191" s="2" t="s">
        <v>119</v>
      </c>
      <c r="T191" s="2" t="s">
        <v>122</v>
      </c>
      <c r="U191" s="2" t="s">
        <v>114</v>
      </c>
      <c r="V191" s="2" t="s">
        <v>117</v>
      </c>
      <c r="W191" s="8" t="s">
        <v>118</v>
      </c>
      <c r="X191" s="13" t="str">
        <f t="shared" si="5"/>
        <v>3H3J3E3D3A3F3L3K</v>
      </c>
    </row>
    <row r="192" spans="2:24" ht="15.75" thickBot="1" x14ac:dyDescent="0.3">
      <c r="B192" s="7">
        <v>189</v>
      </c>
      <c r="C192" s="3" t="s">
        <v>20</v>
      </c>
      <c r="D192" s="2"/>
      <c r="E192" s="2"/>
      <c r="F192" s="3" t="s">
        <v>45</v>
      </c>
      <c r="G192" s="3" t="s">
        <v>44</v>
      </c>
      <c r="H192" s="3" t="s">
        <v>58</v>
      </c>
      <c r="I192" s="2"/>
      <c r="J192" s="3" t="s">
        <v>62</v>
      </c>
      <c r="K192" s="3" t="s">
        <v>69</v>
      </c>
      <c r="L192" s="2"/>
      <c r="M192" s="3" t="s">
        <v>70</v>
      </c>
      <c r="N192" s="3" t="s">
        <v>71</v>
      </c>
      <c r="O192" s="13" t="str">
        <f t="shared" si="4"/>
        <v>ADEFHIKL</v>
      </c>
      <c r="P192" s="2" t="s">
        <v>115</v>
      </c>
      <c r="Q192" s="2" t="s">
        <v>111</v>
      </c>
      <c r="R192" s="2" t="s">
        <v>113</v>
      </c>
      <c r="S192" s="2" t="s">
        <v>119</v>
      </c>
      <c r="T192" s="2" t="s">
        <v>122</v>
      </c>
      <c r="U192" s="2" t="s">
        <v>114</v>
      </c>
      <c r="V192" s="2" t="s">
        <v>117</v>
      </c>
      <c r="W192" s="8" t="s">
        <v>118</v>
      </c>
      <c r="X192" s="13" t="str">
        <f t="shared" si="5"/>
        <v>3H3E3I3D3A3F3L3K</v>
      </c>
    </row>
    <row r="193" spans="2:24" ht="15.75" thickBot="1" x14ac:dyDescent="0.3">
      <c r="B193" s="7">
        <v>190</v>
      </c>
      <c r="C193" s="3" t="s">
        <v>20</v>
      </c>
      <c r="D193" s="2"/>
      <c r="E193" s="2"/>
      <c r="F193" s="3" t="s">
        <v>45</v>
      </c>
      <c r="G193" s="3" t="s">
        <v>44</v>
      </c>
      <c r="H193" s="3" t="s">
        <v>58</v>
      </c>
      <c r="I193" s="2"/>
      <c r="J193" s="3" t="s">
        <v>62</v>
      </c>
      <c r="K193" s="3" t="s">
        <v>69</v>
      </c>
      <c r="L193" s="3" t="s">
        <v>42</v>
      </c>
      <c r="M193" s="2"/>
      <c r="N193" s="3" t="s">
        <v>71</v>
      </c>
      <c r="O193" s="13" t="str">
        <f t="shared" si="4"/>
        <v>ADEFHIJL</v>
      </c>
      <c r="P193" s="2" t="s">
        <v>115</v>
      </c>
      <c r="Q193" s="2" t="s">
        <v>112</v>
      </c>
      <c r="R193" s="2" t="s">
        <v>111</v>
      </c>
      <c r="S193" s="2" t="s">
        <v>119</v>
      </c>
      <c r="T193" s="2" t="s">
        <v>122</v>
      </c>
      <c r="U193" s="2" t="s">
        <v>114</v>
      </c>
      <c r="V193" s="2" t="s">
        <v>117</v>
      </c>
      <c r="W193" s="8" t="s">
        <v>113</v>
      </c>
      <c r="X193" s="13" t="str">
        <f t="shared" si="5"/>
        <v>3H3J3E3D3A3F3L3I</v>
      </c>
    </row>
    <row r="194" spans="2:24" ht="15.75" thickBot="1" x14ac:dyDescent="0.3">
      <c r="B194" s="7">
        <v>191</v>
      </c>
      <c r="C194" s="3" t="s">
        <v>20</v>
      </c>
      <c r="D194" s="2"/>
      <c r="E194" s="2"/>
      <c r="F194" s="3" t="s">
        <v>45</v>
      </c>
      <c r="G194" s="3" t="s">
        <v>44</v>
      </c>
      <c r="H194" s="3" t="s">
        <v>58</v>
      </c>
      <c r="I194" s="2"/>
      <c r="J194" s="3" t="s">
        <v>62</v>
      </c>
      <c r="K194" s="3" t="s">
        <v>69</v>
      </c>
      <c r="L194" s="3" t="s">
        <v>42</v>
      </c>
      <c r="M194" s="3" t="s">
        <v>70</v>
      </c>
      <c r="N194" s="2"/>
      <c r="O194" s="13" t="str">
        <f t="shared" si="4"/>
        <v>ADEFHIJK</v>
      </c>
      <c r="P194" s="2" t="s">
        <v>115</v>
      </c>
      <c r="Q194" s="2" t="s">
        <v>112</v>
      </c>
      <c r="R194" s="2" t="s">
        <v>111</v>
      </c>
      <c r="S194" s="2" t="s">
        <v>119</v>
      </c>
      <c r="T194" s="2" t="s">
        <v>122</v>
      </c>
      <c r="U194" s="2" t="s">
        <v>114</v>
      </c>
      <c r="V194" s="2" t="s">
        <v>113</v>
      </c>
      <c r="W194" s="8" t="s">
        <v>118</v>
      </c>
      <c r="X194" s="13" t="str">
        <f t="shared" si="5"/>
        <v>3H3J3E3D3A3F3I3K</v>
      </c>
    </row>
    <row r="195" spans="2:24" ht="15.75" thickBot="1" x14ac:dyDescent="0.3">
      <c r="B195" s="7">
        <v>192</v>
      </c>
      <c r="C195" s="3" t="s">
        <v>20</v>
      </c>
      <c r="D195" s="2"/>
      <c r="E195" s="2"/>
      <c r="F195" s="3" t="s">
        <v>45</v>
      </c>
      <c r="G195" s="3" t="s">
        <v>44</v>
      </c>
      <c r="H195" s="3" t="s">
        <v>58</v>
      </c>
      <c r="I195" s="3" t="s">
        <v>60</v>
      </c>
      <c r="J195" s="2"/>
      <c r="K195" s="2"/>
      <c r="L195" s="3" t="s">
        <v>42</v>
      </c>
      <c r="M195" s="3" t="s">
        <v>70</v>
      </c>
      <c r="N195" s="3" t="s">
        <v>71</v>
      </c>
      <c r="O195" s="13" t="str">
        <f t="shared" si="4"/>
        <v>ADEFGJKL</v>
      </c>
      <c r="P195" s="2" t="s">
        <v>111</v>
      </c>
      <c r="Q195" s="2" t="s">
        <v>116</v>
      </c>
      <c r="R195" s="2" t="s">
        <v>112</v>
      </c>
      <c r="S195" s="2" t="s">
        <v>119</v>
      </c>
      <c r="T195" s="2" t="s">
        <v>122</v>
      </c>
      <c r="U195" s="2" t="s">
        <v>114</v>
      </c>
      <c r="V195" s="2" t="s">
        <v>117</v>
      </c>
      <c r="W195" s="8" t="s">
        <v>118</v>
      </c>
      <c r="X195" s="13" t="str">
        <f t="shared" si="5"/>
        <v>3E3G3J3D3A3F3L3K</v>
      </c>
    </row>
    <row r="196" spans="2:24" ht="15.75" thickBot="1" x14ac:dyDescent="0.3">
      <c r="B196" s="7">
        <v>193</v>
      </c>
      <c r="C196" s="3" t="s">
        <v>20</v>
      </c>
      <c r="D196" s="2"/>
      <c r="E196" s="2"/>
      <c r="F196" s="3" t="s">
        <v>45</v>
      </c>
      <c r="G196" s="3" t="s">
        <v>44</v>
      </c>
      <c r="H196" s="3" t="s">
        <v>58</v>
      </c>
      <c r="I196" s="3" t="s">
        <v>60</v>
      </c>
      <c r="J196" s="2"/>
      <c r="K196" s="3" t="s">
        <v>69</v>
      </c>
      <c r="L196" s="2"/>
      <c r="M196" s="3" t="s">
        <v>70</v>
      </c>
      <c r="N196" s="3" t="s">
        <v>71</v>
      </c>
      <c r="O196" s="13" t="str">
        <f t="shared" si="4"/>
        <v>ADEFGIKL</v>
      </c>
      <c r="P196" s="2" t="s">
        <v>111</v>
      </c>
      <c r="Q196" s="2" t="s">
        <v>116</v>
      </c>
      <c r="R196" s="2" t="s">
        <v>113</v>
      </c>
      <c r="S196" s="2" t="s">
        <v>119</v>
      </c>
      <c r="T196" s="2" t="s">
        <v>122</v>
      </c>
      <c r="U196" s="2" t="s">
        <v>114</v>
      </c>
      <c r="V196" s="2" t="s">
        <v>117</v>
      </c>
      <c r="W196" s="8" t="s">
        <v>118</v>
      </c>
      <c r="X196" s="13" t="str">
        <f t="shared" si="5"/>
        <v>3E3G3I3D3A3F3L3K</v>
      </c>
    </row>
    <row r="197" spans="2:24" ht="15.75" thickBot="1" x14ac:dyDescent="0.3">
      <c r="B197" s="7">
        <v>194</v>
      </c>
      <c r="C197" s="3" t="s">
        <v>20</v>
      </c>
      <c r="D197" s="2"/>
      <c r="E197" s="2"/>
      <c r="F197" s="3" t="s">
        <v>45</v>
      </c>
      <c r="G197" s="3" t="s">
        <v>44</v>
      </c>
      <c r="H197" s="3" t="s">
        <v>58</v>
      </c>
      <c r="I197" s="3" t="s">
        <v>60</v>
      </c>
      <c r="J197" s="2"/>
      <c r="K197" s="3" t="s">
        <v>69</v>
      </c>
      <c r="L197" s="3" t="s">
        <v>42</v>
      </c>
      <c r="M197" s="2"/>
      <c r="N197" s="3" t="s">
        <v>71</v>
      </c>
      <c r="O197" s="13" t="str">
        <f t="shared" ref="O197:O260" si="6">_xlfn.CONCAT(C197:N197)</f>
        <v>ADEFGIJL</v>
      </c>
      <c r="P197" s="2" t="s">
        <v>111</v>
      </c>
      <c r="Q197" s="2" t="s">
        <v>116</v>
      </c>
      <c r="R197" s="2" t="s">
        <v>112</v>
      </c>
      <c r="S197" s="2" t="s">
        <v>119</v>
      </c>
      <c r="T197" s="2" t="s">
        <v>122</v>
      </c>
      <c r="U197" s="2" t="s">
        <v>114</v>
      </c>
      <c r="V197" s="2" t="s">
        <v>117</v>
      </c>
      <c r="W197" s="8" t="s">
        <v>113</v>
      </c>
      <c r="X197" s="13" t="str">
        <f t="shared" ref="X197:X260" si="7">_xlfn.CONCAT(P197:W197)</f>
        <v>3E3G3J3D3A3F3L3I</v>
      </c>
    </row>
    <row r="198" spans="2:24" ht="15.75" thickBot="1" x14ac:dyDescent="0.3">
      <c r="B198" s="7">
        <v>195</v>
      </c>
      <c r="C198" s="3" t="s">
        <v>20</v>
      </c>
      <c r="D198" s="2"/>
      <c r="E198" s="2"/>
      <c r="F198" s="3" t="s">
        <v>45</v>
      </c>
      <c r="G198" s="3" t="s">
        <v>44</v>
      </c>
      <c r="H198" s="3" t="s">
        <v>58</v>
      </c>
      <c r="I198" s="3" t="s">
        <v>60</v>
      </c>
      <c r="J198" s="2"/>
      <c r="K198" s="3" t="s">
        <v>69</v>
      </c>
      <c r="L198" s="3" t="s">
        <v>42</v>
      </c>
      <c r="M198" s="3" t="s">
        <v>70</v>
      </c>
      <c r="N198" s="2"/>
      <c r="O198" s="13" t="str">
        <f t="shared" si="6"/>
        <v>ADEFGIJK</v>
      </c>
      <c r="P198" s="2" t="s">
        <v>111</v>
      </c>
      <c r="Q198" s="2" t="s">
        <v>116</v>
      </c>
      <c r="R198" s="2" t="s">
        <v>112</v>
      </c>
      <c r="S198" s="2" t="s">
        <v>119</v>
      </c>
      <c r="T198" s="2" t="s">
        <v>122</v>
      </c>
      <c r="U198" s="2" t="s">
        <v>114</v>
      </c>
      <c r="V198" s="2" t="s">
        <v>113</v>
      </c>
      <c r="W198" s="8" t="s">
        <v>118</v>
      </c>
      <c r="X198" s="13" t="str">
        <f t="shared" si="7"/>
        <v>3E3G3J3D3A3F3I3K</v>
      </c>
    </row>
    <row r="199" spans="2:24" ht="15.75" thickBot="1" x14ac:dyDescent="0.3">
      <c r="B199" s="7">
        <v>196</v>
      </c>
      <c r="C199" s="3" t="s">
        <v>20</v>
      </c>
      <c r="D199" s="2"/>
      <c r="E199" s="2"/>
      <c r="F199" s="3" t="s">
        <v>45</v>
      </c>
      <c r="G199" s="3" t="s">
        <v>44</v>
      </c>
      <c r="H199" s="3" t="s">
        <v>58</v>
      </c>
      <c r="I199" s="3" t="s">
        <v>60</v>
      </c>
      <c r="J199" s="3" t="s">
        <v>62</v>
      </c>
      <c r="K199" s="2"/>
      <c r="L199" s="2"/>
      <c r="M199" s="3" t="s">
        <v>70</v>
      </c>
      <c r="N199" s="3" t="s">
        <v>71</v>
      </c>
      <c r="O199" s="13" t="str">
        <f t="shared" si="6"/>
        <v>ADEFGHKL</v>
      </c>
      <c r="P199" s="2" t="s">
        <v>115</v>
      </c>
      <c r="Q199" s="2" t="s">
        <v>116</v>
      </c>
      <c r="R199" s="2" t="s">
        <v>111</v>
      </c>
      <c r="S199" s="2" t="s">
        <v>119</v>
      </c>
      <c r="T199" s="2" t="s">
        <v>122</v>
      </c>
      <c r="U199" s="2" t="s">
        <v>114</v>
      </c>
      <c r="V199" s="2" t="s">
        <v>117</v>
      </c>
      <c r="W199" s="8" t="s">
        <v>118</v>
      </c>
      <c r="X199" s="13" t="str">
        <f t="shared" si="7"/>
        <v>3H3G3E3D3A3F3L3K</v>
      </c>
    </row>
    <row r="200" spans="2:24" ht="15.75" thickBot="1" x14ac:dyDescent="0.3">
      <c r="B200" s="7">
        <v>197</v>
      </c>
      <c r="C200" s="3" t="s">
        <v>20</v>
      </c>
      <c r="D200" s="2"/>
      <c r="E200" s="2"/>
      <c r="F200" s="3" t="s">
        <v>45</v>
      </c>
      <c r="G200" s="3" t="s">
        <v>44</v>
      </c>
      <c r="H200" s="3" t="s">
        <v>58</v>
      </c>
      <c r="I200" s="3" t="s">
        <v>60</v>
      </c>
      <c r="J200" s="3" t="s">
        <v>62</v>
      </c>
      <c r="K200" s="2"/>
      <c r="L200" s="3" t="s">
        <v>42</v>
      </c>
      <c r="M200" s="2"/>
      <c r="N200" s="3" t="s">
        <v>71</v>
      </c>
      <c r="O200" s="13" t="str">
        <f t="shared" si="6"/>
        <v>ADEFGHJL</v>
      </c>
      <c r="P200" s="2" t="s">
        <v>115</v>
      </c>
      <c r="Q200" s="2" t="s">
        <v>116</v>
      </c>
      <c r="R200" s="2" t="s">
        <v>112</v>
      </c>
      <c r="S200" s="2" t="s">
        <v>119</v>
      </c>
      <c r="T200" s="2" t="s">
        <v>122</v>
      </c>
      <c r="U200" s="2" t="s">
        <v>114</v>
      </c>
      <c r="V200" s="2" t="s">
        <v>117</v>
      </c>
      <c r="W200" s="8" t="s">
        <v>111</v>
      </c>
      <c r="X200" s="13" t="str">
        <f t="shared" si="7"/>
        <v>3H3G3J3D3A3F3L3E</v>
      </c>
    </row>
    <row r="201" spans="2:24" ht="15.75" thickBot="1" x14ac:dyDescent="0.3">
      <c r="B201" s="7">
        <v>198</v>
      </c>
      <c r="C201" s="3" t="s">
        <v>20</v>
      </c>
      <c r="D201" s="2"/>
      <c r="E201" s="2"/>
      <c r="F201" s="3" t="s">
        <v>45</v>
      </c>
      <c r="G201" s="3" t="s">
        <v>44</v>
      </c>
      <c r="H201" s="3" t="s">
        <v>58</v>
      </c>
      <c r="I201" s="3" t="s">
        <v>60</v>
      </c>
      <c r="J201" s="3" t="s">
        <v>62</v>
      </c>
      <c r="K201" s="2"/>
      <c r="L201" s="3" t="s">
        <v>42</v>
      </c>
      <c r="M201" s="3" t="s">
        <v>70</v>
      </c>
      <c r="N201" s="2"/>
      <c r="O201" s="13" t="str">
        <f t="shared" si="6"/>
        <v>ADEFGHJK</v>
      </c>
      <c r="P201" s="2" t="s">
        <v>115</v>
      </c>
      <c r="Q201" s="2" t="s">
        <v>116</v>
      </c>
      <c r="R201" s="2" t="s">
        <v>112</v>
      </c>
      <c r="S201" s="2" t="s">
        <v>119</v>
      </c>
      <c r="T201" s="2" t="s">
        <v>122</v>
      </c>
      <c r="U201" s="2" t="s">
        <v>114</v>
      </c>
      <c r="V201" s="2" t="s">
        <v>111</v>
      </c>
      <c r="W201" s="8" t="s">
        <v>118</v>
      </c>
      <c r="X201" s="13" t="str">
        <f t="shared" si="7"/>
        <v>3H3G3J3D3A3F3E3K</v>
      </c>
    </row>
    <row r="202" spans="2:24" ht="15.75" thickBot="1" x14ac:dyDescent="0.3">
      <c r="B202" s="7">
        <v>199</v>
      </c>
      <c r="C202" s="3" t="s">
        <v>20</v>
      </c>
      <c r="D202" s="2"/>
      <c r="E202" s="2"/>
      <c r="F202" s="3" t="s">
        <v>45</v>
      </c>
      <c r="G202" s="3" t="s">
        <v>44</v>
      </c>
      <c r="H202" s="3" t="s">
        <v>58</v>
      </c>
      <c r="I202" s="3" t="s">
        <v>60</v>
      </c>
      <c r="J202" s="3" t="s">
        <v>62</v>
      </c>
      <c r="K202" s="3" t="s">
        <v>69</v>
      </c>
      <c r="L202" s="2"/>
      <c r="M202" s="2"/>
      <c r="N202" s="3" t="s">
        <v>71</v>
      </c>
      <c r="O202" s="13" t="str">
        <f t="shared" si="6"/>
        <v>ADEFGHIL</v>
      </c>
      <c r="P202" s="2" t="s">
        <v>115</v>
      </c>
      <c r="Q202" s="2" t="s">
        <v>116</v>
      </c>
      <c r="R202" s="2" t="s">
        <v>111</v>
      </c>
      <c r="S202" s="2" t="s">
        <v>119</v>
      </c>
      <c r="T202" s="2" t="s">
        <v>122</v>
      </c>
      <c r="U202" s="2" t="s">
        <v>114</v>
      </c>
      <c r="V202" s="2" t="s">
        <v>117</v>
      </c>
      <c r="W202" s="8" t="s">
        <v>113</v>
      </c>
      <c r="X202" s="13" t="str">
        <f t="shared" si="7"/>
        <v>3H3G3E3D3A3F3L3I</v>
      </c>
    </row>
    <row r="203" spans="2:24" ht="15.75" thickBot="1" x14ac:dyDescent="0.3">
      <c r="B203" s="7">
        <v>200</v>
      </c>
      <c r="C203" s="3" t="s">
        <v>20</v>
      </c>
      <c r="D203" s="2"/>
      <c r="E203" s="2"/>
      <c r="F203" s="3" t="s">
        <v>45</v>
      </c>
      <c r="G203" s="3" t="s">
        <v>44</v>
      </c>
      <c r="H203" s="3" t="s">
        <v>58</v>
      </c>
      <c r="I203" s="3" t="s">
        <v>60</v>
      </c>
      <c r="J203" s="3" t="s">
        <v>62</v>
      </c>
      <c r="K203" s="3" t="s">
        <v>69</v>
      </c>
      <c r="L203" s="2"/>
      <c r="M203" s="3" t="s">
        <v>70</v>
      </c>
      <c r="N203" s="2"/>
      <c r="O203" s="13" t="str">
        <f t="shared" si="6"/>
        <v>ADEFGHIK</v>
      </c>
      <c r="P203" s="2" t="s">
        <v>115</v>
      </c>
      <c r="Q203" s="2" t="s">
        <v>116</v>
      </c>
      <c r="R203" s="2" t="s">
        <v>111</v>
      </c>
      <c r="S203" s="2" t="s">
        <v>119</v>
      </c>
      <c r="T203" s="2" t="s">
        <v>122</v>
      </c>
      <c r="U203" s="2" t="s">
        <v>114</v>
      </c>
      <c r="V203" s="2" t="s">
        <v>113</v>
      </c>
      <c r="W203" s="8" t="s">
        <v>118</v>
      </c>
      <c r="X203" s="13" t="str">
        <f t="shared" si="7"/>
        <v>3H3G3E3D3A3F3I3K</v>
      </c>
    </row>
    <row r="204" spans="2:24" ht="15.75" thickBot="1" x14ac:dyDescent="0.3">
      <c r="B204" s="7">
        <v>201</v>
      </c>
      <c r="C204" s="3" t="s">
        <v>20</v>
      </c>
      <c r="D204" s="2"/>
      <c r="E204" s="2"/>
      <c r="F204" s="3" t="s">
        <v>45</v>
      </c>
      <c r="G204" s="3" t="s">
        <v>44</v>
      </c>
      <c r="H204" s="3" t="s">
        <v>58</v>
      </c>
      <c r="I204" s="3" t="s">
        <v>60</v>
      </c>
      <c r="J204" s="3" t="s">
        <v>62</v>
      </c>
      <c r="K204" s="3" t="s">
        <v>69</v>
      </c>
      <c r="L204" s="3" t="s">
        <v>42</v>
      </c>
      <c r="M204" s="2"/>
      <c r="N204" s="2"/>
      <c r="O204" s="13" t="str">
        <f t="shared" si="6"/>
        <v>ADEFGHIJ</v>
      </c>
      <c r="P204" s="2" t="s">
        <v>115</v>
      </c>
      <c r="Q204" s="2" t="s">
        <v>116</v>
      </c>
      <c r="R204" s="2" t="s">
        <v>112</v>
      </c>
      <c r="S204" s="2" t="s">
        <v>119</v>
      </c>
      <c r="T204" s="2" t="s">
        <v>122</v>
      </c>
      <c r="U204" s="2" t="s">
        <v>114</v>
      </c>
      <c r="V204" s="2" t="s">
        <v>111</v>
      </c>
      <c r="W204" s="8" t="s">
        <v>113</v>
      </c>
      <c r="X204" s="13" t="str">
        <f t="shared" si="7"/>
        <v>3H3G3J3D3A3F3E3I</v>
      </c>
    </row>
    <row r="205" spans="2:24" ht="15.75" thickBot="1" x14ac:dyDescent="0.3">
      <c r="B205" s="7">
        <v>202</v>
      </c>
      <c r="C205" s="3" t="s">
        <v>20</v>
      </c>
      <c r="D205" s="2"/>
      <c r="E205" s="3" t="s">
        <v>50</v>
      </c>
      <c r="F205" s="2"/>
      <c r="G205" s="2"/>
      <c r="H205" s="2"/>
      <c r="I205" s="3" t="s">
        <v>60</v>
      </c>
      <c r="J205" s="3" t="s">
        <v>62</v>
      </c>
      <c r="K205" s="3" t="s">
        <v>69</v>
      </c>
      <c r="L205" s="3" t="s">
        <v>42</v>
      </c>
      <c r="M205" s="3" t="s">
        <v>70</v>
      </c>
      <c r="N205" s="3" t="s">
        <v>71</v>
      </c>
      <c r="O205" s="13" t="str">
        <f t="shared" si="6"/>
        <v>ACGHIJKL</v>
      </c>
      <c r="P205" s="2" t="s">
        <v>115</v>
      </c>
      <c r="Q205" s="2" t="s">
        <v>112</v>
      </c>
      <c r="R205" s="2" t="s">
        <v>113</v>
      </c>
      <c r="S205" s="2" t="s">
        <v>120</v>
      </c>
      <c r="T205" s="2" t="s">
        <v>122</v>
      </c>
      <c r="U205" s="2" t="s">
        <v>116</v>
      </c>
      <c r="V205" s="2" t="s">
        <v>117</v>
      </c>
      <c r="W205" s="8" t="s">
        <v>118</v>
      </c>
      <c r="X205" s="13" t="str">
        <f t="shared" si="7"/>
        <v>3H3J3I3C3A3G3L3K</v>
      </c>
    </row>
    <row r="206" spans="2:24" ht="15.75" thickBot="1" x14ac:dyDescent="0.3">
      <c r="B206" s="7">
        <v>203</v>
      </c>
      <c r="C206" s="3" t="s">
        <v>20</v>
      </c>
      <c r="D206" s="2"/>
      <c r="E206" s="3" t="s">
        <v>50</v>
      </c>
      <c r="F206" s="2"/>
      <c r="G206" s="2"/>
      <c r="H206" s="3" t="s">
        <v>58</v>
      </c>
      <c r="I206" s="2"/>
      <c r="J206" s="3" t="s">
        <v>62</v>
      </c>
      <c r="K206" s="3" t="s">
        <v>69</v>
      </c>
      <c r="L206" s="3" t="s">
        <v>42</v>
      </c>
      <c r="M206" s="3" t="s">
        <v>70</v>
      </c>
      <c r="N206" s="3" t="s">
        <v>71</v>
      </c>
      <c r="O206" s="13" t="str">
        <f t="shared" si="6"/>
        <v>ACFHIJKL</v>
      </c>
      <c r="P206" s="2" t="s">
        <v>115</v>
      </c>
      <c r="Q206" s="2" t="s">
        <v>112</v>
      </c>
      <c r="R206" s="2" t="s">
        <v>113</v>
      </c>
      <c r="S206" s="2" t="s">
        <v>120</v>
      </c>
      <c r="T206" s="2" t="s">
        <v>122</v>
      </c>
      <c r="U206" s="2" t="s">
        <v>114</v>
      </c>
      <c r="V206" s="2" t="s">
        <v>117</v>
      </c>
      <c r="W206" s="8" t="s">
        <v>118</v>
      </c>
      <c r="X206" s="13" t="str">
        <f t="shared" si="7"/>
        <v>3H3J3I3C3A3F3L3K</v>
      </c>
    </row>
    <row r="207" spans="2:24" ht="15.75" thickBot="1" x14ac:dyDescent="0.3">
      <c r="B207" s="7">
        <v>204</v>
      </c>
      <c r="C207" s="3" t="s">
        <v>20</v>
      </c>
      <c r="D207" s="2"/>
      <c r="E207" s="3" t="s">
        <v>50</v>
      </c>
      <c r="F207" s="2"/>
      <c r="G207" s="2"/>
      <c r="H207" s="3" t="s">
        <v>58</v>
      </c>
      <c r="I207" s="3" t="s">
        <v>60</v>
      </c>
      <c r="J207" s="2"/>
      <c r="K207" s="3" t="s">
        <v>69</v>
      </c>
      <c r="L207" s="3" t="s">
        <v>42</v>
      </c>
      <c r="M207" s="3" t="s">
        <v>70</v>
      </c>
      <c r="N207" s="3" t="s">
        <v>71</v>
      </c>
      <c r="O207" s="13" t="str">
        <f t="shared" si="6"/>
        <v>ACFGIJKL</v>
      </c>
      <c r="P207" s="2" t="s">
        <v>113</v>
      </c>
      <c r="Q207" s="2" t="s">
        <v>116</v>
      </c>
      <c r="R207" s="2" t="s">
        <v>112</v>
      </c>
      <c r="S207" s="2" t="s">
        <v>120</v>
      </c>
      <c r="T207" s="2" t="s">
        <v>122</v>
      </c>
      <c r="U207" s="2" t="s">
        <v>114</v>
      </c>
      <c r="V207" s="2" t="s">
        <v>117</v>
      </c>
      <c r="W207" s="8" t="s">
        <v>118</v>
      </c>
      <c r="X207" s="13" t="str">
        <f t="shared" si="7"/>
        <v>3I3G3J3C3A3F3L3K</v>
      </c>
    </row>
    <row r="208" spans="2:24" ht="15.75" thickBot="1" x14ac:dyDescent="0.3">
      <c r="B208" s="7">
        <v>205</v>
      </c>
      <c r="C208" s="3" t="s">
        <v>20</v>
      </c>
      <c r="D208" s="2"/>
      <c r="E208" s="3" t="s">
        <v>50</v>
      </c>
      <c r="F208" s="2"/>
      <c r="G208" s="2"/>
      <c r="H208" s="3" t="s">
        <v>58</v>
      </c>
      <c r="I208" s="3" t="s">
        <v>60</v>
      </c>
      <c r="J208" s="3" t="s">
        <v>62</v>
      </c>
      <c r="K208" s="2"/>
      <c r="L208" s="3" t="s">
        <v>42</v>
      </c>
      <c r="M208" s="3" t="s">
        <v>70</v>
      </c>
      <c r="N208" s="3" t="s">
        <v>71</v>
      </c>
      <c r="O208" s="13" t="str">
        <f t="shared" si="6"/>
        <v>ACFGHJKL</v>
      </c>
      <c r="P208" s="2" t="s">
        <v>115</v>
      </c>
      <c r="Q208" s="2" t="s">
        <v>116</v>
      </c>
      <c r="R208" s="2" t="s">
        <v>112</v>
      </c>
      <c r="S208" s="2" t="s">
        <v>120</v>
      </c>
      <c r="T208" s="2" t="s">
        <v>122</v>
      </c>
      <c r="U208" s="2" t="s">
        <v>114</v>
      </c>
      <c r="V208" s="2" t="s">
        <v>117</v>
      </c>
      <c r="W208" s="8" t="s">
        <v>118</v>
      </c>
      <c r="X208" s="13" t="str">
        <f t="shared" si="7"/>
        <v>3H3G3J3C3A3F3L3K</v>
      </c>
    </row>
    <row r="209" spans="2:24" ht="15.75" thickBot="1" x14ac:dyDescent="0.3">
      <c r="B209" s="7">
        <v>206</v>
      </c>
      <c r="C209" s="3" t="s">
        <v>20</v>
      </c>
      <c r="D209" s="2"/>
      <c r="E209" s="3" t="s">
        <v>50</v>
      </c>
      <c r="F209" s="2"/>
      <c r="G209" s="2"/>
      <c r="H209" s="3" t="s">
        <v>58</v>
      </c>
      <c r="I209" s="3" t="s">
        <v>60</v>
      </c>
      <c r="J209" s="3" t="s">
        <v>62</v>
      </c>
      <c r="K209" s="3" t="s">
        <v>69</v>
      </c>
      <c r="L209" s="2"/>
      <c r="M209" s="3" t="s">
        <v>70</v>
      </c>
      <c r="N209" s="3" t="s">
        <v>71</v>
      </c>
      <c r="O209" s="13" t="str">
        <f t="shared" si="6"/>
        <v>ACFGHIKL</v>
      </c>
      <c r="P209" s="2" t="s">
        <v>115</v>
      </c>
      <c r="Q209" s="2" t="s">
        <v>116</v>
      </c>
      <c r="R209" s="2" t="s">
        <v>113</v>
      </c>
      <c r="S209" s="2" t="s">
        <v>120</v>
      </c>
      <c r="T209" s="2" t="s">
        <v>122</v>
      </c>
      <c r="U209" s="2" t="s">
        <v>114</v>
      </c>
      <c r="V209" s="2" t="s">
        <v>117</v>
      </c>
      <c r="W209" s="8" t="s">
        <v>118</v>
      </c>
      <c r="X209" s="13" t="str">
        <f t="shared" si="7"/>
        <v>3H3G3I3C3A3F3L3K</v>
      </c>
    </row>
    <row r="210" spans="2:24" ht="15.75" thickBot="1" x14ac:dyDescent="0.3">
      <c r="B210" s="7">
        <v>207</v>
      </c>
      <c r="C210" s="3" t="s">
        <v>20</v>
      </c>
      <c r="D210" s="2"/>
      <c r="E210" s="3" t="s">
        <v>50</v>
      </c>
      <c r="F210" s="2"/>
      <c r="G210" s="2"/>
      <c r="H210" s="3" t="s">
        <v>58</v>
      </c>
      <c r="I210" s="3" t="s">
        <v>60</v>
      </c>
      <c r="J210" s="3" t="s">
        <v>62</v>
      </c>
      <c r="K210" s="3" t="s">
        <v>69</v>
      </c>
      <c r="L210" s="3" t="s">
        <v>42</v>
      </c>
      <c r="M210" s="2"/>
      <c r="N210" s="3" t="s">
        <v>71</v>
      </c>
      <c r="O210" s="13" t="str">
        <f t="shared" si="6"/>
        <v>ACFGHIJL</v>
      </c>
      <c r="P210" s="2" t="s">
        <v>115</v>
      </c>
      <c r="Q210" s="2" t="s">
        <v>116</v>
      </c>
      <c r="R210" s="2" t="s">
        <v>112</v>
      </c>
      <c r="S210" s="2" t="s">
        <v>120</v>
      </c>
      <c r="T210" s="2" t="s">
        <v>122</v>
      </c>
      <c r="U210" s="2" t="s">
        <v>114</v>
      </c>
      <c r="V210" s="2" t="s">
        <v>117</v>
      </c>
      <c r="W210" s="8" t="s">
        <v>113</v>
      </c>
      <c r="X210" s="13" t="str">
        <f t="shared" si="7"/>
        <v>3H3G3J3C3A3F3L3I</v>
      </c>
    </row>
    <row r="211" spans="2:24" ht="15.75" thickBot="1" x14ac:dyDescent="0.3">
      <c r="B211" s="7">
        <v>208</v>
      </c>
      <c r="C211" s="3" t="s">
        <v>20</v>
      </c>
      <c r="D211" s="2"/>
      <c r="E211" s="3" t="s">
        <v>50</v>
      </c>
      <c r="F211" s="2"/>
      <c r="G211" s="2"/>
      <c r="H211" s="3" t="s">
        <v>58</v>
      </c>
      <c r="I211" s="3" t="s">
        <v>60</v>
      </c>
      <c r="J211" s="3" t="s">
        <v>62</v>
      </c>
      <c r="K211" s="3" t="s">
        <v>69</v>
      </c>
      <c r="L211" s="3" t="s">
        <v>42</v>
      </c>
      <c r="M211" s="3" t="s">
        <v>70</v>
      </c>
      <c r="N211" s="2"/>
      <c r="O211" s="13" t="str">
        <f t="shared" si="6"/>
        <v>ACFGHIJK</v>
      </c>
      <c r="P211" s="2" t="s">
        <v>115</v>
      </c>
      <c r="Q211" s="2" t="s">
        <v>116</v>
      </c>
      <c r="R211" s="2" t="s">
        <v>112</v>
      </c>
      <c r="S211" s="2" t="s">
        <v>120</v>
      </c>
      <c r="T211" s="2" t="s">
        <v>122</v>
      </c>
      <c r="U211" s="2" t="s">
        <v>114</v>
      </c>
      <c r="V211" s="2" t="s">
        <v>113</v>
      </c>
      <c r="W211" s="8" t="s">
        <v>118</v>
      </c>
      <c r="X211" s="13" t="str">
        <f t="shared" si="7"/>
        <v>3H3G3J3C3A3F3I3K</v>
      </c>
    </row>
    <row r="212" spans="2:24" ht="15.75" thickBot="1" x14ac:dyDescent="0.3">
      <c r="B212" s="7">
        <v>209</v>
      </c>
      <c r="C212" s="3" t="s">
        <v>20</v>
      </c>
      <c r="D212" s="2"/>
      <c r="E212" s="3" t="s">
        <v>50</v>
      </c>
      <c r="F212" s="2"/>
      <c r="G212" s="3" t="s">
        <v>44</v>
      </c>
      <c r="H212" s="2"/>
      <c r="I212" s="2"/>
      <c r="J212" s="3" t="s">
        <v>62</v>
      </c>
      <c r="K212" s="3" t="s">
        <v>69</v>
      </c>
      <c r="L212" s="3" t="s">
        <v>42</v>
      </c>
      <c r="M212" s="3" t="s">
        <v>70</v>
      </c>
      <c r="N212" s="3" t="s">
        <v>71</v>
      </c>
      <c r="O212" s="13" t="str">
        <f t="shared" si="6"/>
        <v>ACEHIJKL</v>
      </c>
      <c r="P212" s="2" t="s">
        <v>111</v>
      </c>
      <c r="Q212" s="2" t="s">
        <v>112</v>
      </c>
      <c r="R212" s="2" t="s">
        <v>113</v>
      </c>
      <c r="S212" s="2" t="s">
        <v>120</v>
      </c>
      <c r="T212" s="2" t="s">
        <v>122</v>
      </c>
      <c r="U212" s="2" t="s">
        <v>115</v>
      </c>
      <c r="V212" s="2" t="s">
        <v>117</v>
      </c>
      <c r="W212" s="8" t="s">
        <v>118</v>
      </c>
      <c r="X212" s="13" t="str">
        <f t="shared" si="7"/>
        <v>3E3J3I3C3A3H3L3K</v>
      </c>
    </row>
    <row r="213" spans="2:24" ht="15.75" thickBot="1" x14ac:dyDescent="0.3">
      <c r="B213" s="7">
        <v>210</v>
      </c>
      <c r="C213" s="3" t="s">
        <v>20</v>
      </c>
      <c r="D213" s="2"/>
      <c r="E213" s="3" t="s">
        <v>50</v>
      </c>
      <c r="F213" s="2"/>
      <c r="G213" s="3" t="s">
        <v>44</v>
      </c>
      <c r="H213" s="2"/>
      <c r="I213" s="3" t="s">
        <v>60</v>
      </c>
      <c r="J213" s="2"/>
      <c r="K213" s="3" t="s">
        <v>69</v>
      </c>
      <c r="L213" s="3" t="s">
        <v>42</v>
      </c>
      <c r="M213" s="3" t="s">
        <v>70</v>
      </c>
      <c r="N213" s="3" t="s">
        <v>71</v>
      </c>
      <c r="O213" s="13" t="str">
        <f t="shared" si="6"/>
        <v>ACEGIJKL</v>
      </c>
      <c r="P213" s="2" t="s">
        <v>111</v>
      </c>
      <c r="Q213" s="2" t="s">
        <v>112</v>
      </c>
      <c r="R213" s="2" t="s">
        <v>113</v>
      </c>
      <c r="S213" s="2" t="s">
        <v>120</v>
      </c>
      <c r="T213" s="2" t="s">
        <v>122</v>
      </c>
      <c r="U213" s="2" t="s">
        <v>116</v>
      </c>
      <c r="V213" s="2" t="s">
        <v>117</v>
      </c>
      <c r="W213" s="8" t="s">
        <v>118</v>
      </c>
      <c r="X213" s="13" t="str">
        <f t="shared" si="7"/>
        <v>3E3J3I3C3A3G3L3K</v>
      </c>
    </row>
    <row r="214" spans="2:24" ht="15.75" thickBot="1" x14ac:dyDescent="0.3">
      <c r="B214" s="7">
        <v>211</v>
      </c>
      <c r="C214" s="3" t="s">
        <v>20</v>
      </c>
      <c r="D214" s="2"/>
      <c r="E214" s="3" t="s">
        <v>50</v>
      </c>
      <c r="F214" s="2"/>
      <c r="G214" s="3" t="s">
        <v>44</v>
      </c>
      <c r="H214" s="2"/>
      <c r="I214" s="3" t="s">
        <v>60</v>
      </c>
      <c r="J214" s="3" t="s">
        <v>62</v>
      </c>
      <c r="K214" s="2"/>
      <c r="L214" s="3" t="s">
        <v>42</v>
      </c>
      <c r="M214" s="3" t="s">
        <v>70</v>
      </c>
      <c r="N214" s="3" t="s">
        <v>71</v>
      </c>
      <c r="O214" s="13" t="str">
        <f t="shared" si="6"/>
        <v>ACEGHJKL</v>
      </c>
      <c r="P214" s="2" t="s">
        <v>111</v>
      </c>
      <c r="Q214" s="2" t="s">
        <v>116</v>
      </c>
      <c r="R214" s="2" t="s">
        <v>112</v>
      </c>
      <c r="S214" s="2" t="s">
        <v>120</v>
      </c>
      <c r="T214" s="2" t="s">
        <v>122</v>
      </c>
      <c r="U214" s="2" t="s">
        <v>115</v>
      </c>
      <c r="V214" s="2" t="s">
        <v>117</v>
      </c>
      <c r="W214" s="8" t="s">
        <v>118</v>
      </c>
      <c r="X214" s="13" t="str">
        <f t="shared" si="7"/>
        <v>3E3G3J3C3A3H3L3K</v>
      </c>
    </row>
    <row r="215" spans="2:24" ht="15.75" thickBot="1" x14ac:dyDescent="0.3">
      <c r="B215" s="7">
        <v>212</v>
      </c>
      <c r="C215" s="3" t="s">
        <v>20</v>
      </c>
      <c r="D215" s="2"/>
      <c r="E215" s="3" t="s">
        <v>50</v>
      </c>
      <c r="F215" s="2"/>
      <c r="G215" s="3" t="s">
        <v>44</v>
      </c>
      <c r="H215" s="2"/>
      <c r="I215" s="3" t="s">
        <v>60</v>
      </c>
      <c r="J215" s="3" t="s">
        <v>62</v>
      </c>
      <c r="K215" s="3" t="s">
        <v>69</v>
      </c>
      <c r="L215" s="2"/>
      <c r="M215" s="3" t="s">
        <v>70</v>
      </c>
      <c r="N215" s="3" t="s">
        <v>71</v>
      </c>
      <c r="O215" s="13" t="str">
        <f t="shared" si="6"/>
        <v>ACEGHIKL</v>
      </c>
      <c r="P215" s="2" t="s">
        <v>111</v>
      </c>
      <c r="Q215" s="2" t="s">
        <v>116</v>
      </c>
      <c r="R215" s="2" t="s">
        <v>113</v>
      </c>
      <c r="S215" s="2" t="s">
        <v>120</v>
      </c>
      <c r="T215" s="2" t="s">
        <v>122</v>
      </c>
      <c r="U215" s="2" t="s">
        <v>115</v>
      </c>
      <c r="V215" s="2" t="s">
        <v>117</v>
      </c>
      <c r="W215" s="8" t="s">
        <v>118</v>
      </c>
      <c r="X215" s="13" t="str">
        <f t="shared" si="7"/>
        <v>3E3G3I3C3A3H3L3K</v>
      </c>
    </row>
    <row r="216" spans="2:24" ht="15.75" thickBot="1" x14ac:dyDescent="0.3">
      <c r="B216" s="7">
        <v>213</v>
      </c>
      <c r="C216" s="3" t="s">
        <v>20</v>
      </c>
      <c r="D216" s="2"/>
      <c r="E216" s="3" t="s">
        <v>50</v>
      </c>
      <c r="F216" s="2"/>
      <c r="G216" s="3" t="s">
        <v>44</v>
      </c>
      <c r="H216" s="2"/>
      <c r="I216" s="3" t="s">
        <v>60</v>
      </c>
      <c r="J216" s="3" t="s">
        <v>62</v>
      </c>
      <c r="K216" s="3" t="s">
        <v>69</v>
      </c>
      <c r="L216" s="3" t="s">
        <v>42</v>
      </c>
      <c r="M216" s="2"/>
      <c r="N216" s="3" t="s">
        <v>71</v>
      </c>
      <c r="O216" s="13" t="str">
        <f t="shared" si="6"/>
        <v>ACEGHIJL</v>
      </c>
      <c r="P216" s="2" t="s">
        <v>111</v>
      </c>
      <c r="Q216" s="2" t="s">
        <v>116</v>
      </c>
      <c r="R216" s="2" t="s">
        <v>112</v>
      </c>
      <c r="S216" s="2" t="s">
        <v>120</v>
      </c>
      <c r="T216" s="2" t="s">
        <v>122</v>
      </c>
      <c r="U216" s="2" t="s">
        <v>115</v>
      </c>
      <c r="V216" s="2" t="s">
        <v>117</v>
      </c>
      <c r="W216" s="8" t="s">
        <v>113</v>
      </c>
      <c r="X216" s="13" t="str">
        <f t="shared" si="7"/>
        <v>3E3G3J3C3A3H3L3I</v>
      </c>
    </row>
    <row r="217" spans="2:24" ht="15.75" thickBot="1" x14ac:dyDescent="0.3">
      <c r="B217" s="7">
        <v>214</v>
      </c>
      <c r="C217" s="3" t="s">
        <v>20</v>
      </c>
      <c r="D217" s="2"/>
      <c r="E217" s="3" t="s">
        <v>50</v>
      </c>
      <c r="F217" s="2"/>
      <c r="G217" s="3" t="s">
        <v>44</v>
      </c>
      <c r="H217" s="2"/>
      <c r="I217" s="3" t="s">
        <v>60</v>
      </c>
      <c r="J217" s="3" t="s">
        <v>62</v>
      </c>
      <c r="K217" s="3" t="s">
        <v>69</v>
      </c>
      <c r="L217" s="3" t="s">
        <v>42</v>
      </c>
      <c r="M217" s="3" t="s">
        <v>70</v>
      </c>
      <c r="N217" s="2"/>
      <c r="O217" s="13" t="str">
        <f t="shared" si="6"/>
        <v>ACEGHIJK</v>
      </c>
      <c r="P217" s="2" t="s">
        <v>111</v>
      </c>
      <c r="Q217" s="2" t="s">
        <v>116</v>
      </c>
      <c r="R217" s="2" t="s">
        <v>112</v>
      </c>
      <c r="S217" s="2" t="s">
        <v>120</v>
      </c>
      <c r="T217" s="2" t="s">
        <v>122</v>
      </c>
      <c r="U217" s="2" t="s">
        <v>115</v>
      </c>
      <c r="V217" s="2" t="s">
        <v>113</v>
      </c>
      <c r="W217" s="8" t="s">
        <v>118</v>
      </c>
      <c r="X217" s="13" t="str">
        <f t="shared" si="7"/>
        <v>3E3G3J3C3A3H3I3K</v>
      </c>
    </row>
    <row r="218" spans="2:24" ht="15.75" thickBot="1" x14ac:dyDescent="0.3">
      <c r="B218" s="7">
        <v>215</v>
      </c>
      <c r="C218" s="3" t="s">
        <v>20</v>
      </c>
      <c r="D218" s="2"/>
      <c r="E218" s="3" t="s">
        <v>50</v>
      </c>
      <c r="F218" s="2"/>
      <c r="G218" s="3" t="s">
        <v>44</v>
      </c>
      <c r="H218" s="3" t="s">
        <v>58</v>
      </c>
      <c r="I218" s="2"/>
      <c r="J218" s="2"/>
      <c r="K218" s="3" t="s">
        <v>69</v>
      </c>
      <c r="L218" s="3" t="s">
        <v>42</v>
      </c>
      <c r="M218" s="3" t="s">
        <v>70</v>
      </c>
      <c r="N218" s="3" t="s">
        <v>71</v>
      </c>
      <c r="O218" s="13" t="str">
        <f t="shared" si="6"/>
        <v>ACEFIJKL</v>
      </c>
      <c r="P218" s="2" t="s">
        <v>111</v>
      </c>
      <c r="Q218" s="2" t="s">
        <v>112</v>
      </c>
      <c r="R218" s="2" t="s">
        <v>113</v>
      </c>
      <c r="S218" s="2" t="s">
        <v>120</v>
      </c>
      <c r="T218" s="2" t="s">
        <v>122</v>
      </c>
      <c r="U218" s="2" t="s">
        <v>114</v>
      </c>
      <c r="V218" s="2" t="s">
        <v>117</v>
      </c>
      <c r="W218" s="8" t="s">
        <v>118</v>
      </c>
      <c r="X218" s="13" t="str">
        <f t="shared" si="7"/>
        <v>3E3J3I3C3A3F3L3K</v>
      </c>
    </row>
    <row r="219" spans="2:24" ht="15.75" thickBot="1" x14ac:dyDescent="0.3">
      <c r="B219" s="7">
        <v>216</v>
      </c>
      <c r="C219" s="3" t="s">
        <v>20</v>
      </c>
      <c r="D219" s="2"/>
      <c r="E219" s="3" t="s">
        <v>50</v>
      </c>
      <c r="F219" s="2"/>
      <c r="G219" s="3" t="s">
        <v>44</v>
      </c>
      <c r="H219" s="3" t="s">
        <v>58</v>
      </c>
      <c r="I219" s="2"/>
      <c r="J219" s="3" t="s">
        <v>62</v>
      </c>
      <c r="K219" s="2"/>
      <c r="L219" s="3" t="s">
        <v>42</v>
      </c>
      <c r="M219" s="3" t="s">
        <v>70</v>
      </c>
      <c r="N219" s="3" t="s">
        <v>71</v>
      </c>
      <c r="O219" s="13" t="str">
        <f t="shared" si="6"/>
        <v>ACEFHJKL</v>
      </c>
      <c r="P219" s="2" t="s">
        <v>115</v>
      </c>
      <c r="Q219" s="2" t="s">
        <v>112</v>
      </c>
      <c r="R219" s="2" t="s">
        <v>111</v>
      </c>
      <c r="S219" s="2" t="s">
        <v>120</v>
      </c>
      <c r="T219" s="2" t="s">
        <v>122</v>
      </c>
      <c r="U219" s="2" t="s">
        <v>114</v>
      </c>
      <c r="V219" s="2" t="s">
        <v>117</v>
      </c>
      <c r="W219" s="8" t="s">
        <v>118</v>
      </c>
      <c r="X219" s="13" t="str">
        <f t="shared" si="7"/>
        <v>3H3J3E3C3A3F3L3K</v>
      </c>
    </row>
    <row r="220" spans="2:24" ht="15.75" thickBot="1" x14ac:dyDescent="0.3">
      <c r="B220" s="7">
        <v>217</v>
      </c>
      <c r="C220" s="3" t="s">
        <v>20</v>
      </c>
      <c r="D220" s="2"/>
      <c r="E220" s="3" t="s">
        <v>50</v>
      </c>
      <c r="F220" s="2"/>
      <c r="G220" s="3" t="s">
        <v>44</v>
      </c>
      <c r="H220" s="3" t="s">
        <v>58</v>
      </c>
      <c r="I220" s="2"/>
      <c r="J220" s="3" t="s">
        <v>62</v>
      </c>
      <c r="K220" s="3" t="s">
        <v>69</v>
      </c>
      <c r="L220" s="2"/>
      <c r="M220" s="3" t="s">
        <v>70</v>
      </c>
      <c r="N220" s="3" t="s">
        <v>71</v>
      </c>
      <c r="O220" s="13" t="str">
        <f t="shared" si="6"/>
        <v>ACEFHIKL</v>
      </c>
      <c r="P220" s="2" t="s">
        <v>115</v>
      </c>
      <c r="Q220" s="2" t="s">
        <v>111</v>
      </c>
      <c r="R220" s="2" t="s">
        <v>113</v>
      </c>
      <c r="S220" s="2" t="s">
        <v>120</v>
      </c>
      <c r="T220" s="2" t="s">
        <v>122</v>
      </c>
      <c r="U220" s="2" t="s">
        <v>114</v>
      </c>
      <c r="V220" s="2" t="s">
        <v>117</v>
      </c>
      <c r="W220" s="8" t="s">
        <v>118</v>
      </c>
      <c r="X220" s="13" t="str">
        <f t="shared" si="7"/>
        <v>3H3E3I3C3A3F3L3K</v>
      </c>
    </row>
    <row r="221" spans="2:24" ht="15.75" thickBot="1" x14ac:dyDescent="0.3">
      <c r="B221" s="7">
        <v>218</v>
      </c>
      <c r="C221" s="3" t="s">
        <v>20</v>
      </c>
      <c r="D221" s="2"/>
      <c r="E221" s="3" t="s">
        <v>50</v>
      </c>
      <c r="F221" s="2"/>
      <c r="G221" s="3" t="s">
        <v>44</v>
      </c>
      <c r="H221" s="3" t="s">
        <v>58</v>
      </c>
      <c r="I221" s="2"/>
      <c r="J221" s="3" t="s">
        <v>62</v>
      </c>
      <c r="K221" s="3" t="s">
        <v>69</v>
      </c>
      <c r="L221" s="3" t="s">
        <v>42</v>
      </c>
      <c r="M221" s="2"/>
      <c r="N221" s="3" t="s">
        <v>71</v>
      </c>
      <c r="O221" s="13" t="str">
        <f t="shared" si="6"/>
        <v>ACEFHIJL</v>
      </c>
      <c r="P221" s="2" t="s">
        <v>115</v>
      </c>
      <c r="Q221" s="2" t="s">
        <v>112</v>
      </c>
      <c r="R221" s="2" t="s">
        <v>111</v>
      </c>
      <c r="S221" s="2" t="s">
        <v>120</v>
      </c>
      <c r="T221" s="2" t="s">
        <v>122</v>
      </c>
      <c r="U221" s="2" t="s">
        <v>114</v>
      </c>
      <c r="V221" s="2" t="s">
        <v>117</v>
      </c>
      <c r="W221" s="8" t="s">
        <v>113</v>
      </c>
      <c r="X221" s="13" t="str">
        <f t="shared" si="7"/>
        <v>3H3J3E3C3A3F3L3I</v>
      </c>
    </row>
    <row r="222" spans="2:24" ht="15.75" thickBot="1" x14ac:dyDescent="0.3">
      <c r="B222" s="7">
        <v>219</v>
      </c>
      <c r="C222" s="3" t="s">
        <v>20</v>
      </c>
      <c r="D222" s="2"/>
      <c r="E222" s="3" t="s">
        <v>50</v>
      </c>
      <c r="F222" s="2"/>
      <c r="G222" s="3" t="s">
        <v>44</v>
      </c>
      <c r="H222" s="3" t="s">
        <v>58</v>
      </c>
      <c r="I222" s="2"/>
      <c r="J222" s="3" t="s">
        <v>62</v>
      </c>
      <c r="K222" s="3" t="s">
        <v>69</v>
      </c>
      <c r="L222" s="3" t="s">
        <v>42</v>
      </c>
      <c r="M222" s="3" t="s">
        <v>70</v>
      </c>
      <c r="N222" s="2"/>
      <c r="O222" s="13" t="str">
        <f t="shared" si="6"/>
        <v>ACEFHIJK</v>
      </c>
      <c r="P222" s="2" t="s">
        <v>115</v>
      </c>
      <c r="Q222" s="2" t="s">
        <v>112</v>
      </c>
      <c r="R222" s="2" t="s">
        <v>111</v>
      </c>
      <c r="S222" s="2" t="s">
        <v>120</v>
      </c>
      <c r="T222" s="2" t="s">
        <v>122</v>
      </c>
      <c r="U222" s="2" t="s">
        <v>114</v>
      </c>
      <c r="V222" s="2" t="s">
        <v>113</v>
      </c>
      <c r="W222" s="8" t="s">
        <v>118</v>
      </c>
      <c r="X222" s="13" t="str">
        <f t="shared" si="7"/>
        <v>3H3J3E3C3A3F3I3K</v>
      </c>
    </row>
    <row r="223" spans="2:24" ht="15.75" thickBot="1" x14ac:dyDescent="0.3">
      <c r="B223" s="7">
        <v>220</v>
      </c>
      <c r="C223" s="3" t="s">
        <v>20</v>
      </c>
      <c r="D223" s="2"/>
      <c r="E223" s="3" t="s">
        <v>50</v>
      </c>
      <c r="F223" s="2"/>
      <c r="G223" s="3" t="s">
        <v>44</v>
      </c>
      <c r="H223" s="3" t="s">
        <v>58</v>
      </c>
      <c r="I223" s="3" t="s">
        <v>60</v>
      </c>
      <c r="J223" s="2"/>
      <c r="K223" s="2"/>
      <c r="L223" s="3" t="s">
        <v>42</v>
      </c>
      <c r="M223" s="3" t="s">
        <v>70</v>
      </c>
      <c r="N223" s="3" t="s">
        <v>71</v>
      </c>
      <c r="O223" s="13" t="str">
        <f t="shared" si="6"/>
        <v>ACEFGJKL</v>
      </c>
      <c r="P223" s="2" t="s">
        <v>111</v>
      </c>
      <c r="Q223" s="2" t="s">
        <v>116</v>
      </c>
      <c r="R223" s="2" t="s">
        <v>112</v>
      </c>
      <c r="S223" s="2" t="s">
        <v>120</v>
      </c>
      <c r="T223" s="2" t="s">
        <v>122</v>
      </c>
      <c r="U223" s="2" t="s">
        <v>114</v>
      </c>
      <c r="V223" s="2" t="s">
        <v>117</v>
      </c>
      <c r="W223" s="8" t="s">
        <v>118</v>
      </c>
      <c r="X223" s="13" t="str">
        <f t="shared" si="7"/>
        <v>3E3G3J3C3A3F3L3K</v>
      </c>
    </row>
    <row r="224" spans="2:24" ht="15.75" thickBot="1" x14ac:dyDescent="0.3">
      <c r="B224" s="7">
        <v>221</v>
      </c>
      <c r="C224" s="3" t="s">
        <v>20</v>
      </c>
      <c r="D224" s="2"/>
      <c r="E224" s="3" t="s">
        <v>50</v>
      </c>
      <c r="F224" s="2"/>
      <c r="G224" s="3" t="s">
        <v>44</v>
      </c>
      <c r="H224" s="3" t="s">
        <v>58</v>
      </c>
      <c r="I224" s="3" t="s">
        <v>60</v>
      </c>
      <c r="J224" s="2"/>
      <c r="K224" s="3" t="s">
        <v>69</v>
      </c>
      <c r="L224" s="2"/>
      <c r="M224" s="3" t="s">
        <v>70</v>
      </c>
      <c r="N224" s="3" t="s">
        <v>71</v>
      </c>
      <c r="O224" s="13" t="str">
        <f t="shared" si="6"/>
        <v>ACEFGIKL</v>
      </c>
      <c r="P224" s="2" t="s">
        <v>111</v>
      </c>
      <c r="Q224" s="2" t="s">
        <v>116</v>
      </c>
      <c r="R224" s="2" t="s">
        <v>113</v>
      </c>
      <c r="S224" s="2" t="s">
        <v>120</v>
      </c>
      <c r="T224" s="2" t="s">
        <v>122</v>
      </c>
      <c r="U224" s="2" t="s">
        <v>114</v>
      </c>
      <c r="V224" s="2" t="s">
        <v>117</v>
      </c>
      <c r="W224" s="8" t="s">
        <v>118</v>
      </c>
      <c r="X224" s="13" t="str">
        <f t="shared" si="7"/>
        <v>3E3G3I3C3A3F3L3K</v>
      </c>
    </row>
    <row r="225" spans="2:24" ht="15.75" thickBot="1" x14ac:dyDescent="0.3">
      <c r="B225" s="7">
        <v>222</v>
      </c>
      <c r="C225" s="3" t="s">
        <v>20</v>
      </c>
      <c r="D225" s="2"/>
      <c r="E225" s="3" t="s">
        <v>50</v>
      </c>
      <c r="F225" s="2"/>
      <c r="G225" s="3" t="s">
        <v>44</v>
      </c>
      <c r="H225" s="3" t="s">
        <v>58</v>
      </c>
      <c r="I225" s="3" t="s">
        <v>60</v>
      </c>
      <c r="J225" s="2"/>
      <c r="K225" s="3" t="s">
        <v>69</v>
      </c>
      <c r="L225" s="3" t="s">
        <v>42</v>
      </c>
      <c r="M225" s="2"/>
      <c r="N225" s="3" t="s">
        <v>71</v>
      </c>
      <c r="O225" s="13" t="str">
        <f t="shared" si="6"/>
        <v>ACEFGIJL</v>
      </c>
      <c r="P225" s="2" t="s">
        <v>111</v>
      </c>
      <c r="Q225" s="2" t="s">
        <v>116</v>
      </c>
      <c r="R225" s="2" t="s">
        <v>112</v>
      </c>
      <c r="S225" s="2" t="s">
        <v>120</v>
      </c>
      <c r="T225" s="2" t="s">
        <v>122</v>
      </c>
      <c r="U225" s="2" t="s">
        <v>114</v>
      </c>
      <c r="V225" s="2" t="s">
        <v>117</v>
      </c>
      <c r="W225" s="8" t="s">
        <v>113</v>
      </c>
      <c r="X225" s="13" t="str">
        <f t="shared" si="7"/>
        <v>3E3G3J3C3A3F3L3I</v>
      </c>
    </row>
    <row r="226" spans="2:24" ht="15.75" thickBot="1" x14ac:dyDescent="0.3">
      <c r="B226" s="7">
        <v>223</v>
      </c>
      <c r="C226" s="3" t="s">
        <v>20</v>
      </c>
      <c r="D226" s="2"/>
      <c r="E226" s="3" t="s">
        <v>50</v>
      </c>
      <c r="F226" s="2"/>
      <c r="G226" s="3" t="s">
        <v>44</v>
      </c>
      <c r="H226" s="3" t="s">
        <v>58</v>
      </c>
      <c r="I226" s="3" t="s">
        <v>60</v>
      </c>
      <c r="J226" s="2"/>
      <c r="K226" s="3" t="s">
        <v>69</v>
      </c>
      <c r="L226" s="3" t="s">
        <v>42</v>
      </c>
      <c r="M226" s="3" t="s">
        <v>70</v>
      </c>
      <c r="N226" s="2"/>
      <c r="O226" s="13" t="str">
        <f t="shared" si="6"/>
        <v>ACEFGIJK</v>
      </c>
      <c r="P226" s="2" t="s">
        <v>111</v>
      </c>
      <c r="Q226" s="2" t="s">
        <v>116</v>
      </c>
      <c r="R226" s="2" t="s">
        <v>112</v>
      </c>
      <c r="S226" s="2" t="s">
        <v>120</v>
      </c>
      <c r="T226" s="2" t="s">
        <v>122</v>
      </c>
      <c r="U226" s="2" t="s">
        <v>114</v>
      </c>
      <c r="V226" s="2" t="s">
        <v>113</v>
      </c>
      <c r="W226" s="8" t="s">
        <v>118</v>
      </c>
      <c r="X226" s="13" t="str">
        <f t="shared" si="7"/>
        <v>3E3G3J3C3A3F3I3K</v>
      </c>
    </row>
    <row r="227" spans="2:24" ht="15.75" thickBot="1" x14ac:dyDescent="0.3">
      <c r="B227" s="7">
        <v>224</v>
      </c>
      <c r="C227" s="3" t="s">
        <v>20</v>
      </c>
      <c r="D227" s="2"/>
      <c r="E227" s="3" t="s">
        <v>50</v>
      </c>
      <c r="F227" s="2"/>
      <c r="G227" s="3" t="s">
        <v>44</v>
      </c>
      <c r="H227" s="3" t="s">
        <v>58</v>
      </c>
      <c r="I227" s="3" t="s">
        <v>60</v>
      </c>
      <c r="J227" s="3" t="s">
        <v>62</v>
      </c>
      <c r="K227" s="2"/>
      <c r="L227" s="2"/>
      <c r="M227" s="3" t="s">
        <v>70</v>
      </c>
      <c r="N227" s="3" t="s">
        <v>71</v>
      </c>
      <c r="O227" s="13" t="str">
        <f t="shared" si="6"/>
        <v>ACEFGHKL</v>
      </c>
      <c r="P227" s="2" t="s">
        <v>115</v>
      </c>
      <c r="Q227" s="2" t="s">
        <v>116</v>
      </c>
      <c r="R227" s="2" t="s">
        <v>111</v>
      </c>
      <c r="S227" s="2" t="s">
        <v>120</v>
      </c>
      <c r="T227" s="2" t="s">
        <v>122</v>
      </c>
      <c r="U227" s="2" t="s">
        <v>114</v>
      </c>
      <c r="V227" s="2" t="s">
        <v>117</v>
      </c>
      <c r="W227" s="8" t="s">
        <v>118</v>
      </c>
      <c r="X227" s="13" t="str">
        <f t="shared" si="7"/>
        <v>3H3G3E3C3A3F3L3K</v>
      </c>
    </row>
    <row r="228" spans="2:24" ht="15.75" thickBot="1" x14ac:dyDescent="0.3">
      <c r="B228" s="7">
        <v>225</v>
      </c>
      <c r="C228" s="3" t="s">
        <v>20</v>
      </c>
      <c r="D228" s="2"/>
      <c r="E228" s="3" t="s">
        <v>50</v>
      </c>
      <c r="F228" s="2"/>
      <c r="G228" s="3" t="s">
        <v>44</v>
      </c>
      <c r="H228" s="3" t="s">
        <v>58</v>
      </c>
      <c r="I228" s="3" t="s">
        <v>60</v>
      </c>
      <c r="J228" s="3" t="s">
        <v>62</v>
      </c>
      <c r="K228" s="2"/>
      <c r="L228" s="3" t="s">
        <v>42</v>
      </c>
      <c r="M228" s="2"/>
      <c r="N228" s="3" t="s">
        <v>71</v>
      </c>
      <c r="O228" s="13" t="str">
        <f t="shared" si="6"/>
        <v>ACEFGHJL</v>
      </c>
      <c r="P228" s="2" t="s">
        <v>115</v>
      </c>
      <c r="Q228" s="2" t="s">
        <v>116</v>
      </c>
      <c r="R228" s="2" t="s">
        <v>112</v>
      </c>
      <c r="S228" s="2" t="s">
        <v>120</v>
      </c>
      <c r="T228" s="2" t="s">
        <v>122</v>
      </c>
      <c r="U228" s="2" t="s">
        <v>114</v>
      </c>
      <c r="V228" s="2" t="s">
        <v>117</v>
      </c>
      <c r="W228" s="8" t="s">
        <v>111</v>
      </c>
      <c r="X228" s="13" t="str">
        <f t="shared" si="7"/>
        <v>3H3G3J3C3A3F3L3E</v>
      </c>
    </row>
    <row r="229" spans="2:24" ht="15.75" thickBot="1" x14ac:dyDescent="0.3">
      <c r="B229" s="7">
        <v>226</v>
      </c>
      <c r="C229" s="3" t="s">
        <v>20</v>
      </c>
      <c r="D229" s="2"/>
      <c r="E229" s="3" t="s">
        <v>50</v>
      </c>
      <c r="F229" s="2"/>
      <c r="G229" s="3" t="s">
        <v>44</v>
      </c>
      <c r="H229" s="3" t="s">
        <v>58</v>
      </c>
      <c r="I229" s="3" t="s">
        <v>60</v>
      </c>
      <c r="J229" s="3" t="s">
        <v>62</v>
      </c>
      <c r="K229" s="2"/>
      <c r="L229" s="3" t="s">
        <v>42</v>
      </c>
      <c r="M229" s="3" t="s">
        <v>70</v>
      </c>
      <c r="N229" s="2"/>
      <c r="O229" s="13" t="str">
        <f t="shared" si="6"/>
        <v>ACEFGHJK</v>
      </c>
      <c r="P229" s="2" t="s">
        <v>115</v>
      </c>
      <c r="Q229" s="2" t="s">
        <v>116</v>
      </c>
      <c r="R229" s="2" t="s">
        <v>112</v>
      </c>
      <c r="S229" s="2" t="s">
        <v>120</v>
      </c>
      <c r="T229" s="2" t="s">
        <v>122</v>
      </c>
      <c r="U229" s="2" t="s">
        <v>114</v>
      </c>
      <c r="V229" s="2" t="s">
        <v>111</v>
      </c>
      <c r="W229" s="8" t="s">
        <v>118</v>
      </c>
      <c r="X229" s="13" t="str">
        <f t="shared" si="7"/>
        <v>3H3G3J3C3A3F3E3K</v>
      </c>
    </row>
    <row r="230" spans="2:24" ht="15.75" thickBot="1" x14ac:dyDescent="0.3">
      <c r="B230" s="7">
        <v>227</v>
      </c>
      <c r="C230" s="3" t="s">
        <v>20</v>
      </c>
      <c r="D230" s="2"/>
      <c r="E230" s="3" t="s">
        <v>50</v>
      </c>
      <c r="F230" s="2"/>
      <c r="G230" s="3" t="s">
        <v>44</v>
      </c>
      <c r="H230" s="3" t="s">
        <v>58</v>
      </c>
      <c r="I230" s="3" t="s">
        <v>60</v>
      </c>
      <c r="J230" s="3" t="s">
        <v>62</v>
      </c>
      <c r="K230" s="3" t="s">
        <v>69</v>
      </c>
      <c r="L230" s="2"/>
      <c r="M230" s="2"/>
      <c r="N230" s="3" t="s">
        <v>71</v>
      </c>
      <c r="O230" s="13" t="str">
        <f t="shared" si="6"/>
        <v>ACEFGHIL</v>
      </c>
      <c r="P230" s="2" t="s">
        <v>115</v>
      </c>
      <c r="Q230" s="2" t="s">
        <v>116</v>
      </c>
      <c r="R230" s="2" t="s">
        <v>111</v>
      </c>
      <c r="S230" s="2" t="s">
        <v>120</v>
      </c>
      <c r="T230" s="2" t="s">
        <v>122</v>
      </c>
      <c r="U230" s="2" t="s">
        <v>114</v>
      </c>
      <c r="V230" s="2" t="s">
        <v>117</v>
      </c>
      <c r="W230" s="8" t="s">
        <v>113</v>
      </c>
      <c r="X230" s="13" t="str">
        <f t="shared" si="7"/>
        <v>3H3G3E3C3A3F3L3I</v>
      </c>
    </row>
    <row r="231" spans="2:24" ht="15.75" thickBot="1" x14ac:dyDescent="0.3">
      <c r="B231" s="7">
        <v>228</v>
      </c>
      <c r="C231" s="3" t="s">
        <v>20</v>
      </c>
      <c r="D231" s="2"/>
      <c r="E231" s="3" t="s">
        <v>50</v>
      </c>
      <c r="F231" s="2"/>
      <c r="G231" s="3" t="s">
        <v>44</v>
      </c>
      <c r="H231" s="3" t="s">
        <v>58</v>
      </c>
      <c r="I231" s="3" t="s">
        <v>60</v>
      </c>
      <c r="J231" s="3" t="s">
        <v>62</v>
      </c>
      <c r="K231" s="3" t="s">
        <v>69</v>
      </c>
      <c r="L231" s="2"/>
      <c r="M231" s="3" t="s">
        <v>70</v>
      </c>
      <c r="N231" s="2"/>
      <c r="O231" s="13" t="str">
        <f t="shared" si="6"/>
        <v>ACEFGHIK</v>
      </c>
      <c r="P231" s="2" t="s">
        <v>115</v>
      </c>
      <c r="Q231" s="2" t="s">
        <v>116</v>
      </c>
      <c r="R231" s="2" t="s">
        <v>111</v>
      </c>
      <c r="S231" s="2" t="s">
        <v>120</v>
      </c>
      <c r="T231" s="2" t="s">
        <v>122</v>
      </c>
      <c r="U231" s="2" t="s">
        <v>114</v>
      </c>
      <c r="V231" s="2" t="s">
        <v>113</v>
      </c>
      <c r="W231" s="8" t="s">
        <v>118</v>
      </c>
      <c r="X231" s="13" t="str">
        <f t="shared" si="7"/>
        <v>3H3G3E3C3A3F3I3K</v>
      </c>
    </row>
    <row r="232" spans="2:24" ht="15.75" thickBot="1" x14ac:dyDescent="0.3">
      <c r="B232" s="7">
        <v>229</v>
      </c>
      <c r="C232" s="3" t="s">
        <v>20</v>
      </c>
      <c r="D232" s="2"/>
      <c r="E232" s="3" t="s">
        <v>50</v>
      </c>
      <c r="F232" s="2"/>
      <c r="G232" s="3" t="s">
        <v>44</v>
      </c>
      <c r="H232" s="3" t="s">
        <v>58</v>
      </c>
      <c r="I232" s="3" t="s">
        <v>60</v>
      </c>
      <c r="J232" s="3" t="s">
        <v>62</v>
      </c>
      <c r="K232" s="3" t="s">
        <v>69</v>
      </c>
      <c r="L232" s="3" t="s">
        <v>42</v>
      </c>
      <c r="M232" s="2"/>
      <c r="N232" s="2"/>
      <c r="O232" s="13" t="str">
        <f t="shared" si="6"/>
        <v>ACEFGHIJ</v>
      </c>
      <c r="P232" s="2" t="s">
        <v>115</v>
      </c>
      <c r="Q232" s="2" t="s">
        <v>116</v>
      </c>
      <c r="R232" s="2" t="s">
        <v>112</v>
      </c>
      <c r="S232" s="2" t="s">
        <v>120</v>
      </c>
      <c r="T232" s="2" t="s">
        <v>122</v>
      </c>
      <c r="U232" s="2" t="s">
        <v>114</v>
      </c>
      <c r="V232" s="2" t="s">
        <v>111</v>
      </c>
      <c r="W232" s="8" t="s">
        <v>113</v>
      </c>
      <c r="X232" s="13" t="str">
        <f t="shared" si="7"/>
        <v>3H3G3J3C3A3F3E3I</v>
      </c>
    </row>
    <row r="233" spans="2:24" ht="15.75" thickBot="1" x14ac:dyDescent="0.3">
      <c r="B233" s="7">
        <v>230</v>
      </c>
      <c r="C233" s="3" t="s">
        <v>20</v>
      </c>
      <c r="D233" s="2"/>
      <c r="E233" s="3" t="s">
        <v>50</v>
      </c>
      <c r="F233" s="3" t="s">
        <v>45</v>
      </c>
      <c r="G233" s="2"/>
      <c r="H233" s="2"/>
      <c r="I233" s="2"/>
      <c r="J233" s="3" t="s">
        <v>62</v>
      </c>
      <c r="K233" s="3" t="s">
        <v>69</v>
      </c>
      <c r="L233" s="3" t="s">
        <v>42</v>
      </c>
      <c r="M233" s="3" t="s">
        <v>70</v>
      </c>
      <c r="N233" s="3" t="s">
        <v>71</v>
      </c>
      <c r="O233" s="13" t="str">
        <f t="shared" si="6"/>
        <v>ACDHIJKL</v>
      </c>
      <c r="P233" s="2" t="s">
        <v>115</v>
      </c>
      <c r="Q233" s="2" t="s">
        <v>112</v>
      </c>
      <c r="R233" s="2" t="s">
        <v>113</v>
      </c>
      <c r="S233" s="2" t="s">
        <v>120</v>
      </c>
      <c r="T233" s="2" t="s">
        <v>122</v>
      </c>
      <c r="U233" s="2" t="s">
        <v>119</v>
      </c>
      <c r="V233" s="2" t="s">
        <v>117</v>
      </c>
      <c r="W233" s="8" t="s">
        <v>118</v>
      </c>
      <c r="X233" s="13" t="str">
        <f t="shared" si="7"/>
        <v>3H3J3I3C3A3D3L3K</v>
      </c>
    </row>
    <row r="234" spans="2:24" ht="15.75" thickBot="1" x14ac:dyDescent="0.3">
      <c r="B234" s="7">
        <v>231</v>
      </c>
      <c r="C234" s="3" t="s">
        <v>20</v>
      </c>
      <c r="D234" s="2"/>
      <c r="E234" s="3" t="s">
        <v>50</v>
      </c>
      <c r="F234" s="3" t="s">
        <v>45</v>
      </c>
      <c r="G234" s="2"/>
      <c r="H234" s="2"/>
      <c r="I234" s="3" t="s">
        <v>60</v>
      </c>
      <c r="J234" s="2"/>
      <c r="K234" s="3" t="s">
        <v>69</v>
      </c>
      <c r="L234" s="3" t="s">
        <v>42</v>
      </c>
      <c r="M234" s="3" t="s">
        <v>70</v>
      </c>
      <c r="N234" s="3" t="s">
        <v>71</v>
      </c>
      <c r="O234" s="13" t="str">
        <f t="shared" si="6"/>
        <v>ACDGIJKL</v>
      </c>
      <c r="P234" s="2" t="s">
        <v>113</v>
      </c>
      <c r="Q234" s="2" t="s">
        <v>116</v>
      </c>
      <c r="R234" s="2" t="s">
        <v>112</v>
      </c>
      <c r="S234" s="2" t="s">
        <v>120</v>
      </c>
      <c r="T234" s="2" t="s">
        <v>122</v>
      </c>
      <c r="U234" s="2" t="s">
        <v>119</v>
      </c>
      <c r="V234" s="2" t="s">
        <v>117</v>
      </c>
      <c r="W234" s="8" t="s">
        <v>118</v>
      </c>
      <c r="X234" s="13" t="str">
        <f t="shared" si="7"/>
        <v>3I3G3J3C3A3D3L3K</v>
      </c>
    </row>
    <row r="235" spans="2:24" ht="15.75" thickBot="1" x14ac:dyDescent="0.3">
      <c r="B235" s="7">
        <v>232</v>
      </c>
      <c r="C235" s="3" t="s">
        <v>20</v>
      </c>
      <c r="D235" s="2"/>
      <c r="E235" s="3" t="s">
        <v>50</v>
      </c>
      <c r="F235" s="3" t="s">
        <v>45</v>
      </c>
      <c r="G235" s="2"/>
      <c r="H235" s="2"/>
      <c r="I235" s="3" t="s">
        <v>60</v>
      </c>
      <c r="J235" s="3" t="s">
        <v>62</v>
      </c>
      <c r="K235" s="2"/>
      <c r="L235" s="3" t="s">
        <v>42</v>
      </c>
      <c r="M235" s="3" t="s">
        <v>70</v>
      </c>
      <c r="N235" s="3" t="s">
        <v>71</v>
      </c>
      <c r="O235" s="13" t="str">
        <f t="shared" si="6"/>
        <v>ACDGHJKL</v>
      </c>
      <c r="P235" s="2" t="s">
        <v>115</v>
      </c>
      <c r="Q235" s="2" t="s">
        <v>116</v>
      </c>
      <c r="R235" s="2" t="s">
        <v>112</v>
      </c>
      <c r="S235" s="2" t="s">
        <v>120</v>
      </c>
      <c r="T235" s="2" t="s">
        <v>122</v>
      </c>
      <c r="U235" s="2" t="s">
        <v>119</v>
      </c>
      <c r="V235" s="2" t="s">
        <v>117</v>
      </c>
      <c r="W235" s="8" t="s">
        <v>118</v>
      </c>
      <c r="X235" s="13" t="str">
        <f t="shared" si="7"/>
        <v>3H3G3J3C3A3D3L3K</v>
      </c>
    </row>
    <row r="236" spans="2:24" ht="15.75" thickBot="1" x14ac:dyDescent="0.3">
      <c r="B236" s="7">
        <v>233</v>
      </c>
      <c r="C236" s="3" t="s">
        <v>20</v>
      </c>
      <c r="D236" s="2"/>
      <c r="E236" s="3" t="s">
        <v>50</v>
      </c>
      <c r="F236" s="3" t="s">
        <v>45</v>
      </c>
      <c r="G236" s="2"/>
      <c r="H236" s="2"/>
      <c r="I236" s="3" t="s">
        <v>60</v>
      </c>
      <c r="J236" s="3" t="s">
        <v>62</v>
      </c>
      <c r="K236" s="3" t="s">
        <v>69</v>
      </c>
      <c r="L236" s="2"/>
      <c r="M236" s="3" t="s">
        <v>70</v>
      </c>
      <c r="N236" s="3" t="s">
        <v>71</v>
      </c>
      <c r="O236" s="13" t="str">
        <f t="shared" si="6"/>
        <v>ACDGHIKL</v>
      </c>
      <c r="P236" s="2" t="s">
        <v>115</v>
      </c>
      <c r="Q236" s="2" t="s">
        <v>116</v>
      </c>
      <c r="R236" s="2" t="s">
        <v>113</v>
      </c>
      <c r="S236" s="2" t="s">
        <v>120</v>
      </c>
      <c r="T236" s="2" t="s">
        <v>122</v>
      </c>
      <c r="U236" s="2" t="s">
        <v>119</v>
      </c>
      <c r="V236" s="2" t="s">
        <v>117</v>
      </c>
      <c r="W236" s="8" t="s">
        <v>118</v>
      </c>
      <c r="X236" s="13" t="str">
        <f t="shared" si="7"/>
        <v>3H3G3I3C3A3D3L3K</v>
      </c>
    </row>
    <row r="237" spans="2:24" ht="15.75" thickBot="1" x14ac:dyDescent="0.3">
      <c r="B237" s="7">
        <v>234</v>
      </c>
      <c r="C237" s="3" t="s">
        <v>20</v>
      </c>
      <c r="D237" s="2"/>
      <c r="E237" s="3" t="s">
        <v>50</v>
      </c>
      <c r="F237" s="3" t="s">
        <v>45</v>
      </c>
      <c r="G237" s="2"/>
      <c r="H237" s="2"/>
      <c r="I237" s="3" t="s">
        <v>60</v>
      </c>
      <c r="J237" s="3" t="s">
        <v>62</v>
      </c>
      <c r="K237" s="3" t="s">
        <v>69</v>
      </c>
      <c r="L237" s="3" t="s">
        <v>42</v>
      </c>
      <c r="M237" s="2"/>
      <c r="N237" s="3" t="s">
        <v>71</v>
      </c>
      <c r="O237" s="13" t="str">
        <f t="shared" si="6"/>
        <v>ACDGHIJL</v>
      </c>
      <c r="P237" s="2" t="s">
        <v>115</v>
      </c>
      <c r="Q237" s="2" t="s">
        <v>116</v>
      </c>
      <c r="R237" s="2" t="s">
        <v>112</v>
      </c>
      <c r="S237" s="2" t="s">
        <v>120</v>
      </c>
      <c r="T237" s="2" t="s">
        <v>122</v>
      </c>
      <c r="U237" s="2" t="s">
        <v>119</v>
      </c>
      <c r="V237" s="2" t="s">
        <v>117</v>
      </c>
      <c r="W237" s="8" t="s">
        <v>113</v>
      </c>
      <c r="X237" s="13" t="str">
        <f t="shared" si="7"/>
        <v>3H3G3J3C3A3D3L3I</v>
      </c>
    </row>
    <row r="238" spans="2:24" ht="15.75" thickBot="1" x14ac:dyDescent="0.3">
      <c r="B238" s="7">
        <v>235</v>
      </c>
      <c r="C238" s="3" t="s">
        <v>20</v>
      </c>
      <c r="D238" s="2"/>
      <c r="E238" s="3" t="s">
        <v>50</v>
      </c>
      <c r="F238" s="3" t="s">
        <v>45</v>
      </c>
      <c r="G238" s="2"/>
      <c r="H238" s="2"/>
      <c r="I238" s="3" t="s">
        <v>60</v>
      </c>
      <c r="J238" s="3" t="s">
        <v>62</v>
      </c>
      <c r="K238" s="3" t="s">
        <v>69</v>
      </c>
      <c r="L238" s="3" t="s">
        <v>42</v>
      </c>
      <c r="M238" s="3" t="s">
        <v>70</v>
      </c>
      <c r="N238" s="2"/>
      <c r="O238" s="13" t="str">
        <f t="shared" si="6"/>
        <v>ACDGHIJK</v>
      </c>
      <c r="P238" s="2" t="s">
        <v>115</v>
      </c>
      <c r="Q238" s="2" t="s">
        <v>116</v>
      </c>
      <c r="R238" s="2" t="s">
        <v>112</v>
      </c>
      <c r="S238" s="2" t="s">
        <v>120</v>
      </c>
      <c r="T238" s="2" t="s">
        <v>122</v>
      </c>
      <c r="U238" s="2" t="s">
        <v>119</v>
      </c>
      <c r="V238" s="2" t="s">
        <v>113</v>
      </c>
      <c r="W238" s="8" t="s">
        <v>118</v>
      </c>
      <c r="X238" s="13" t="str">
        <f t="shared" si="7"/>
        <v>3H3G3J3C3A3D3I3K</v>
      </c>
    </row>
    <row r="239" spans="2:24" ht="15.75" thickBot="1" x14ac:dyDescent="0.3">
      <c r="B239" s="7">
        <v>236</v>
      </c>
      <c r="C239" s="3" t="s">
        <v>20</v>
      </c>
      <c r="D239" s="2"/>
      <c r="E239" s="3" t="s">
        <v>50</v>
      </c>
      <c r="F239" s="3" t="s">
        <v>45</v>
      </c>
      <c r="G239" s="2"/>
      <c r="H239" s="3" t="s">
        <v>58</v>
      </c>
      <c r="I239" s="2"/>
      <c r="J239" s="2"/>
      <c r="K239" s="3" t="s">
        <v>69</v>
      </c>
      <c r="L239" s="3" t="s">
        <v>42</v>
      </c>
      <c r="M239" s="3" t="s">
        <v>70</v>
      </c>
      <c r="N239" s="3" t="s">
        <v>71</v>
      </c>
      <c r="O239" s="13" t="str">
        <f t="shared" si="6"/>
        <v>ACDFIJKL</v>
      </c>
      <c r="P239" s="2" t="s">
        <v>120</v>
      </c>
      <c r="Q239" s="2" t="s">
        <v>112</v>
      </c>
      <c r="R239" s="2" t="s">
        <v>113</v>
      </c>
      <c r="S239" s="2" t="s">
        <v>119</v>
      </c>
      <c r="T239" s="2" t="s">
        <v>122</v>
      </c>
      <c r="U239" s="2" t="s">
        <v>114</v>
      </c>
      <c r="V239" s="2" t="s">
        <v>117</v>
      </c>
      <c r="W239" s="8" t="s">
        <v>118</v>
      </c>
      <c r="X239" s="13" t="str">
        <f t="shared" si="7"/>
        <v>3C3J3I3D3A3F3L3K</v>
      </c>
    </row>
    <row r="240" spans="2:24" ht="15.75" thickBot="1" x14ac:dyDescent="0.3">
      <c r="B240" s="7">
        <v>237</v>
      </c>
      <c r="C240" s="3" t="s">
        <v>20</v>
      </c>
      <c r="D240" s="2"/>
      <c r="E240" s="3" t="s">
        <v>50</v>
      </c>
      <c r="F240" s="3" t="s">
        <v>45</v>
      </c>
      <c r="G240" s="2"/>
      <c r="H240" s="3" t="s">
        <v>58</v>
      </c>
      <c r="I240" s="2"/>
      <c r="J240" s="3" t="s">
        <v>62</v>
      </c>
      <c r="K240" s="2"/>
      <c r="L240" s="3" t="s">
        <v>42</v>
      </c>
      <c r="M240" s="3" t="s">
        <v>70</v>
      </c>
      <c r="N240" s="3" t="s">
        <v>71</v>
      </c>
      <c r="O240" s="13" t="str">
        <f t="shared" si="6"/>
        <v>ACDFHJKL</v>
      </c>
      <c r="P240" s="2" t="s">
        <v>115</v>
      </c>
      <c r="Q240" s="2" t="s">
        <v>112</v>
      </c>
      <c r="R240" s="2" t="s">
        <v>114</v>
      </c>
      <c r="S240" s="2" t="s">
        <v>120</v>
      </c>
      <c r="T240" s="2" t="s">
        <v>122</v>
      </c>
      <c r="U240" s="2" t="s">
        <v>119</v>
      </c>
      <c r="V240" s="2" t="s">
        <v>117</v>
      </c>
      <c r="W240" s="8" t="s">
        <v>118</v>
      </c>
      <c r="X240" s="13" t="str">
        <f t="shared" si="7"/>
        <v>3H3J3F3C3A3D3L3K</v>
      </c>
    </row>
    <row r="241" spans="2:24" ht="15.75" thickBot="1" x14ac:dyDescent="0.3">
      <c r="B241" s="7">
        <v>238</v>
      </c>
      <c r="C241" s="3" t="s">
        <v>20</v>
      </c>
      <c r="D241" s="2"/>
      <c r="E241" s="3" t="s">
        <v>50</v>
      </c>
      <c r="F241" s="3" t="s">
        <v>45</v>
      </c>
      <c r="G241" s="2"/>
      <c r="H241" s="3" t="s">
        <v>58</v>
      </c>
      <c r="I241" s="2"/>
      <c r="J241" s="3" t="s">
        <v>62</v>
      </c>
      <c r="K241" s="3" t="s">
        <v>69</v>
      </c>
      <c r="L241" s="2"/>
      <c r="M241" s="3" t="s">
        <v>70</v>
      </c>
      <c r="N241" s="3" t="s">
        <v>71</v>
      </c>
      <c r="O241" s="13" t="str">
        <f t="shared" si="6"/>
        <v>ACDFHIKL</v>
      </c>
      <c r="P241" s="2" t="s">
        <v>115</v>
      </c>
      <c r="Q241" s="2" t="s">
        <v>114</v>
      </c>
      <c r="R241" s="2" t="s">
        <v>113</v>
      </c>
      <c r="S241" s="2" t="s">
        <v>120</v>
      </c>
      <c r="T241" s="2" t="s">
        <v>122</v>
      </c>
      <c r="U241" s="2" t="s">
        <v>119</v>
      </c>
      <c r="V241" s="2" t="s">
        <v>117</v>
      </c>
      <c r="W241" s="8" t="s">
        <v>118</v>
      </c>
      <c r="X241" s="13" t="str">
        <f t="shared" si="7"/>
        <v>3H3F3I3C3A3D3L3K</v>
      </c>
    </row>
    <row r="242" spans="2:24" ht="15.75" thickBot="1" x14ac:dyDescent="0.3">
      <c r="B242" s="7">
        <v>239</v>
      </c>
      <c r="C242" s="3" t="s">
        <v>20</v>
      </c>
      <c r="D242" s="2"/>
      <c r="E242" s="3" t="s">
        <v>50</v>
      </c>
      <c r="F242" s="3" t="s">
        <v>45</v>
      </c>
      <c r="G242" s="2"/>
      <c r="H242" s="3" t="s">
        <v>58</v>
      </c>
      <c r="I242" s="2"/>
      <c r="J242" s="3" t="s">
        <v>62</v>
      </c>
      <c r="K242" s="3" t="s">
        <v>69</v>
      </c>
      <c r="L242" s="3" t="s">
        <v>42</v>
      </c>
      <c r="M242" s="2"/>
      <c r="N242" s="3" t="s">
        <v>71</v>
      </c>
      <c r="O242" s="13" t="str">
        <f t="shared" si="6"/>
        <v>ACDFHIJL</v>
      </c>
      <c r="P242" s="2" t="s">
        <v>115</v>
      </c>
      <c r="Q242" s="2" t="s">
        <v>112</v>
      </c>
      <c r="R242" s="2" t="s">
        <v>114</v>
      </c>
      <c r="S242" s="2" t="s">
        <v>120</v>
      </c>
      <c r="T242" s="2" t="s">
        <v>122</v>
      </c>
      <c r="U242" s="2" t="s">
        <v>119</v>
      </c>
      <c r="V242" s="2" t="s">
        <v>117</v>
      </c>
      <c r="W242" s="8" t="s">
        <v>113</v>
      </c>
      <c r="X242" s="13" t="str">
        <f t="shared" si="7"/>
        <v>3H3J3F3C3A3D3L3I</v>
      </c>
    </row>
    <row r="243" spans="2:24" ht="15.75" thickBot="1" x14ac:dyDescent="0.3">
      <c r="B243" s="7">
        <v>240</v>
      </c>
      <c r="C243" s="3" t="s">
        <v>20</v>
      </c>
      <c r="D243" s="2"/>
      <c r="E243" s="3" t="s">
        <v>50</v>
      </c>
      <c r="F243" s="3" t="s">
        <v>45</v>
      </c>
      <c r="G243" s="2"/>
      <c r="H243" s="3" t="s">
        <v>58</v>
      </c>
      <c r="I243" s="2"/>
      <c r="J243" s="3" t="s">
        <v>62</v>
      </c>
      <c r="K243" s="3" t="s">
        <v>69</v>
      </c>
      <c r="L243" s="3" t="s">
        <v>42</v>
      </c>
      <c r="M243" s="3" t="s">
        <v>70</v>
      </c>
      <c r="N243" s="2"/>
      <c r="O243" s="13" t="str">
        <f t="shared" si="6"/>
        <v>ACDFHIJK</v>
      </c>
      <c r="P243" s="2" t="s">
        <v>115</v>
      </c>
      <c r="Q243" s="2" t="s">
        <v>112</v>
      </c>
      <c r="R243" s="2" t="s">
        <v>114</v>
      </c>
      <c r="S243" s="2" t="s">
        <v>120</v>
      </c>
      <c r="T243" s="2" t="s">
        <v>122</v>
      </c>
      <c r="U243" s="2" t="s">
        <v>119</v>
      </c>
      <c r="V243" s="2" t="s">
        <v>113</v>
      </c>
      <c r="W243" s="8" t="s">
        <v>118</v>
      </c>
      <c r="X243" s="13" t="str">
        <f t="shared" si="7"/>
        <v>3H3J3F3C3A3D3I3K</v>
      </c>
    </row>
    <row r="244" spans="2:24" ht="15.75" thickBot="1" x14ac:dyDescent="0.3">
      <c r="B244" s="7">
        <v>241</v>
      </c>
      <c r="C244" s="3" t="s">
        <v>20</v>
      </c>
      <c r="D244" s="2"/>
      <c r="E244" s="3" t="s">
        <v>50</v>
      </c>
      <c r="F244" s="3" t="s">
        <v>45</v>
      </c>
      <c r="G244" s="2"/>
      <c r="H244" s="3" t="s">
        <v>58</v>
      </c>
      <c r="I244" s="3" t="s">
        <v>60</v>
      </c>
      <c r="J244" s="2"/>
      <c r="K244" s="2"/>
      <c r="L244" s="3" t="s">
        <v>42</v>
      </c>
      <c r="M244" s="3" t="s">
        <v>70</v>
      </c>
      <c r="N244" s="3" t="s">
        <v>71</v>
      </c>
      <c r="O244" s="13" t="str">
        <f t="shared" si="6"/>
        <v>ACDFGJKL</v>
      </c>
      <c r="P244" s="2" t="s">
        <v>120</v>
      </c>
      <c r="Q244" s="2" t="s">
        <v>116</v>
      </c>
      <c r="R244" s="2" t="s">
        <v>112</v>
      </c>
      <c r="S244" s="2" t="s">
        <v>119</v>
      </c>
      <c r="T244" s="2" t="s">
        <v>122</v>
      </c>
      <c r="U244" s="2" t="s">
        <v>114</v>
      </c>
      <c r="V244" s="2" t="s">
        <v>117</v>
      </c>
      <c r="W244" s="8" t="s">
        <v>118</v>
      </c>
      <c r="X244" s="13" t="str">
        <f t="shared" si="7"/>
        <v>3C3G3J3D3A3F3L3K</v>
      </c>
    </row>
    <row r="245" spans="2:24" ht="15.75" thickBot="1" x14ac:dyDescent="0.3">
      <c r="B245" s="7">
        <v>242</v>
      </c>
      <c r="C245" s="3" t="s">
        <v>20</v>
      </c>
      <c r="D245" s="2"/>
      <c r="E245" s="3" t="s">
        <v>50</v>
      </c>
      <c r="F245" s="3" t="s">
        <v>45</v>
      </c>
      <c r="G245" s="2"/>
      <c r="H245" s="3" t="s">
        <v>58</v>
      </c>
      <c r="I245" s="3" t="s">
        <v>60</v>
      </c>
      <c r="J245" s="2"/>
      <c r="K245" s="3" t="s">
        <v>69</v>
      </c>
      <c r="L245" s="2"/>
      <c r="M245" s="3" t="s">
        <v>70</v>
      </c>
      <c r="N245" s="3" t="s">
        <v>71</v>
      </c>
      <c r="O245" s="13" t="str">
        <f t="shared" si="6"/>
        <v>ACDFGIKL</v>
      </c>
      <c r="P245" s="2" t="s">
        <v>120</v>
      </c>
      <c r="Q245" s="2" t="s">
        <v>116</v>
      </c>
      <c r="R245" s="2" t="s">
        <v>113</v>
      </c>
      <c r="S245" s="2" t="s">
        <v>119</v>
      </c>
      <c r="T245" s="2" t="s">
        <v>122</v>
      </c>
      <c r="U245" s="2" t="s">
        <v>114</v>
      </c>
      <c r="V245" s="2" t="s">
        <v>117</v>
      </c>
      <c r="W245" s="8" t="s">
        <v>118</v>
      </c>
      <c r="X245" s="13" t="str">
        <f t="shared" si="7"/>
        <v>3C3G3I3D3A3F3L3K</v>
      </c>
    </row>
    <row r="246" spans="2:24" ht="15.75" thickBot="1" x14ac:dyDescent="0.3">
      <c r="B246" s="7">
        <v>243</v>
      </c>
      <c r="C246" s="3" t="s">
        <v>20</v>
      </c>
      <c r="D246" s="2"/>
      <c r="E246" s="3" t="s">
        <v>50</v>
      </c>
      <c r="F246" s="3" t="s">
        <v>45</v>
      </c>
      <c r="G246" s="2"/>
      <c r="H246" s="3" t="s">
        <v>58</v>
      </c>
      <c r="I246" s="3" t="s">
        <v>60</v>
      </c>
      <c r="J246" s="2"/>
      <c r="K246" s="3" t="s">
        <v>69</v>
      </c>
      <c r="L246" s="3" t="s">
        <v>42</v>
      </c>
      <c r="M246" s="2"/>
      <c r="N246" s="3" t="s">
        <v>71</v>
      </c>
      <c r="O246" s="13" t="str">
        <f t="shared" si="6"/>
        <v>ACDFGIJL</v>
      </c>
      <c r="P246" s="2" t="s">
        <v>120</v>
      </c>
      <c r="Q246" s="2" t="s">
        <v>116</v>
      </c>
      <c r="R246" s="2" t="s">
        <v>112</v>
      </c>
      <c r="S246" s="2" t="s">
        <v>119</v>
      </c>
      <c r="T246" s="2" t="s">
        <v>122</v>
      </c>
      <c r="U246" s="2" t="s">
        <v>114</v>
      </c>
      <c r="V246" s="2" t="s">
        <v>117</v>
      </c>
      <c r="W246" s="8" t="s">
        <v>113</v>
      </c>
      <c r="X246" s="13" t="str">
        <f t="shared" si="7"/>
        <v>3C3G3J3D3A3F3L3I</v>
      </c>
    </row>
    <row r="247" spans="2:24" ht="15.75" thickBot="1" x14ac:dyDescent="0.3">
      <c r="B247" s="7">
        <v>244</v>
      </c>
      <c r="C247" s="3" t="s">
        <v>20</v>
      </c>
      <c r="D247" s="2"/>
      <c r="E247" s="3" t="s">
        <v>50</v>
      </c>
      <c r="F247" s="3" t="s">
        <v>45</v>
      </c>
      <c r="G247" s="2"/>
      <c r="H247" s="3" t="s">
        <v>58</v>
      </c>
      <c r="I247" s="3" t="s">
        <v>60</v>
      </c>
      <c r="J247" s="2"/>
      <c r="K247" s="3" t="s">
        <v>69</v>
      </c>
      <c r="L247" s="3" t="s">
        <v>42</v>
      </c>
      <c r="M247" s="3" t="s">
        <v>70</v>
      </c>
      <c r="N247" s="2"/>
      <c r="O247" s="13" t="str">
        <f t="shared" si="6"/>
        <v>ACDFGIJK</v>
      </c>
      <c r="P247" s="2" t="s">
        <v>120</v>
      </c>
      <c r="Q247" s="2" t="s">
        <v>116</v>
      </c>
      <c r="R247" s="2" t="s">
        <v>112</v>
      </c>
      <c r="S247" s="2" t="s">
        <v>119</v>
      </c>
      <c r="T247" s="2" t="s">
        <v>122</v>
      </c>
      <c r="U247" s="2" t="s">
        <v>114</v>
      </c>
      <c r="V247" s="2" t="s">
        <v>113</v>
      </c>
      <c r="W247" s="8" t="s">
        <v>118</v>
      </c>
      <c r="X247" s="13" t="str">
        <f t="shared" si="7"/>
        <v>3C3G3J3D3A3F3I3K</v>
      </c>
    </row>
    <row r="248" spans="2:24" ht="15.75" thickBot="1" x14ac:dyDescent="0.3">
      <c r="B248" s="7">
        <v>245</v>
      </c>
      <c r="C248" s="3" t="s">
        <v>20</v>
      </c>
      <c r="D248" s="2"/>
      <c r="E248" s="3" t="s">
        <v>50</v>
      </c>
      <c r="F248" s="3" t="s">
        <v>45</v>
      </c>
      <c r="G248" s="2"/>
      <c r="H248" s="3" t="s">
        <v>58</v>
      </c>
      <c r="I248" s="3" t="s">
        <v>60</v>
      </c>
      <c r="J248" s="3" t="s">
        <v>62</v>
      </c>
      <c r="K248" s="2"/>
      <c r="L248" s="2"/>
      <c r="M248" s="3" t="s">
        <v>70</v>
      </c>
      <c r="N248" s="3" t="s">
        <v>71</v>
      </c>
      <c r="O248" s="13" t="str">
        <f t="shared" si="6"/>
        <v>ACDFGHKL</v>
      </c>
      <c r="P248" s="2" t="s">
        <v>115</v>
      </c>
      <c r="Q248" s="2" t="s">
        <v>116</v>
      </c>
      <c r="R248" s="2" t="s">
        <v>114</v>
      </c>
      <c r="S248" s="2" t="s">
        <v>120</v>
      </c>
      <c r="T248" s="2" t="s">
        <v>122</v>
      </c>
      <c r="U248" s="2" t="s">
        <v>119</v>
      </c>
      <c r="V248" s="2" t="s">
        <v>117</v>
      </c>
      <c r="W248" s="8" t="s">
        <v>118</v>
      </c>
      <c r="X248" s="13" t="str">
        <f t="shared" si="7"/>
        <v>3H3G3F3C3A3D3L3K</v>
      </c>
    </row>
    <row r="249" spans="2:24" ht="15.75" thickBot="1" x14ac:dyDescent="0.3">
      <c r="B249" s="7">
        <v>246</v>
      </c>
      <c r="C249" s="3" t="s">
        <v>20</v>
      </c>
      <c r="D249" s="2"/>
      <c r="E249" s="3" t="s">
        <v>50</v>
      </c>
      <c r="F249" s="3" t="s">
        <v>45</v>
      </c>
      <c r="G249" s="2"/>
      <c r="H249" s="3" t="s">
        <v>58</v>
      </c>
      <c r="I249" s="3" t="s">
        <v>60</v>
      </c>
      <c r="J249" s="3" t="s">
        <v>62</v>
      </c>
      <c r="K249" s="2"/>
      <c r="L249" s="3" t="s">
        <v>42</v>
      </c>
      <c r="M249" s="2"/>
      <c r="N249" s="3" t="s">
        <v>71</v>
      </c>
      <c r="O249" s="13" t="str">
        <f t="shared" si="6"/>
        <v>ACDFGHJL</v>
      </c>
      <c r="P249" s="2" t="s">
        <v>120</v>
      </c>
      <c r="Q249" s="2" t="s">
        <v>116</v>
      </c>
      <c r="R249" s="2" t="s">
        <v>112</v>
      </c>
      <c r="S249" s="2" t="s">
        <v>119</v>
      </c>
      <c r="T249" s="2" t="s">
        <v>122</v>
      </c>
      <c r="U249" s="2" t="s">
        <v>114</v>
      </c>
      <c r="V249" s="2" t="s">
        <v>117</v>
      </c>
      <c r="W249" s="8" t="s">
        <v>115</v>
      </c>
      <c r="X249" s="13" t="str">
        <f t="shared" si="7"/>
        <v>3C3G3J3D3A3F3L3H</v>
      </c>
    </row>
    <row r="250" spans="2:24" ht="15.75" thickBot="1" x14ac:dyDescent="0.3">
      <c r="B250" s="7">
        <v>247</v>
      </c>
      <c r="C250" s="3" t="s">
        <v>20</v>
      </c>
      <c r="D250" s="2"/>
      <c r="E250" s="3" t="s">
        <v>50</v>
      </c>
      <c r="F250" s="3" t="s">
        <v>45</v>
      </c>
      <c r="G250" s="2"/>
      <c r="H250" s="3" t="s">
        <v>58</v>
      </c>
      <c r="I250" s="3" t="s">
        <v>60</v>
      </c>
      <c r="J250" s="3" t="s">
        <v>62</v>
      </c>
      <c r="K250" s="2"/>
      <c r="L250" s="3" t="s">
        <v>42</v>
      </c>
      <c r="M250" s="3" t="s">
        <v>70</v>
      </c>
      <c r="N250" s="2"/>
      <c r="O250" s="13" t="str">
        <f t="shared" si="6"/>
        <v>ACDFGHJK</v>
      </c>
      <c r="P250" s="2" t="s">
        <v>115</v>
      </c>
      <c r="Q250" s="2" t="s">
        <v>116</v>
      </c>
      <c r="R250" s="2" t="s">
        <v>112</v>
      </c>
      <c r="S250" s="2" t="s">
        <v>120</v>
      </c>
      <c r="T250" s="2" t="s">
        <v>122</v>
      </c>
      <c r="U250" s="2" t="s">
        <v>114</v>
      </c>
      <c r="V250" s="2" t="s">
        <v>119</v>
      </c>
      <c r="W250" s="8" t="s">
        <v>118</v>
      </c>
      <c r="X250" s="13" t="str">
        <f t="shared" si="7"/>
        <v>3H3G3J3C3A3F3D3K</v>
      </c>
    </row>
    <row r="251" spans="2:24" ht="15.75" thickBot="1" x14ac:dyDescent="0.3">
      <c r="B251" s="7">
        <v>248</v>
      </c>
      <c r="C251" s="3" t="s">
        <v>20</v>
      </c>
      <c r="D251" s="2"/>
      <c r="E251" s="3" t="s">
        <v>50</v>
      </c>
      <c r="F251" s="3" t="s">
        <v>45</v>
      </c>
      <c r="G251" s="2"/>
      <c r="H251" s="3" t="s">
        <v>58</v>
      </c>
      <c r="I251" s="3" t="s">
        <v>60</v>
      </c>
      <c r="J251" s="3" t="s">
        <v>62</v>
      </c>
      <c r="K251" s="3" t="s">
        <v>69</v>
      </c>
      <c r="L251" s="2"/>
      <c r="M251" s="2"/>
      <c r="N251" s="3" t="s">
        <v>71</v>
      </c>
      <c r="O251" s="13" t="str">
        <f t="shared" si="6"/>
        <v>ACDFGHIL</v>
      </c>
      <c r="P251" s="2" t="s">
        <v>115</v>
      </c>
      <c r="Q251" s="2" t="s">
        <v>116</v>
      </c>
      <c r="R251" s="2" t="s">
        <v>114</v>
      </c>
      <c r="S251" s="2" t="s">
        <v>120</v>
      </c>
      <c r="T251" s="2" t="s">
        <v>122</v>
      </c>
      <c r="U251" s="2" t="s">
        <v>119</v>
      </c>
      <c r="V251" s="2" t="s">
        <v>117</v>
      </c>
      <c r="W251" s="8" t="s">
        <v>113</v>
      </c>
      <c r="X251" s="13" t="str">
        <f t="shared" si="7"/>
        <v>3H3G3F3C3A3D3L3I</v>
      </c>
    </row>
    <row r="252" spans="2:24" ht="15.75" thickBot="1" x14ac:dyDescent="0.3">
      <c r="B252" s="7">
        <v>249</v>
      </c>
      <c r="C252" s="3" t="s">
        <v>20</v>
      </c>
      <c r="D252" s="2"/>
      <c r="E252" s="3" t="s">
        <v>50</v>
      </c>
      <c r="F252" s="3" t="s">
        <v>45</v>
      </c>
      <c r="G252" s="2"/>
      <c r="H252" s="3" t="s">
        <v>58</v>
      </c>
      <c r="I252" s="3" t="s">
        <v>60</v>
      </c>
      <c r="J252" s="3" t="s">
        <v>62</v>
      </c>
      <c r="K252" s="3" t="s">
        <v>69</v>
      </c>
      <c r="L252" s="2"/>
      <c r="M252" s="3" t="s">
        <v>70</v>
      </c>
      <c r="N252" s="2"/>
      <c r="O252" s="13" t="str">
        <f t="shared" si="6"/>
        <v>ACDFGHIK</v>
      </c>
      <c r="P252" s="2" t="s">
        <v>115</v>
      </c>
      <c r="Q252" s="2" t="s">
        <v>116</v>
      </c>
      <c r="R252" s="2" t="s">
        <v>114</v>
      </c>
      <c r="S252" s="2" t="s">
        <v>120</v>
      </c>
      <c r="T252" s="2" t="s">
        <v>122</v>
      </c>
      <c r="U252" s="2" t="s">
        <v>119</v>
      </c>
      <c r="V252" s="2" t="s">
        <v>113</v>
      </c>
      <c r="W252" s="8" t="s">
        <v>118</v>
      </c>
      <c r="X252" s="13" t="str">
        <f t="shared" si="7"/>
        <v>3H3G3F3C3A3D3I3K</v>
      </c>
    </row>
    <row r="253" spans="2:24" ht="15.75" thickBot="1" x14ac:dyDescent="0.3">
      <c r="B253" s="7">
        <v>250</v>
      </c>
      <c r="C253" s="3" t="s">
        <v>20</v>
      </c>
      <c r="D253" s="2"/>
      <c r="E253" s="3" t="s">
        <v>50</v>
      </c>
      <c r="F253" s="3" t="s">
        <v>45</v>
      </c>
      <c r="G253" s="2"/>
      <c r="H253" s="3" t="s">
        <v>58</v>
      </c>
      <c r="I253" s="3" t="s">
        <v>60</v>
      </c>
      <c r="J253" s="3" t="s">
        <v>62</v>
      </c>
      <c r="K253" s="3" t="s">
        <v>69</v>
      </c>
      <c r="L253" s="3" t="s">
        <v>42</v>
      </c>
      <c r="M253" s="2"/>
      <c r="N253" s="2"/>
      <c r="O253" s="13" t="str">
        <f t="shared" si="6"/>
        <v>ACDFGHIJ</v>
      </c>
      <c r="P253" s="2" t="s">
        <v>115</v>
      </c>
      <c r="Q253" s="2" t="s">
        <v>116</v>
      </c>
      <c r="R253" s="2" t="s">
        <v>112</v>
      </c>
      <c r="S253" s="2" t="s">
        <v>120</v>
      </c>
      <c r="T253" s="2" t="s">
        <v>122</v>
      </c>
      <c r="U253" s="2" t="s">
        <v>114</v>
      </c>
      <c r="V253" s="2" t="s">
        <v>119</v>
      </c>
      <c r="W253" s="8" t="s">
        <v>113</v>
      </c>
      <c r="X253" s="13" t="str">
        <f t="shared" si="7"/>
        <v>3H3G3J3C3A3F3D3I</v>
      </c>
    </row>
    <row r="254" spans="2:24" ht="15.75" thickBot="1" x14ac:dyDescent="0.3">
      <c r="B254" s="7">
        <v>251</v>
      </c>
      <c r="C254" s="3" t="s">
        <v>20</v>
      </c>
      <c r="D254" s="2"/>
      <c r="E254" s="3" t="s">
        <v>50</v>
      </c>
      <c r="F254" s="3" t="s">
        <v>45</v>
      </c>
      <c r="G254" s="3" t="s">
        <v>44</v>
      </c>
      <c r="H254" s="2"/>
      <c r="I254" s="2"/>
      <c r="J254" s="2"/>
      <c r="K254" s="3" t="s">
        <v>69</v>
      </c>
      <c r="L254" s="3" t="s">
        <v>42</v>
      </c>
      <c r="M254" s="3" t="s">
        <v>70</v>
      </c>
      <c r="N254" s="3" t="s">
        <v>71</v>
      </c>
      <c r="O254" s="13" t="str">
        <f t="shared" si="6"/>
        <v>ACDEIJKL</v>
      </c>
      <c r="P254" s="2" t="s">
        <v>111</v>
      </c>
      <c r="Q254" s="2" t="s">
        <v>112</v>
      </c>
      <c r="R254" s="2" t="s">
        <v>113</v>
      </c>
      <c r="S254" s="2" t="s">
        <v>120</v>
      </c>
      <c r="T254" s="2" t="s">
        <v>122</v>
      </c>
      <c r="U254" s="2" t="s">
        <v>119</v>
      </c>
      <c r="V254" s="2" t="s">
        <v>117</v>
      </c>
      <c r="W254" s="8" t="s">
        <v>118</v>
      </c>
      <c r="X254" s="13" t="str">
        <f t="shared" si="7"/>
        <v>3E3J3I3C3A3D3L3K</v>
      </c>
    </row>
    <row r="255" spans="2:24" ht="15.75" thickBot="1" x14ac:dyDescent="0.3">
      <c r="B255" s="7">
        <v>252</v>
      </c>
      <c r="C255" s="3" t="s">
        <v>20</v>
      </c>
      <c r="D255" s="2"/>
      <c r="E255" s="3" t="s">
        <v>50</v>
      </c>
      <c r="F255" s="3" t="s">
        <v>45</v>
      </c>
      <c r="G255" s="3" t="s">
        <v>44</v>
      </c>
      <c r="H255" s="2"/>
      <c r="I255" s="2"/>
      <c r="J255" s="3" t="s">
        <v>62</v>
      </c>
      <c r="K255" s="2"/>
      <c r="L255" s="3" t="s">
        <v>42</v>
      </c>
      <c r="M255" s="3" t="s">
        <v>70</v>
      </c>
      <c r="N255" s="3" t="s">
        <v>71</v>
      </c>
      <c r="O255" s="13" t="str">
        <f t="shared" si="6"/>
        <v>ACDEHJKL</v>
      </c>
      <c r="P255" s="2" t="s">
        <v>115</v>
      </c>
      <c r="Q255" s="2" t="s">
        <v>112</v>
      </c>
      <c r="R255" s="2" t="s">
        <v>111</v>
      </c>
      <c r="S255" s="2" t="s">
        <v>120</v>
      </c>
      <c r="T255" s="2" t="s">
        <v>122</v>
      </c>
      <c r="U255" s="2" t="s">
        <v>119</v>
      </c>
      <c r="V255" s="2" t="s">
        <v>117</v>
      </c>
      <c r="W255" s="8" t="s">
        <v>118</v>
      </c>
      <c r="X255" s="13" t="str">
        <f t="shared" si="7"/>
        <v>3H3J3E3C3A3D3L3K</v>
      </c>
    </row>
    <row r="256" spans="2:24" ht="15.75" thickBot="1" x14ac:dyDescent="0.3">
      <c r="B256" s="7">
        <v>253</v>
      </c>
      <c r="C256" s="3" t="s">
        <v>20</v>
      </c>
      <c r="D256" s="2"/>
      <c r="E256" s="3" t="s">
        <v>50</v>
      </c>
      <c r="F256" s="3" t="s">
        <v>45</v>
      </c>
      <c r="G256" s="3" t="s">
        <v>44</v>
      </c>
      <c r="H256" s="2"/>
      <c r="I256" s="2"/>
      <c r="J256" s="3" t="s">
        <v>62</v>
      </c>
      <c r="K256" s="3" t="s">
        <v>69</v>
      </c>
      <c r="L256" s="2"/>
      <c r="M256" s="3" t="s">
        <v>70</v>
      </c>
      <c r="N256" s="3" t="s">
        <v>71</v>
      </c>
      <c r="O256" s="13" t="str">
        <f t="shared" si="6"/>
        <v>ACDEHIKL</v>
      </c>
      <c r="P256" s="2" t="s">
        <v>115</v>
      </c>
      <c r="Q256" s="2" t="s">
        <v>111</v>
      </c>
      <c r="R256" s="2" t="s">
        <v>113</v>
      </c>
      <c r="S256" s="2" t="s">
        <v>120</v>
      </c>
      <c r="T256" s="2" t="s">
        <v>122</v>
      </c>
      <c r="U256" s="2" t="s">
        <v>119</v>
      </c>
      <c r="V256" s="2" t="s">
        <v>117</v>
      </c>
      <c r="W256" s="8" t="s">
        <v>118</v>
      </c>
      <c r="X256" s="13" t="str">
        <f t="shared" si="7"/>
        <v>3H3E3I3C3A3D3L3K</v>
      </c>
    </row>
    <row r="257" spans="2:24" ht="15.75" thickBot="1" x14ac:dyDescent="0.3">
      <c r="B257" s="7">
        <v>254</v>
      </c>
      <c r="C257" s="3" t="s">
        <v>20</v>
      </c>
      <c r="D257" s="2"/>
      <c r="E257" s="3" t="s">
        <v>50</v>
      </c>
      <c r="F257" s="3" t="s">
        <v>45</v>
      </c>
      <c r="G257" s="3" t="s">
        <v>44</v>
      </c>
      <c r="H257" s="2"/>
      <c r="I257" s="2"/>
      <c r="J257" s="3" t="s">
        <v>62</v>
      </c>
      <c r="K257" s="3" t="s">
        <v>69</v>
      </c>
      <c r="L257" s="3" t="s">
        <v>42</v>
      </c>
      <c r="M257" s="2"/>
      <c r="N257" s="3" t="s">
        <v>71</v>
      </c>
      <c r="O257" s="13" t="str">
        <f t="shared" si="6"/>
        <v>ACDEHIJL</v>
      </c>
      <c r="P257" s="2" t="s">
        <v>115</v>
      </c>
      <c r="Q257" s="2" t="s">
        <v>112</v>
      </c>
      <c r="R257" s="2" t="s">
        <v>111</v>
      </c>
      <c r="S257" s="2" t="s">
        <v>120</v>
      </c>
      <c r="T257" s="2" t="s">
        <v>122</v>
      </c>
      <c r="U257" s="2" t="s">
        <v>119</v>
      </c>
      <c r="V257" s="2" t="s">
        <v>117</v>
      </c>
      <c r="W257" s="8" t="s">
        <v>113</v>
      </c>
      <c r="X257" s="13" t="str">
        <f t="shared" si="7"/>
        <v>3H3J3E3C3A3D3L3I</v>
      </c>
    </row>
    <row r="258" spans="2:24" ht="15.75" thickBot="1" x14ac:dyDescent="0.3">
      <c r="B258" s="7">
        <v>255</v>
      </c>
      <c r="C258" s="3" t="s">
        <v>20</v>
      </c>
      <c r="D258" s="2"/>
      <c r="E258" s="3" t="s">
        <v>50</v>
      </c>
      <c r="F258" s="3" t="s">
        <v>45</v>
      </c>
      <c r="G258" s="3" t="s">
        <v>44</v>
      </c>
      <c r="H258" s="2"/>
      <c r="I258" s="2"/>
      <c r="J258" s="3" t="s">
        <v>62</v>
      </c>
      <c r="K258" s="3" t="s">
        <v>69</v>
      </c>
      <c r="L258" s="3" t="s">
        <v>42</v>
      </c>
      <c r="M258" s="3" t="s">
        <v>70</v>
      </c>
      <c r="N258" s="2"/>
      <c r="O258" s="13" t="str">
        <f t="shared" si="6"/>
        <v>ACDEHIJK</v>
      </c>
      <c r="P258" s="2" t="s">
        <v>115</v>
      </c>
      <c r="Q258" s="2" t="s">
        <v>112</v>
      </c>
      <c r="R258" s="2" t="s">
        <v>111</v>
      </c>
      <c r="S258" s="2" t="s">
        <v>120</v>
      </c>
      <c r="T258" s="2" t="s">
        <v>122</v>
      </c>
      <c r="U258" s="2" t="s">
        <v>119</v>
      </c>
      <c r="V258" s="2" t="s">
        <v>113</v>
      </c>
      <c r="W258" s="8" t="s">
        <v>118</v>
      </c>
      <c r="X258" s="13" t="str">
        <f t="shared" si="7"/>
        <v>3H3J3E3C3A3D3I3K</v>
      </c>
    </row>
    <row r="259" spans="2:24" ht="15.75" thickBot="1" x14ac:dyDescent="0.3">
      <c r="B259" s="7">
        <v>256</v>
      </c>
      <c r="C259" s="3" t="s">
        <v>20</v>
      </c>
      <c r="D259" s="2"/>
      <c r="E259" s="3" t="s">
        <v>50</v>
      </c>
      <c r="F259" s="3" t="s">
        <v>45</v>
      </c>
      <c r="G259" s="3" t="s">
        <v>44</v>
      </c>
      <c r="H259" s="2"/>
      <c r="I259" s="3" t="s">
        <v>60</v>
      </c>
      <c r="J259" s="2"/>
      <c r="K259" s="2"/>
      <c r="L259" s="3" t="s">
        <v>42</v>
      </c>
      <c r="M259" s="3" t="s">
        <v>70</v>
      </c>
      <c r="N259" s="3" t="s">
        <v>71</v>
      </c>
      <c r="O259" s="13" t="str">
        <f t="shared" si="6"/>
        <v>ACDEGJKL</v>
      </c>
      <c r="P259" s="2" t="s">
        <v>111</v>
      </c>
      <c r="Q259" s="2" t="s">
        <v>116</v>
      </c>
      <c r="R259" s="2" t="s">
        <v>112</v>
      </c>
      <c r="S259" s="2" t="s">
        <v>120</v>
      </c>
      <c r="T259" s="2" t="s">
        <v>122</v>
      </c>
      <c r="U259" s="2" t="s">
        <v>119</v>
      </c>
      <c r="V259" s="2" t="s">
        <v>117</v>
      </c>
      <c r="W259" s="8" t="s">
        <v>118</v>
      </c>
      <c r="X259" s="13" t="str">
        <f t="shared" si="7"/>
        <v>3E3G3J3C3A3D3L3K</v>
      </c>
    </row>
    <row r="260" spans="2:24" ht="15.75" thickBot="1" x14ac:dyDescent="0.3">
      <c r="B260" s="7">
        <v>257</v>
      </c>
      <c r="C260" s="3" t="s">
        <v>20</v>
      </c>
      <c r="D260" s="2"/>
      <c r="E260" s="3" t="s">
        <v>50</v>
      </c>
      <c r="F260" s="3" t="s">
        <v>45</v>
      </c>
      <c r="G260" s="3" t="s">
        <v>44</v>
      </c>
      <c r="H260" s="2"/>
      <c r="I260" s="3" t="s">
        <v>60</v>
      </c>
      <c r="J260" s="2"/>
      <c r="K260" s="3" t="s">
        <v>69</v>
      </c>
      <c r="L260" s="2"/>
      <c r="M260" s="3" t="s">
        <v>70</v>
      </c>
      <c r="N260" s="3" t="s">
        <v>71</v>
      </c>
      <c r="O260" s="13" t="str">
        <f t="shared" si="6"/>
        <v>ACDEGIKL</v>
      </c>
      <c r="P260" s="2" t="s">
        <v>111</v>
      </c>
      <c r="Q260" s="2" t="s">
        <v>116</v>
      </c>
      <c r="R260" s="2" t="s">
        <v>113</v>
      </c>
      <c r="S260" s="2" t="s">
        <v>120</v>
      </c>
      <c r="T260" s="2" t="s">
        <v>122</v>
      </c>
      <c r="U260" s="2" t="s">
        <v>119</v>
      </c>
      <c r="V260" s="2" t="s">
        <v>117</v>
      </c>
      <c r="W260" s="8" t="s">
        <v>118</v>
      </c>
      <c r="X260" s="13" t="str">
        <f t="shared" si="7"/>
        <v>3E3G3I3C3A3D3L3K</v>
      </c>
    </row>
    <row r="261" spans="2:24" ht="15.75" thickBot="1" x14ac:dyDescent="0.3">
      <c r="B261" s="7">
        <v>258</v>
      </c>
      <c r="C261" s="3" t="s">
        <v>20</v>
      </c>
      <c r="D261" s="2"/>
      <c r="E261" s="3" t="s">
        <v>50</v>
      </c>
      <c r="F261" s="3" t="s">
        <v>45</v>
      </c>
      <c r="G261" s="3" t="s">
        <v>44</v>
      </c>
      <c r="H261" s="2"/>
      <c r="I261" s="3" t="s">
        <v>60</v>
      </c>
      <c r="J261" s="2"/>
      <c r="K261" s="3" t="s">
        <v>69</v>
      </c>
      <c r="L261" s="3" t="s">
        <v>42</v>
      </c>
      <c r="M261" s="2"/>
      <c r="N261" s="3" t="s">
        <v>71</v>
      </c>
      <c r="O261" s="13" t="str">
        <f t="shared" ref="O261:O324" si="8">_xlfn.CONCAT(C261:N261)</f>
        <v>ACDEGIJL</v>
      </c>
      <c r="P261" s="2" t="s">
        <v>111</v>
      </c>
      <c r="Q261" s="2" t="s">
        <v>116</v>
      </c>
      <c r="R261" s="2" t="s">
        <v>112</v>
      </c>
      <c r="S261" s="2" t="s">
        <v>120</v>
      </c>
      <c r="T261" s="2" t="s">
        <v>122</v>
      </c>
      <c r="U261" s="2" t="s">
        <v>119</v>
      </c>
      <c r="V261" s="2" t="s">
        <v>117</v>
      </c>
      <c r="W261" s="8" t="s">
        <v>113</v>
      </c>
      <c r="X261" s="13" t="str">
        <f t="shared" ref="X261:X324" si="9">_xlfn.CONCAT(P261:W261)</f>
        <v>3E3G3J3C3A3D3L3I</v>
      </c>
    </row>
    <row r="262" spans="2:24" ht="15.75" thickBot="1" x14ac:dyDescent="0.3">
      <c r="B262" s="7">
        <v>259</v>
      </c>
      <c r="C262" s="3" t="s">
        <v>20</v>
      </c>
      <c r="D262" s="2"/>
      <c r="E262" s="3" t="s">
        <v>50</v>
      </c>
      <c r="F262" s="3" t="s">
        <v>45</v>
      </c>
      <c r="G262" s="3" t="s">
        <v>44</v>
      </c>
      <c r="H262" s="2"/>
      <c r="I262" s="3" t="s">
        <v>60</v>
      </c>
      <c r="J262" s="2"/>
      <c r="K262" s="3" t="s">
        <v>69</v>
      </c>
      <c r="L262" s="3" t="s">
        <v>42</v>
      </c>
      <c r="M262" s="3" t="s">
        <v>70</v>
      </c>
      <c r="N262" s="2"/>
      <c r="O262" s="13" t="str">
        <f t="shared" si="8"/>
        <v>ACDEGIJK</v>
      </c>
      <c r="P262" s="2" t="s">
        <v>111</v>
      </c>
      <c r="Q262" s="2" t="s">
        <v>116</v>
      </c>
      <c r="R262" s="2" t="s">
        <v>112</v>
      </c>
      <c r="S262" s="2" t="s">
        <v>120</v>
      </c>
      <c r="T262" s="2" t="s">
        <v>122</v>
      </c>
      <c r="U262" s="2" t="s">
        <v>119</v>
      </c>
      <c r="V262" s="2" t="s">
        <v>113</v>
      </c>
      <c r="W262" s="8" t="s">
        <v>118</v>
      </c>
      <c r="X262" s="13" t="str">
        <f t="shared" si="9"/>
        <v>3E3G3J3C3A3D3I3K</v>
      </c>
    </row>
    <row r="263" spans="2:24" ht="15.75" thickBot="1" x14ac:dyDescent="0.3">
      <c r="B263" s="7">
        <v>260</v>
      </c>
      <c r="C263" s="3" t="s">
        <v>20</v>
      </c>
      <c r="D263" s="2"/>
      <c r="E263" s="3" t="s">
        <v>50</v>
      </c>
      <c r="F263" s="3" t="s">
        <v>45</v>
      </c>
      <c r="G263" s="3" t="s">
        <v>44</v>
      </c>
      <c r="H263" s="2"/>
      <c r="I263" s="3" t="s">
        <v>60</v>
      </c>
      <c r="J263" s="3" t="s">
        <v>62</v>
      </c>
      <c r="K263" s="2"/>
      <c r="L263" s="2"/>
      <c r="M263" s="3" t="s">
        <v>70</v>
      </c>
      <c r="N263" s="3" t="s">
        <v>71</v>
      </c>
      <c r="O263" s="13" t="str">
        <f t="shared" si="8"/>
        <v>ACDEGHKL</v>
      </c>
      <c r="P263" s="2" t="s">
        <v>115</v>
      </c>
      <c r="Q263" s="2" t="s">
        <v>116</v>
      </c>
      <c r="R263" s="2" t="s">
        <v>111</v>
      </c>
      <c r="S263" s="2" t="s">
        <v>120</v>
      </c>
      <c r="T263" s="2" t="s">
        <v>122</v>
      </c>
      <c r="U263" s="2" t="s">
        <v>119</v>
      </c>
      <c r="V263" s="2" t="s">
        <v>117</v>
      </c>
      <c r="W263" s="8" t="s">
        <v>118</v>
      </c>
      <c r="X263" s="13" t="str">
        <f t="shared" si="9"/>
        <v>3H3G3E3C3A3D3L3K</v>
      </c>
    </row>
    <row r="264" spans="2:24" ht="15.75" thickBot="1" x14ac:dyDescent="0.3">
      <c r="B264" s="7">
        <v>261</v>
      </c>
      <c r="C264" s="3" t="s">
        <v>20</v>
      </c>
      <c r="D264" s="2"/>
      <c r="E264" s="3" t="s">
        <v>50</v>
      </c>
      <c r="F264" s="3" t="s">
        <v>45</v>
      </c>
      <c r="G264" s="3" t="s">
        <v>44</v>
      </c>
      <c r="H264" s="2"/>
      <c r="I264" s="3" t="s">
        <v>60</v>
      </c>
      <c r="J264" s="3" t="s">
        <v>62</v>
      </c>
      <c r="K264" s="2"/>
      <c r="L264" s="3" t="s">
        <v>42</v>
      </c>
      <c r="M264" s="2"/>
      <c r="N264" s="3" t="s">
        <v>71</v>
      </c>
      <c r="O264" s="13" t="str">
        <f t="shared" si="8"/>
        <v>ACDEGHJL</v>
      </c>
      <c r="P264" s="2" t="s">
        <v>115</v>
      </c>
      <c r="Q264" s="2" t="s">
        <v>116</v>
      </c>
      <c r="R264" s="2" t="s">
        <v>112</v>
      </c>
      <c r="S264" s="2" t="s">
        <v>120</v>
      </c>
      <c r="T264" s="2" t="s">
        <v>122</v>
      </c>
      <c r="U264" s="2" t="s">
        <v>119</v>
      </c>
      <c r="V264" s="2" t="s">
        <v>117</v>
      </c>
      <c r="W264" s="8" t="s">
        <v>111</v>
      </c>
      <c r="X264" s="13" t="str">
        <f t="shared" si="9"/>
        <v>3H3G3J3C3A3D3L3E</v>
      </c>
    </row>
    <row r="265" spans="2:24" ht="15.75" thickBot="1" x14ac:dyDescent="0.3">
      <c r="B265" s="7">
        <v>262</v>
      </c>
      <c r="C265" s="3" t="s">
        <v>20</v>
      </c>
      <c r="D265" s="2"/>
      <c r="E265" s="3" t="s">
        <v>50</v>
      </c>
      <c r="F265" s="3" t="s">
        <v>45</v>
      </c>
      <c r="G265" s="3" t="s">
        <v>44</v>
      </c>
      <c r="H265" s="2"/>
      <c r="I265" s="3" t="s">
        <v>60</v>
      </c>
      <c r="J265" s="3" t="s">
        <v>62</v>
      </c>
      <c r="K265" s="2"/>
      <c r="L265" s="3" t="s">
        <v>42</v>
      </c>
      <c r="M265" s="3" t="s">
        <v>70</v>
      </c>
      <c r="N265" s="2"/>
      <c r="O265" s="13" t="str">
        <f t="shared" si="8"/>
        <v>ACDEGHJK</v>
      </c>
      <c r="P265" s="2" t="s">
        <v>115</v>
      </c>
      <c r="Q265" s="2" t="s">
        <v>116</v>
      </c>
      <c r="R265" s="2" t="s">
        <v>112</v>
      </c>
      <c r="S265" s="2" t="s">
        <v>120</v>
      </c>
      <c r="T265" s="2" t="s">
        <v>122</v>
      </c>
      <c r="U265" s="2" t="s">
        <v>119</v>
      </c>
      <c r="V265" s="2" t="s">
        <v>111</v>
      </c>
      <c r="W265" s="8" t="s">
        <v>118</v>
      </c>
      <c r="X265" s="13" t="str">
        <f t="shared" si="9"/>
        <v>3H3G3J3C3A3D3E3K</v>
      </c>
    </row>
    <row r="266" spans="2:24" ht="15.75" thickBot="1" x14ac:dyDescent="0.3">
      <c r="B266" s="7">
        <v>263</v>
      </c>
      <c r="C266" s="3" t="s">
        <v>20</v>
      </c>
      <c r="D266" s="2"/>
      <c r="E266" s="3" t="s">
        <v>50</v>
      </c>
      <c r="F266" s="3" t="s">
        <v>45</v>
      </c>
      <c r="G266" s="3" t="s">
        <v>44</v>
      </c>
      <c r="H266" s="2"/>
      <c r="I266" s="3" t="s">
        <v>60</v>
      </c>
      <c r="J266" s="3" t="s">
        <v>62</v>
      </c>
      <c r="K266" s="3" t="s">
        <v>69</v>
      </c>
      <c r="L266" s="2"/>
      <c r="M266" s="2"/>
      <c r="N266" s="3" t="s">
        <v>71</v>
      </c>
      <c r="O266" s="13" t="str">
        <f t="shared" si="8"/>
        <v>ACDEGHIL</v>
      </c>
      <c r="P266" s="2" t="s">
        <v>115</v>
      </c>
      <c r="Q266" s="2" t="s">
        <v>116</v>
      </c>
      <c r="R266" s="2" t="s">
        <v>111</v>
      </c>
      <c r="S266" s="2" t="s">
        <v>120</v>
      </c>
      <c r="T266" s="2" t="s">
        <v>122</v>
      </c>
      <c r="U266" s="2" t="s">
        <v>119</v>
      </c>
      <c r="V266" s="2" t="s">
        <v>117</v>
      </c>
      <c r="W266" s="8" t="s">
        <v>113</v>
      </c>
      <c r="X266" s="13" t="str">
        <f t="shared" si="9"/>
        <v>3H3G3E3C3A3D3L3I</v>
      </c>
    </row>
    <row r="267" spans="2:24" ht="15.75" thickBot="1" x14ac:dyDescent="0.3">
      <c r="B267" s="7">
        <v>264</v>
      </c>
      <c r="C267" s="3" t="s">
        <v>20</v>
      </c>
      <c r="D267" s="2"/>
      <c r="E267" s="3" t="s">
        <v>50</v>
      </c>
      <c r="F267" s="3" t="s">
        <v>45</v>
      </c>
      <c r="G267" s="3" t="s">
        <v>44</v>
      </c>
      <c r="H267" s="2"/>
      <c r="I267" s="3" t="s">
        <v>60</v>
      </c>
      <c r="J267" s="3" t="s">
        <v>62</v>
      </c>
      <c r="K267" s="3" t="s">
        <v>69</v>
      </c>
      <c r="L267" s="2"/>
      <c r="M267" s="3" t="s">
        <v>70</v>
      </c>
      <c r="N267" s="2"/>
      <c r="O267" s="13" t="str">
        <f t="shared" si="8"/>
        <v>ACDEGHIK</v>
      </c>
      <c r="P267" s="2" t="s">
        <v>115</v>
      </c>
      <c r="Q267" s="2" t="s">
        <v>116</v>
      </c>
      <c r="R267" s="2" t="s">
        <v>111</v>
      </c>
      <c r="S267" s="2" t="s">
        <v>120</v>
      </c>
      <c r="T267" s="2" t="s">
        <v>122</v>
      </c>
      <c r="U267" s="2" t="s">
        <v>119</v>
      </c>
      <c r="V267" s="2" t="s">
        <v>113</v>
      </c>
      <c r="W267" s="8" t="s">
        <v>118</v>
      </c>
      <c r="X267" s="13" t="str">
        <f t="shared" si="9"/>
        <v>3H3G3E3C3A3D3I3K</v>
      </c>
    </row>
    <row r="268" spans="2:24" ht="15.75" thickBot="1" x14ac:dyDescent="0.3">
      <c r="B268" s="7">
        <v>265</v>
      </c>
      <c r="C268" s="3" t="s">
        <v>20</v>
      </c>
      <c r="D268" s="2"/>
      <c r="E268" s="3" t="s">
        <v>50</v>
      </c>
      <c r="F268" s="3" t="s">
        <v>45</v>
      </c>
      <c r="G268" s="3" t="s">
        <v>44</v>
      </c>
      <c r="H268" s="2"/>
      <c r="I268" s="3" t="s">
        <v>60</v>
      </c>
      <c r="J268" s="3" t="s">
        <v>62</v>
      </c>
      <c r="K268" s="3" t="s">
        <v>69</v>
      </c>
      <c r="L268" s="3" t="s">
        <v>42</v>
      </c>
      <c r="M268" s="2"/>
      <c r="N268" s="2"/>
      <c r="O268" s="13" t="str">
        <f t="shared" si="8"/>
        <v>ACDEGHIJ</v>
      </c>
      <c r="P268" s="2" t="s">
        <v>115</v>
      </c>
      <c r="Q268" s="2" t="s">
        <v>116</v>
      </c>
      <c r="R268" s="2" t="s">
        <v>112</v>
      </c>
      <c r="S268" s="2" t="s">
        <v>120</v>
      </c>
      <c r="T268" s="2" t="s">
        <v>122</v>
      </c>
      <c r="U268" s="2" t="s">
        <v>119</v>
      </c>
      <c r="V268" s="2" t="s">
        <v>111</v>
      </c>
      <c r="W268" s="8" t="s">
        <v>113</v>
      </c>
      <c r="X268" s="13" t="str">
        <f t="shared" si="9"/>
        <v>3H3G3J3C3A3D3E3I</v>
      </c>
    </row>
    <row r="269" spans="2:24" ht="15.75" thickBot="1" x14ac:dyDescent="0.3">
      <c r="B269" s="7">
        <v>266</v>
      </c>
      <c r="C269" s="3" t="s">
        <v>20</v>
      </c>
      <c r="D269" s="2"/>
      <c r="E269" s="3" t="s">
        <v>50</v>
      </c>
      <c r="F269" s="3" t="s">
        <v>45</v>
      </c>
      <c r="G269" s="3" t="s">
        <v>44</v>
      </c>
      <c r="H269" s="3" t="s">
        <v>58</v>
      </c>
      <c r="I269" s="2"/>
      <c r="J269" s="2"/>
      <c r="K269" s="2"/>
      <c r="L269" s="3" t="s">
        <v>42</v>
      </c>
      <c r="M269" s="3" t="s">
        <v>70</v>
      </c>
      <c r="N269" s="3" t="s">
        <v>71</v>
      </c>
      <c r="O269" s="13" t="str">
        <f t="shared" si="8"/>
        <v>ACDEFJKL</v>
      </c>
      <c r="P269" s="2" t="s">
        <v>120</v>
      </c>
      <c r="Q269" s="2" t="s">
        <v>112</v>
      </c>
      <c r="R269" s="2" t="s">
        <v>111</v>
      </c>
      <c r="S269" s="2" t="s">
        <v>119</v>
      </c>
      <c r="T269" s="2" t="s">
        <v>122</v>
      </c>
      <c r="U269" s="2" t="s">
        <v>114</v>
      </c>
      <c r="V269" s="2" t="s">
        <v>117</v>
      </c>
      <c r="W269" s="8" t="s">
        <v>118</v>
      </c>
      <c r="X269" s="13" t="str">
        <f t="shared" si="9"/>
        <v>3C3J3E3D3A3F3L3K</v>
      </c>
    </row>
    <row r="270" spans="2:24" ht="15.75" thickBot="1" x14ac:dyDescent="0.3">
      <c r="B270" s="7">
        <v>267</v>
      </c>
      <c r="C270" s="3" t="s">
        <v>20</v>
      </c>
      <c r="D270" s="2"/>
      <c r="E270" s="3" t="s">
        <v>50</v>
      </c>
      <c r="F270" s="3" t="s">
        <v>45</v>
      </c>
      <c r="G270" s="3" t="s">
        <v>44</v>
      </c>
      <c r="H270" s="3" t="s">
        <v>58</v>
      </c>
      <c r="I270" s="2"/>
      <c r="J270" s="2"/>
      <c r="K270" s="3" t="s">
        <v>69</v>
      </c>
      <c r="L270" s="2"/>
      <c r="M270" s="3" t="s">
        <v>70</v>
      </c>
      <c r="N270" s="3" t="s">
        <v>71</v>
      </c>
      <c r="O270" s="13" t="str">
        <f t="shared" si="8"/>
        <v>ACDEFIKL</v>
      </c>
      <c r="P270" s="2" t="s">
        <v>120</v>
      </c>
      <c r="Q270" s="2" t="s">
        <v>111</v>
      </c>
      <c r="R270" s="2" t="s">
        <v>113</v>
      </c>
      <c r="S270" s="2" t="s">
        <v>119</v>
      </c>
      <c r="T270" s="2" t="s">
        <v>122</v>
      </c>
      <c r="U270" s="2" t="s">
        <v>114</v>
      </c>
      <c r="V270" s="2" t="s">
        <v>117</v>
      </c>
      <c r="W270" s="8" t="s">
        <v>118</v>
      </c>
      <c r="X270" s="13" t="str">
        <f t="shared" si="9"/>
        <v>3C3E3I3D3A3F3L3K</v>
      </c>
    </row>
    <row r="271" spans="2:24" ht="15.75" thickBot="1" x14ac:dyDescent="0.3">
      <c r="B271" s="7">
        <v>268</v>
      </c>
      <c r="C271" s="3" t="s">
        <v>20</v>
      </c>
      <c r="D271" s="2"/>
      <c r="E271" s="3" t="s">
        <v>50</v>
      </c>
      <c r="F271" s="3" t="s">
        <v>45</v>
      </c>
      <c r="G271" s="3" t="s">
        <v>44</v>
      </c>
      <c r="H271" s="3" t="s">
        <v>58</v>
      </c>
      <c r="I271" s="2"/>
      <c r="J271" s="2"/>
      <c r="K271" s="3" t="s">
        <v>69</v>
      </c>
      <c r="L271" s="3" t="s">
        <v>42</v>
      </c>
      <c r="M271" s="2"/>
      <c r="N271" s="3" t="s">
        <v>71</v>
      </c>
      <c r="O271" s="13" t="str">
        <f t="shared" si="8"/>
        <v>ACDEFIJL</v>
      </c>
      <c r="P271" s="2" t="s">
        <v>120</v>
      </c>
      <c r="Q271" s="2" t="s">
        <v>112</v>
      </c>
      <c r="R271" s="2" t="s">
        <v>111</v>
      </c>
      <c r="S271" s="2" t="s">
        <v>119</v>
      </c>
      <c r="T271" s="2" t="s">
        <v>122</v>
      </c>
      <c r="U271" s="2" t="s">
        <v>114</v>
      </c>
      <c r="V271" s="2" t="s">
        <v>117</v>
      </c>
      <c r="W271" s="8" t="s">
        <v>113</v>
      </c>
      <c r="X271" s="13" t="str">
        <f t="shared" si="9"/>
        <v>3C3J3E3D3A3F3L3I</v>
      </c>
    </row>
    <row r="272" spans="2:24" ht="15.75" thickBot="1" x14ac:dyDescent="0.3">
      <c r="B272" s="7">
        <v>269</v>
      </c>
      <c r="C272" s="3" t="s">
        <v>20</v>
      </c>
      <c r="D272" s="2"/>
      <c r="E272" s="3" t="s">
        <v>50</v>
      </c>
      <c r="F272" s="3" t="s">
        <v>45</v>
      </c>
      <c r="G272" s="3" t="s">
        <v>44</v>
      </c>
      <c r="H272" s="3" t="s">
        <v>58</v>
      </c>
      <c r="I272" s="2"/>
      <c r="J272" s="2"/>
      <c r="K272" s="3" t="s">
        <v>69</v>
      </c>
      <c r="L272" s="3" t="s">
        <v>42</v>
      </c>
      <c r="M272" s="3" t="s">
        <v>70</v>
      </c>
      <c r="N272" s="2"/>
      <c r="O272" s="13" t="str">
        <f t="shared" si="8"/>
        <v>ACDEFIJK</v>
      </c>
      <c r="P272" s="2" t="s">
        <v>120</v>
      </c>
      <c r="Q272" s="2" t="s">
        <v>112</v>
      </c>
      <c r="R272" s="2" t="s">
        <v>111</v>
      </c>
      <c r="S272" s="2" t="s">
        <v>119</v>
      </c>
      <c r="T272" s="2" t="s">
        <v>122</v>
      </c>
      <c r="U272" s="2" t="s">
        <v>114</v>
      </c>
      <c r="V272" s="2" t="s">
        <v>113</v>
      </c>
      <c r="W272" s="8" t="s">
        <v>118</v>
      </c>
      <c r="X272" s="13" t="str">
        <f t="shared" si="9"/>
        <v>3C3J3E3D3A3F3I3K</v>
      </c>
    </row>
    <row r="273" spans="2:24" ht="15.75" thickBot="1" x14ac:dyDescent="0.3">
      <c r="B273" s="7">
        <v>270</v>
      </c>
      <c r="C273" s="3" t="s">
        <v>20</v>
      </c>
      <c r="D273" s="2"/>
      <c r="E273" s="3" t="s">
        <v>50</v>
      </c>
      <c r="F273" s="3" t="s">
        <v>45</v>
      </c>
      <c r="G273" s="3" t="s">
        <v>44</v>
      </c>
      <c r="H273" s="3" t="s">
        <v>58</v>
      </c>
      <c r="I273" s="2"/>
      <c r="J273" s="3" t="s">
        <v>62</v>
      </c>
      <c r="K273" s="2"/>
      <c r="L273" s="2"/>
      <c r="M273" s="3" t="s">
        <v>70</v>
      </c>
      <c r="N273" s="3" t="s">
        <v>71</v>
      </c>
      <c r="O273" s="13" t="str">
        <f t="shared" si="8"/>
        <v>ACDEFHKL</v>
      </c>
      <c r="P273" s="2" t="s">
        <v>115</v>
      </c>
      <c r="Q273" s="2" t="s">
        <v>111</v>
      </c>
      <c r="R273" s="2" t="s">
        <v>114</v>
      </c>
      <c r="S273" s="2" t="s">
        <v>120</v>
      </c>
      <c r="T273" s="2" t="s">
        <v>122</v>
      </c>
      <c r="U273" s="2" t="s">
        <v>119</v>
      </c>
      <c r="V273" s="2" t="s">
        <v>117</v>
      </c>
      <c r="W273" s="8" t="s">
        <v>118</v>
      </c>
      <c r="X273" s="13" t="str">
        <f t="shared" si="9"/>
        <v>3H3E3F3C3A3D3L3K</v>
      </c>
    </row>
    <row r="274" spans="2:24" ht="15.75" thickBot="1" x14ac:dyDescent="0.3">
      <c r="B274" s="7">
        <v>271</v>
      </c>
      <c r="C274" s="3" t="s">
        <v>20</v>
      </c>
      <c r="D274" s="2"/>
      <c r="E274" s="3" t="s">
        <v>50</v>
      </c>
      <c r="F274" s="3" t="s">
        <v>45</v>
      </c>
      <c r="G274" s="3" t="s">
        <v>44</v>
      </c>
      <c r="H274" s="3" t="s">
        <v>58</v>
      </c>
      <c r="I274" s="2"/>
      <c r="J274" s="3" t="s">
        <v>62</v>
      </c>
      <c r="K274" s="2"/>
      <c r="L274" s="3" t="s">
        <v>42</v>
      </c>
      <c r="M274" s="2"/>
      <c r="N274" s="3" t="s">
        <v>71</v>
      </c>
      <c r="O274" s="13" t="str">
        <f t="shared" si="8"/>
        <v>ACDEFHJL</v>
      </c>
      <c r="P274" s="2" t="s">
        <v>115</v>
      </c>
      <c r="Q274" s="2" t="s">
        <v>112</v>
      </c>
      <c r="R274" s="2" t="s">
        <v>114</v>
      </c>
      <c r="S274" s="2" t="s">
        <v>120</v>
      </c>
      <c r="T274" s="2" t="s">
        <v>122</v>
      </c>
      <c r="U274" s="2" t="s">
        <v>119</v>
      </c>
      <c r="V274" s="2" t="s">
        <v>117</v>
      </c>
      <c r="W274" s="8" t="s">
        <v>111</v>
      </c>
      <c r="X274" s="13" t="str">
        <f t="shared" si="9"/>
        <v>3H3J3F3C3A3D3L3E</v>
      </c>
    </row>
    <row r="275" spans="2:24" ht="15.75" thickBot="1" x14ac:dyDescent="0.3">
      <c r="B275" s="7">
        <v>272</v>
      </c>
      <c r="C275" s="3" t="s">
        <v>20</v>
      </c>
      <c r="D275" s="2"/>
      <c r="E275" s="3" t="s">
        <v>50</v>
      </c>
      <c r="F275" s="3" t="s">
        <v>45</v>
      </c>
      <c r="G275" s="3" t="s">
        <v>44</v>
      </c>
      <c r="H275" s="3" t="s">
        <v>58</v>
      </c>
      <c r="I275" s="2"/>
      <c r="J275" s="3" t="s">
        <v>62</v>
      </c>
      <c r="K275" s="2"/>
      <c r="L275" s="3" t="s">
        <v>42</v>
      </c>
      <c r="M275" s="3" t="s">
        <v>70</v>
      </c>
      <c r="N275" s="2"/>
      <c r="O275" s="13" t="str">
        <f t="shared" si="8"/>
        <v>ACDEFHJK</v>
      </c>
      <c r="P275" s="2" t="s">
        <v>115</v>
      </c>
      <c r="Q275" s="2" t="s">
        <v>112</v>
      </c>
      <c r="R275" s="2" t="s">
        <v>111</v>
      </c>
      <c r="S275" s="2" t="s">
        <v>120</v>
      </c>
      <c r="T275" s="2" t="s">
        <v>122</v>
      </c>
      <c r="U275" s="2" t="s">
        <v>114</v>
      </c>
      <c r="V275" s="2" t="s">
        <v>119</v>
      </c>
      <c r="W275" s="8" t="s">
        <v>118</v>
      </c>
      <c r="X275" s="13" t="str">
        <f t="shared" si="9"/>
        <v>3H3J3E3C3A3F3D3K</v>
      </c>
    </row>
    <row r="276" spans="2:24" ht="15.75" thickBot="1" x14ac:dyDescent="0.3">
      <c r="B276" s="7">
        <v>273</v>
      </c>
      <c r="C276" s="3" t="s">
        <v>20</v>
      </c>
      <c r="D276" s="2"/>
      <c r="E276" s="3" t="s">
        <v>50</v>
      </c>
      <c r="F276" s="3" t="s">
        <v>45</v>
      </c>
      <c r="G276" s="3" t="s">
        <v>44</v>
      </c>
      <c r="H276" s="3" t="s">
        <v>58</v>
      </c>
      <c r="I276" s="2"/>
      <c r="J276" s="3" t="s">
        <v>62</v>
      </c>
      <c r="K276" s="3" t="s">
        <v>69</v>
      </c>
      <c r="L276" s="2"/>
      <c r="M276" s="2"/>
      <c r="N276" s="3" t="s">
        <v>71</v>
      </c>
      <c r="O276" s="13" t="str">
        <f t="shared" si="8"/>
        <v>ACDEFHIL</v>
      </c>
      <c r="P276" s="2" t="s">
        <v>115</v>
      </c>
      <c r="Q276" s="2" t="s">
        <v>111</v>
      </c>
      <c r="R276" s="2" t="s">
        <v>114</v>
      </c>
      <c r="S276" s="2" t="s">
        <v>120</v>
      </c>
      <c r="T276" s="2" t="s">
        <v>122</v>
      </c>
      <c r="U276" s="2" t="s">
        <v>119</v>
      </c>
      <c r="V276" s="2" t="s">
        <v>117</v>
      </c>
      <c r="W276" s="8" t="s">
        <v>113</v>
      </c>
      <c r="X276" s="13" t="str">
        <f t="shared" si="9"/>
        <v>3H3E3F3C3A3D3L3I</v>
      </c>
    </row>
    <row r="277" spans="2:24" ht="15.75" thickBot="1" x14ac:dyDescent="0.3">
      <c r="B277" s="7">
        <v>274</v>
      </c>
      <c r="C277" s="3" t="s">
        <v>20</v>
      </c>
      <c r="D277" s="2"/>
      <c r="E277" s="3" t="s">
        <v>50</v>
      </c>
      <c r="F277" s="3" t="s">
        <v>45</v>
      </c>
      <c r="G277" s="3" t="s">
        <v>44</v>
      </c>
      <c r="H277" s="3" t="s">
        <v>58</v>
      </c>
      <c r="I277" s="2"/>
      <c r="J277" s="3" t="s">
        <v>62</v>
      </c>
      <c r="K277" s="3" t="s">
        <v>69</v>
      </c>
      <c r="L277" s="2"/>
      <c r="M277" s="3" t="s">
        <v>70</v>
      </c>
      <c r="N277" s="2"/>
      <c r="O277" s="13" t="str">
        <f t="shared" si="8"/>
        <v>ACDEFHIK</v>
      </c>
      <c r="P277" s="2" t="s">
        <v>115</v>
      </c>
      <c r="Q277" s="2" t="s">
        <v>111</v>
      </c>
      <c r="R277" s="2" t="s">
        <v>114</v>
      </c>
      <c r="S277" s="2" t="s">
        <v>120</v>
      </c>
      <c r="T277" s="2" t="s">
        <v>122</v>
      </c>
      <c r="U277" s="2" t="s">
        <v>119</v>
      </c>
      <c r="V277" s="2" t="s">
        <v>113</v>
      </c>
      <c r="W277" s="8" t="s">
        <v>118</v>
      </c>
      <c r="X277" s="13" t="str">
        <f t="shared" si="9"/>
        <v>3H3E3F3C3A3D3I3K</v>
      </c>
    </row>
    <row r="278" spans="2:24" ht="15.75" thickBot="1" x14ac:dyDescent="0.3">
      <c r="B278" s="7">
        <v>275</v>
      </c>
      <c r="C278" s="3" t="s">
        <v>20</v>
      </c>
      <c r="D278" s="2"/>
      <c r="E278" s="3" t="s">
        <v>50</v>
      </c>
      <c r="F278" s="3" t="s">
        <v>45</v>
      </c>
      <c r="G278" s="3" t="s">
        <v>44</v>
      </c>
      <c r="H278" s="3" t="s">
        <v>58</v>
      </c>
      <c r="I278" s="2"/>
      <c r="J278" s="3" t="s">
        <v>62</v>
      </c>
      <c r="K278" s="3" t="s">
        <v>69</v>
      </c>
      <c r="L278" s="3" t="s">
        <v>42</v>
      </c>
      <c r="M278" s="2"/>
      <c r="N278" s="2"/>
      <c r="O278" s="13" t="str">
        <f t="shared" si="8"/>
        <v>ACDEFHIJ</v>
      </c>
      <c r="P278" s="2" t="s">
        <v>115</v>
      </c>
      <c r="Q278" s="2" t="s">
        <v>112</v>
      </c>
      <c r="R278" s="2" t="s">
        <v>111</v>
      </c>
      <c r="S278" s="2" t="s">
        <v>120</v>
      </c>
      <c r="T278" s="2" t="s">
        <v>122</v>
      </c>
      <c r="U278" s="2" t="s">
        <v>114</v>
      </c>
      <c r="V278" s="2" t="s">
        <v>119</v>
      </c>
      <c r="W278" s="8" t="s">
        <v>113</v>
      </c>
      <c r="X278" s="13" t="str">
        <f t="shared" si="9"/>
        <v>3H3J3E3C3A3F3D3I</v>
      </c>
    </row>
    <row r="279" spans="2:24" ht="15.75" thickBot="1" x14ac:dyDescent="0.3">
      <c r="B279" s="7">
        <v>276</v>
      </c>
      <c r="C279" s="3" t="s">
        <v>20</v>
      </c>
      <c r="D279" s="2"/>
      <c r="E279" s="3" t="s">
        <v>50</v>
      </c>
      <c r="F279" s="3" t="s">
        <v>45</v>
      </c>
      <c r="G279" s="3" t="s">
        <v>44</v>
      </c>
      <c r="H279" s="3" t="s">
        <v>58</v>
      </c>
      <c r="I279" s="3" t="s">
        <v>60</v>
      </c>
      <c r="J279" s="2"/>
      <c r="K279" s="2"/>
      <c r="L279" s="2"/>
      <c r="M279" s="3" t="s">
        <v>70</v>
      </c>
      <c r="N279" s="3" t="s">
        <v>71</v>
      </c>
      <c r="O279" s="13" t="str">
        <f t="shared" si="8"/>
        <v>ACDEFGKL</v>
      </c>
      <c r="P279" s="2" t="s">
        <v>120</v>
      </c>
      <c r="Q279" s="2" t="s">
        <v>116</v>
      </c>
      <c r="R279" s="2" t="s">
        <v>111</v>
      </c>
      <c r="S279" s="2" t="s">
        <v>119</v>
      </c>
      <c r="T279" s="2" t="s">
        <v>122</v>
      </c>
      <c r="U279" s="2" t="s">
        <v>114</v>
      </c>
      <c r="V279" s="2" t="s">
        <v>117</v>
      </c>
      <c r="W279" s="8" t="s">
        <v>118</v>
      </c>
      <c r="X279" s="13" t="str">
        <f t="shared" si="9"/>
        <v>3C3G3E3D3A3F3L3K</v>
      </c>
    </row>
    <row r="280" spans="2:24" ht="15.75" thickBot="1" x14ac:dyDescent="0.3">
      <c r="B280" s="7">
        <v>277</v>
      </c>
      <c r="C280" s="3" t="s">
        <v>20</v>
      </c>
      <c r="D280" s="2"/>
      <c r="E280" s="3" t="s">
        <v>50</v>
      </c>
      <c r="F280" s="3" t="s">
        <v>45</v>
      </c>
      <c r="G280" s="3" t="s">
        <v>44</v>
      </c>
      <c r="H280" s="3" t="s">
        <v>58</v>
      </c>
      <c r="I280" s="3" t="s">
        <v>60</v>
      </c>
      <c r="J280" s="2"/>
      <c r="K280" s="2"/>
      <c r="L280" s="3" t="s">
        <v>42</v>
      </c>
      <c r="M280" s="2"/>
      <c r="N280" s="3" t="s">
        <v>71</v>
      </c>
      <c r="O280" s="13" t="str">
        <f t="shared" si="8"/>
        <v>ACDEFGJL</v>
      </c>
      <c r="P280" s="2" t="s">
        <v>120</v>
      </c>
      <c r="Q280" s="2" t="s">
        <v>116</v>
      </c>
      <c r="R280" s="2" t="s">
        <v>112</v>
      </c>
      <c r="S280" s="2" t="s">
        <v>119</v>
      </c>
      <c r="T280" s="2" t="s">
        <v>122</v>
      </c>
      <c r="U280" s="2" t="s">
        <v>114</v>
      </c>
      <c r="V280" s="2" t="s">
        <v>117</v>
      </c>
      <c r="W280" s="8" t="s">
        <v>111</v>
      </c>
      <c r="X280" s="13" t="str">
        <f t="shared" si="9"/>
        <v>3C3G3J3D3A3F3L3E</v>
      </c>
    </row>
    <row r="281" spans="2:24" ht="15.75" thickBot="1" x14ac:dyDescent="0.3">
      <c r="B281" s="7">
        <v>278</v>
      </c>
      <c r="C281" s="3" t="s">
        <v>20</v>
      </c>
      <c r="D281" s="2"/>
      <c r="E281" s="3" t="s">
        <v>50</v>
      </c>
      <c r="F281" s="3" t="s">
        <v>45</v>
      </c>
      <c r="G281" s="3" t="s">
        <v>44</v>
      </c>
      <c r="H281" s="3" t="s">
        <v>58</v>
      </c>
      <c r="I281" s="3" t="s">
        <v>60</v>
      </c>
      <c r="J281" s="2"/>
      <c r="K281" s="2"/>
      <c r="L281" s="3" t="s">
        <v>42</v>
      </c>
      <c r="M281" s="3" t="s">
        <v>70</v>
      </c>
      <c r="N281" s="2"/>
      <c r="O281" s="13" t="str">
        <f t="shared" si="8"/>
        <v>ACDEFGJK</v>
      </c>
      <c r="P281" s="2" t="s">
        <v>120</v>
      </c>
      <c r="Q281" s="2" t="s">
        <v>116</v>
      </c>
      <c r="R281" s="2" t="s">
        <v>112</v>
      </c>
      <c r="S281" s="2" t="s">
        <v>119</v>
      </c>
      <c r="T281" s="2" t="s">
        <v>122</v>
      </c>
      <c r="U281" s="2" t="s">
        <v>114</v>
      </c>
      <c r="V281" s="2" t="s">
        <v>111</v>
      </c>
      <c r="W281" s="8" t="s">
        <v>118</v>
      </c>
      <c r="X281" s="13" t="str">
        <f t="shared" si="9"/>
        <v>3C3G3J3D3A3F3E3K</v>
      </c>
    </row>
    <row r="282" spans="2:24" ht="15.75" thickBot="1" x14ac:dyDescent="0.3">
      <c r="B282" s="7">
        <v>279</v>
      </c>
      <c r="C282" s="3" t="s">
        <v>20</v>
      </c>
      <c r="D282" s="2"/>
      <c r="E282" s="3" t="s">
        <v>50</v>
      </c>
      <c r="F282" s="3" t="s">
        <v>45</v>
      </c>
      <c r="G282" s="3" t="s">
        <v>44</v>
      </c>
      <c r="H282" s="3" t="s">
        <v>58</v>
      </c>
      <c r="I282" s="3" t="s">
        <v>60</v>
      </c>
      <c r="J282" s="2"/>
      <c r="K282" s="3" t="s">
        <v>69</v>
      </c>
      <c r="L282" s="2"/>
      <c r="M282" s="2"/>
      <c r="N282" s="3" t="s">
        <v>71</v>
      </c>
      <c r="O282" s="13" t="str">
        <f t="shared" si="8"/>
        <v>ACDEFGIL</v>
      </c>
      <c r="P282" s="2" t="s">
        <v>120</v>
      </c>
      <c r="Q282" s="2" t="s">
        <v>116</v>
      </c>
      <c r="R282" s="2" t="s">
        <v>111</v>
      </c>
      <c r="S282" s="2" t="s">
        <v>119</v>
      </c>
      <c r="T282" s="2" t="s">
        <v>122</v>
      </c>
      <c r="U282" s="2" t="s">
        <v>114</v>
      </c>
      <c r="V282" s="2" t="s">
        <v>117</v>
      </c>
      <c r="W282" s="8" t="s">
        <v>113</v>
      </c>
      <c r="X282" s="13" t="str">
        <f t="shared" si="9"/>
        <v>3C3G3E3D3A3F3L3I</v>
      </c>
    </row>
    <row r="283" spans="2:24" ht="15.75" thickBot="1" x14ac:dyDescent="0.3">
      <c r="B283" s="7">
        <v>280</v>
      </c>
      <c r="C283" s="3" t="s">
        <v>20</v>
      </c>
      <c r="D283" s="2"/>
      <c r="E283" s="3" t="s">
        <v>50</v>
      </c>
      <c r="F283" s="3" t="s">
        <v>45</v>
      </c>
      <c r="G283" s="3" t="s">
        <v>44</v>
      </c>
      <c r="H283" s="3" t="s">
        <v>58</v>
      </c>
      <c r="I283" s="3" t="s">
        <v>60</v>
      </c>
      <c r="J283" s="2"/>
      <c r="K283" s="3" t="s">
        <v>69</v>
      </c>
      <c r="L283" s="2"/>
      <c r="M283" s="3" t="s">
        <v>70</v>
      </c>
      <c r="N283" s="2"/>
      <c r="O283" s="13" t="str">
        <f t="shared" si="8"/>
        <v>ACDEFGIK</v>
      </c>
      <c r="P283" s="2" t="s">
        <v>120</v>
      </c>
      <c r="Q283" s="2" t="s">
        <v>116</v>
      </c>
      <c r="R283" s="2" t="s">
        <v>111</v>
      </c>
      <c r="S283" s="2" t="s">
        <v>119</v>
      </c>
      <c r="T283" s="2" t="s">
        <v>122</v>
      </c>
      <c r="U283" s="2" t="s">
        <v>114</v>
      </c>
      <c r="V283" s="2" t="s">
        <v>113</v>
      </c>
      <c r="W283" s="8" t="s">
        <v>118</v>
      </c>
      <c r="X283" s="13" t="str">
        <f t="shared" si="9"/>
        <v>3C3G3E3D3A3F3I3K</v>
      </c>
    </row>
    <row r="284" spans="2:24" ht="15.75" thickBot="1" x14ac:dyDescent="0.3">
      <c r="B284" s="7">
        <v>281</v>
      </c>
      <c r="C284" s="3" t="s">
        <v>20</v>
      </c>
      <c r="D284" s="2"/>
      <c r="E284" s="3" t="s">
        <v>50</v>
      </c>
      <c r="F284" s="3" t="s">
        <v>45</v>
      </c>
      <c r="G284" s="3" t="s">
        <v>44</v>
      </c>
      <c r="H284" s="3" t="s">
        <v>58</v>
      </c>
      <c r="I284" s="3" t="s">
        <v>60</v>
      </c>
      <c r="J284" s="2"/>
      <c r="K284" s="3" t="s">
        <v>69</v>
      </c>
      <c r="L284" s="3" t="s">
        <v>42</v>
      </c>
      <c r="M284" s="2"/>
      <c r="N284" s="2"/>
      <c r="O284" s="13" t="str">
        <f t="shared" si="8"/>
        <v>ACDEFGIJ</v>
      </c>
      <c r="P284" s="2" t="s">
        <v>120</v>
      </c>
      <c r="Q284" s="2" t="s">
        <v>116</v>
      </c>
      <c r="R284" s="2" t="s">
        <v>112</v>
      </c>
      <c r="S284" s="2" t="s">
        <v>119</v>
      </c>
      <c r="T284" s="2" t="s">
        <v>122</v>
      </c>
      <c r="U284" s="2" t="s">
        <v>114</v>
      </c>
      <c r="V284" s="2" t="s">
        <v>111</v>
      </c>
      <c r="W284" s="8" t="s">
        <v>113</v>
      </c>
      <c r="X284" s="13" t="str">
        <f t="shared" si="9"/>
        <v>3C3G3J3D3A3F3E3I</v>
      </c>
    </row>
    <row r="285" spans="2:24" ht="15.75" thickBot="1" x14ac:dyDescent="0.3">
      <c r="B285" s="7">
        <v>282</v>
      </c>
      <c r="C285" s="3" t="s">
        <v>20</v>
      </c>
      <c r="D285" s="2"/>
      <c r="E285" s="3" t="s">
        <v>50</v>
      </c>
      <c r="F285" s="3" t="s">
        <v>45</v>
      </c>
      <c r="G285" s="3" t="s">
        <v>44</v>
      </c>
      <c r="H285" s="3" t="s">
        <v>58</v>
      </c>
      <c r="I285" s="3" t="s">
        <v>60</v>
      </c>
      <c r="J285" s="3" t="s">
        <v>62</v>
      </c>
      <c r="K285" s="2"/>
      <c r="L285" s="2"/>
      <c r="M285" s="2"/>
      <c r="N285" s="3" t="s">
        <v>71</v>
      </c>
      <c r="O285" s="13" t="str">
        <f t="shared" si="8"/>
        <v>ACDEFGHL</v>
      </c>
      <c r="P285" s="2" t="s">
        <v>115</v>
      </c>
      <c r="Q285" s="2" t="s">
        <v>116</v>
      </c>
      <c r="R285" s="2" t="s">
        <v>114</v>
      </c>
      <c r="S285" s="2" t="s">
        <v>120</v>
      </c>
      <c r="T285" s="2" t="s">
        <v>122</v>
      </c>
      <c r="U285" s="2" t="s">
        <v>119</v>
      </c>
      <c r="V285" s="2" t="s">
        <v>117</v>
      </c>
      <c r="W285" s="8" t="s">
        <v>111</v>
      </c>
      <c r="X285" s="13" t="str">
        <f t="shared" si="9"/>
        <v>3H3G3F3C3A3D3L3E</v>
      </c>
    </row>
    <row r="286" spans="2:24" ht="15.75" thickBot="1" x14ac:dyDescent="0.3">
      <c r="B286" s="7">
        <v>283</v>
      </c>
      <c r="C286" s="3" t="s">
        <v>20</v>
      </c>
      <c r="D286" s="2"/>
      <c r="E286" s="3" t="s">
        <v>50</v>
      </c>
      <c r="F286" s="3" t="s">
        <v>45</v>
      </c>
      <c r="G286" s="3" t="s">
        <v>44</v>
      </c>
      <c r="H286" s="3" t="s">
        <v>58</v>
      </c>
      <c r="I286" s="3" t="s">
        <v>60</v>
      </c>
      <c r="J286" s="3" t="s">
        <v>62</v>
      </c>
      <c r="K286" s="2"/>
      <c r="L286" s="2"/>
      <c r="M286" s="3" t="s">
        <v>70</v>
      </c>
      <c r="N286" s="2"/>
      <c r="O286" s="13" t="str">
        <f t="shared" si="8"/>
        <v>ACDEFGHK</v>
      </c>
      <c r="P286" s="2" t="s">
        <v>115</v>
      </c>
      <c r="Q286" s="2" t="s">
        <v>116</v>
      </c>
      <c r="R286" s="2" t="s">
        <v>111</v>
      </c>
      <c r="S286" s="2" t="s">
        <v>120</v>
      </c>
      <c r="T286" s="2" t="s">
        <v>122</v>
      </c>
      <c r="U286" s="2" t="s">
        <v>114</v>
      </c>
      <c r="V286" s="2" t="s">
        <v>119</v>
      </c>
      <c r="W286" s="8" t="s">
        <v>118</v>
      </c>
      <c r="X286" s="13" t="str">
        <f t="shared" si="9"/>
        <v>3H3G3E3C3A3F3D3K</v>
      </c>
    </row>
    <row r="287" spans="2:24" ht="15.75" thickBot="1" x14ac:dyDescent="0.3">
      <c r="B287" s="7">
        <v>284</v>
      </c>
      <c r="C287" s="3" t="s">
        <v>20</v>
      </c>
      <c r="D287" s="2"/>
      <c r="E287" s="3" t="s">
        <v>50</v>
      </c>
      <c r="F287" s="3" t="s">
        <v>45</v>
      </c>
      <c r="G287" s="3" t="s">
        <v>44</v>
      </c>
      <c r="H287" s="3" t="s">
        <v>58</v>
      </c>
      <c r="I287" s="3" t="s">
        <v>60</v>
      </c>
      <c r="J287" s="3" t="s">
        <v>62</v>
      </c>
      <c r="K287" s="2"/>
      <c r="L287" s="3" t="s">
        <v>42</v>
      </c>
      <c r="M287" s="2"/>
      <c r="N287" s="2"/>
      <c r="O287" s="13" t="str">
        <f t="shared" si="8"/>
        <v>ACDEFGHJ</v>
      </c>
      <c r="P287" s="2" t="s">
        <v>115</v>
      </c>
      <c r="Q287" s="2" t="s">
        <v>116</v>
      </c>
      <c r="R287" s="2" t="s">
        <v>112</v>
      </c>
      <c r="S287" s="2" t="s">
        <v>120</v>
      </c>
      <c r="T287" s="2" t="s">
        <v>122</v>
      </c>
      <c r="U287" s="2" t="s">
        <v>114</v>
      </c>
      <c r="V287" s="2" t="s">
        <v>119</v>
      </c>
      <c r="W287" s="8" t="s">
        <v>111</v>
      </c>
      <c r="X287" s="13" t="str">
        <f t="shared" si="9"/>
        <v>3H3G3J3C3A3F3D3E</v>
      </c>
    </row>
    <row r="288" spans="2:24" ht="15.75" thickBot="1" x14ac:dyDescent="0.3">
      <c r="B288" s="7">
        <v>285</v>
      </c>
      <c r="C288" s="3" t="s">
        <v>20</v>
      </c>
      <c r="D288" s="2"/>
      <c r="E288" s="3" t="s">
        <v>50</v>
      </c>
      <c r="F288" s="3" t="s">
        <v>45</v>
      </c>
      <c r="G288" s="3" t="s">
        <v>44</v>
      </c>
      <c r="H288" s="3" t="s">
        <v>58</v>
      </c>
      <c r="I288" s="3" t="s">
        <v>60</v>
      </c>
      <c r="J288" s="3" t="s">
        <v>62</v>
      </c>
      <c r="K288" s="3" t="s">
        <v>69</v>
      </c>
      <c r="L288" s="2"/>
      <c r="M288" s="2"/>
      <c r="N288" s="2"/>
      <c r="O288" s="13" t="str">
        <f t="shared" si="8"/>
        <v>ACDEFGHI</v>
      </c>
      <c r="P288" s="2" t="s">
        <v>115</v>
      </c>
      <c r="Q288" s="2" t="s">
        <v>116</v>
      </c>
      <c r="R288" s="2" t="s">
        <v>111</v>
      </c>
      <c r="S288" s="2" t="s">
        <v>120</v>
      </c>
      <c r="T288" s="2" t="s">
        <v>122</v>
      </c>
      <c r="U288" s="2" t="s">
        <v>114</v>
      </c>
      <c r="V288" s="2" t="s">
        <v>119</v>
      </c>
      <c r="W288" s="8" t="s">
        <v>113</v>
      </c>
      <c r="X288" s="13" t="str">
        <f t="shared" si="9"/>
        <v>3H3G3E3C3A3F3D3I</v>
      </c>
    </row>
    <row r="289" spans="2:24" ht="15.75" thickBot="1" x14ac:dyDescent="0.3">
      <c r="B289" s="7">
        <v>286</v>
      </c>
      <c r="C289" s="3" t="s">
        <v>20</v>
      </c>
      <c r="D289" s="3" t="s">
        <v>48</v>
      </c>
      <c r="E289" s="2"/>
      <c r="F289" s="2"/>
      <c r="G289" s="2"/>
      <c r="H289" s="2"/>
      <c r="I289" s="3" t="s">
        <v>60</v>
      </c>
      <c r="J289" s="3" t="s">
        <v>62</v>
      </c>
      <c r="K289" s="3" t="s">
        <v>69</v>
      </c>
      <c r="L289" s="3" t="s">
        <v>42</v>
      </c>
      <c r="M289" s="3" t="s">
        <v>70</v>
      </c>
      <c r="N289" s="3" t="s">
        <v>71</v>
      </c>
      <c r="O289" s="13" t="str">
        <f t="shared" si="8"/>
        <v>ABGHIJKL</v>
      </c>
      <c r="P289" s="2" t="s">
        <v>115</v>
      </c>
      <c r="Q289" s="2" t="s">
        <v>112</v>
      </c>
      <c r="R289" s="2" t="s">
        <v>121</v>
      </c>
      <c r="S289" s="2" t="s">
        <v>122</v>
      </c>
      <c r="T289" s="2" t="s">
        <v>113</v>
      </c>
      <c r="U289" s="2" t="s">
        <v>116</v>
      </c>
      <c r="V289" s="2" t="s">
        <v>117</v>
      </c>
      <c r="W289" s="8" t="s">
        <v>118</v>
      </c>
      <c r="X289" s="13" t="str">
        <f t="shared" si="9"/>
        <v>3H3J3B3A3I3G3L3K</v>
      </c>
    </row>
    <row r="290" spans="2:24" ht="15.75" thickBot="1" x14ac:dyDescent="0.3">
      <c r="B290" s="7">
        <v>287</v>
      </c>
      <c r="C290" s="3" t="s">
        <v>20</v>
      </c>
      <c r="D290" s="3" t="s">
        <v>48</v>
      </c>
      <c r="E290" s="2"/>
      <c r="F290" s="2"/>
      <c r="G290" s="2"/>
      <c r="H290" s="3" t="s">
        <v>58</v>
      </c>
      <c r="I290" s="2"/>
      <c r="J290" s="3" t="s">
        <v>62</v>
      </c>
      <c r="K290" s="3" t="s">
        <v>69</v>
      </c>
      <c r="L290" s="3" t="s">
        <v>42</v>
      </c>
      <c r="M290" s="3" t="s">
        <v>70</v>
      </c>
      <c r="N290" s="3" t="s">
        <v>71</v>
      </c>
      <c r="O290" s="13" t="str">
        <f t="shared" si="8"/>
        <v>ABFHIJKL</v>
      </c>
      <c r="P290" s="2" t="s">
        <v>115</v>
      </c>
      <c r="Q290" s="2" t="s">
        <v>112</v>
      </c>
      <c r="R290" s="2" t="s">
        <v>121</v>
      </c>
      <c r="S290" s="2" t="s">
        <v>122</v>
      </c>
      <c r="T290" s="2" t="s">
        <v>113</v>
      </c>
      <c r="U290" s="2" t="s">
        <v>114</v>
      </c>
      <c r="V290" s="2" t="s">
        <v>117</v>
      </c>
      <c r="W290" s="8" t="s">
        <v>118</v>
      </c>
      <c r="X290" s="13" t="str">
        <f t="shared" si="9"/>
        <v>3H3J3B3A3I3F3L3K</v>
      </c>
    </row>
    <row r="291" spans="2:24" ht="15.75" thickBot="1" x14ac:dyDescent="0.3">
      <c r="B291" s="7">
        <v>288</v>
      </c>
      <c r="C291" s="3" t="s">
        <v>20</v>
      </c>
      <c r="D291" s="3" t="s">
        <v>48</v>
      </c>
      <c r="E291" s="2"/>
      <c r="F291" s="2"/>
      <c r="G291" s="2"/>
      <c r="H291" s="3" t="s">
        <v>58</v>
      </c>
      <c r="I291" s="3" t="s">
        <v>60</v>
      </c>
      <c r="J291" s="2"/>
      <c r="K291" s="3" t="s">
        <v>69</v>
      </c>
      <c r="L291" s="3" t="s">
        <v>42</v>
      </c>
      <c r="M291" s="3" t="s">
        <v>70</v>
      </c>
      <c r="N291" s="3" t="s">
        <v>71</v>
      </c>
      <c r="O291" s="13" t="str">
        <f t="shared" si="8"/>
        <v>ABFGIJKL</v>
      </c>
      <c r="P291" s="2" t="s">
        <v>113</v>
      </c>
      <c r="Q291" s="2" t="s">
        <v>112</v>
      </c>
      <c r="R291" s="2" t="s">
        <v>121</v>
      </c>
      <c r="S291" s="2" t="s">
        <v>114</v>
      </c>
      <c r="T291" s="2" t="s">
        <v>122</v>
      </c>
      <c r="U291" s="2" t="s">
        <v>116</v>
      </c>
      <c r="V291" s="2" t="s">
        <v>117</v>
      </c>
      <c r="W291" s="8" t="s">
        <v>118</v>
      </c>
      <c r="X291" s="13" t="str">
        <f t="shared" si="9"/>
        <v>3I3J3B3F3A3G3L3K</v>
      </c>
    </row>
    <row r="292" spans="2:24" ht="15.75" thickBot="1" x14ac:dyDescent="0.3">
      <c r="B292" s="7">
        <v>289</v>
      </c>
      <c r="C292" s="3" t="s">
        <v>20</v>
      </c>
      <c r="D292" s="3" t="s">
        <v>48</v>
      </c>
      <c r="E292" s="2"/>
      <c r="F292" s="2"/>
      <c r="G292" s="2"/>
      <c r="H292" s="3" t="s">
        <v>58</v>
      </c>
      <c r="I292" s="3" t="s">
        <v>60</v>
      </c>
      <c r="J292" s="3" t="s">
        <v>62</v>
      </c>
      <c r="K292" s="2"/>
      <c r="L292" s="3" t="s">
        <v>42</v>
      </c>
      <c r="M292" s="3" t="s">
        <v>70</v>
      </c>
      <c r="N292" s="3" t="s">
        <v>71</v>
      </c>
      <c r="O292" s="13" t="str">
        <f t="shared" si="8"/>
        <v>ABFGHJKL</v>
      </c>
      <c r="P292" s="2" t="s">
        <v>115</v>
      </c>
      <c r="Q292" s="2" t="s">
        <v>112</v>
      </c>
      <c r="R292" s="2" t="s">
        <v>121</v>
      </c>
      <c r="S292" s="2" t="s">
        <v>114</v>
      </c>
      <c r="T292" s="2" t="s">
        <v>122</v>
      </c>
      <c r="U292" s="2" t="s">
        <v>116</v>
      </c>
      <c r="V292" s="2" t="s">
        <v>117</v>
      </c>
      <c r="W292" s="8" t="s">
        <v>118</v>
      </c>
      <c r="X292" s="13" t="str">
        <f t="shared" si="9"/>
        <v>3H3J3B3F3A3G3L3K</v>
      </c>
    </row>
    <row r="293" spans="2:24" ht="15.75" thickBot="1" x14ac:dyDescent="0.3">
      <c r="B293" s="7">
        <v>290</v>
      </c>
      <c r="C293" s="3" t="s">
        <v>20</v>
      </c>
      <c r="D293" s="3" t="s">
        <v>48</v>
      </c>
      <c r="E293" s="2"/>
      <c r="F293" s="2"/>
      <c r="G293" s="2"/>
      <c r="H293" s="3" t="s">
        <v>58</v>
      </c>
      <c r="I293" s="3" t="s">
        <v>60</v>
      </c>
      <c r="J293" s="3" t="s">
        <v>62</v>
      </c>
      <c r="K293" s="3" t="s">
        <v>69</v>
      </c>
      <c r="L293" s="2"/>
      <c r="M293" s="3" t="s">
        <v>70</v>
      </c>
      <c r="N293" s="3" t="s">
        <v>71</v>
      </c>
      <c r="O293" s="13" t="str">
        <f t="shared" si="8"/>
        <v>ABFGHIKL</v>
      </c>
      <c r="P293" s="2" t="s">
        <v>115</v>
      </c>
      <c r="Q293" s="2" t="s">
        <v>116</v>
      </c>
      <c r="R293" s="2" t="s">
        <v>121</v>
      </c>
      <c r="S293" s="2" t="s">
        <v>122</v>
      </c>
      <c r="T293" s="2" t="s">
        <v>113</v>
      </c>
      <c r="U293" s="2" t="s">
        <v>114</v>
      </c>
      <c r="V293" s="2" t="s">
        <v>117</v>
      </c>
      <c r="W293" s="8" t="s">
        <v>118</v>
      </c>
      <c r="X293" s="13" t="str">
        <f t="shared" si="9"/>
        <v>3H3G3B3A3I3F3L3K</v>
      </c>
    </row>
    <row r="294" spans="2:24" ht="15.75" thickBot="1" x14ac:dyDescent="0.3">
      <c r="B294" s="7">
        <v>291</v>
      </c>
      <c r="C294" s="3" t="s">
        <v>20</v>
      </c>
      <c r="D294" s="3" t="s">
        <v>48</v>
      </c>
      <c r="E294" s="2"/>
      <c r="F294" s="2"/>
      <c r="G294" s="2"/>
      <c r="H294" s="3" t="s">
        <v>58</v>
      </c>
      <c r="I294" s="3" t="s">
        <v>60</v>
      </c>
      <c r="J294" s="3" t="s">
        <v>62</v>
      </c>
      <c r="K294" s="3" t="s">
        <v>69</v>
      </c>
      <c r="L294" s="3" t="s">
        <v>42</v>
      </c>
      <c r="M294" s="2"/>
      <c r="N294" s="3" t="s">
        <v>71</v>
      </c>
      <c r="O294" s="13" t="str">
        <f t="shared" si="8"/>
        <v>ABFGHIJL</v>
      </c>
      <c r="P294" s="2" t="s">
        <v>115</v>
      </c>
      <c r="Q294" s="2" t="s">
        <v>112</v>
      </c>
      <c r="R294" s="2" t="s">
        <v>121</v>
      </c>
      <c r="S294" s="2" t="s">
        <v>114</v>
      </c>
      <c r="T294" s="2" t="s">
        <v>122</v>
      </c>
      <c r="U294" s="2" t="s">
        <v>116</v>
      </c>
      <c r="V294" s="2" t="s">
        <v>117</v>
      </c>
      <c r="W294" s="8" t="s">
        <v>113</v>
      </c>
      <c r="X294" s="13" t="str">
        <f t="shared" si="9"/>
        <v>3H3J3B3F3A3G3L3I</v>
      </c>
    </row>
    <row r="295" spans="2:24" ht="15.75" thickBot="1" x14ac:dyDescent="0.3">
      <c r="B295" s="7">
        <v>292</v>
      </c>
      <c r="C295" s="3" t="s">
        <v>20</v>
      </c>
      <c r="D295" s="3" t="s">
        <v>48</v>
      </c>
      <c r="E295" s="2"/>
      <c r="F295" s="2"/>
      <c r="G295" s="2"/>
      <c r="H295" s="3" t="s">
        <v>58</v>
      </c>
      <c r="I295" s="3" t="s">
        <v>60</v>
      </c>
      <c r="J295" s="3" t="s">
        <v>62</v>
      </c>
      <c r="K295" s="3" t="s">
        <v>69</v>
      </c>
      <c r="L295" s="3" t="s">
        <v>42</v>
      </c>
      <c r="M295" s="3" t="s">
        <v>70</v>
      </c>
      <c r="N295" s="2"/>
      <c r="O295" s="13" t="str">
        <f t="shared" si="8"/>
        <v>ABFGHIJK</v>
      </c>
      <c r="P295" s="2" t="s">
        <v>115</v>
      </c>
      <c r="Q295" s="2" t="s">
        <v>112</v>
      </c>
      <c r="R295" s="2" t="s">
        <v>121</v>
      </c>
      <c r="S295" s="2" t="s">
        <v>114</v>
      </c>
      <c r="T295" s="2" t="s">
        <v>122</v>
      </c>
      <c r="U295" s="2" t="s">
        <v>116</v>
      </c>
      <c r="V295" s="2" t="s">
        <v>113</v>
      </c>
      <c r="W295" s="8" t="s">
        <v>118</v>
      </c>
      <c r="X295" s="13" t="str">
        <f t="shared" si="9"/>
        <v>3H3J3B3F3A3G3I3K</v>
      </c>
    </row>
    <row r="296" spans="2:24" ht="15.75" thickBot="1" x14ac:dyDescent="0.3">
      <c r="B296" s="7">
        <v>293</v>
      </c>
      <c r="C296" s="3" t="s">
        <v>20</v>
      </c>
      <c r="D296" s="3" t="s">
        <v>48</v>
      </c>
      <c r="E296" s="2"/>
      <c r="F296" s="2"/>
      <c r="G296" s="3" t="s">
        <v>44</v>
      </c>
      <c r="H296" s="2"/>
      <c r="I296" s="2"/>
      <c r="J296" s="3" t="s">
        <v>62</v>
      </c>
      <c r="K296" s="3" t="s">
        <v>69</v>
      </c>
      <c r="L296" s="3" t="s">
        <v>42</v>
      </c>
      <c r="M296" s="3" t="s">
        <v>70</v>
      </c>
      <c r="N296" s="3" t="s">
        <v>71</v>
      </c>
      <c r="O296" s="13" t="str">
        <f t="shared" si="8"/>
        <v>ABEHIJKL</v>
      </c>
      <c r="P296" s="2" t="s">
        <v>111</v>
      </c>
      <c r="Q296" s="2" t="s">
        <v>112</v>
      </c>
      <c r="R296" s="2" t="s">
        <v>121</v>
      </c>
      <c r="S296" s="2" t="s">
        <v>122</v>
      </c>
      <c r="T296" s="2" t="s">
        <v>113</v>
      </c>
      <c r="U296" s="2" t="s">
        <v>115</v>
      </c>
      <c r="V296" s="2" t="s">
        <v>117</v>
      </c>
      <c r="W296" s="8" t="s">
        <v>118</v>
      </c>
      <c r="X296" s="13" t="str">
        <f t="shared" si="9"/>
        <v>3E3J3B3A3I3H3L3K</v>
      </c>
    </row>
    <row r="297" spans="2:24" ht="15.75" thickBot="1" x14ac:dyDescent="0.3">
      <c r="B297" s="7">
        <v>294</v>
      </c>
      <c r="C297" s="3" t="s">
        <v>20</v>
      </c>
      <c r="D297" s="3" t="s">
        <v>48</v>
      </c>
      <c r="E297" s="2"/>
      <c r="F297" s="2"/>
      <c r="G297" s="3" t="s">
        <v>44</v>
      </c>
      <c r="H297" s="2"/>
      <c r="I297" s="3" t="s">
        <v>60</v>
      </c>
      <c r="J297" s="2"/>
      <c r="K297" s="3" t="s">
        <v>69</v>
      </c>
      <c r="L297" s="3" t="s">
        <v>42</v>
      </c>
      <c r="M297" s="3" t="s">
        <v>70</v>
      </c>
      <c r="N297" s="3" t="s">
        <v>71</v>
      </c>
      <c r="O297" s="13" t="str">
        <f t="shared" si="8"/>
        <v>ABEGIJKL</v>
      </c>
      <c r="P297" s="2" t="s">
        <v>111</v>
      </c>
      <c r="Q297" s="2" t="s">
        <v>112</v>
      </c>
      <c r="R297" s="2" t="s">
        <v>121</v>
      </c>
      <c r="S297" s="2" t="s">
        <v>122</v>
      </c>
      <c r="T297" s="2" t="s">
        <v>113</v>
      </c>
      <c r="U297" s="2" t="s">
        <v>116</v>
      </c>
      <c r="V297" s="2" t="s">
        <v>117</v>
      </c>
      <c r="W297" s="8" t="s">
        <v>118</v>
      </c>
      <c r="X297" s="13" t="str">
        <f t="shared" si="9"/>
        <v>3E3J3B3A3I3G3L3K</v>
      </c>
    </row>
    <row r="298" spans="2:24" ht="15.75" thickBot="1" x14ac:dyDescent="0.3">
      <c r="B298" s="7">
        <v>295</v>
      </c>
      <c r="C298" s="3" t="s">
        <v>20</v>
      </c>
      <c r="D298" s="3" t="s">
        <v>48</v>
      </c>
      <c r="E298" s="2"/>
      <c r="F298" s="2"/>
      <c r="G298" s="3" t="s">
        <v>44</v>
      </c>
      <c r="H298" s="2"/>
      <c r="I298" s="3" t="s">
        <v>60</v>
      </c>
      <c r="J298" s="3" t="s">
        <v>62</v>
      </c>
      <c r="K298" s="2"/>
      <c r="L298" s="3" t="s">
        <v>42</v>
      </c>
      <c r="M298" s="3" t="s">
        <v>70</v>
      </c>
      <c r="N298" s="3" t="s">
        <v>71</v>
      </c>
      <c r="O298" s="13" t="str">
        <f t="shared" si="8"/>
        <v>ABEGHJKL</v>
      </c>
      <c r="P298" s="2" t="s">
        <v>111</v>
      </c>
      <c r="Q298" s="2" t="s">
        <v>112</v>
      </c>
      <c r="R298" s="2" t="s">
        <v>121</v>
      </c>
      <c r="S298" s="2" t="s">
        <v>122</v>
      </c>
      <c r="T298" s="2" t="s">
        <v>115</v>
      </c>
      <c r="U298" s="2" t="s">
        <v>116</v>
      </c>
      <c r="V298" s="2" t="s">
        <v>117</v>
      </c>
      <c r="W298" s="8" t="s">
        <v>118</v>
      </c>
      <c r="X298" s="13" t="str">
        <f t="shared" si="9"/>
        <v>3E3J3B3A3H3G3L3K</v>
      </c>
    </row>
    <row r="299" spans="2:24" ht="15.75" thickBot="1" x14ac:dyDescent="0.3">
      <c r="B299" s="7">
        <v>296</v>
      </c>
      <c r="C299" s="3" t="s">
        <v>20</v>
      </c>
      <c r="D299" s="3" t="s">
        <v>48</v>
      </c>
      <c r="E299" s="2"/>
      <c r="F299" s="2"/>
      <c r="G299" s="3" t="s">
        <v>44</v>
      </c>
      <c r="H299" s="2"/>
      <c r="I299" s="3" t="s">
        <v>60</v>
      </c>
      <c r="J299" s="3" t="s">
        <v>62</v>
      </c>
      <c r="K299" s="3" t="s">
        <v>69</v>
      </c>
      <c r="L299" s="2"/>
      <c r="M299" s="3" t="s">
        <v>70</v>
      </c>
      <c r="N299" s="3" t="s">
        <v>71</v>
      </c>
      <c r="O299" s="13" t="str">
        <f t="shared" si="8"/>
        <v>ABEGHIKL</v>
      </c>
      <c r="P299" s="2" t="s">
        <v>111</v>
      </c>
      <c r="Q299" s="2" t="s">
        <v>116</v>
      </c>
      <c r="R299" s="2" t="s">
        <v>121</v>
      </c>
      <c r="S299" s="2" t="s">
        <v>122</v>
      </c>
      <c r="T299" s="2" t="s">
        <v>113</v>
      </c>
      <c r="U299" s="2" t="s">
        <v>115</v>
      </c>
      <c r="V299" s="2" t="s">
        <v>117</v>
      </c>
      <c r="W299" s="8" t="s">
        <v>118</v>
      </c>
      <c r="X299" s="13" t="str">
        <f t="shared" si="9"/>
        <v>3E3G3B3A3I3H3L3K</v>
      </c>
    </row>
    <row r="300" spans="2:24" ht="15.75" thickBot="1" x14ac:dyDescent="0.3">
      <c r="B300" s="7">
        <v>297</v>
      </c>
      <c r="C300" s="3" t="s">
        <v>20</v>
      </c>
      <c r="D300" s="3" t="s">
        <v>48</v>
      </c>
      <c r="E300" s="2"/>
      <c r="F300" s="2"/>
      <c r="G300" s="3" t="s">
        <v>44</v>
      </c>
      <c r="H300" s="2"/>
      <c r="I300" s="3" t="s">
        <v>60</v>
      </c>
      <c r="J300" s="3" t="s">
        <v>62</v>
      </c>
      <c r="K300" s="3" t="s">
        <v>69</v>
      </c>
      <c r="L300" s="3" t="s">
        <v>42</v>
      </c>
      <c r="M300" s="2"/>
      <c r="N300" s="3" t="s">
        <v>71</v>
      </c>
      <c r="O300" s="13" t="str">
        <f t="shared" si="8"/>
        <v>ABEGHIJL</v>
      </c>
      <c r="P300" s="2" t="s">
        <v>111</v>
      </c>
      <c r="Q300" s="2" t="s">
        <v>112</v>
      </c>
      <c r="R300" s="2" t="s">
        <v>121</v>
      </c>
      <c r="S300" s="2" t="s">
        <v>122</v>
      </c>
      <c r="T300" s="2" t="s">
        <v>115</v>
      </c>
      <c r="U300" s="2" t="s">
        <v>116</v>
      </c>
      <c r="V300" s="2" t="s">
        <v>117</v>
      </c>
      <c r="W300" s="8" t="s">
        <v>113</v>
      </c>
      <c r="X300" s="13" t="str">
        <f t="shared" si="9"/>
        <v>3E3J3B3A3H3G3L3I</v>
      </c>
    </row>
    <row r="301" spans="2:24" ht="15.75" thickBot="1" x14ac:dyDescent="0.3">
      <c r="B301" s="7">
        <v>298</v>
      </c>
      <c r="C301" s="3" t="s">
        <v>20</v>
      </c>
      <c r="D301" s="3" t="s">
        <v>48</v>
      </c>
      <c r="E301" s="2"/>
      <c r="F301" s="2"/>
      <c r="G301" s="3" t="s">
        <v>44</v>
      </c>
      <c r="H301" s="2"/>
      <c r="I301" s="3" t="s">
        <v>60</v>
      </c>
      <c r="J301" s="3" t="s">
        <v>62</v>
      </c>
      <c r="K301" s="3" t="s">
        <v>69</v>
      </c>
      <c r="L301" s="3" t="s">
        <v>42</v>
      </c>
      <c r="M301" s="3" t="s">
        <v>70</v>
      </c>
      <c r="N301" s="2"/>
      <c r="O301" s="13" t="str">
        <f t="shared" si="8"/>
        <v>ABEGHIJK</v>
      </c>
      <c r="P301" s="2" t="s">
        <v>111</v>
      </c>
      <c r="Q301" s="2" t="s">
        <v>112</v>
      </c>
      <c r="R301" s="2" t="s">
        <v>121</v>
      </c>
      <c r="S301" s="2" t="s">
        <v>122</v>
      </c>
      <c r="T301" s="2" t="s">
        <v>115</v>
      </c>
      <c r="U301" s="2" t="s">
        <v>116</v>
      </c>
      <c r="V301" s="2" t="s">
        <v>113</v>
      </c>
      <c r="W301" s="8" t="s">
        <v>118</v>
      </c>
      <c r="X301" s="13" t="str">
        <f t="shared" si="9"/>
        <v>3E3J3B3A3H3G3I3K</v>
      </c>
    </row>
    <row r="302" spans="2:24" ht="15.75" thickBot="1" x14ac:dyDescent="0.3">
      <c r="B302" s="7">
        <v>299</v>
      </c>
      <c r="C302" s="3" t="s">
        <v>20</v>
      </c>
      <c r="D302" s="3" t="s">
        <v>48</v>
      </c>
      <c r="E302" s="2"/>
      <c r="F302" s="2"/>
      <c r="G302" s="3" t="s">
        <v>44</v>
      </c>
      <c r="H302" s="3" t="s">
        <v>58</v>
      </c>
      <c r="I302" s="2"/>
      <c r="J302" s="2"/>
      <c r="K302" s="3" t="s">
        <v>69</v>
      </c>
      <c r="L302" s="3" t="s">
        <v>42</v>
      </c>
      <c r="M302" s="3" t="s">
        <v>70</v>
      </c>
      <c r="N302" s="3" t="s">
        <v>71</v>
      </c>
      <c r="O302" s="13" t="str">
        <f t="shared" si="8"/>
        <v>ABEFIJKL</v>
      </c>
      <c r="P302" s="2" t="s">
        <v>111</v>
      </c>
      <c r="Q302" s="2" t="s">
        <v>112</v>
      </c>
      <c r="R302" s="2" t="s">
        <v>121</v>
      </c>
      <c r="S302" s="2" t="s">
        <v>122</v>
      </c>
      <c r="T302" s="2" t="s">
        <v>113</v>
      </c>
      <c r="U302" s="2" t="s">
        <v>114</v>
      </c>
      <c r="V302" s="2" t="s">
        <v>117</v>
      </c>
      <c r="W302" s="8" t="s">
        <v>118</v>
      </c>
      <c r="X302" s="13" t="str">
        <f t="shared" si="9"/>
        <v>3E3J3B3A3I3F3L3K</v>
      </c>
    </row>
    <row r="303" spans="2:24" ht="15.75" thickBot="1" x14ac:dyDescent="0.3">
      <c r="B303" s="7">
        <v>300</v>
      </c>
      <c r="C303" s="3" t="s">
        <v>20</v>
      </c>
      <c r="D303" s="3" t="s">
        <v>48</v>
      </c>
      <c r="E303" s="2"/>
      <c r="F303" s="2"/>
      <c r="G303" s="3" t="s">
        <v>44</v>
      </c>
      <c r="H303" s="3" t="s">
        <v>58</v>
      </c>
      <c r="I303" s="2"/>
      <c r="J303" s="3" t="s">
        <v>62</v>
      </c>
      <c r="K303" s="2"/>
      <c r="L303" s="3" t="s">
        <v>42</v>
      </c>
      <c r="M303" s="3" t="s">
        <v>70</v>
      </c>
      <c r="N303" s="3" t="s">
        <v>71</v>
      </c>
      <c r="O303" s="13" t="str">
        <f t="shared" si="8"/>
        <v>ABEFHJKL</v>
      </c>
      <c r="P303" s="2" t="s">
        <v>111</v>
      </c>
      <c r="Q303" s="2" t="s">
        <v>112</v>
      </c>
      <c r="R303" s="2" t="s">
        <v>121</v>
      </c>
      <c r="S303" s="2" t="s">
        <v>114</v>
      </c>
      <c r="T303" s="2" t="s">
        <v>122</v>
      </c>
      <c r="U303" s="2" t="s">
        <v>115</v>
      </c>
      <c r="V303" s="2" t="s">
        <v>117</v>
      </c>
      <c r="W303" s="8" t="s">
        <v>118</v>
      </c>
      <c r="X303" s="13" t="str">
        <f t="shared" si="9"/>
        <v>3E3J3B3F3A3H3L3K</v>
      </c>
    </row>
    <row r="304" spans="2:24" ht="15.75" thickBot="1" x14ac:dyDescent="0.3">
      <c r="B304" s="7">
        <v>301</v>
      </c>
      <c r="C304" s="3" t="s">
        <v>20</v>
      </c>
      <c r="D304" s="3" t="s">
        <v>48</v>
      </c>
      <c r="E304" s="2"/>
      <c r="F304" s="2"/>
      <c r="G304" s="3" t="s">
        <v>44</v>
      </c>
      <c r="H304" s="3" t="s">
        <v>58</v>
      </c>
      <c r="I304" s="2"/>
      <c r="J304" s="3" t="s">
        <v>62</v>
      </c>
      <c r="K304" s="3" t="s">
        <v>69</v>
      </c>
      <c r="L304" s="2"/>
      <c r="M304" s="3" t="s">
        <v>70</v>
      </c>
      <c r="N304" s="3" t="s">
        <v>71</v>
      </c>
      <c r="O304" s="13" t="str">
        <f t="shared" si="8"/>
        <v>ABEFHIKL</v>
      </c>
      <c r="P304" s="2" t="s">
        <v>111</v>
      </c>
      <c r="Q304" s="2" t="s">
        <v>113</v>
      </c>
      <c r="R304" s="2" t="s">
        <v>121</v>
      </c>
      <c r="S304" s="2" t="s">
        <v>114</v>
      </c>
      <c r="T304" s="2" t="s">
        <v>122</v>
      </c>
      <c r="U304" s="2" t="s">
        <v>115</v>
      </c>
      <c r="V304" s="2" t="s">
        <v>117</v>
      </c>
      <c r="W304" s="8" t="s">
        <v>118</v>
      </c>
      <c r="X304" s="13" t="str">
        <f t="shared" si="9"/>
        <v>3E3I3B3F3A3H3L3K</v>
      </c>
    </row>
    <row r="305" spans="2:24" ht="15.75" thickBot="1" x14ac:dyDescent="0.3">
      <c r="B305" s="7">
        <v>302</v>
      </c>
      <c r="C305" s="3" t="s">
        <v>20</v>
      </c>
      <c r="D305" s="3" t="s">
        <v>48</v>
      </c>
      <c r="E305" s="2"/>
      <c r="F305" s="2"/>
      <c r="G305" s="3" t="s">
        <v>44</v>
      </c>
      <c r="H305" s="3" t="s">
        <v>58</v>
      </c>
      <c r="I305" s="2"/>
      <c r="J305" s="3" t="s">
        <v>62</v>
      </c>
      <c r="K305" s="3" t="s">
        <v>69</v>
      </c>
      <c r="L305" s="3" t="s">
        <v>42</v>
      </c>
      <c r="M305" s="2"/>
      <c r="N305" s="3" t="s">
        <v>71</v>
      </c>
      <c r="O305" s="13" t="str">
        <f t="shared" si="8"/>
        <v>ABEFHIJL</v>
      </c>
      <c r="P305" s="2" t="s">
        <v>111</v>
      </c>
      <c r="Q305" s="2" t="s">
        <v>112</v>
      </c>
      <c r="R305" s="2" t="s">
        <v>121</v>
      </c>
      <c r="S305" s="2" t="s">
        <v>114</v>
      </c>
      <c r="T305" s="2" t="s">
        <v>122</v>
      </c>
      <c r="U305" s="2" t="s">
        <v>115</v>
      </c>
      <c r="V305" s="2" t="s">
        <v>117</v>
      </c>
      <c r="W305" s="8" t="s">
        <v>113</v>
      </c>
      <c r="X305" s="13" t="str">
        <f t="shared" si="9"/>
        <v>3E3J3B3F3A3H3L3I</v>
      </c>
    </row>
    <row r="306" spans="2:24" ht="15.75" thickBot="1" x14ac:dyDescent="0.3">
      <c r="B306" s="7">
        <v>303</v>
      </c>
      <c r="C306" s="3" t="s">
        <v>20</v>
      </c>
      <c r="D306" s="3" t="s">
        <v>48</v>
      </c>
      <c r="E306" s="2"/>
      <c r="F306" s="2"/>
      <c r="G306" s="3" t="s">
        <v>44</v>
      </c>
      <c r="H306" s="3" t="s">
        <v>58</v>
      </c>
      <c r="I306" s="2"/>
      <c r="J306" s="3" t="s">
        <v>62</v>
      </c>
      <c r="K306" s="3" t="s">
        <v>69</v>
      </c>
      <c r="L306" s="3" t="s">
        <v>42</v>
      </c>
      <c r="M306" s="3" t="s">
        <v>70</v>
      </c>
      <c r="N306" s="2"/>
      <c r="O306" s="13" t="str">
        <f t="shared" si="8"/>
        <v>ABEFHIJK</v>
      </c>
      <c r="P306" s="2" t="s">
        <v>111</v>
      </c>
      <c r="Q306" s="2" t="s">
        <v>112</v>
      </c>
      <c r="R306" s="2" t="s">
        <v>121</v>
      </c>
      <c r="S306" s="2" t="s">
        <v>114</v>
      </c>
      <c r="T306" s="2" t="s">
        <v>122</v>
      </c>
      <c r="U306" s="2" t="s">
        <v>115</v>
      </c>
      <c r="V306" s="2" t="s">
        <v>113</v>
      </c>
      <c r="W306" s="8" t="s">
        <v>118</v>
      </c>
      <c r="X306" s="13" t="str">
        <f t="shared" si="9"/>
        <v>3E3J3B3F3A3H3I3K</v>
      </c>
    </row>
    <row r="307" spans="2:24" ht="15.75" thickBot="1" x14ac:dyDescent="0.3">
      <c r="B307" s="7">
        <v>304</v>
      </c>
      <c r="C307" s="3" t="s">
        <v>20</v>
      </c>
      <c r="D307" s="3" t="s">
        <v>48</v>
      </c>
      <c r="E307" s="2"/>
      <c r="F307" s="2"/>
      <c r="G307" s="3" t="s">
        <v>44</v>
      </c>
      <c r="H307" s="3" t="s">
        <v>58</v>
      </c>
      <c r="I307" s="3" t="s">
        <v>60</v>
      </c>
      <c r="J307" s="2"/>
      <c r="K307" s="2"/>
      <c r="L307" s="3" t="s">
        <v>42</v>
      </c>
      <c r="M307" s="3" t="s">
        <v>70</v>
      </c>
      <c r="N307" s="3" t="s">
        <v>71</v>
      </c>
      <c r="O307" s="13" t="str">
        <f t="shared" si="8"/>
        <v>ABEFGJKL</v>
      </c>
      <c r="P307" s="2" t="s">
        <v>111</v>
      </c>
      <c r="Q307" s="2" t="s">
        <v>112</v>
      </c>
      <c r="R307" s="2" t="s">
        <v>121</v>
      </c>
      <c r="S307" s="2" t="s">
        <v>114</v>
      </c>
      <c r="T307" s="2" t="s">
        <v>122</v>
      </c>
      <c r="U307" s="2" t="s">
        <v>116</v>
      </c>
      <c r="V307" s="2" t="s">
        <v>117</v>
      </c>
      <c r="W307" s="8" t="s">
        <v>118</v>
      </c>
      <c r="X307" s="13" t="str">
        <f t="shared" si="9"/>
        <v>3E3J3B3F3A3G3L3K</v>
      </c>
    </row>
    <row r="308" spans="2:24" ht="15.75" thickBot="1" x14ac:dyDescent="0.3">
      <c r="B308" s="7">
        <v>305</v>
      </c>
      <c r="C308" s="3" t="s">
        <v>20</v>
      </c>
      <c r="D308" s="3" t="s">
        <v>48</v>
      </c>
      <c r="E308" s="2"/>
      <c r="F308" s="2"/>
      <c r="G308" s="3" t="s">
        <v>44</v>
      </c>
      <c r="H308" s="3" t="s">
        <v>58</v>
      </c>
      <c r="I308" s="3" t="s">
        <v>60</v>
      </c>
      <c r="J308" s="2"/>
      <c r="K308" s="3" t="s">
        <v>69</v>
      </c>
      <c r="L308" s="2"/>
      <c r="M308" s="3" t="s">
        <v>70</v>
      </c>
      <c r="N308" s="3" t="s">
        <v>71</v>
      </c>
      <c r="O308" s="13" t="str">
        <f t="shared" si="8"/>
        <v>ABEFGIKL</v>
      </c>
      <c r="P308" s="2" t="s">
        <v>111</v>
      </c>
      <c r="Q308" s="2" t="s">
        <v>116</v>
      </c>
      <c r="R308" s="2" t="s">
        <v>121</v>
      </c>
      <c r="S308" s="2" t="s">
        <v>122</v>
      </c>
      <c r="T308" s="2" t="s">
        <v>113</v>
      </c>
      <c r="U308" s="2" t="s">
        <v>114</v>
      </c>
      <c r="V308" s="2" t="s">
        <v>117</v>
      </c>
      <c r="W308" s="8" t="s">
        <v>118</v>
      </c>
      <c r="X308" s="13" t="str">
        <f t="shared" si="9"/>
        <v>3E3G3B3A3I3F3L3K</v>
      </c>
    </row>
    <row r="309" spans="2:24" ht="15.75" thickBot="1" x14ac:dyDescent="0.3">
      <c r="B309" s="7">
        <v>306</v>
      </c>
      <c r="C309" s="3" t="s">
        <v>20</v>
      </c>
      <c r="D309" s="3" t="s">
        <v>48</v>
      </c>
      <c r="E309" s="2"/>
      <c r="F309" s="2"/>
      <c r="G309" s="3" t="s">
        <v>44</v>
      </c>
      <c r="H309" s="3" t="s">
        <v>58</v>
      </c>
      <c r="I309" s="3" t="s">
        <v>60</v>
      </c>
      <c r="J309" s="2"/>
      <c r="K309" s="3" t="s">
        <v>69</v>
      </c>
      <c r="L309" s="3" t="s">
        <v>42</v>
      </c>
      <c r="M309" s="2"/>
      <c r="N309" s="3" t="s">
        <v>71</v>
      </c>
      <c r="O309" s="13" t="str">
        <f t="shared" si="8"/>
        <v>ABEFGIJL</v>
      </c>
      <c r="P309" s="2" t="s">
        <v>111</v>
      </c>
      <c r="Q309" s="2" t="s">
        <v>112</v>
      </c>
      <c r="R309" s="2" t="s">
        <v>121</v>
      </c>
      <c r="S309" s="2" t="s">
        <v>114</v>
      </c>
      <c r="T309" s="2" t="s">
        <v>122</v>
      </c>
      <c r="U309" s="2" t="s">
        <v>116</v>
      </c>
      <c r="V309" s="2" t="s">
        <v>117</v>
      </c>
      <c r="W309" s="8" t="s">
        <v>113</v>
      </c>
      <c r="X309" s="13" t="str">
        <f t="shared" si="9"/>
        <v>3E3J3B3F3A3G3L3I</v>
      </c>
    </row>
    <row r="310" spans="2:24" ht="15.75" thickBot="1" x14ac:dyDescent="0.3">
      <c r="B310" s="7">
        <v>307</v>
      </c>
      <c r="C310" s="3" t="s">
        <v>20</v>
      </c>
      <c r="D310" s="3" t="s">
        <v>48</v>
      </c>
      <c r="E310" s="2"/>
      <c r="F310" s="2"/>
      <c r="G310" s="3" t="s">
        <v>44</v>
      </c>
      <c r="H310" s="3" t="s">
        <v>58</v>
      </c>
      <c r="I310" s="3" t="s">
        <v>60</v>
      </c>
      <c r="J310" s="2"/>
      <c r="K310" s="3" t="s">
        <v>69</v>
      </c>
      <c r="L310" s="3" t="s">
        <v>42</v>
      </c>
      <c r="M310" s="3" t="s">
        <v>70</v>
      </c>
      <c r="N310" s="2"/>
      <c r="O310" s="13" t="str">
        <f t="shared" si="8"/>
        <v>ABEFGIJK</v>
      </c>
      <c r="P310" s="2" t="s">
        <v>111</v>
      </c>
      <c r="Q310" s="2" t="s">
        <v>112</v>
      </c>
      <c r="R310" s="2" t="s">
        <v>121</v>
      </c>
      <c r="S310" s="2" t="s">
        <v>114</v>
      </c>
      <c r="T310" s="2" t="s">
        <v>122</v>
      </c>
      <c r="U310" s="2" t="s">
        <v>116</v>
      </c>
      <c r="V310" s="2" t="s">
        <v>113</v>
      </c>
      <c r="W310" s="8" t="s">
        <v>118</v>
      </c>
      <c r="X310" s="13" t="str">
        <f t="shared" si="9"/>
        <v>3E3J3B3F3A3G3I3K</v>
      </c>
    </row>
    <row r="311" spans="2:24" ht="15.75" thickBot="1" x14ac:dyDescent="0.3">
      <c r="B311" s="7">
        <v>308</v>
      </c>
      <c r="C311" s="3" t="s">
        <v>20</v>
      </c>
      <c r="D311" s="3" t="s">
        <v>48</v>
      </c>
      <c r="E311" s="2"/>
      <c r="F311" s="2"/>
      <c r="G311" s="3" t="s">
        <v>44</v>
      </c>
      <c r="H311" s="3" t="s">
        <v>58</v>
      </c>
      <c r="I311" s="3" t="s">
        <v>60</v>
      </c>
      <c r="J311" s="3" t="s">
        <v>62</v>
      </c>
      <c r="K311" s="2"/>
      <c r="L311" s="2"/>
      <c r="M311" s="3" t="s">
        <v>70</v>
      </c>
      <c r="N311" s="3" t="s">
        <v>71</v>
      </c>
      <c r="O311" s="13" t="str">
        <f t="shared" si="8"/>
        <v>ABEFGHKL</v>
      </c>
      <c r="P311" s="2" t="s">
        <v>111</v>
      </c>
      <c r="Q311" s="2" t="s">
        <v>116</v>
      </c>
      <c r="R311" s="2" t="s">
        <v>121</v>
      </c>
      <c r="S311" s="2" t="s">
        <v>114</v>
      </c>
      <c r="T311" s="2" t="s">
        <v>122</v>
      </c>
      <c r="U311" s="2" t="s">
        <v>115</v>
      </c>
      <c r="V311" s="2" t="s">
        <v>117</v>
      </c>
      <c r="W311" s="8" t="s">
        <v>118</v>
      </c>
      <c r="X311" s="13" t="str">
        <f t="shared" si="9"/>
        <v>3E3G3B3F3A3H3L3K</v>
      </c>
    </row>
    <row r="312" spans="2:24" ht="15.75" thickBot="1" x14ac:dyDescent="0.3">
      <c r="B312" s="7">
        <v>309</v>
      </c>
      <c r="C312" s="3" t="s">
        <v>20</v>
      </c>
      <c r="D312" s="3" t="s">
        <v>48</v>
      </c>
      <c r="E312" s="2"/>
      <c r="F312" s="2"/>
      <c r="G312" s="3" t="s">
        <v>44</v>
      </c>
      <c r="H312" s="3" t="s">
        <v>58</v>
      </c>
      <c r="I312" s="3" t="s">
        <v>60</v>
      </c>
      <c r="J312" s="3" t="s">
        <v>62</v>
      </c>
      <c r="K312" s="2"/>
      <c r="L312" s="3" t="s">
        <v>42</v>
      </c>
      <c r="M312" s="2"/>
      <c r="N312" s="3" t="s">
        <v>71</v>
      </c>
      <c r="O312" s="13" t="str">
        <f t="shared" si="8"/>
        <v>ABEFGHJL</v>
      </c>
      <c r="P312" s="2" t="s">
        <v>115</v>
      </c>
      <c r="Q312" s="2" t="s">
        <v>112</v>
      </c>
      <c r="R312" s="2" t="s">
        <v>121</v>
      </c>
      <c r="S312" s="2" t="s">
        <v>114</v>
      </c>
      <c r="T312" s="2" t="s">
        <v>122</v>
      </c>
      <c r="U312" s="2" t="s">
        <v>116</v>
      </c>
      <c r="V312" s="2" t="s">
        <v>117</v>
      </c>
      <c r="W312" s="8" t="s">
        <v>111</v>
      </c>
      <c r="X312" s="13" t="str">
        <f t="shared" si="9"/>
        <v>3H3J3B3F3A3G3L3E</v>
      </c>
    </row>
    <row r="313" spans="2:24" ht="15.75" thickBot="1" x14ac:dyDescent="0.3">
      <c r="B313" s="7">
        <v>310</v>
      </c>
      <c r="C313" s="3" t="s">
        <v>20</v>
      </c>
      <c r="D313" s="3" t="s">
        <v>48</v>
      </c>
      <c r="E313" s="2"/>
      <c r="F313" s="2"/>
      <c r="G313" s="3" t="s">
        <v>44</v>
      </c>
      <c r="H313" s="3" t="s">
        <v>58</v>
      </c>
      <c r="I313" s="3" t="s">
        <v>60</v>
      </c>
      <c r="J313" s="3" t="s">
        <v>62</v>
      </c>
      <c r="K313" s="2"/>
      <c r="L313" s="3" t="s">
        <v>42</v>
      </c>
      <c r="M313" s="3" t="s">
        <v>70</v>
      </c>
      <c r="N313" s="2"/>
      <c r="O313" s="13" t="str">
        <f t="shared" si="8"/>
        <v>ABEFGHJK</v>
      </c>
      <c r="P313" s="2" t="s">
        <v>115</v>
      </c>
      <c r="Q313" s="2" t="s">
        <v>112</v>
      </c>
      <c r="R313" s="2" t="s">
        <v>121</v>
      </c>
      <c r="S313" s="2" t="s">
        <v>114</v>
      </c>
      <c r="T313" s="2" t="s">
        <v>122</v>
      </c>
      <c r="U313" s="2" t="s">
        <v>116</v>
      </c>
      <c r="V313" s="2" t="s">
        <v>111</v>
      </c>
      <c r="W313" s="8" t="s">
        <v>118</v>
      </c>
      <c r="X313" s="13" t="str">
        <f t="shared" si="9"/>
        <v>3H3J3B3F3A3G3E3K</v>
      </c>
    </row>
    <row r="314" spans="2:24" ht="15.75" thickBot="1" x14ac:dyDescent="0.3">
      <c r="B314" s="7">
        <v>311</v>
      </c>
      <c r="C314" s="3" t="s">
        <v>20</v>
      </c>
      <c r="D314" s="3" t="s">
        <v>48</v>
      </c>
      <c r="E314" s="2"/>
      <c r="F314" s="2"/>
      <c r="G314" s="3" t="s">
        <v>44</v>
      </c>
      <c r="H314" s="3" t="s">
        <v>58</v>
      </c>
      <c r="I314" s="3" t="s">
        <v>60</v>
      </c>
      <c r="J314" s="3" t="s">
        <v>62</v>
      </c>
      <c r="K314" s="3" t="s">
        <v>69</v>
      </c>
      <c r="L314" s="2"/>
      <c r="M314" s="2"/>
      <c r="N314" s="3" t="s">
        <v>71</v>
      </c>
      <c r="O314" s="13" t="str">
        <f t="shared" si="8"/>
        <v>ABEFGHIL</v>
      </c>
      <c r="P314" s="2" t="s">
        <v>111</v>
      </c>
      <c r="Q314" s="2" t="s">
        <v>116</v>
      </c>
      <c r="R314" s="2" t="s">
        <v>121</v>
      </c>
      <c r="S314" s="2" t="s">
        <v>114</v>
      </c>
      <c r="T314" s="2" t="s">
        <v>122</v>
      </c>
      <c r="U314" s="2" t="s">
        <v>115</v>
      </c>
      <c r="V314" s="2" t="s">
        <v>117</v>
      </c>
      <c r="W314" s="8" t="s">
        <v>113</v>
      </c>
      <c r="X314" s="13" t="str">
        <f t="shared" si="9"/>
        <v>3E3G3B3F3A3H3L3I</v>
      </c>
    </row>
    <row r="315" spans="2:24" ht="15.75" thickBot="1" x14ac:dyDescent="0.3">
      <c r="B315" s="7">
        <v>312</v>
      </c>
      <c r="C315" s="3" t="s">
        <v>20</v>
      </c>
      <c r="D315" s="3" t="s">
        <v>48</v>
      </c>
      <c r="E315" s="2"/>
      <c r="F315" s="2"/>
      <c r="G315" s="3" t="s">
        <v>44</v>
      </c>
      <c r="H315" s="3" t="s">
        <v>58</v>
      </c>
      <c r="I315" s="3" t="s">
        <v>60</v>
      </c>
      <c r="J315" s="3" t="s">
        <v>62</v>
      </c>
      <c r="K315" s="3" t="s">
        <v>69</v>
      </c>
      <c r="L315" s="2"/>
      <c r="M315" s="3" t="s">
        <v>70</v>
      </c>
      <c r="N315" s="2"/>
      <c r="O315" s="13" t="str">
        <f t="shared" si="8"/>
        <v>ABEFGHIK</v>
      </c>
      <c r="P315" s="2" t="s">
        <v>111</v>
      </c>
      <c r="Q315" s="2" t="s">
        <v>116</v>
      </c>
      <c r="R315" s="2" t="s">
        <v>121</v>
      </c>
      <c r="S315" s="2" t="s">
        <v>114</v>
      </c>
      <c r="T315" s="2" t="s">
        <v>122</v>
      </c>
      <c r="U315" s="2" t="s">
        <v>115</v>
      </c>
      <c r="V315" s="2" t="s">
        <v>113</v>
      </c>
      <c r="W315" s="8" t="s">
        <v>118</v>
      </c>
      <c r="X315" s="13" t="str">
        <f t="shared" si="9"/>
        <v>3E3G3B3F3A3H3I3K</v>
      </c>
    </row>
    <row r="316" spans="2:24" ht="15.75" thickBot="1" x14ac:dyDescent="0.3">
      <c r="B316" s="7">
        <v>313</v>
      </c>
      <c r="C316" s="3" t="s">
        <v>20</v>
      </c>
      <c r="D316" s="3" t="s">
        <v>48</v>
      </c>
      <c r="E316" s="2"/>
      <c r="F316" s="2"/>
      <c r="G316" s="3" t="s">
        <v>44</v>
      </c>
      <c r="H316" s="3" t="s">
        <v>58</v>
      </c>
      <c r="I316" s="3" t="s">
        <v>60</v>
      </c>
      <c r="J316" s="3" t="s">
        <v>62</v>
      </c>
      <c r="K316" s="3" t="s">
        <v>69</v>
      </c>
      <c r="L316" s="3" t="s">
        <v>42</v>
      </c>
      <c r="M316" s="2"/>
      <c r="N316" s="2"/>
      <c r="O316" s="13" t="str">
        <f t="shared" si="8"/>
        <v>ABEFGHIJ</v>
      </c>
      <c r="P316" s="2" t="s">
        <v>115</v>
      </c>
      <c r="Q316" s="2" t="s">
        <v>112</v>
      </c>
      <c r="R316" s="2" t="s">
        <v>121</v>
      </c>
      <c r="S316" s="2" t="s">
        <v>114</v>
      </c>
      <c r="T316" s="2" t="s">
        <v>122</v>
      </c>
      <c r="U316" s="2" t="s">
        <v>116</v>
      </c>
      <c r="V316" s="2" t="s">
        <v>111</v>
      </c>
      <c r="W316" s="8" t="s">
        <v>113</v>
      </c>
      <c r="X316" s="13" t="str">
        <f t="shared" si="9"/>
        <v>3H3J3B3F3A3G3E3I</v>
      </c>
    </row>
    <row r="317" spans="2:24" ht="15.75" thickBot="1" x14ac:dyDescent="0.3">
      <c r="B317" s="7">
        <v>314</v>
      </c>
      <c r="C317" s="3" t="s">
        <v>20</v>
      </c>
      <c r="D317" s="3" t="s">
        <v>48</v>
      </c>
      <c r="E317" s="2"/>
      <c r="F317" s="3" t="s">
        <v>45</v>
      </c>
      <c r="G317" s="2"/>
      <c r="H317" s="2"/>
      <c r="I317" s="2"/>
      <c r="J317" s="3" t="s">
        <v>62</v>
      </c>
      <c r="K317" s="3" t="s">
        <v>69</v>
      </c>
      <c r="L317" s="3" t="s">
        <v>42</v>
      </c>
      <c r="M317" s="3" t="s">
        <v>70</v>
      </c>
      <c r="N317" s="3" t="s">
        <v>71</v>
      </c>
      <c r="O317" s="13" t="str">
        <f t="shared" si="8"/>
        <v>ABDHIJKL</v>
      </c>
      <c r="P317" s="2" t="s">
        <v>113</v>
      </c>
      <c r="Q317" s="2" t="s">
        <v>112</v>
      </c>
      <c r="R317" s="2" t="s">
        <v>121</v>
      </c>
      <c r="S317" s="2" t="s">
        <v>119</v>
      </c>
      <c r="T317" s="2" t="s">
        <v>122</v>
      </c>
      <c r="U317" s="2" t="s">
        <v>115</v>
      </c>
      <c r="V317" s="2" t="s">
        <v>117</v>
      </c>
      <c r="W317" s="8" t="s">
        <v>118</v>
      </c>
      <c r="X317" s="13" t="str">
        <f t="shared" si="9"/>
        <v>3I3J3B3D3A3H3L3K</v>
      </c>
    </row>
    <row r="318" spans="2:24" ht="15.75" thickBot="1" x14ac:dyDescent="0.3">
      <c r="B318" s="7">
        <v>315</v>
      </c>
      <c r="C318" s="3" t="s">
        <v>20</v>
      </c>
      <c r="D318" s="3" t="s">
        <v>48</v>
      </c>
      <c r="E318" s="2"/>
      <c r="F318" s="3" t="s">
        <v>45</v>
      </c>
      <c r="G318" s="2"/>
      <c r="H318" s="2"/>
      <c r="I318" s="3" t="s">
        <v>60</v>
      </c>
      <c r="J318" s="2"/>
      <c r="K318" s="3" t="s">
        <v>69</v>
      </c>
      <c r="L318" s="3" t="s">
        <v>42</v>
      </c>
      <c r="M318" s="3" t="s">
        <v>70</v>
      </c>
      <c r="N318" s="3" t="s">
        <v>71</v>
      </c>
      <c r="O318" s="13" t="str">
        <f t="shared" si="8"/>
        <v>ABDGIJKL</v>
      </c>
      <c r="P318" s="2" t="s">
        <v>113</v>
      </c>
      <c r="Q318" s="2" t="s">
        <v>112</v>
      </c>
      <c r="R318" s="2" t="s">
        <v>121</v>
      </c>
      <c r="S318" s="2" t="s">
        <v>119</v>
      </c>
      <c r="T318" s="2" t="s">
        <v>122</v>
      </c>
      <c r="U318" s="2" t="s">
        <v>116</v>
      </c>
      <c r="V318" s="2" t="s">
        <v>117</v>
      </c>
      <c r="W318" s="8" t="s">
        <v>118</v>
      </c>
      <c r="X318" s="13" t="str">
        <f t="shared" si="9"/>
        <v>3I3J3B3D3A3G3L3K</v>
      </c>
    </row>
    <row r="319" spans="2:24" ht="15.75" thickBot="1" x14ac:dyDescent="0.3">
      <c r="B319" s="7">
        <v>316</v>
      </c>
      <c r="C319" s="3" t="s">
        <v>20</v>
      </c>
      <c r="D319" s="3" t="s">
        <v>48</v>
      </c>
      <c r="E319" s="2"/>
      <c r="F319" s="3" t="s">
        <v>45</v>
      </c>
      <c r="G319" s="2"/>
      <c r="H319" s="2"/>
      <c r="I319" s="3" t="s">
        <v>60</v>
      </c>
      <c r="J319" s="3" t="s">
        <v>62</v>
      </c>
      <c r="K319" s="2"/>
      <c r="L319" s="3" t="s">
        <v>42</v>
      </c>
      <c r="M319" s="3" t="s">
        <v>70</v>
      </c>
      <c r="N319" s="3" t="s">
        <v>71</v>
      </c>
      <c r="O319" s="13" t="str">
        <f t="shared" si="8"/>
        <v>ABDGHJKL</v>
      </c>
      <c r="P319" s="2" t="s">
        <v>115</v>
      </c>
      <c r="Q319" s="2" t="s">
        <v>112</v>
      </c>
      <c r="R319" s="2" t="s">
        <v>121</v>
      </c>
      <c r="S319" s="2" t="s">
        <v>119</v>
      </c>
      <c r="T319" s="2" t="s">
        <v>122</v>
      </c>
      <c r="U319" s="2" t="s">
        <v>116</v>
      </c>
      <c r="V319" s="2" t="s">
        <v>117</v>
      </c>
      <c r="W319" s="8" t="s">
        <v>118</v>
      </c>
      <c r="X319" s="13" t="str">
        <f t="shared" si="9"/>
        <v>3H3J3B3D3A3G3L3K</v>
      </c>
    </row>
    <row r="320" spans="2:24" ht="15.75" thickBot="1" x14ac:dyDescent="0.3">
      <c r="B320" s="7">
        <v>317</v>
      </c>
      <c r="C320" s="3" t="s">
        <v>20</v>
      </c>
      <c r="D320" s="3" t="s">
        <v>48</v>
      </c>
      <c r="E320" s="2"/>
      <c r="F320" s="3" t="s">
        <v>45</v>
      </c>
      <c r="G320" s="2"/>
      <c r="H320" s="2"/>
      <c r="I320" s="3" t="s">
        <v>60</v>
      </c>
      <c r="J320" s="3" t="s">
        <v>62</v>
      </c>
      <c r="K320" s="3" t="s">
        <v>69</v>
      </c>
      <c r="L320" s="2"/>
      <c r="M320" s="3" t="s">
        <v>70</v>
      </c>
      <c r="N320" s="3" t="s">
        <v>71</v>
      </c>
      <c r="O320" s="13" t="str">
        <f t="shared" si="8"/>
        <v>ABDGHIKL</v>
      </c>
      <c r="P320" s="2" t="s">
        <v>113</v>
      </c>
      <c r="Q320" s="2" t="s">
        <v>116</v>
      </c>
      <c r="R320" s="2" t="s">
        <v>121</v>
      </c>
      <c r="S320" s="2" t="s">
        <v>119</v>
      </c>
      <c r="T320" s="2" t="s">
        <v>122</v>
      </c>
      <c r="U320" s="2" t="s">
        <v>115</v>
      </c>
      <c r="V320" s="2" t="s">
        <v>117</v>
      </c>
      <c r="W320" s="8" t="s">
        <v>118</v>
      </c>
      <c r="X320" s="13" t="str">
        <f t="shared" si="9"/>
        <v>3I3G3B3D3A3H3L3K</v>
      </c>
    </row>
    <row r="321" spans="2:24" ht="15.75" thickBot="1" x14ac:dyDescent="0.3">
      <c r="B321" s="7">
        <v>318</v>
      </c>
      <c r="C321" s="3" t="s">
        <v>20</v>
      </c>
      <c r="D321" s="3" t="s">
        <v>48</v>
      </c>
      <c r="E321" s="2"/>
      <c r="F321" s="3" t="s">
        <v>45</v>
      </c>
      <c r="G321" s="2"/>
      <c r="H321" s="2"/>
      <c r="I321" s="3" t="s">
        <v>60</v>
      </c>
      <c r="J321" s="3" t="s">
        <v>62</v>
      </c>
      <c r="K321" s="3" t="s">
        <v>69</v>
      </c>
      <c r="L321" s="3" t="s">
        <v>42</v>
      </c>
      <c r="M321" s="2"/>
      <c r="N321" s="3" t="s">
        <v>71</v>
      </c>
      <c r="O321" s="13" t="str">
        <f t="shared" si="8"/>
        <v>ABDGHIJL</v>
      </c>
      <c r="P321" s="2" t="s">
        <v>115</v>
      </c>
      <c r="Q321" s="2" t="s">
        <v>112</v>
      </c>
      <c r="R321" s="2" t="s">
        <v>121</v>
      </c>
      <c r="S321" s="2" t="s">
        <v>119</v>
      </c>
      <c r="T321" s="2" t="s">
        <v>122</v>
      </c>
      <c r="U321" s="2" t="s">
        <v>116</v>
      </c>
      <c r="V321" s="2" t="s">
        <v>117</v>
      </c>
      <c r="W321" s="8" t="s">
        <v>113</v>
      </c>
      <c r="X321" s="13" t="str">
        <f t="shared" si="9"/>
        <v>3H3J3B3D3A3G3L3I</v>
      </c>
    </row>
    <row r="322" spans="2:24" ht="15.75" thickBot="1" x14ac:dyDescent="0.3">
      <c r="B322" s="7">
        <v>319</v>
      </c>
      <c r="C322" s="3" t="s">
        <v>20</v>
      </c>
      <c r="D322" s="3" t="s">
        <v>48</v>
      </c>
      <c r="E322" s="2"/>
      <c r="F322" s="3" t="s">
        <v>45</v>
      </c>
      <c r="G322" s="2"/>
      <c r="H322" s="2"/>
      <c r="I322" s="3" t="s">
        <v>60</v>
      </c>
      <c r="J322" s="3" t="s">
        <v>62</v>
      </c>
      <c r="K322" s="3" t="s">
        <v>69</v>
      </c>
      <c r="L322" s="3" t="s">
        <v>42</v>
      </c>
      <c r="M322" s="3" t="s">
        <v>70</v>
      </c>
      <c r="N322" s="2"/>
      <c r="O322" s="13" t="str">
        <f t="shared" si="8"/>
        <v>ABDGHIJK</v>
      </c>
      <c r="P322" s="2" t="s">
        <v>115</v>
      </c>
      <c r="Q322" s="2" t="s">
        <v>112</v>
      </c>
      <c r="R322" s="2" t="s">
        <v>121</v>
      </c>
      <c r="S322" s="2" t="s">
        <v>119</v>
      </c>
      <c r="T322" s="2" t="s">
        <v>122</v>
      </c>
      <c r="U322" s="2" t="s">
        <v>116</v>
      </c>
      <c r="V322" s="2" t="s">
        <v>113</v>
      </c>
      <c r="W322" s="8" t="s">
        <v>118</v>
      </c>
      <c r="X322" s="13" t="str">
        <f t="shared" si="9"/>
        <v>3H3J3B3D3A3G3I3K</v>
      </c>
    </row>
    <row r="323" spans="2:24" ht="15.75" thickBot="1" x14ac:dyDescent="0.3">
      <c r="B323" s="7">
        <v>320</v>
      </c>
      <c r="C323" s="3" t="s">
        <v>20</v>
      </c>
      <c r="D323" s="3" t="s">
        <v>48</v>
      </c>
      <c r="E323" s="2"/>
      <c r="F323" s="3" t="s">
        <v>45</v>
      </c>
      <c r="G323" s="2"/>
      <c r="H323" s="3" t="s">
        <v>58</v>
      </c>
      <c r="I323" s="2"/>
      <c r="J323" s="2"/>
      <c r="K323" s="3" t="s">
        <v>69</v>
      </c>
      <c r="L323" s="3" t="s">
        <v>42</v>
      </c>
      <c r="M323" s="3" t="s">
        <v>70</v>
      </c>
      <c r="N323" s="3" t="s">
        <v>71</v>
      </c>
      <c r="O323" s="13" t="str">
        <f t="shared" si="8"/>
        <v>ABDFIJKL</v>
      </c>
      <c r="P323" s="2" t="s">
        <v>113</v>
      </c>
      <c r="Q323" s="2" t="s">
        <v>112</v>
      </c>
      <c r="R323" s="2" t="s">
        <v>121</v>
      </c>
      <c r="S323" s="2" t="s">
        <v>119</v>
      </c>
      <c r="T323" s="2" t="s">
        <v>122</v>
      </c>
      <c r="U323" s="2" t="s">
        <v>114</v>
      </c>
      <c r="V323" s="2" t="s">
        <v>117</v>
      </c>
      <c r="W323" s="8" t="s">
        <v>118</v>
      </c>
      <c r="X323" s="13" t="str">
        <f t="shared" si="9"/>
        <v>3I3J3B3D3A3F3L3K</v>
      </c>
    </row>
    <row r="324" spans="2:24" ht="15.75" thickBot="1" x14ac:dyDescent="0.3">
      <c r="B324" s="7">
        <v>321</v>
      </c>
      <c r="C324" s="3" t="s">
        <v>20</v>
      </c>
      <c r="D324" s="3" t="s">
        <v>48</v>
      </c>
      <c r="E324" s="2"/>
      <c r="F324" s="3" t="s">
        <v>45</v>
      </c>
      <c r="G324" s="2"/>
      <c r="H324" s="3" t="s">
        <v>58</v>
      </c>
      <c r="I324" s="2"/>
      <c r="J324" s="3" t="s">
        <v>62</v>
      </c>
      <c r="K324" s="2"/>
      <c r="L324" s="3" t="s">
        <v>42</v>
      </c>
      <c r="M324" s="3" t="s">
        <v>70</v>
      </c>
      <c r="N324" s="3" t="s">
        <v>71</v>
      </c>
      <c r="O324" s="13" t="str">
        <f t="shared" si="8"/>
        <v>ABDFHJKL</v>
      </c>
      <c r="P324" s="2" t="s">
        <v>115</v>
      </c>
      <c r="Q324" s="2" t="s">
        <v>112</v>
      </c>
      <c r="R324" s="2" t="s">
        <v>121</v>
      </c>
      <c r="S324" s="2" t="s">
        <v>119</v>
      </c>
      <c r="T324" s="2" t="s">
        <v>122</v>
      </c>
      <c r="U324" s="2" t="s">
        <v>114</v>
      </c>
      <c r="V324" s="2" t="s">
        <v>117</v>
      </c>
      <c r="W324" s="8" t="s">
        <v>118</v>
      </c>
      <c r="X324" s="13" t="str">
        <f t="shared" si="9"/>
        <v>3H3J3B3D3A3F3L3K</v>
      </c>
    </row>
    <row r="325" spans="2:24" ht="15.75" thickBot="1" x14ac:dyDescent="0.3">
      <c r="B325" s="7">
        <v>322</v>
      </c>
      <c r="C325" s="3" t="s">
        <v>20</v>
      </c>
      <c r="D325" s="3" t="s">
        <v>48</v>
      </c>
      <c r="E325" s="2"/>
      <c r="F325" s="3" t="s">
        <v>45</v>
      </c>
      <c r="G325" s="2"/>
      <c r="H325" s="3" t="s">
        <v>58</v>
      </c>
      <c r="I325" s="2"/>
      <c r="J325" s="3" t="s">
        <v>62</v>
      </c>
      <c r="K325" s="3" t="s">
        <v>69</v>
      </c>
      <c r="L325" s="2"/>
      <c r="M325" s="3" t="s">
        <v>70</v>
      </c>
      <c r="N325" s="3" t="s">
        <v>71</v>
      </c>
      <c r="O325" s="13" t="str">
        <f t="shared" ref="O325:O388" si="10">_xlfn.CONCAT(C325:N325)</f>
        <v>ABDFHIKL</v>
      </c>
      <c r="P325" s="2" t="s">
        <v>115</v>
      </c>
      <c r="Q325" s="2" t="s">
        <v>113</v>
      </c>
      <c r="R325" s="2" t="s">
        <v>121</v>
      </c>
      <c r="S325" s="2" t="s">
        <v>119</v>
      </c>
      <c r="T325" s="2" t="s">
        <v>122</v>
      </c>
      <c r="U325" s="2" t="s">
        <v>114</v>
      </c>
      <c r="V325" s="2" t="s">
        <v>117</v>
      </c>
      <c r="W325" s="8" t="s">
        <v>118</v>
      </c>
      <c r="X325" s="13" t="str">
        <f t="shared" ref="X325:X388" si="11">_xlfn.CONCAT(P325:W325)</f>
        <v>3H3I3B3D3A3F3L3K</v>
      </c>
    </row>
    <row r="326" spans="2:24" ht="15.75" thickBot="1" x14ac:dyDescent="0.3">
      <c r="B326" s="7">
        <v>323</v>
      </c>
      <c r="C326" s="3" t="s">
        <v>20</v>
      </c>
      <c r="D326" s="3" t="s">
        <v>48</v>
      </c>
      <c r="E326" s="2"/>
      <c r="F326" s="3" t="s">
        <v>45</v>
      </c>
      <c r="G326" s="2"/>
      <c r="H326" s="3" t="s">
        <v>58</v>
      </c>
      <c r="I326" s="2"/>
      <c r="J326" s="3" t="s">
        <v>62</v>
      </c>
      <c r="K326" s="3" t="s">
        <v>69</v>
      </c>
      <c r="L326" s="3" t="s">
        <v>42</v>
      </c>
      <c r="M326" s="2"/>
      <c r="N326" s="3" t="s">
        <v>71</v>
      </c>
      <c r="O326" s="13" t="str">
        <f t="shared" si="10"/>
        <v>ABDFHIJL</v>
      </c>
      <c r="P326" s="2" t="s">
        <v>115</v>
      </c>
      <c r="Q326" s="2" t="s">
        <v>112</v>
      </c>
      <c r="R326" s="2" t="s">
        <v>121</v>
      </c>
      <c r="S326" s="2" t="s">
        <v>119</v>
      </c>
      <c r="T326" s="2" t="s">
        <v>122</v>
      </c>
      <c r="U326" s="2" t="s">
        <v>114</v>
      </c>
      <c r="V326" s="2" t="s">
        <v>117</v>
      </c>
      <c r="W326" s="8" t="s">
        <v>113</v>
      </c>
      <c r="X326" s="13" t="str">
        <f t="shared" si="11"/>
        <v>3H3J3B3D3A3F3L3I</v>
      </c>
    </row>
    <row r="327" spans="2:24" ht="15.75" thickBot="1" x14ac:dyDescent="0.3">
      <c r="B327" s="7">
        <v>324</v>
      </c>
      <c r="C327" s="3" t="s">
        <v>20</v>
      </c>
      <c r="D327" s="3" t="s">
        <v>48</v>
      </c>
      <c r="E327" s="2"/>
      <c r="F327" s="3" t="s">
        <v>45</v>
      </c>
      <c r="G327" s="2"/>
      <c r="H327" s="3" t="s">
        <v>58</v>
      </c>
      <c r="I327" s="2"/>
      <c r="J327" s="3" t="s">
        <v>62</v>
      </c>
      <c r="K327" s="3" t="s">
        <v>69</v>
      </c>
      <c r="L327" s="3" t="s">
        <v>42</v>
      </c>
      <c r="M327" s="3" t="s">
        <v>70</v>
      </c>
      <c r="N327" s="2"/>
      <c r="O327" s="13" t="str">
        <f t="shared" si="10"/>
        <v>ABDFHIJK</v>
      </c>
      <c r="P327" s="2" t="s">
        <v>115</v>
      </c>
      <c r="Q327" s="2" t="s">
        <v>112</v>
      </c>
      <c r="R327" s="2" t="s">
        <v>121</v>
      </c>
      <c r="S327" s="2" t="s">
        <v>119</v>
      </c>
      <c r="T327" s="2" t="s">
        <v>122</v>
      </c>
      <c r="U327" s="2" t="s">
        <v>114</v>
      </c>
      <c r="V327" s="2" t="s">
        <v>113</v>
      </c>
      <c r="W327" s="8" t="s">
        <v>118</v>
      </c>
      <c r="X327" s="13" t="str">
        <f t="shared" si="11"/>
        <v>3H3J3B3D3A3F3I3K</v>
      </c>
    </row>
    <row r="328" spans="2:24" ht="15.75" thickBot="1" x14ac:dyDescent="0.3">
      <c r="B328" s="7">
        <v>325</v>
      </c>
      <c r="C328" s="3" t="s">
        <v>20</v>
      </c>
      <c r="D328" s="3" t="s">
        <v>48</v>
      </c>
      <c r="E328" s="2"/>
      <c r="F328" s="3" t="s">
        <v>45</v>
      </c>
      <c r="G328" s="2"/>
      <c r="H328" s="3" t="s">
        <v>58</v>
      </c>
      <c r="I328" s="3" t="s">
        <v>60</v>
      </c>
      <c r="J328" s="2"/>
      <c r="K328" s="2"/>
      <c r="L328" s="3" t="s">
        <v>42</v>
      </c>
      <c r="M328" s="3" t="s">
        <v>70</v>
      </c>
      <c r="N328" s="3" t="s">
        <v>71</v>
      </c>
      <c r="O328" s="13" t="str">
        <f t="shared" si="10"/>
        <v>ABDFGJKL</v>
      </c>
      <c r="P328" s="2" t="s">
        <v>114</v>
      </c>
      <c r="Q328" s="2" t="s">
        <v>112</v>
      </c>
      <c r="R328" s="2" t="s">
        <v>121</v>
      </c>
      <c r="S328" s="2" t="s">
        <v>119</v>
      </c>
      <c r="T328" s="2" t="s">
        <v>122</v>
      </c>
      <c r="U328" s="2" t="s">
        <v>116</v>
      </c>
      <c r="V328" s="2" t="s">
        <v>117</v>
      </c>
      <c r="W328" s="8" t="s">
        <v>118</v>
      </c>
      <c r="X328" s="13" t="str">
        <f t="shared" si="11"/>
        <v>3F3J3B3D3A3G3L3K</v>
      </c>
    </row>
    <row r="329" spans="2:24" ht="15.75" thickBot="1" x14ac:dyDescent="0.3">
      <c r="B329" s="7">
        <v>326</v>
      </c>
      <c r="C329" s="3" t="s">
        <v>20</v>
      </c>
      <c r="D329" s="3" t="s">
        <v>48</v>
      </c>
      <c r="E329" s="2"/>
      <c r="F329" s="3" t="s">
        <v>45</v>
      </c>
      <c r="G329" s="2"/>
      <c r="H329" s="3" t="s">
        <v>58</v>
      </c>
      <c r="I329" s="3" t="s">
        <v>60</v>
      </c>
      <c r="J329" s="2"/>
      <c r="K329" s="3" t="s">
        <v>69</v>
      </c>
      <c r="L329" s="2"/>
      <c r="M329" s="3" t="s">
        <v>70</v>
      </c>
      <c r="N329" s="3" t="s">
        <v>71</v>
      </c>
      <c r="O329" s="13" t="str">
        <f t="shared" si="10"/>
        <v>ABDFGIKL</v>
      </c>
      <c r="P329" s="2" t="s">
        <v>113</v>
      </c>
      <c r="Q329" s="2" t="s">
        <v>116</v>
      </c>
      <c r="R329" s="2" t="s">
        <v>121</v>
      </c>
      <c r="S329" s="2" t="s">
        <v>119</v>
      </c>
      <c r="T329" s="2" t="s">
        <v>122</v>
      </c>
      <c r="U329" s="2" t="s">
        <v>114</v>
      </c>
      <c r="V329" s="2" t="s">
        <v>117</v>
      </c>
      <c r="W329" s="8" t="s">
        <v>118</v>
      </c>
      <c r="X329" s="13" t="str">
        <f t="shared" si="11"/>
        <v>3I3G3B3D3A3F3L3K</v>
      </c>
    </row>
    <row r="330" spans="2:24" ht="15.75" thickBot="1" x14ac:dyDescent="0.3">
      <c r="B330" s="7">
        <v>327</v>
      </c>
      <c r="C330" s="3" t="s">
        <v>20</v>
      </c>
      <c r="D330" s="3" t="s">
        <v>48</v>
      </c>
      <c r="E330" s="2"/>
      <c r="F330" s="3" t="s">
        <v>45</v>
      </c>
      <c r="G330" s="2"/>
      <c r="H330" s="3" t="s">
        <v>58</v>
      </c>
      <c r="I330" s="3" t="s">
        <v>60</v>
      </c>
      <c r="J330" s="2"/>
      <c r="K330" s="3" t="s">
        <v>69</v>
      </c>
      <c r="L330" s="3" t="s">
        <v>42</v>
      </c>
      <c r="M330" s="2"/>
      <c r="N330" s="3" t="s">
        <v>71</v>
      </c>
      <c r="O330" s="13" t="str">
        <f t="shared" si="10"/>
        <v>ABDFGIJL</v>
      </c>
      <c r="P330" s="2" t="s">
        <v>114</v>
      </c>
      <c r="Q330" s="2" t="s">
        <v>112</v>
      </c>
      <c r="R330" s="2" t="s">
        <v>121</v>
      </c>
      <c r="S330" s="2" t="s">
        <v>119</v>
      </c>
      <c r="T330" s="2" t="s">
        <v>122</v>
      </c>
      <c r="U330" s="2" t="s">
        <v>116</v>
      </c>
      <c r="V330" s="2" t="s">
        <v>117</v>
      </c>
      <c r="W330" s="8" t="s">
        <v>113</v>
      </c>
      <c r="X330" s="13" t="str">
        <f t="shared" si="11"/>
        <v>3F3J3B3D3A3G3L3I</v>
      </c>
    </row>
    <row r="331" spans="2:24" ht="15.75" thickBot="1" x14ac:dyDescent="0.3">
      <c r="B331" s="7">
        <v>328</v>
      </c>
      <c r="C331" s="3" t="s">
        <v>20</v>
      </c>
      <c r="D331" s="3" t="s">
        <v>48</v>
      </c>
      <c r="E331" s="2"/>
      <c r="F331" s="3" t="s">
        <v>45</v>
      </c>
      <c r="G331" s="2"/>
      <c r="H331" s="3" t="s">
        <v>58</v>
      </c>
      <c r="I331" s="3" t="s">
        <v>60</v>
      </c>
      <c r="J331" s="2"/>
      <c r="K331" s="3" t="s">
        <v>69</v>
      </c>
      <c r="L331" s="3" t="s">
        <v>42</v>
      </c>
      <c r="M331" s="3" t="s">
        <v>70</v>
      </c>
      <c r="N331" s="2"/>
      <c r="O331" s="13" t="str">
        <f t="shared" si="10"/>
        <v>ABDFGIJK</v>
      </c>
      <c r="P331" s="2" t="s">
        <v>114</v>
      </c>
      <c r="Q331" s="2" t="s">
        <v>112</v>
      </c>
      <c r="R331" s="2" t="s">
        <v>121</v>
      </c>
      <c r="S331" s="2" t="s">
        <v>119</v>
      </c>
      <c r="T331" s="2" t="s">
        <v>122</v>
      </c>
      <c r="U331" s="2" t="s">
        <v>116</v>
      </c>
      <c r="V331" s="2" t="s">
        <v>113</v>
      </c>
      <c r="W331" s="8" t="s">
        <v>118</v>
      </c>
      <c r="X331" s="13" t="str">
        <f t="shared" si="11"/>
        <v>3F3J3B3D3A3G3I3K</v>
      </c>
    </row>
    <row r="332" spans="2:24" ht="15.75" thickBot="1" x14ac:dyDescent="0.3">
      <c r="B332" s="7">
        <v>329</v>
      </c>
      <c r="C332" s="3" t="s">
        <v>20</v>
      </c>
      <c r="D332" s="3" t="s">
        <v>48</v>
      </c>
      <c r="E332" s="2"/>
      <c r="F332" s="3" t="s">
        <v>45</v>
      </c>
      <c r="G332" s="2"/>
      <c r="H332" s="3" t="s">
        <v>58</v>
      </c>
      <c r="I332" s="3" t="s">
        <v>60</v>
      </c>
      <c r="J332" s="3" t="s">
        <v>62</v>
      </c>
      <c r="K332" s="2"/>
      <c r="L332" s="2"/>
      <c r="M332" s="3" t="s">
        <v>70</v>
      </c>
      <c r="N332" s="3" t="s">
        <v>71</v>
      </c>
      <c r="O332" s="13" t="str">
        <f t="shared" si="10"/>
        <v>ABDFGHKL</v>
      </c>
      <c r="P332" s="2" t="s">
        <v>115</v>
      </c>
      <c r="Q332" s="2" t="s">
        <v>116</v>
      </c>
      <c r="R332" s="2" t="s">
        <v>121</v>
      </c>
      <c r="S332" s="2" t="s">
        <v>119</v>
      </c>
      <c r="T332" s="2" t="s">
        <v>122</v>
      </c>
      <c r="U332" s="2" t="s">
        <v>114</v>
      </c>
      <c r="V332" s="2" t="s">
        <v>117</v>
      </c>
      <c r="W332" s="8" t="s">
        <v>118</v>
      </c>
      <c r="X332" s="13" t="str">
        <f t="shared" si="11"/>
        <v>3H3G3B3D3A3F3L3K</v>
      </c>
    </row>
    <row r="333" spans="2:24" ht="15.75" thickBot="1" x14ac:dyDescent="0.3">
      <c r="B333" s="7">
        <v>330</v>
      </c>
      <c r="C333" s="3" t="s">
        <v>20</v>
      </c>
      <c r="D333" s="3" t="s">
        <v>48</v>
      </c>
      <c r="E333" s="2"/>
      <c r="F333" s="3" t="s">
        <v>45</v>
      </c>
      <c r="G333" s="2"/>
      <c r="H333" s="3" t="s">
        <v>58</v>
      </c>
      <c r="I333" s="3" t="s">
        <v>60</v>
      </c>
      <c r="J333" s="3" t="s">
        <v>62</v>
      </c>
      <c r="K333" s="2"/>
      <c r="L333" s="3" t="s">
        <v>42</v>
      </c>
      <c r="M333" s="2"/>
      <c r="N333" s="3" t="s">
        <v>71</v>
      </c>
      <c r="O333" s="13" t="str">
        <f t="shared" si="10"/>
        <v>ABDFGHJL</v>
      </c>
      <c r="P333" s="2" t="s">
        <v>115</v>
      </c>
      <c r="Q333" s="2" t="s">
        <v>116</v>
      </c>
      <c r="R333" s="2" t="s">
        <v>121</v>
      </c>
      <c r="S333" s="2" t="s">
        <v>119</v>
      </c>
      <c r="T333" s="2" t="s">
        <v>122</v>
      </c>
      <c r="U333" s="2" t="s">
        <v>114</v>
      </c>
      <c r="V333" s="2" t="s">
        <v>117</v>
      </c>
      <c r="W333" s="8" t="s">
        <v>112</v>
      </c>
      <c r="X333" s="13" t="str">
        <f t="shared" si="11"/>
        <v>3H3G3B3D3A3F3L3J</v>
      </c>
    </row>
    <row r="334" spans="2:24" ht="15.75" thickBot="1" x14ac:dyDescent="0.3">
      <c r="B334" s="7">
        <v>331</v>
      </c>
      <c r="C334" s="3" t="s">
        <v>20</v>
      </c>
      <c r="D334" s="3" t="s">
        <v>48</v>
      </c>
      <c r="E334" s="2"/>
      <c r="F334" s="3" t="s">
        <v>45</v>
      </c>
      <c r="G334" s="2"/>
      <c r="H334" s="3" t="s">
        <v>58</v>
      </c>
      <c r="I334" s="3" t="s">
        <v>60</v>
      </c>
      <c r="J334" s="3" t="s">
        <v>62</v>
      </c>
      <c r="K334" s="2"/>
      <c r="L334" s="3" t="s">
        <v>42</v>
      </c>
      <c r="M334" s="3" t="s">
        <v>70</v>
      </c>
      <c r="N334" s="2"/>
      <c r="O334" s="13" t="str">
        <f t="shared" si="10"/>
        <v>ABDFGHJK</v>
      </c>
      <c r="P334" s="2" t="s">
        <v>115</v>
      </c>
      <c r="Q334" s="2" t="s">
        <v>116</v>
      </c>
      <c r="R334" s="2" t="s">
        <v>121</v>
      </c>
      <c r="S334" s="2" t="s">
        <v>119</v>
      </c>
      <c r="T334" s="2" t="s">
        <v>122</v>
      </c>
      <c r="U334" s="2" t="s">
        <v>114</v>
      </c>
      <c r="V334" s="2" t="s">
        <v>112</v>
      </c>
      <c r="W334" s="8" t="s">
        <v>118</v>
      </c>
      <c r="X334" s="13" t="str">
        <f t="shared" si="11"/>
        <v>3H3G3B3D3A3F3J3K</v>
      </c>
    </row>
    <row r="335" spans="2:24" ht="15.75" thickBot="1" x14ac:dyDescent="0.3">
      <c r="B335" s="7">
        <v>332</v>
      </c>
      <c r="C335" s="3" t="s">
        <v>20</v>
      </c>
      <c r="D335" s="3" t="s">
        <v>48</v>
      </c>
      <c r="E335" s="2"/>
      <c r="F335" s="3" t="s">
        <v>45</v>
      </c>
      <c r="G335" s="2"/>
      <c r="H335" s="3" t="s">
        <v>58</v>
      </c>
      <c r="I335" s="3" t="s">
        <v>60</v>
      </c>
      <c r="J335" s="3" t="s">
        <v>62</v>
      </c>
      <c r="K335" s="3" t="s">
        <v>69</v>
      </c>
      <c r="L335" s="2"/>
      <c r="M335" s="2"/>
      <c r="N335" s="3" t="s">
        <v>71</v>
      </c>
      <c r="O335" s="13" t="str">
        <f t="shared" si="10"/>
        <v>ABDFGHIL</v>
      </c>
      <c r="P335" s="2" t="s">
        <v>115</v>
      </c>
      <c r="Q335" s="2" t="s">
        <v>116</v>
      </c>
      <c r="R335" s="2" t="s">
        <v>121</v>
      </c>
      <c r="S335" s="2" t="s">
        <v>119</v>
      </c>
      <c r="T335" s="2" t="s">
        <v>122</v>
      </c>
      <c r="U335" s="2" t="s">
        <v>114</v>
      </c>
      <c r="V335" s="2" t="s">
        <v>117</v>
      </c>
      <c r="W335" s="8" t="s">
        <v>113</v>
      </c>
      <c r="X335" s="13" t="str">
        <f t="shared" si="11"/>
        <v>3H3G3B3D3A3F3L3I</v>
      </c>
    </row>
    <row r="336" spans="2:24" ht="15.75" thickBot="1" x14ac:dyDescent="0.3">
      <c r="B336" s="7">
        <v>333</v>
      </c>
      <c r="C336" s="3" t="s">
        <v>20</v>
      </c>
      <c r="D336" s="3" t="s">
        <v>48</v>
      </c>
      <c r="E336" s="2"/>
      <c r="F336" s="3" t="s">
        <v>45</v>
      </c>
      <c r="G336" s="2"/>
      <c r="H336" s="3" t="s">
        <v>58</v>
      </c>
      <c r="I336" s="3" t="s">
        <v>60</v>
      </c>
      <c r="J336" s="3" t="s">
        <v>62</v>
      </c>
      <c r="K336" s="3" t="s">
        <v>69</v>
      </c>
      <c r="L336" s="2"/>
      <c r="M336" s="3" t="s">
        <v>70</v>
      </c>
      <c r="N336" s="2"/>
      <c r="O336" s="13" t="str">
        <f t="shared" si="10"/>
        <v>ABDFGHIK</v>
      </c>
      <c r="P336" s="2" t="s">
        <v>115</v>
      </c>
      <c r="Q336" s="2" t="s">
        <v>116</v>
      </c>
      <c r="R336" s="2" t="s">
        <v>121</v>
      </c>
      <c r="S336" s="2" t="s">
        <v>119</v>
      </c>
      <c r="T336" s="2" t="s">
        <v>122</v>
      </c>
      <c r="U336" s="2" t="s">
        <v>114</v>
      </c>
      <c r="V336" s="2" t="s">
        <v>113</v>
      </c>
      <c r="W336" s="8" t="s">
        <v>118</v>
      </c>
      <c r="X336" s="13" t="str">
        <f t="shared" si="11"/>
        <v>3H3G3B3D3A3F3I3K</v>
      </c>
    </row>
    <row r="337" spans="2:24" ht="15.75" thickBot="1" x14ac:dyDescent="0.3">
      <c r="B337" s="7">
        <v>334</v>
      </c>
      <c r="C337" s="3" t="s">
        <v>20</v>
      </c>
      <c r="D337" s="3" t="s">
        <v>48</v>
      </c>
      <c r="E337" s="2"/>
      <c r="F337" s="3" t="s">
        <v>45</v>
      </c>
      <c r="G337" s="2"/>
      <c r="H337" s="3" t="s">
        <v>58</v>
      </c>
      <c r="I337" s="3" t="s">
        <v>60</v>
      </c>
      <c r="J337" s="3" t="s">
        <v>62</v>
      </c>
      <c r="K337" s="3" t="s">
        <v>69</v>
      </c>
      <c r="L337" s="3" t="s">
        <v>42</v>
      </c>
      <c r="M337" s="2"/>
      <c r="N337" s="2"/>
      <c r="O337" s="13" t="str">
        <f t="shared" si="10"/>
        <v>ABDFGHIJ</v>
      </c>
      <c r="P337" s="2" t="s">
        <v>115</v>
      </c>
      <c r="Q337" s="2" t="s">
        <v>116</v>
      </c>
      <c r="R337" s="2" t="s">
        <v>121</v>
      </c>
      <c r="S337" s="2" t="s">
        <v>119</v>
      </c>
      <c r="T337" s="2" t="s">
        <v>122</v>
      </c>
      <c r="U337" s="2" t="s">
        <v>114</v>
      </c>
      <c r="V337" s="2" t="s">
        <v>113</v>
      </c>
      <c r="W337" s="8" t="s">
        <v>112</v>
      </c>
      <c r="X337" s="13" t="str">
        <f t="shared" si="11"/>
        <v>3H3G3B3D3A3F3I3J</v>
      </c>
    </row>
    <row r="338" spans="2:24" ht="15.75" thickBot="1" x14ac:dyDescent="0.3">
      <c r="B338" s="7">
        <v>335</v>
      </c>
      <c r="C338" s="3" t="s">
        <v>20</v>
      </c>
      <c r="D338" s="3" t="s">
        <v>48</v>
      </c>
      <c r="E338" s="2"/>
      <c r="F338" s="3" t="s">
        <v>45</v>
      </c>
      <c r="G338" s="3" t="s">
        <v>44</v>
      </c>
      <c r="H338" s="2"/>
      <c r="I338" s="2"/>
      <c r="J338" s="2"/>
      <c r="K338" s="3" t="s">
        <v>69</v>
      </c>
      <c r="L338" s="3" t="s">
        <v>42</v>
      </c>
      <c r="M338" s="3" t="s">
        <v>70</v>
      </c>
      <c r="N338" s="3" t="s">
        <v>71</v>
      </c>
      <c r="O338" s="13" t="str">
        <f t="shared" si="10"/>
        <v>ABDEIJKL</v>
      </c>
      <c r="P338" s="2" t="s">
        <v>111</v>
      </c>
      <c r="Q338" s="2" t="s">
        <v>112</v>
      </c>
      <c r="R338" s="2" t="s">
        <v>121</v>
      </c>
      <c r="S338" s="2" t="s">
        <v>122</v>
      </c>
      <c r="T338" s="2" t="s">
        <v>113</v>
      </c>
      <c r="U338" s="2" t="s">
        <v>119</v>
      </c>
      <c r="V338" s="2" t="s">
        <v>117</v>
      </c>
      <c r="W338" s="8" t="s">
        <v>118</v>
      </c>
      <c r="X338" s="13" t="str">
        <f t="shared" si="11"/>
        <v>3E3J3B3A3I3D3L3K</v>
      </c>
    </row>
    <row r="339" spans="2:24" ht="15.75" thickBot="1" x14ac:dyDescent="0.3">
      <c r="B339" s="7">
        <v>336</v>
      </c>
      <c r="C339" s="3" t="s">
        <v>20</v>
      </c>
      <c r="D339" s="3" t="s">
        <v>48</v>
      </c>
      <c r="E339" s="2"/>
      <c r="F339" s="3" t="s">
        <v>45</v>
      </c>
      <c r="G339" s="3" t="s">
        <v>44</v>
      </c>
      <c r="H339" s="2"/>
      <c r="I339" s="2"/>
      <c r="J339" s="3" t="s">
        <v>62</v>
      </c>
      <c r="K339" s="2"/>
      <c r="L339" s="3" t="s">
        <v>42</v>
      </c>
      <c r="M339" s="3" t="s">
        <v>70</v>
      </c>
      <c r="N339" s="3" t="s">
        <v>71</v>
      </c>
      <c r="O339" s="13" t="str">
        <f t="shared" si="10"/>
        <v>ABDEHJKL</v>
      </c>
      <c r="P339" s="2" t="s">
        <v>111</v>
      </c>
      <c r="Q339" s="2" t="s">
        <v>112</v>
      </c>
      <c r="R339" s="2" t="s">
        <v>121</v>
      </c>
      <c r="S339" s="2" t="s">
        <v>119</v>
      </c>
      <c r="T339" s="2" t="s">
        <v>122</v>
      </c>
      <c r="U339" s="2" t="s">
        <v>115</v>
      </c>
      <c r="V339" s="2" t="s">
        <v>117</v>
      </c>
      <c r="W339" s="8" t="s">
        <v>118</v>
      </c>
      <c r="X339" s="13" t="str">
        <f t="shared" si="11"/>
        <v>3E3J3B3D3A3H3L3K</v>
      </c>
    </row>
    <row r="340" spans="2:24" ht="15.75" thickBot="1" x14ac:dyDescent="0.3">
      <c r="B340" s="7">
        <v>337</v>
      </c>
      <c r="C340" s="3" t="s">
        <v>20</v>
      </c>
      <c r="D340" s="3" t="s">
        <v>48</v>
      </c>
      <c r="E340" s="2"/>
      <c r="F340" s="3" t="s">
        <v>45</v>
      </c>
      <c r="G340" s="3" t="s">
        <v>44</v>
      </c>
      <c r="H340" s="2"/>
      <c r="I340" s="2"/>
      <c r="J340" s="3" t="s">
        <v>62</v>
      </c>
      <c r="K340" s="3" t="s">
        <v>69</v>
      </c>
      <c r="L340" s="2"/>
      <c r="M340" s="3" t="s">
        <v>70</v>
      </c>
      <c r="N340" s="3" t="s">
        <v>71</v>
      </c>
      <c r="O340" s="13" t="str">
        <f t="shared" si="10"/>
        <v>ABDEHIKL</v>
      </c>
      <c r="P340" s="2" t="s">
        <v>111</v>
      </c>
      <c r="Q340" s="2" t="s">
        <v>113</v>
      </c>
      <c r="R340" s="2" t="s">
        <v>121</v>
      </c>
      <c r="S340" s="2" t="s">
        <v>119</v>
      </c>
      <c r="T340" s="2" t="s">
        <v>122</v>
      </c>
      <c r="U340" s="2" t="s">
        <v>115</v>
      </c>
      <c r="V340" s="2" t="s">
        <v>117</v>
      </c>
      <c r="W340" s="8" t="s">
        <v>118</v>
      </c>
      <c r="X340" s="13" t="str">
        <f t="shared" si="11"/>
        <v>3E3I3B3D3A3H3L3K</v>
      </c>
    </row>
    <row r="341" spans="2:24" ht="15.75" thickBot="1" x14ac:dyDescent="0.3">
      <c r="B341" s="7">
        <v>338</v>
      </c>
      <c r="C341" s="3" t="s">
        <v>20</v>
      </c>
      <c r="D341" s="3" t="s">
        <v>48</v>
      </c>
      <c r="E341" s="2"/>
      <c r="F341" s="3" t="s">
        <v>45</v>
      </c>
      <c r="G341" s="3" t="s">
        <v>44</v>
      </c>
      <c r="H341" s="2"/>
      <c r="I341" s="2"/>
      <c r="J341" s="3" t="s">
        <v>62</v>
      </c>
      <c r="K341" s="3" t="s">
        <v>69</v>
      </c>
      <c r="L341" s="3" t="s">
        <v>42</v>
      </c>
      <c r="M341" s="2"/>
      <c r="N341" s="3" t="s">
        <v>71</v>
      </c>
      <c r="O341" s="13" t="str">
        <f t="shared" si="10"/>
        <v>ABDEHIJL</v>
      </c>
      <c r="P341" s="2" t="s">
        <v>111</v>
      </c>
      <c r="Q341" s="2" t="s">
        <v>112</v>
      </c>
      <c r="R341" s="2" t="s">
        <v>121</v>
      </c>
      <c r="S341" s="2" t="s">
        <v>119</v>
      </c>
      <c r="T341" s="2" t="s">
        <v>122</v>
      </c>
      <c r="U341" s="2" t="s">
        <v>115</v>
      </c>
      <c r="V341" s="2" t="s">
        <v>117</v>
      </c>
      <c r="W341" s="8" t="s">
        <v>113</v>
      </c>
      <c r="X341" s="13" t="str">
        <f t="shared" si="11"/>
        <v>3E3J3B3D3A3H3L3I</v>
      </c>
    </row>
    <row r="342" spans="2:24" ht="15.75" thickBot="1" x14ac:dyDescent="0.3">
      <c r="B342" s="7">
        <v>339</v>
      </c>
      <c r="C342" s="3" t="s">
        <v>20</v>
      </c>
      <c r="D342" s="3" t="s">
        <v>48</v>
      </c>
      <c r="E342" s="2"/>
      <c r="F342" s="3" t="s">
        <v>45</v>
      </c>
      <c r="G342" s="3" t="s">
        <v>44</v>
      </c>
      <c r="H342" s="2"/>
      <c r="I342" s="2"/>
      <c r="J342" s="3" t="s">
        <v>62</v>
      </c>
      <c r="K342" s="3" t="s">
        <v>69</v>
      </c>
      <c r="L342" s="3" t="s">
        <v>42</v>
      </c>
      <c r="M342" s="3" t="s">
        <v>70</v>
      </c>
      <c r="N342" s="2"/>
      <c r="O342" s="13" t="str">
        <f t="shared" si="10"/>
        <v>ABDEHIJK</v>
      </c>
      <c r="P342" s="2" t="s">
        <v>111</v>
      </c>
      <c r="Q342" s="2" t="s">
        <v>112</v>
      </c>
      <c r="R342" s="2" t="s">
        <v>121</v>
      </c>
      <c r="S342" s="2" t="s">
        <v>119</v>
      </c>
      <c r="T342" s="2" t="s">
        <v>122</v>
      </c>
      <c r="U342" s="2" t="s">
        <v>115</v>
      </c>
      <c r="V342" s="2" t="s">
        <v>113</v>
      </c>
      <c r="W342" s="8" t="s">
        <v>118</v>
      </c>
      <c r="X342" s="13" t="str">
        <f t="shared" si="11"/>
        <v>3E3J3B3D3A3H3I3K</v>
      </c>
    </row>
    <row r="343" spans="2:24" ht="15.75" thickBot="1" x14ac:dyDescent="0.3">
      <c r="B343" s="7">
        <v>340</v>
      </c>
      <c r="C343" s="3" t="s">
        <v>20</v>
      </c>
      <c r="D343" s="3" t="s">
        <v>48</v>
      </c>
      <c r="E343" s="2"/>
      <c r="F343" s="3" t="s">
        <v>45</v>
      </c>
      <c r="G343" s="3" t="s">
        <v>44</v>
      </c>
      <c r="H343" s="2"/>
      <c r="I343" s="3" t="s">
        <v>60</v>
      </c>
      <c r="J343" s="2"/>
      <c r="K343" s="2"/>
      <c r="L343" s="3" t="s">
        <v>42</v>
      </c>
      <c r="M343" s="3" t="s">
        <v>70</v>
      </c>
      <c r="N343" s="3" t="s">
        <v>71</v>
      </c>
      <c r="O343" s="13" t="str">
        <f t="shared" si="10"/>
        <v>ABDEGJKL</v>
      </c>
      <c r="P343" s="2" t="s">
        <v>111</v>
      </c>
      <c r="Q343" s="2" t="s">
        <v>112</v>
      </c>
      <c r="R343" s="2" t="s">
        <v>121</v>
      </c>
      <c r="S343" s="2" t="s">
        <v>119</v>
      </c>
      <c r="T343" s="2" t="s">
        <v>122</v>
      </c>
      <c r="U343" s="2" t="s">
        <v>116</v>
      </c>
      <c r="V343" s="2" t="s">
        <v>117</v>
      </c>
      <c r="W343" s="8" t="s">
        <v>118</v>
      </c>
      <c r="X343" s="13" t="str">
        <f t="shared" si="11"/>
        <v>3E3J3B3D3A3G3L3K</v>
      </c>
    </row>
    <row r="344" spans="2:24" ht="15.75" thickBot="1" x14ac:dyDescent="0.3">
      <c r="B344" s="7">
        <v>341</v>
      </c>
      <c r="C344" s="3" t="s">
        <v>20</v>
      </c>
      <c r="D344" s="3" t="s">
        <v>48</v>
      </c>
      <c r="E344" s="2"/>
      <c r="F344" s="3" t="s">
        <v>45</v>
      </c>
      <c r="G344" s="3" t="s">
        <v>44</v>
      </c>
      <c r="H344" s="2"/>
      <c r="I344" s="3" t="s">
        <v>60</v>
      </c>
      <c r="J344" s="2"/>
      <c r="K344" s="3" t="s">
        <v>69</v>
      </c>
      <c r="L344" s="2"/>
      <c r="M344" s="3" t="s">
        <v>70</v>
      </c>
      <c r="N344" s="3" t="s">
        <v>71</v>
      </c>
      <c r="O344" s="13" t="str">
        <f t="shared" si="10"/>
        <v>ABDEGIKL</v>
      </c>
      <c r="P344" s="2" t="s">
        <v>111</v>
      </c>
      <c r="Q344" s="2" t="s">
        <v>116</v>
      </c>
      <c r="R344" s="2" t="s">
        <v>121</v>
      </c>
      <c r="S344" s="2" t="s">
        <v>122</v>
      </c>
      <c r="T344" s="2" t="s">
        <v>113</v>
      </c>
      <c r="U344" s="2" t="s">
        <v>119</v>
      </c>
      <c r="V344" s="2" t="s">
        <v>117</v>
      </c>
      <c r="W344" s="8" t="s">
        <v>118</v>
      </c>
      <c r="X344" s="13" t="str">
        <f t="shared" si="11"/>
        <v>3E3G3B3A3I3D3L3K</v>
      </c>
    </row>
    <row r="345" spans="2:24" ht="15.75" thickBot="1" x14ac:dyDescent="0.3">
      <c r="B345" s="7">
        <v>342</v>
      </c>
      <c r="C345" s="3" t="s">
        <v>20</v>
      </c>
      <c r="D345" s="3" t="s">
        <v>48</v>
      </c>
      <c r="E345" s="2"/>
      <c r="F345" s="3" t="s">
        <v>45</v>
      </c>
      <c r="G345" s="3" t="s">
        <v>44</v>
      </c>
      <c r="H345" s="2"/>
      <c r="I345" s="3" t="s">
        <v>60</v>
      </c>
      <c r="J345" s="2"/>
      <c r="K345" s="3" t="s">
        <v>69</v>
      </c>
      <c r="L345" s="3" t="s">
        <v>42</v>
      </c>
      <c r="M345" s="2"/>
      <c r="N345" s="3" t="s">
        <v>71</v>
      </c>
      <c r="O345" s="13" t="str">
        <f t="shared" si="10"/>
        <v>ABDEGIJL</v>
      </c>
      <c r="P345" s="2" t="s">
        <v>111</v>
      </c>
      <c r="Q345" s="2" t="s">
        <v>112</v>
      </c>
      <c r="R345" s="2" t="s">
        <v>121</v>
      </c>
      <c r="S345" s="2" t="s">
        <v>119</v>
      </c>
      <c r="T345" s="2" t="s">
        <v>122</v>
      </c>
      <c r="U345" s="2" t="s">
        <v>116</v>
      </c>
      <c r="V345" s="2" t="s">
        <v>117</v>
      </c>
      <c r="W345" s="8" t="s">
        <v>113</v>
      </c>
      <c r="X345" s="13" t="str">
        <f t="shared" si="11"/>
        <v>3E3J3B3D3A3G3L3I</v>
      </c>
    </row>
    <row r="346" spans="2:24" ht="15.75" thickBot="1" x14ac:dyDescent="0.3">
      <c r="B346" s="7">
        <v>343</v>
      </c>
      <c r="C346" s="3" t="s">
        <v>20</v>
      </c>
      <c r="D346" s="3" t="s">
        <v>48</v>
      </c>
      <c r="E346" s="2"/>
      <c r="F346" s="3" t="s">
        <v>45</v>
      </c>
      <c r="G346" s="3" t="s">
        <v>44</v>
      </c>
      <c r="H346" s="2"/>
      <c r="I346" s="3" t="s">
        <v>60</v>
      </c>
      <c r="J346" s="2"/>
      <c r="K346" s="3" t="s">
        <v>69</v>
      </c>
      <c r="L346" s="3" t="s">
        <v>42</v>
      </c>
      <c r="M346" s="3" t="s">
        <v>70</v>
      </c>
      <c r="N346" s="2"/>
      <c r="O346" s="13" t="str">
        <f t="shared" si="10"/>
        <v>ABDEGIJK</v>
      </c>
      <c r="P346" s="2" t="s">
        <v>111</v>
      </c>
      <c r="Q346" s="2" t="s">
        <v>112</v>
      </c>
      <c r="R346" s="2" t="s">
        <v>121</v>
      </c>
      <c r="S346" s="2" t="s">
        <v>119</v>
      </c>
      <c r="T346" s="2" t="s">
        <v>122</v>
      </c>
      <c r="U346" s="2" t="s">
        <v>116</v>
      </c>
      <c r="V346" s="2" t="s">
        <v>113</v>
      </c>
      <c r="W346" s="8" t="s">
        <v>118</v>
      </c>
      <c r="X346" s="13" t="str">
        <f t="shared" si="11"/>
        <v>3E3J3B3D3A3G3I3K</v>
      </c>
    </row>
    <row r="347" spans="2:24" ht="15.75" thickBot="1" x14ac:dyDescent="0.3">
      <c r="B347" s="7">
        <v>344</v>
      </c>
      <c r="C347" s="3" t="s">
        <v>20</v>
      </c>
      <c r="D347" s="3" t="s">
        <v>48</v>
      </c>
      <c r="E347" s="2"/>
      <c r="F347" s="3" t="s">
        <v>45</v>
      </c>
      <c r="G347" s="3" t="s">
        <v>44</v>
      </c>
      <c r="H347" s="2"/>
      <c r="I347" s="3" t="s">
        <v>60</v>
      </c>
      <c r="J347" s="3" t="s">
        <v>62</v>
      </c>
      <c r="K347" s="2"/>
      <c r="L347" s="2"/>
      <c r="M347" s="3" t="s">
        <v>70</v>
      </c>
      <c r="N347" s="3" t="s">
        <v>71</v>
      </c>
      <c r="O347" s="13" t="str">
        <f t="shared" si="10"/>
        <v>ABDEGHKL</v>
      </c>
      <c r="P347" s="2" t="s">
        <v>111</v>
      </c>
      <c r="Q347" s="2" t="s">
        <v>116</v>
      </c>
      <c r="R347" s="2" t="s">
        <v>121</v>
      </c>
      <c r="S347" s="2" t="s">
        <v>119</v>
      </c>
      <c r="T347" s="2" t="s">
        <v>122</v>
      </c>
      <c r="U347" s="2" t="s">
        <v>115</v>
      </c>
      <c r="V347" s="2" t="s">
        <v>117</v>
      </c>
      <c r="W347" s="8" t="s">
        <v>118</v>
      </c>
      <c r="X347" s="13" t="str">
        <f t="shared" si="11"/>
        <v>3E3G3B3D3A3H3L3K</v>
      </c>
    </row>
    <row r="348" spans="2:24" ht="15.75" thickBot="1" x14ac:dyDescent="0.3">
      <c r="B348" s="7">
        <v>345</v>
      </c>
      <c r="C348" s="3" t="s">
        <v>20</v>
      </c>
      <c r="D348" s="3" t="s">
        <v>48</v>
      </c>
      <c r="E348" s="2"/>
      <c r="F348" s="3" t="s">
        <v>45</v>
      </c>
      <c r="G348" s="3" t="s">
        <v>44</v>
      </c>
      <c r="H348" s="2"/>
      <c r="I348" s="3" t="s">
        <v>60</v>
      </c>
      <c r="J348" s="3" t="s">
        <v>62</v>
      </c>
      <c r="K348" s="2"/>
      <c r="L348" s="3" t="s">
        <v>42</v>
      </c>
      <c r="M348" s="2"/>
      <c r="N348" s="3" t="s">
        <v>71</v>
      </c>
      <c r="O348" s="13" t="str">
        <f t="shared" si="10"/>
        <v>ABDEGHJL</v>
      </c>
      <c r="P348" s="2" t="s">
        <v>115</v>
      </c>
      <c r="Q348" s="2" t="s">
        <v>112</v>
      </c>
      <c r="R348" s="2" t="s">
        <v>121</v>
      </c>
      <c r="S348" s="2" t="s">
        <v>119</v>
      </c>
      <c r="T348" s="2" t="s">
        <v>122</v>
      </c>
      <c r="U348" s="2" t="s">
        <v>116</v>
      </c>
      <c r="V348" s="2" t="s">
        <v>117</v>
      </c>
      <c r="W348" s="8" t="s">
        <v>111</v>
      </c>
      <c r="X348" s="13" t="str">
        <f t="shared" si="11"/>
        <v>3H3J3B3D3A3G3L3E</v>
      </c>
    </row>
    <row r="349" spans="2:24" ht="15.75" thickBot="1" x14ac:dyDescent="0.3">
      <c r="B349" s="7">
        <v>346</v>
      </c>
      <c r="C349" s="3" t="s">
        <v>20</v>
      </c>
      <c r="D349" s="3" t="s">
        <v>48</v>
      </c>
      <c r="E349" s="2"/>
      <c r="F349" s="3" t="s">
        <v>45</v>
      </c>
      <c r="G349" s="3" t="s">
        <v>44</v>
      </c>
      <c r="H349" s="2"/>
      <c r="I349" s="3" t="s">
        <v>60</v>
      </c>
      <c r="J349" s="3" t="s">
        <v>62</v>
      </c>
      <c r="K349" s="2"/>
      <c r="L349" s="3" t="s">
        <v>42</v>
      </c>
      <c r="M349" s="3" t="s">
        <v>70</v>
      </c>
      <c r="N349" s="2"/>
      <c r="O349" s="13" t="str">
        <f t="shared" si="10"/>
        <v>ABDEGHJK</v>
      </c>
      <c r="P349" s="2" t="s">
        <v>115</v>
      </c>
      <c r="Q349" s="2" t="s">
        <v>112</v>
      </c>
      <c r="R349" s="2" t="s">
        <v>121</v>
      </c>
      <c r="S349" s="2" t="s">
        <v>119</v>
      </c>
      <c r="T349" s="2" t="s">
        <v>122</v>
      </c>
      <c r="U349" s="2" t="s">
        <v>116</v>
      </c>
      <c r="V349" s="2" t="s">
        <v>111</v>
      </c>
      <c r="W349" s="8" t="s">
        <v>118</v>
      </c>
      <c r="X349" s="13" t="str">
        <f t="shared" si="11"/>
        <v>3H3J3B3D3A3G3E3K</v>
      </c>
    </row>
    <row r="350" spans="2:24" ht="15.75" thickBot="1" x14ac:dyDescent="0.3">
      <c r="B350" s="7">
        <v>347</v>
      </c>
      <c r="C350" s="3" t="s">
        <v>20</v>
      </c>
      <c r="D350" s="3" t="s">
        <v>48</v>
      </c>
      <c r="E350" s="2"/>
      <c r="F350" s="3" t="s">
        <v>45</v>
      </c>
      <c r="G350" s="3" t="s">
        <v>44</v>
      </c>
      <c r="H350" s="2"/>
      <c r="I350" s="3" t="s">
        <v>60</v>
      </c>
      <c r="J350" s="3" t="s">
        <v>62</v>
      </c>
      <c r="K350" s="3" t="s">
        <v>69</v>
      </c>
      <c r="L350" s="2"/>
      <c r="M350" s="2"/>
      <c r="N350" s="3" t="s">
        <v>71</v>
      </c>
      <c r="O350" s="13" t="str">
        <f t="shared" si="10"/>
        <v>ABDEGHIL</v>
      </c>
      <c r="P350" s="2" t="s">
        <v>111</v>
      </c>
      <c r="Q350" s="2" t="s">
        <v>116</v>
      </c>
      <c r="R350" s="2" t="s">
        <v>121</v>
      </c>
      <c r="S350" s="2" t="s">
        <v>119</v>
      </c>
      <c r="T350" s="2" t="s">
        <v>122</v>
      </c>
      <c r="U350" s="2" t="s">
        <v>115</v>
      </c>
      <c r="V350" s="2" t="s">
        <v>117</v>
      </c>
      <c r="W350" s="8" t="s">
        <v>113</v>
      </c>
      <c r="X350" s="13" t="str">
        <f t="shared" si="11"/>
        <v>3E3G3B3D3A3H3L3I</v>
      </c>
    </row>
    <row r="351" spans="2:24" ht="15.75" thickBot="1" x14ac:dyDescent="0.3">
      <c r="B351" s="7">
        <v>348</v>
      </c>
      <c r="C351" s="3" t="s">
        <v>20</v>
      </c>
      <c r="D351" s="3" t="s">
        <v>48</v>
      </c>
      <c r="E351" s="2"/>
      <c r="F351" s="3" t="s">
        <v>45</v>
      </c>
      <c r="G351" s="3" t="s">
        <v>44</v>
      </c>
      <c r="H351" s="2"/>
      <c r="I351" s="3" t="s">
        <v>60</v>
      </c>
      <c r="J351" s="3" t="s">
        <v>62</v>
      </c>
      <c r="K351" s="3" t="s">
        <v>69</v>
      </c>
      <c r="L351" s="2"/>
      <c r="M351" s="3" t="s">
        <v>70</v>
      </c>
      <c r="N351" s="2"/>
      <c r="O351" s="13" t="str">
        <f t="shared" si="10"/>
        <v>ABDEGHIK</v>
      </c>
      <c r="P351" s="2" t="s">
        <v>111</v>
      </c>
      <c r="Q351" s="2" t="s">
        <v>116</v>
      </c>
      <c r="R351" s="2" t="s">
        <v>121</v>
      </c>
      <c r="S351" s="2" t="s">
        <v>119</v>
      </c>
      <c r="T351" s="2" t="s">
        <v>122</v>
      </c>
      <c r="U351" s="2" t="s">
        <v>115</v>
      </c>
      <c r="V351" s="2" t="s">
        <v>113</v>
      </c>
      <c r="W351" s="8" t="s">
        <v>118</v>
      </c>
      <c r="X351" s="13" t="str">
        <f t="shared" si="11"/>
        <v>3E3G3B3D3A3H3I3K</v>
      </c>
    </row>
    <row r="352" spans="2:24" ht="15.75" thickBot="1" x14ac:dyDescent="0.3">
      <c r="B352" s="7">
        <v>349</v>
      </c>
      <c r="C352" s="3" t="s">
        <v>20</v>
      </c>
      <c r="D352" s="3" t="s">
        <v>48</v>
      </c>
      <c r="E352" s="2"/>
      <c r="F352" s="3" t="s">
        <v>45</v>
      </c>
      <c r="G352" s="3" t="s">
        <v>44</v>
      </c>
      <c r="H352" s="2"/>
      <c r="I352" s="3" t="s">
        <v>60</v>
      </c>
      <c r="J352" s="3" t="s">
        <v>62</v>
      </c>
      <c r="K352" s="3" t="s">
        <v>69</v>
      </c>
      <c r="L352" s="3" t="s">
        <v>42</v>
      </c>
      <c r="M352" s="2"/>
      <c r="N352" s="2"/>
      <c r="O352" s="13" t="str">
        <f t="shared" si="10"/>
        <v>ABDEGHIJ</v>
      </c>
      <c r="P352" s="2" t="s">
        <v>115</v>
      </c>
      <c r="Q352" s="2" t="s">
        <v>112</v>
      </c>
      <c r="R352" s="2" t="s">
        <v>121</v>
      </c>
      <c r="S352" s="2" t="s">
        <v>119</v>
      </c>
      <c r="T352" s="2" t="s">
        <v>122</v>
      </c>
      <c r="U352" s="2" t="s">
        <v>116</v>
      </c>
      <c r="V352" s="2" t="s">
        <v>111</v>
      </c>
      <c r="W352" s="8" t="s">
        <v>113</v>
      </c>
      <c r="X352" s="13" t="str">
        <f t="shared" si="11"/>
        <v>3H3J3B3D3A3G3E3I</v>
      </c>
    </row>
    <row r="353" spans="2:24" ht="15.75" thickBot="1" x14ac:dyDescent="0.3">
      <c r="B353" s="7">
        <v>350</v>
      </c>
      <c r="C353" s="3" t="s">
        <v>20</v>
      </c>
      <c r="D353" s="3" t="s">
        <v>48</v>
      </c>
      <c r="E353" s="2"/>
      <c r="F353" s="3" t="s">
        <v>45</v>
      </c>
      <c r="G353" s="3" t="s">
        <v>44</v>
      </c>
      <c r="H353" s="3" t="s">
        <v>58</v>
      </c>
      <c r="I353" s="2"/>
      <c r="J353" s="2"/>
      <c r="K353" s="2"/>
      <c r="L353" s="3" t="s">
        <v>42</v>
      </c>
      <c r="M353" s="3" t="s">
        <v>70</v>
      </c>
      <c r="N353" s="3" t="s">
        <v>71</v>
      </c>
      <c r="O353" s="13" t="str">
        <f t="shared" si="10"/>
        <v>ABDEFJKL</v>
      </c>
      <c r="P353" s="2" t="s">
        <v>111</v>
      </c>
      <c r="Q353" s="2" t="s">
        <v>112</v>
      </c>
      <c r="R353" s="2" t="s">
        <v>121</v>
      </c>
      <c r="S353" s="2" t="s">
        <v>119</v>
      </c>
      <c r="T353" s="2" t="s">
        <v>122</v>
      </c>
      <c r="U353" s="2" t="s">
        <v>114</v>
      </c>
      <c r="V353" s="2" t="s">
        <v>117</v>
      </c>
      <c r="W353" s="8" t="s">
        <v>118</v>
      </c>
      <c r="X353" s="13" t="str">
        <f t="shared" si="11"/>
        <v>3E3J3B3D3A3F3L3K</v>
      </c>
    </row>
    <row r="354" spans="2:24" ht="15.75" thickBot="1" x14ac:dyDescent="0.3">
      <c r="B354" s="7">
        <v>351</v>
      </c>
      <c r="C354" s="3" t="s">
        <v>20</v>
      </c>
      <c r="D354" s="3" t="s">
        <v>48</v>
      </c>
      <c r="E354" s="2"/>
      <c r="F354" s="3" t="s">
        <v>45</v>
      </c>
      <c r="G354" s="3" t="s">
        <v>44</v>
      </c>
      <c r="H354" s="3" t="s">
        <v>58</v>
      </c>
      <c r="I354" s="2"/>
      <c r="J354" s="2"/>
      <c r="K354" s="3" t="s">
        <v>69</v>
      </c>
      <c r="L354" s="2"/>
      <c r="M354" s="3" t="s">
        <v>70</v>
      </c>
      <c r="N354" s="3" t="s">
        <v>71</v>
      </c>
      <c r="O354" s="13" t="str">
        <f t="shared" si="10"/>
        <v>ABDEFIKL</v>
      </c>
      <c r="P354" s="2" t="s">
        <v>111</v>
      </c>
      <c r="Q354" s="2" t="s">
        <v>113</v>
      </c>
      <c r="R354" s="2" t="s">
        <v>121</v>
      </c>
      <c r="S354" s="2" t="s">
        <v>119</v>
      </c>
      <c r="T354" s="2" t="s">
        <v>122</v>
      </c>
      <c r="U354" s="2" t="s">
        <v>114</v>
      </c>
      <c r="V354" s="2" t="s">
        <v>117</v>
      </c>
      <c r="W354" s="8" t="s">
        <v>118</v>
      </c>
      <c r="X354" s="13" t="str">
        <f t="shared" si="11"/>
        <v>3E3I3B3D3A3F3L3K</v>
      </c>
    </row>
    <row r="355" spans="2:24" ht="15.75" thickBot="1" x14ac:dyDescent="0.3">
      <c r="B355" s="7">
        <v>352</v>
      </c>
      <c r="C355" s="3" t="s">
        <v>20</v>
      </c>
      <c r="D355" s="3" t="s">
        <v>48</v>
      </c>
      <c r="E355" s="2"/>
      <c r="F355" s="3" t="s">
        <v>45</v>
      </c>
      <c r="G355" s="3" t="s">
        <v>44</v>
      </c>
      <c r="H355" s="3" t="s">
        <v>58</v>
      </c>
      <c r="I355" s="2"/>
      <c r="J355" s="2"/>
      <c r="K355" s="3" t="s">
        <v>69</v>
      </c>
      <c r="L355" s="3" t="s">
        <v>42</v>
      </c>
      <c r="M355" s="2"/>
      <c r="N355" s="3" t="s">
        <v>71</v>
      </c>
      <c r="O355" s="13" t="str">
        <f t="shared" si="10"/>
        <v>ABDEFIJL</v>
      </c>
      <c r="P355" s="2" t="s">
        <v>111</v>
      </c>
      <c r="Q355" s="2" t="s">
        <v>112</v>
      </c>
      <c r="R355" s="2" t="s">
        <v>121</v>
      </c>
      <c r="S355" s="2" t="s">
        <v>119</v>
      </c>
      <c r="T355" s="2" t="s">
        <v>122</v>
      </c>
      <c r="U355" s="2" t="s">
        <v>114</v>
      </c>
      <c r="V355" s="2" t="s">
        <v>117</v>
      </c>
      <c r="W355" s="8" t="s">
        <v>113</v>
      </c>
      <c r="X355" s="13" t="str">
        <f t="shared" si="11"/>
        <v>3E3J3B3D3A3F3L3I</v>
      </c>
    </row>
    <row r="356" spans="2:24" ht="15.75" thickBot="1" x14ac:dyDescent="0.3">
      <c r="B356" s="7">
        <v>353</v>
      </c>
      <c r="C356" s="3" t="s">
        <v>20</v>
      </c>
      <c r="D356" s="3" t="s">
        <v>48</v>
      </c>
      <c r="E356" s="2"/>
      <c r="F356" s="3" t="s">
        <v>45</v>
      </c>
      <c r="G356" s="3" t="s">
        <v>44</v>
      </c>
      <c r="H356" s="3" t="s">
        <v>58</v>
      </c>
      <c r="I356" s="2"/>
      <c r="J356" s="2"/>
      <c r="K356" s="3" t="s">
        <v>69</v>
      </c>
      <c r="L356" s="3" t="s">
        <v>42</v>
      </c>
      <c r="M356" s="3" t="s">
        <v>70</v>
      </c>
      <c r="N356" s="2"/>
      <c r="O356" s="13" t="str">
        <f t="shared" si="10"/>
        <v>ABDEFIJK</v>
      </c>
      <c r="P356" s="2" t="s">
        <v>111</v>
      </c>
      <c r="Q356" s="2" t="s">
        <v>112</v>
      </c>
      <c r="R356" s="2" t="s">
        <v>121</v>
      </c>
      <c r="S356" s="2" t="s">
        <v>119</v>
      </c>
      <c r="T356" s="2" t="s">
        <v>122</v>
      </c>
      <c r="U356" s="2" t="s">
        <v>114</v>
      </c>
      <c r="V356" s="2" t="s">
        <v>113</v>
      </c>
      <c r="W356" s="8" t="s">
        <v>118</v>
      </c>
      <c r="X356" s="13" t="str">
        <f t="shared" si="11"/>
        <v>3E3J3B3D3A3F3I3K</v>
      </c>
    </row>
    <row r="357" spans="2:24" ht="15.75" thickBot="1" x14ac:dyDescent="0.3">
      <c r="B357" s="7">
        <v>354</v>
      </c>
      <c r="C357" s="3" t="s">
        <v>20</v>
      </c>
      <c r="D357" s="3" t="s">
        <v>48</v>
      </c>
      <c r="E357" s="2"/>
      <c r="F357" s="3" t="s">
        <v>45</v>
      </c>
      <c r="G357" s="3" t="s">
        <v>44</v>
      </c>
      <c r="H357" s="3" t="s">
        <v>58</v>
      </c>
      <c r="I357" s="2"/>
      <c r="J357" s="3" t="s">
        <v>62</v>
      </c>
      <c r="K357" s="2"/>
      <c r="L357" s="2"/>
      <c r="M357" s="3" t="s">
        <v>70</v>
      </c>
      <c r="N357" s="3" t="s">
        <v>71</v>
      </c>
      <c r="O357" s="13" t="str">
        <f t="shared" si="10"/>
        <v>ABDEFHKL</v>
      </c>
      <c r="P357" s="2" t="s">
        <v>115</v>
      </c>
      <c r="Q357" s="2" t="s">
        <v>111</v>
      </c>
      <c r="R357" s="2" t="s">
        <v>121</v>
      </c>
      <c r="S357" s="2" t="s">
        <v>119</v>
      </c>
      <c r="T357" s="2" t="s">
        <v>122</v>
      </c>
      <c r="U357" s="2" t="s">
        <v>114</v>
      </c>
      <c r="V357" s="2" t="s">
        <v>117</v>
      </c>
      <c r="W357" s="8" t="s">
        <v>118</v>
      </c>
      <c r="X357" s="13" t="str">
        <f t="shared" si="11"/>
        <v>3H3E3B3D3A3F3L3K</v>
      </c>
    </row>
    <row r="358" spans="2:24" ht="15.75" thickBot="1" x14ac:dyDescent="0.3">
      <c r="B358" s="7">
        <v>355</v>
      </c>
      <c r="C358" s="3" t="s">
        <v>20</v>
      </c>
      <c r="D358" s="3" t="s">
        <v>48</v>
      </c>
      <c r="E358" s="2"/>
      <c r="F358" s="3" t="s">
        <v>45</v>
      </c>
      <c r="G358" s="3" t="s">
        <v>44</v>
      </c>
      <c r="H358" s="3" t="s">
        <v>58</v>
      </c>
      <c r="I358" s="2"/>
      <c r="J358" s="3" t="s">
        <v>62</v>
      </c>
      <c r="K358" s="2"/>
      <c r="L358" s="3" t="s">
        <v>42</v>
      </c>
      <c r="M358" s="2"/>
      <c r="N358" s="3" t="s">
        <v>71</v>
      </c>
      <c r="O358" s="13" t="str">
        <f t="shared" si="10"/>
        <v>ABDEFHJL</v>
      </c>
      <c r="P358" s="2" t="s">
        <v>115</v>
      </c>
      <c r="Q358" s="2" t="s">
        <v>112</v>
      </c>
      <c r="R358" s="2" t="s">
        <v>121</v>
      </c>
      <c r="S358" s="2" t="s">
        <v>119</v>
      </c>
      <c r="T358" s="2" t="s">
        <v>122</v>
      </c>
      <c r="U358" s="2" t="s">
        <v>114</v>
      </c>
      <c r="V358" s="2" t="s">
        <v>117</v>
      </c>
      <c r="W358" s="8" t="s">
        <v>111</v>
      </c>
      <c r="X358" s="13" t="str">
        <f t="shared" si="11"/>
        <v>3H3J3B3D3A3F3L3E</v>
      </c>
    </row>
    <row r="359" spans="2:24" ht="15.75" thickBot="1" x14ac:dyDescent="0.3">
      <c r="B359" s="7">
        <v>356</v>
      </c>
      <c r="C359" s="3" t="s">
        <v>20</v>
      </c>
      <c r="D359" s="3" t="s">
        <v>48</v>
      </c>
      <c r="E359" s="2"/>
      <c r="F359" s="3" t="s">
        <v>45</v>
      </c>
      <c r="G359" s="3" t="s">
        <v>44</v>
      </c>
      <c r="H359" s="3" t="s">
        <v>58</v>
      </c>
      <c r="I359" s="2"/>
      <c r="J359" s="3" t="s">
        <v>62</v>
      </c>
      <c r="K359" s="2"/>
      <c r="L359" s="3" t="s">
        <v>42</v>
      </c>
      <c r="M359" s="3" t="s">
        <v>70</v>
      </c>
      <c r="N359" s="2"/>
      <c r="O359" s="13" t="str">
        <f t="shared" si="10"/>
        <v>ABDEFHJK</v>
      </c>
      <c r="P359" s="2" t="s">
        <v>115</v>
      </c>
      <c r="Q359" s="2" t="s">
        <v>112</v>
      </c>
      <c r="R359" s="2" t="s">
        <v>121</v>
      </c>
      <c r="S359" s="2" t="s">
        <v>119</v>
      </c>
      <c r="T359" s="2" t="s">
        <v>122</v>
      </c>
      <c r="U359" s="2" t="s">
        <v>114</v>
      </c>
      <c r="V359" s="2" t="s">
        <v>111</v>
      </c>
      <c r="W359" s="8" t="s">
        <v>118</v>
      </c>
      <c r="X359" s="13" t="str">
        <f t="shared" si="11"/>
        <v>3H3J3B3D3A3F3E3K</v>
      </c>
    </row>
    <row r="360" spans="2:24" ht="15.75" thickBot="1" x14ac:dyDescent="0.3">
      <c r="B360" s="7">
        <v>357</v>
      </c>
      <c r="C360" s="3" t="s">
        <v>20</v>
      </c>
      <c r="D360" s="3" t="s">
        <v>48</v>
      </c>
      <c r="E360" s="2"/>
      <c r="F360" s="3" t="s">
        <v>45</v>
      </c>
      <c r="G360" s="3" t="s">
        <v>44</v>
      </c>
      <c r="H360" s="3" t="s">
        <v>58</v>
      </c>
      <c r="I360" s="2"/>
      <c r="J360" s="3" t="s">
        <v>62</v>
      </c>
      <c r="K360" s="3" t="s">
        <v>69</v>
      </c>
      <c r="L360" s="2"/>
      <c r="M360" s="2"/>
      <c r="N360" s="3" t="s">
        <v>71</v>
      </c>
      <c r="O360" s="13" t="str">
        <f t="shared" si="10"/>
        <v>ABDEFHIL</v>
      </c>
      <c r="P360" s="2" t="s">
        <v>115</v>
      </c>
      <c r="Q360" s="2" t="s">
        <v>111</v>
      </c>
      <c r="R360" s="2" t="s">
        <v>121</v>
      </c>
      <c r="S360" s="2" t="s">
        <v>119</v>
      </c>
      <c r="T360" s="2" t="s">
        <v>122</v>
      </c>
      <c r="U360" s="2" t="s">
        <v>114</v>
      </c>
      <c r="V360" s="2" t="s">
        <v>117</v>
      </c>
      <c r="W360" s="8" t="s">
        <v>113</v>
      </c>
      <c r="X360" s="13" t="str">
        <f t="shared" si="11"/>
        <v>3H3E3B3D3A3F3L3I</v>
      </c>
    </row>
    <row r="361" spans="2:24" ht="15.75" thickBot="1" x14ac:dyDescent="0.3">
      <c r="B361" s="7">
        <v>358</v>
      </c>
      <c r="C361" s="3" t="s">
        <v>20</v>
      </c>
      <c r="D361" s="3" t="s">
        <v>48</v>
      </c>
      <c r="E361" s="2"/>
      <c r="F361" s="3" t="s">
        <v>45</v>
      </c>
      <c r="G361" s="3" t="s">
        <v>44</v>
      </c>
      <c r="H361" s="3" t="s">
        <v>58</v>
      </c>
      <c r="I361" s="2"/>
      <c r="J361" s="3" t="s">
        <v>62</v>
      </c>
      <c r="K361" s="3" t="s">
        <v>69</v>
      </c>
      <c r="L361" s="2"/>
      <c r="M361" s="3" t="s">
        <v>70</v>
      </c>
      <c r="N361" s="2"/>
      <c r="O361" s="13" t="str">
        <f t="shared" si="10"/>
        <v>ABDEFHIK</v>
      </c>
      <c r="P361" s="2" t="s">
        <v>115</v>
      </c>
      <c r="Q361" s="2" t="s">
        <v>111</v>
      </c>
      <c r="R361" s="2" t="s">
        <v>121</v>
      </c>
      <c r="S361" s="2" t="s">
        <v>119</v>
      </c>
      <c r="T361" s="2" t="s">
        <v>122</v>
      </c>
      <c r="U361" s="2" t="s">
        <v>114</v>
      </c>
      <c r="V361" s="2" t="s">
        <v>113</v>
      </c>
      <c r="W361" s="8" t="s">
        <v>118</v>
      </c>
      <c r="X361" s="13" t="str">
        <f t="shared" si="11"/>
        <v>3H3E3B3D3A3F3I3K</v>
      </c>
    </row>
    <row r="362" spans="2:24" ht="15.75" thickBot="1" x14ac:dyDescent="0.3">
      <c r="B362" s="7">
        <v>359</v>
      </c>
      <c r="C362" s="3" t="s">
        <v>20</v>
      </c>
      <c r="D362" s="3" t="s">
        <v>48</v>
      </c>
      <c r="E362" s="2"/>
      <c r="F362" s="3" t="s">
        <v>45</v>
      </c>
      <c r="G362" s="3" t="s">
        <v>44</v>
      </c>
      <c r="H362" s="3" t="s">
        <v>58</v>
      </c>
      <c r="I362" s="2"/>
      <c r="J362" s="3" t="s">
        <v>62</v>
      </c>
      <c r="K362" s="3" t="s">
        <v>69</v>
      </c>
      <c r="L362" s="3" t="s">
        <v>42</v>
      </c>
      <c r="M362" s="2"/>
      <c r="N362" s="2"/>
      <c r="O362" s="13" t="str">
        <f t="shared" si="10"/>
        <v>ABDEFHIJ</v>
      </c>
      <c r="P362" s="2" t="s">
        <v>115</v>
      </c>
      <c r="Q362" s="2" t="s">
        <v>112</v>
      </c>
      <c r="R362" s="2" t="s">
        <v>121</v>
      </c>
      <c r="S362" s="2" t="s">
        <v>119</v>
      </c>
      <c r="T362" s="2" t="s">
        <v>122</v>
      </c>
      <c r="U362" s="2" t="s">
        <v>114</v>
      </c>
      <c r="V362" s="2" t="s">
        <v>111</v>
      </c>
      <c r="W362" s="8" t="s">
        <v>113</v>
      </c>
      <c r="X362" s="13" t="str">
        <f t="shared" si="11"/>
        <v>3H3J3B3D3A3F3E3I</v>
      </c>
    </row>
    <row r="363" spans="2:24" ht="15.75" thickBot="1" x14ac:dyDescent="0.3">
      <c r="B363" s="7">
        <v>360</v>
      </c>
      <c r="C363" s="3" t="s">
        <v>20</v>
      </c>
      <c r="D363" s="3" t="s">
        <v>48</v>
      </c>
      <c r="E363" s="2"/>
      <c r="F363" s="3" t="s">
        <v>45</v>
      </c>
      <c r="G363" s="3" t="s">
        <v>44</v>
      </c>
      <c r="H363" s="3" t="s">
        <v>58</v>
      </c>
      <c r="I363" s="3" t="s">
        <v>60</v>
      </c>
      <c r="J363" s="2"/>
      <c r="K363" s="2"/>
      <c r="L363" s="2"/>
      <c r="M363" s="3" t="s">
        <v>70</v>
      </c>
      <c r="N363" s="3" t="s">
        <v>71</v>
      </c>
      <c r="O363" s="13" t="str">
        <f t="shared" si="10"/>
        <v>ABDEFGKL</v>
      </c>
      <c r="P363" s="2" t="s">
        <v>111</v>
      </c>
      <c r="Q363" s="2" t="s">
        <v>116</v>
      </c>
      <c r="R363" s="2" t="s">
        <v>121</v>
      </c>
      <c r="S363" s="2" t="s">
        <v>119</v>
      </c>
      <c r="T363" s="2" t="s">
        <v>122</v>
      </c>
      <c r="U363" s="2" t="s">
        <v>114</v>
      </c>
      <c r="V363" s="2" t="s">
        <v>117</v>
      </c>
      <c r="W363" s="8" t="s">
        <v>118</v>
      </c>
      <c r="X363" s="13" t="str">
        <f t="shared" si="11"/>
        <v>3E3G3B3D3A3F3L3K</v>
      </c>
    </row>
    <row r="364" spans="2:24" ht="15.75" thickBot="1" x14ac:dyDescent="0.3">
      <c r="B364" s="7">
        <v>361</v>
      </c>
      <c r="C364" s="3" t="s">
        <v>20</v>
      </c>
      <c r="D364" s="3" t="s">
        <v>48</v>
      </c>
      <c r="E364" s="2"/>
      <c r="F364" s="3" t="s">
        <v>45</v>
      </c>
      <c r="G364" s="3" t="s">
        <v>44</v>
      </c>
      <c r="H364" s="3" t="s">
        <v>58</v>
      </c>
      <c r="I364" s="3" t="s">
        <v>60</v>
      </c>
      <c r="J364" s="2"/>
      <c r="K364" s="2"/>
      <c r="L364" s="3" t="s">
        <v>42</v>
      </c>
      <c r="M364" s="2"/>
      <c r="N364" s="3" t="s">
        <v>71</v>
      </c>
      <c r="O364" s="13" t="str">
        <f t="shared" si="10"/>
        <v>ABDEFGJL</v>
      </c>
      <c r="P364" s="2" t="s">
        <v>111</v>
      </c>
      <c r="Q364" s="2" t="s">
        <v>116</v>
      </c>
      <c r="R364" s="2" t="s">
        <v>121</v>
      </c>
      <c r="S364" s="2" t="s">
        <v>119</v>
      </c>
      <c r="T364" s="2" t="s">
        <v>122</v>
      </c>
      <c r="U364" s="2" t="s">
        <v>114</v>
      </c>
      <c r="V364" s="2" t="s">
        <v>117</v>
      </c>
      <c r="W364" s="8" t="s">
        <v>112</v>
      </c>
      <c r="X364" s="13" t="str">
        <f t="shared" si="11"/>
        <v>3E3G3B3D3A3F3L3J</v>
      </c>
    </row>
    <row r="365" spans="2:24" ht="15.75" thickBot="1" x14ac:dyDescent="0.3">
      <c r="B365" s="7">
        <v>362</v>
      </c>
      <c r="C365" s="3" t="s">
        <v>20</v>
      </c>
      <c r="D365" s="3" t="s">
        <v>48</v>
      </c>
      <c r="E365" s="2"/>
      <c r="F365" s="3" t="s">
        <v>45</v>
      </c>
      <c r="G365" s="3" t="s">
        <v>44</v>
      </c>
      <c r="H365" s="3" t="s">
        <v>58</v>
      </c>
      <c r="I365" s="3" t="s">
        <v>60</v>
      </c>
      <c r="J365" s="2"/>
      <c r="K365" s="2"/>
      <c r="L365" s="3" t="s">
        <v>42</v>
      </c>
      <c r="M365" s="3" t="s">
        <v>70</v>
      </c>
      <c r="N365" s="2"/>
      <c r="O365" s="13" t="str">
        <f t="shared" si="10"/>
        <v>ABDEFGJK</v>
      </c>
      <c r="P365" s="2" t="s">
        <v>111</v>
      </c>
      <c r="Q365" s="2" t="s">
        <v>116</v>
      </c>
      <c r="R365" s="2" t="s">
        <v>121</v>
      </c>
      <c r="S365" s="2" t="s">
        <v>119</v>
      </c>
      <c r="T365" s="2" t="s">
        <v>122</v>
      </c>
      <c r="U365" s="2" t="s">
        <v>114</v>
      </c>
      <c r="V365" s="2" t="s">
        <v>112</v>
      </c>
      <c r="W365" s="8" t="s">
        <v>118</v>
      </c>
      <c r="X365" s="13" t="str">
        <f t="shared" si="11"/>
        <v>3E3G3B3D3A3F3J3K</v>
      </c>
    </row>
    <row r="366" spans="2:24" ht="15.75" thickBot="1" x14ac:dyDescent="0.3">
      <c r="B366" s="7">
        <v>363</v>
      </c>
      <c r="C366" s="3" t="s">
        <v>20</v>
      </c>
      <c r="D366" s="3" t="s">
        <v>48</v>
      </c>
      <c r="E366" s="2"/>
      <c r="F366" s="3" t="s">
        <v>45</v>
      </c>
      <c r="G366" s="3" t="s">
        <v>44</v>
      </c>
      <c r="H366" s="3" t="s">
        <v>58</v>
      </c>
      <c r="I366" s="3" t="s">
        <v>60</v>
      </c>
      <c r="J366" s="2"/>
      <c r="K366" s="3" t="s">
        <v>69</v>
      </c>
      <c r="L366" s="2"/>
      <c r="M366" s="2"/>
      <c r="N366" s="3" t="s">
        <v>71</v>
      </c>
      <c r="O366" s="13" t="str">
        <f t="shared" si="10"/>
        <v>ABDEFGIL</v>
      </c>
      <c r="P366" s="2" t="s">
        <v>111</v>
      </c>
      <c r="Q366" s="2" t="s">
        <v>116</v>
      </c>
      <c r="R366" s="2" t="s">
        <v>121</v>
      </c>
      <c r="S366" s="2" t="s">
        <v>119</v>
      </c>
      <c r="T366" s="2" t="s">
        <v>122</v>
      </c>
      <c r="U366" s="2" t="s">
        <v>114</v>
      </c>
      <c r="V366" s="2" t="s">
        <v>117</v>
      </c>
      <c r="W366" s="8" t="s">
        <v>113</v>
      </c>
      <c r="X366" s="13" t="str">
        <f t="shared" si="11"/>
        <v>3E3G3B3D3A3F3L3I</v>
      </c>
    </row>
    <row r="367" spans="2:24" ht="15.75" thickBot="1" x14ac:dyDescent="0.3">
      <c r="B367" s="7">
        <v>364</v>
      </c>
      <c r="C367" s="3" t="s">
        <v>20</v>
      </c>
      <c r="D367" s="3" t="s">
        <v>48</v>
      </c>
      <c r="E367" s="2"/>
      <c r="F367" s="3" t="s">
        <v>45</v>
      </c>
      <c r="G367" s="3" t="s">
        <v>44</v>
      </c>
      <c r="H367" s="3" t="s">
        <v>58</v>
      </c>
      <c r="I367" s="3" t="s">
        <v>60</v>
      </c>
      <c r="J367" s="2"/>
      <c r="K367" s="3" t="s">
        <v>69</v>
      </c>
      <c r="L367" s="2"/>
      <c r="M367" s="3" t="s">
        <v>70</v>
      </c>
      <c r="N367" s="2"/>
      <c r="O367" s="13" t="str">
        <f t="shared" si="10"/>
        <v>ABDEFGIK</v>
      </c>
      <c r="P367" s="2" t="s">
        <v>111</v>
      </c>
      <c r="Q367" s="2" t="s">
        <v>116</v>
      </c>
      <c r="R367" s="2" t="s">
        <v>121</v>
      </c>
      <c r="S367" s="2" t="s">
        <v>119</v>
      </c>
      <c r="T367" s="2" t="s">
        <v>122</v>
      </c>
      <c r="U367" s="2" t="s">
        <v>114</v>
      </c>
      <c r="V367" s="2" t="s">
        <v>113</v>
      </c>
      <c r="W367" s="8" t="s">
        <v>118</v>
      </c>
      <c r="X367" s="13" t="str">
        <f t="shared" si="11"/>
        <v>3E3G3B3D3A3F3I3K</v>
      </c>
    </row>
    <row r="368" spans="2:24" ht="15.75" thickBot="1" x14ac:dyDescent="0.3">
      <c r="B368" s="7">
        <v>365</v>
      </c>
      <c r="C368" s="3" t="s">
        <v>20</v>
      </c>
      <c r="D368" s="3" t="s">
        <v>48</v>
      </c>
      <c r="E368" s="2"/>
      <c r="F368" s="3" t="s">
        <v>45</v>
      </c>
      <c r="G368" s="3" t="s">
        <v>44</v>
      </c>
      <c r="H368" s="3" t="s">
        <v>58</v>
      </c>
      <c r="I368" s="3" t="s">
        <v>60</v>
      </c>
      <c r="J368" s="2"/>
      <c r="K368" s="3" t="s">
        <v>69</v>
      </c>
      <c r="L368" s="3" t="s">
        <v>42</v>
      </c>
      <c r="M368" s="2"/>
      <c r="N368" s="2"/>
      <c r="O368" s="13" t="str">
        <f t="shared" si="10"/>
        <v>ABDEFGIJ</v>
      </c>
      <c r="P368" s="2" t="s">
        <v>111</v>
      </c>
      <c r="Q368" s="2" t="s">
        <v>116</v>
      </c>
      <c r="R368" s="2" t="s">
        <v>121</v>
      </c>
      <c r="S368" s="2" t="s">
        <v>119</v>
      </c>
      <c r="T368" s="2" t="s">
        <v>122</v>
      </c>
      <c r="U368" s="2" t="s">
        <v>114</v>
      </c>
      <c r="V368" s="2" t="s">
        <v>113</v>
      </c>
      <c r="W368" s="8" t="s">
        <v>112</v>
      </c>
      <c r="X368" s="13" t="str">
        <f t="shared" si="11"/>
        <v>3E3G3B3D3A3F3I3J</v>
      </c>
    </row>
    <row r="369" spans="2:24" ht="15.75" thickBot="1" x14ac:dyDescent="0.3">
      <c r="B369" s="7">
        <v>366</v>
      </c>
      <c r="C369" s="3" t="s">
        <v>20</v>
      </c>
      <c r="D369" s="3" t="s">
        <v>48</v>
      </c>
      <c r="E369" s="2"/>
      <c r="F369" s="3" t="s">
        <v>45</v>
      </c>
      <c r="G369" s="3" t="s">
        <v>44</v>
      </c>
      <c r="H369" s="3" t="s">
        <v>58</v>
      </c>
      <c r="I369" s="3" t="s">
        <v>60</v>
      </c>
      <c r="J369" s="3" t="s">
        <v>62</v>
      </c>
      <c r="K369" s="2"/>
      <c r="L369" s="2"/>
      <c r="M369" s="2"/>
      <c r="N369" s="3" t="s">
        <v>71</v>
      </c>
      <c r="O369" s="13" t="str">
        <f t="shared" si="10"/>
        <v>ABDEFGHL</v>
      </c>
      <c r="P369" s="2" t="s">
        <v>115</v>
      </c>
      <c r="Q369" s="2" t="s">
        <v>116</v>
      </c>
      <c r="R369" s="2" t="s">
        <v>121</v>
      </c>
      <c r="S369" s="2" t="s">
        <v>119</v>
      </c>
      <c r="T369" s="2" t="s">
        <v>122</v>
      </c>
      <c r="U369" s="2" t="s">
        <v>114</v>
      </c>
      <c r="V369" s="2" t="s">
        <v>117</v>
      </c>
      <c r="W369" s="8" t="s">
        <v>111</v>
      </c>
      <c r="X369" s="13" t="str">
        <f t="shared" si="11"/>
        <v>3H3G3B3D3A3F3L3E</v>
      </c>
    </row>
    <row r="370" spans="2:24" ht="15.75" thickBot="1" x14ac:dyDescent="0.3">
      <c r="B370" s="7">
        <v>367</v>
      </c>
      <c r="C370" s="3" t="s">
        <v>20</v>
      </c>
      <c r="D370" s="3" t="s">
        <v>48</v>
      </c>
      <c r="E370" s="2"/>
      <c r="F370" s="3" t="s">
        <v>45</v>
      </c>
      <c r="G370" s="3" t="s">
        <v>44</v>
      </c>
      <c r="H370" s="3" t="s">
        <v>58</v>
      </c>
      <c r="I370" s="3" t="s">
        <v>60</v>
      </c>
      <c r="J370" s="3" t="s">
        <v>62</v>
      </c>
      <c r="K370" s="2"/>
      <c r="L370" s="2"/>
      <c r="M370" s="3" t="s">
        <v>70</v>
      </c>
      <c r="N370" s="2"/>
      <c r="O370" s="13" t="str">
        <f t="shared" si="10"/>
        <v>ABDEFGHK</v>
      </c>
      <c r="P370" s="2" t="s">
        <v>115</v>
      </c>
      <c r="Q370" s="2" t="s">
        <v>116</v>
      </c>
      <c r="R370" s="2" t="s">
        <v>121</v>
      </c>
      <c r="S370" s="2" t="s">
        <v>119</v>
      </c>
      <c r="T370" s="2" t="s">
        <v>122</v>
      </c>
      <c r="U370" s="2" t="s">
        <v>114</v>
      </c>
      <c r="V370" s="2" t="s">
        <v>111</v>
      </c>
      <c r="W370" s="8" t="s">
        <v>118</v>
      </c>
      <c r="X370" s="13" t="str">
        <f t="shared" si="11"/>
        <v>3H3G3B3D3A3F3E3K</v>
      </c>
    </row>
    <row r="371" spans="2:24" ht="15.75" thickBot="1" x14ac:dyDescent="0.3">
      <c r="B371" s="7">
        <v>368</v>
      </c>
      <c r="C371" s="3" t="s">
        <v>20</v>
      </c>
      <c r="D371" s="3" t="s">
        <v>48</v>
      </c>
      <c r="E371" s="2"/>
      <c r="F371" s="3" t="s">
        <v>45</v>
      </c>
      <c r="G371" s="3" t="s">
        <v>44</v>
      </c>
      <c r="H371" s="3" t="s">
        <v>58</v>
      </c>
      <c r="I371" s="3" t="s">
        <v>60</v>
      </c>
      <c r="J371" s="3" t="s">
        <v>62</v>
      </c>
      <c r="K371" s="2"/>
      <c r="L371" s="3" t="s">
        <v>42</v>
      </c>
      <c r="M371" s="2"/>
      <c r="N371" s="2"/>
      <c r="O371" s="13" t="str">
        <f t="shared" si="10"/>
        <v>ABDEFGHJ</v>
      </c>
      <c r="P371" s="2" t="s">
        <v>115</v>
      </c>
      <c r="Q371" s="2" t="s">
        <v>116</v>
      </c>
      <c r="R371" s="2" t="s">
        <v>121</v>
      </c>
      <c r="S371" s="2" t="s">
        <v>119</v>
      </c>
      <c r="T371" s="2" t="s">
        <v>122</v>
      </c>
      <c r="U371" s="2" t="s">
        <v>114</v>
      </c>
      <c r="V371" s="2" t="s">
        <v>111</v>
      </c>
      <c r="W371" s="8" t="s">
        <v>112</v>
      </c>
      <c r="X371" s="13" t="str">
        <f t="shared" si="11"/>
        <v>3H3G3B3D3A3F3E3J</v>
      </c>
    </row>
    <row r="372" spans="2:24" ht="15.75" thickBot="1" x14ac:dyDescent="0.3">
      <c r="B372" s="7">
        <v>369</v>
      </c>
      <c r="C372" s="3" t="s">
        <v>20</v>
      </c>
      <c r="D372" s="3" t="s">
        <v>48</v>
      </c>
      <c r="E372" s="2"/>
      <c r="F372" s="3" t="s">
        <v>45</v>
      </c>
      <c r="G372" s="3" t="s">
        <v>44</v>
      </c>
      <c r="H372" s="3" t="s">
        <v>58</v>
      </c>
      <c r="I372" s="3" t="s">
        <v>60</v>
      </c>
      <c r="J372" s="3" t="s">
        <v>62</v>
      </c>
      <c r="K372" s="3" t="s">
        <v>69</v>
      </c>
      <c r="L372" s="2"/>
      <c r="M372" s="2"/>
      <c r="N372" s="2"/>
      <c r="O372" s="13" t="str">
        <f t="shared" si="10"/>
        <v>ABDEFGHI</v>
      </c>
      <c r="P372" s="2" t="s">
        <v>115</v>
      </c>
      <c r="Q372" s="2" t="s">
        <v>116</v>
      </c>
      <c r="R372" s="2" t="s">
        <v>121</v>
      </c>
      <c r="S372" s="2" t="s">
        <v>119</v>
      </c>
      <c r="T372" s="2" t="s">
        <v>122</v>
      </c>
      <c r="U372" s="2" t="s">
        <v>114</v>
      </c>
      <c r="V372" s="2" t="s">
        <v>111</v>
      </c>
      <c r="W372" s="8" t="s">
        <v>113</v>
      </c>
      <c r="X372" s="13" t="str">
        <f t="shared" si="11"/>
        <v>3H3G3B3D3A3F3E3I</v>
      </c>
    </row>
    <row r="373" spans="2:24" ht="15.75" thickBot="1" x14ac:dyDescent="0.3">
      <c r="B373" s="7">
        <v>370</v>
      </c>
      <c r="C373" s="3" t="s">
        <v>20</v>
      </c>
      <c r="D373" s="3" t="s">
        <v>48</v>
      </c>
      <c r="E373" s="3" t="s">
        <v>50</v>
      </c>
      <c r="F373" s="2"/>
      <c r="G373" s="2"/>
      <c r="H373" s="2"/>
      <c r="I373" s="2"/>
      <c r="J373" s="3" t="s">
        <v>62</v>
      </c>
      <c r="K373" s="3" t="s">
        <v>69</v>
      </c>
      <c r="L373" s="3" t="s">
        <v>42</v>
      </c>
      <c r="M373" s="3" t="s">
        <v>70</v>
      </c>
      <c r="N373" s="3" t="s">
        <v>71</v>
      </c>
      <c r="O373" s="13" t="str">
        <f t="shared" si="10"/>
        <v>ABCHIJKL</v>
      </c>
      <c r="P373" s="2" t="s">
        <v>113</v>
      </c>
      <c r="Q373" s="2" t="s">
        <v>112</v>
      </c>
      <c r="R373" s="2" t="s">
        <v>121</v>
      </c>
      <c r="S373" s="2" t="s">
        <v>120</v>
      </c>
      <c r="T373" s="2" t="s">
        <v>122</v>
      </c>
      <c r="U373" s="2" t="s">
        <v>115</v>
      </c>
      <c r="V373" s="2" t="s">
        <v>117</v>
      </c>
      <c r="W373" s="8" t="s">
        <v>118</v>
      </c>
      <c r="X373" s="13" t="str">
        <f t="shared" si="11"/>
        <v>3I3J3B3C3A3H3L3K</v>
      </c>
    </row>
    <row r="374" spans="2:24" ht="15.75" thickBot="1" x14ac:dyDescent="0.3">
      <c r="B374" s="7">
        <v>371</v>
      </c>
      <c r="C374" s="3" t="s">
        <v>20</v>
      </c>
      <c r="D374" s="3" t="s">
        <v>48</v>
      </c>
      <c r="E374" s="3" t="s">
        <v>50</v>
      </c>
      <c r="F374" s="2"/>
      <c r="G374" s="2"/>
      <c r="H374" s="2"/>
      <c r="I374" s="3" t="s">
        <v>60</v>
      </c>
      <c r="J374" s="2"/>
      <c r="K374" s="3" t="s">
        <v>69</v>
      </c>
      <c r="L374" s="3" t="s">
        <v>42</v>
      </c>
      <c r="M374" s="3" t="s">
        <v>70</v>
      </c>
      <c r="N374" s="3" t="s">
        <v>71</v>
      </c>
      <c r="O374" s="13" t="str">
        <f t="shared" si="10"/>
        <v>ABCGIJKL</v>
      </c>
      <c r="P374" s="2" t="s">
        <v>113</v>
      </c>
      <c r="Q374" s="2" t="s">
        <v>112</v>
      </c>
      <c r="R374" s="2" t="s">
        <v>121</v>
      </c>
      <c r="S374" s="2" t="s">
        <v>120</v>
      </c>
      <c r="T374" s="2" t="s">
        <v>122</v>
      </c>
      <c r="U374" s="2" t="s">
        <v>116</v>
      </c>
      <c r="V374" s="2" t="s">
        <v>117</v>
      </c>
      <c r="W374" s="8" t="s">
        <v>118</v>
      </c>
      <c r="X374" s="13" t="str">
        <f t="shared" si="11"/>
        <v>3I3J3B3C3A3G3L3K</v>
      </c>
    </row>
    <row r="375" spans="2:24" ht="15.75" thickBot="1" x14ac:dyDescent="0.3">
      <c r="B375" s="7">
        <v>372</v>
      </c>
      <c r="C375" s="3" t="s">
        <v>20</v>
      </c>
      <c r="D375" s="3" t="s">
        <v>48</v>
      </c>
      <c r="E375" s="3" t="s">
        <v>50</v>
      </c>
      <c r="F375" s="2"/>
      <c r="G375" s="2"/>
      <c r="H375" s="2"/>
      <c r="I375" s="3" t="s">
        <v>60</v>
      </c>
      <c r="J375" s="3" t="s">
        <v>62</v>
      </c>
      <c r="K375" s="2"/>
      <c r="L375" s="3" t="s">
        <v>42</v>
      </c>
      <c r="M375" s="3" t="s">
        <v>70</v>
      </c>
      <c r="N375" s="3" t="s">
        <v>71</v>
      </c>
      <c r="O375" s="13" t="str">
        <f t="shared" si="10"/>
        <v>ABCGHJKL</v>
      </c>
      <c r="P375" s="2" t="s">
        <v>115</v>
      </c>
      <c r="Q375" s="2" t="s">
        <v>112</v>
      </c>
      <c r="R375" s="2" t="s">
        <v>121</v>
      </c>
      <c r="S375" s="2" t="s">
        <v>120</v>
      </c>
      <c r="T375" s="2" t="s">
        <v>122</v>
      </c>
      <c r="U375" s="2" t="s">
        <v>116</v>
      </c>
      <c r="V375" s="2" t="s">
        <v>117</v>
      </c>
      <c r="W375" s="8" t="s">
        <v>118</v>
      </c>
      <c r="X375" s="13" t="str">
        <f t="shared" si="11"/>
        <v>3H3J3B3C3A3G3L3K</v>
      </c>
    </row>
    <row r="376" spans="2:24" ht="15.75" thickBot="1" x14ac:dyDescent="0.3">
      <c r="B376" s="7">
        <v>373</v>
      </c>
      <c r="C376" s="3" t="s">
        <v>20</v>
      </c>
      <c r="D376" s="3" t="s">
        <v>48</v>
      </c>
      <c r="E376" s="3" t="s">
        <v>50</v>
      </c>
      <c r="F376" s="2"/>
      <c r="G376" s="2"/>
      <c r="H376" s="2"/>
      <c r="I376" s="3" t="s">
        <v>60</v>
      </c>
      <c r="J376" s="3" t="s">
        <v>62</v>
      </c>
      <c r="K376" s="3" t="s">
        <v>69</v>
      </c>
      <c r="L376" s="2"/>
      <c r="M376" s="3" t="s">
        <v>70</v>
      </c>
      <c r="N376" s="3" t="s">
        <v>71</v>
      </c>
      <c r="O376" s="13" t="str">
        <f t="shared" si="10"/>
        <v>ABCGHIKL</v>
      </c>
      <c r="P376" s="2" t="s">
        <v>113</v>
      </c>
      <c r="Q376" s="2" t="s">
        <v>116</v>
      </c>
      <c r="R376" s="2" t="s">
        <v>121</v>
      </c>
      <c r="S376" s="2" t="s">
        <v>120</v>
      </c>
      <c r="T376" s="2" t="s">
        <v>122</v>
      </c>
      <c r="U376" s="2" t="s">
        <v>115</v>
      </c>
      <c r="V376" s="2" t="s">
        <v>117</v>
      </c>
      <c r="W376" s="8" t="s">
        <v>118</v>
      </c>
      <c r="X376" s="13" t="str">
        <f t="shared" si="11"/>
        <v>3I3G3B3C3A3H3L3K</v>
      </c>
    </row>
    <row r="377" spans="2:24" ht="15.75" thickBot="1" x14ac:dyDescent="0.3">
      <c r="B377" s="7">
        <v>374</v>
      </c>
      <c r="C377" s="3" t="s">
        <v>20</v>
      </c>
      <c r="D377" s="3" t="s">
        <v>48</v>
      </c>
      <c r="E377" s="3" t="s">
        <v>50</v>
      </c>
      <c r="F377" s="2"/>
      <c r="G377" s="2"/>
      <c r="H377" s="2"/>
      <c r="I377" s="3" t="s">
        <v>60</v>
      </c>
      <c r="J377" s="3" t="s">
        <v>62</v>
      </c>
      <c r="K377" s="3" t="s">
        <v>69</v>
      </c>
      <c r="L377" s="3" t="s">
        <v>42</v>
      </c>
      <c r="M377" s="2"/>
      <c r="N377" s="3" t="s">
        <v>71</v>
      </c>
      <c r="O377" s="13" t="str">
        <f t="shared" si="10"/>
        <v>ABCGHIJL</v>
      </c>
      <c r="P377" s="2" t="s">
        <v>115</v>
      </c>
      <c r="Q377" s="2" t="s">
        <v>112</v>
      </c>
      <c r="R377" s="2" t="s">
        <v>121</v>
      </c>
      <c r="S377" s="2" t="s">
        <v>120</v>
      </c>
      <c r="T377" s="2" t="s">
        <v>122</v>
      </c>
      <c r="U377" s="2" t="s">
        <v>116</v>
      </c>
      <c r="V377" s="2" t="s">
        <v>117</v>
      </c>
      <c r="W377" s="8" t="s">
        <v>113</v>
      </c>
      <c r="X377" s="13" t="str">
        <f t="shared" si="11"/>
        <v>3H3J3B3C3A3G3L3I</v>
      </c>
    </row>
    <row r="378" spans="2:24" ht="15.75" thickBot="1" x14ac:dyDescent="0.3">
      <c r="B378" s="7">
        <v>375</v>
      </c>
      <c r="C378" s="3" t="s">
        <v>20</v>
      </c>
      <c r="D378" s="3" t="s">
        <v>48</v>
      </c>
      <c r="E378" s="3" t="s">
        <v>50</v>
      </c>
      <c r="F378" s="2"/>
      <c r="G378" s="2"/>
      <c r="H378" s="2"/>
      <c r="I378" s="3" t="s">
        <v>60</v>
      </c>
      <c r="J378" s="3" t="s">
        <v>62</v>
      </c>
      <c r="K378" s="3" t="s">
        <v>69</v>
      </c>
      <c r="L378" s="3" t="s">
        <v>42</v>
      </c>
      <c r="M378" s="3" t="s">
        <v>70</v>
      </c>
      <c r="N378" s="2"/>
      <c r="O378" s="13" t="str">
        <f t="shared" si="10"/>
        <v>ABCGHIJK</v>
      </c>
      <c r="P378" s="2" t="s">
        <v>115</v>
      </c>
      <c r="Q378" s="2" t="s">
        <v>112</v>
      </c>
      <c r="R378" s="2" t="s">
        <v>121</v>
      </c>
      <c r="S378" s="2" t="s">
        <v>120</v>
      </c>
      <c r="T378" s="2" t="s">
        <v>122</v>
      </c>
      <c r="U378" s="2" t="s">
        <v>116</v>
      </c>
      <c r="V378" s="2" t="s">
        <v>113</v>
      </c>
      <c r="W378" s="8" t="s">
        <v>118</v>
      </c>
      <c r="X378" s="13" t="str">
        <f t="shared" si="11"/>
        <v>3H3J3B3C3A3G3I3K</v>
      </c>
    </row>
    <row r="379" spans="2:24" ht="15.75" thickBot="1" x14ac:dyDescent="0.3">
      <c r="B379" s="7">
        <v>376</v>
      </c>
      <c r="C379" s="3" t="s">
        <v>20</v>
      </c>
      <c r="D379" s="3" t="s">
        <v>48</v>
      </c>
      <c r="E379" s="3" t="s">
        <v>50</v>
      </c>
      <c r="F379" s="2"/>
      <c r="G379" s="2"/>
      <c r="H379" s="3" t="s">
        <v>58</v>
      </c>
      <c r="I379" s="2"/>
      <c r="J379" s="2"/>
      <c r="K379" s="3" t="s">
        <v>69</v>
      </c>
      <c r="L379" s="3" t="s">
        <v>42</v>
      </c>
      <c r="M379" s="3" t="s">
        <v>70</v>
      </c>
      <c r="N379" s="3" t="s">
        <v>71</v>
      </c>
      <c r="O379" s="13" t="str">
        <f t="shared" si="10"/>
        <v>ABCFIJKL</v>
      </c>
      <c r="P379" s="2" t="s">
        <v>113</v>
      </c>
      <c r="Q379" s="2" t="s">
        <v>112</v>
      </c>
      <c r="R379" s="2" t="s">
        <v>121</v>
      </c>
      <c r="S379" s="2" t="s">
        <v>120</v>
      </c>
      <c r="T379" s="2" t="s">
        <v>122</v>
      </c>
      <c r="U379" s="2" t="s">
        <v>114</v>
      </c>
      <c r="V379" s="2" t="s">
        <v>117</v>
      </c>
      <c r="W379" s="8" t="s">
        <v>118</v>
      </c>
      <c r="X379" s="13" t="str">
        <f t="shared" si="11"/>
        <v>3I3J3B3C3A3F3L3K</v>
      </c>
    </row>
    <row r="380" spans="2:24" ht="15.75" thickBot="1" x14ac:dyDescent="0.3">
      <c r="B380" s="7">
        <v>377</v>
      </c>
      <c r="C380" s="3" t="s">
        <v>20</v>
      </c>
      <c r="D380" s="3" t="s">
        <v>48</v>
      </c>
      <c r="E380" s="3" t="s">
        <v>50</v>
      </c>
      <c r="F380" s="2"/>
      <c r="G380" s="2"/>
      <c r="H380" s="3" t="s">
        <v>58</v>
      </c>
      <c r="I380" s="2"/>
      <c r="J380" s="3" t="s">
        <v>62</v>
      </c>
      <c r="K380" s="2"/>
      <c r="L380" s="3" t="s">
        <v>42</v>
      </c>
      <c r="M380" s="3" t="s">
        <v>70</v>
      </c>
      <c r="N380" s="3" t="s">
        <v>71</v>
      </c>
      <c r="O380" s="13" t="str">
        <f t="shared" si="10"/>
        <v>ABCFHJKL</v>
      </c>
      <c r="P380" s="2" t="s">
        <v>115</v>
      </c>
      <c r="Q380" s="2" t="s">
        <v>112</v>
      </c>
      <c r="R380" s="2" t="s">
        <v>121</v>
      </c>
      <c r="S380" s="2" t="s">
        <v>120</v>
      </c>
      <c r="T380" s="2" t="s">
        <v>122</v>
      </c>
      <c r="U380" s="2" t="s">
        <v>114</v>
      </c>
      <c r="V380" s="2" t="s">
        <v>117</v>
      </c>
      <c r="W380" s="8" t="s">
        <v>118</v>
      </c>
      <c r="X380" s="13" t="str">
        <f t="shared" si="11"/>
        <v>3H3J3B3C3A3F3L3K</v>
      </c>
    </row>
    <row r="381" spans="2:24" ht="15.75" thickBot="1" x14ac:dyDescent="0.3">
      <c r="B381" s="7">
        <v>378</v>
      </c>
      <c r="C381" s="3" t="s">
        <v>20</v>
      </c>
      <c r="D381" s="3" t="s">
        <v>48</v>
      </c>
      <c r="E381" s="3" t="s">
        <v>50</v>
      </c>
      <c r="F381" s="2"/>
      <c r="G381" s="2"/>
      <c r="H381" s="3" t="s">
        <v>58</v>
      </c>
      <c r="I381" s="2"/>
      <c r="J381" s="3" t="s">
        <v>62</v>
      </c>
      <c r="K381" s="3" t="s">
        <v>69</v>
      </c>
      <c r="L381" s="2"/>
      <c r="M381" s="3" t="s">
        <v>70</v>
      </c>
      <c r="N381" s="3" t="s">
        <v>71</v>
      </c>
      <c r="O381" s="13" t="str">
        <f t="shared" si="10"/>
        <v>ABCFHIKL</v>
      </c>
      <c r="P381" s="2" t="s">
        <v>115</v>
      </c>
      <c r="Q381" s="2" t="s">
        <v>113</v>
      </c>
      <c r="R381" s="2" t="s">
        <v>121</v>
      </c>
      <c r="S381" s="2" t="s">
        <v>120</v>
      </c>
      <c r="T381" s="2" t="s">
        <v>122</v>
      </c>
      <c r="U381" s="2" t="s">
        <v>114</v>
      </c>
      <c r="V381" s="2" t="s">
        <v>117</v>
      </c>
      <c r="W381" s="8" t="s">
        <v>118</v>
      </c>
      <c r="X381" s="13" t="str">
        <f t="shared" si="11"/>
        <v>3H3I3B3C3A3F3L3K</v>
      </c>
    </row>
    <row r="382" spans="2:24" ht="15.75" thickBot="1" x14ac:dyDescent="0.3">
      <c r="B382" s="7">
        <v>379</v>
      </c>
      <c r="C382" s="3" t="s">
        <v>20</v>
      </c>
      <c r="D382" s="3" t="s">
        <v>48</v>
      </c>
      <c r="E382" s="3" t="s">
        <v>50</v>
      </c>
      <c r="F382" s="2"/>
      <c r="G382" s="2"/>
      <c r="H382" s="3" t="s">
        <v>58</v>
      </c>
      <c r="I382" s="2"/>
      <c r="J382" s="3" t="s">
        <v>62</v>
      </c>
      <c r="K382" s="3" t="s">
        <v>69</v>
      </c>
      <c r="L382" s="3" t="s">
        <v>42</v>
      </c>
      <c r="M382" s="2"/>
      <c r="N382" s="3" t="s">
        <v>71</v>
      </c>
      <c r="O382" s="13" t="str">
        <f t="shared" si="10"/>
        <v>ABCFHIJL</v>
      </c>
      <c r="P382" s="2" t="s">
        <v>115</v>
      </c>
      <c r="Q382" s="2" t="s">
        <v>112</v>
      </c>
      <c r="R382" s="2" t="s">
        <v>121</v>
      </c>
      <c r="S382" s="2" t="s">
        <v>120</v>
      </c>
      <c r="T382" s="2" t="s">
        <v>122</v>
      </c>
      <c r="U382" s="2" t="s">
        <v>114</v>
      </c>
      <c r="V382" s="2" t="s">
        <v>117</v>
      </c>
      <c r="W382" s="8" t="s">
        <v>113</v>
      </c>
      <c r="X382" s="13" t="str">
        <f t="shared" si="11"/>
        <v>3H3J3B3C3A3F3L3I</v>
      </c>
    </row>
    <row r="383" spans="2:24" ht="15.75" thickBot="1" x14ac:dyDescent="0.3">
      <c r="B383" s="7">
        <v>380</v>
      </c>
      <c r="C383" s="3" t="s">
        <v>20</v>
      </c>
      <c r="D383" s="3" t="s">
        <v>48</v>
      </c>
      <c r="E383" s="3" t="s">
        <v>50</v>
      </c>
      <c r="F383" s="2"/>
      <c r="G383" s="2"/>
      <c r="H383" s="3" t="s">
        <v>58</v>
      </c>
      <c r="I383" s="2"/>
      <c r="J383" s="3" t="s">
        <v>62</v>
      </c>
      <c r="K383" s="3" t="s">
        <v>69</v>
      </c>
      <c r="L383" s="3" t="s">
        <v>42</v>
      </c>
      <c r="M383" s="3" t="s">
        <v>70</v>
      </c>
      <c r="N383" s="2"/>
      <c r="O383" s="13" t="str">
        <f t="shared" si="10"/>
        <v>ABCFHIJK</v>
      </c>
      <c r="P383" s="2" t="s">
        <v>115</v>
      </c>
      <c r="Q383" s="2" t="s">
        <v>112</v>
      </c>
      <c r="R383" s="2" t="s">
        <v>121</v>
      </c>
      <c r="S383" s="2" t="s">
        <v>120</v>
      </c>
      <c r="T383" s="2" t="s">
        <v>122</v>
      </c>
      <c r="U383" s="2" t="s">
        <v>114</v>
      </c>
      <c r="V383" s="2" t="s">
        <v>113</v>
      </c>
      <c r="W383" s="8" t="s">
        <v>118</v>
      </c>
      <c r="X383" s="13" t="str">
        <f t="shared" si="11"/>
        <v>3H3J3B3C3A3F3I3K</v>
      </c>
    </row>
    <row r="384" spans="2:24" ht="15.75" thickBot="1" x14ac:dyDescent="0.3">
      <c r="B384" s="7">
        <v>381</v>
      </c>
      <c r="C384" s="3" t="s">
        <v>20</v>
      </c>
      <c r="D384" s="3" t="s">
        <v>48</v>
      </c>
      <c r="E384" s="3" t="s">
        <v>50</v>
      </c>
      <c r="F384" s="2"/>
      <c r="G384" s="2"/>
      <c r="H384" s="3" t="s">
        <v>58</v>
      </c>
      <c r="I384" s="3" t="s">
        <v>60</v>
      </c>
      <c r="J384" s="2"/>
      <c r="K384" s="2"/>
      <c r="L384" s="3" t="s">
        <v>42</v>
      </c>
      <c r="M384" s="3" t="s">
        <v>70</v>
      </c>
      <c r="N384" s="3" t="s">
        <v>71</v>
      </c>
      <c r="O384" s="13" t="str">
        <f t="shared" si="10"/>
        <v>ABCFGJKL</v>
      </c>
      <c r="P384" s="2" t="s">
        <v>120</v>
      </c>
      <c r="Q384" s="2" t="s">
        <v>112</v>
      </c>
      <c r="R384" s="2" t="s">
        <v>121</v>
      </c>
      <c r="S384" s="2" t="s">
        <v>114</v>
      </c>
      <c r="T384" s="2" t="s">
        <v>122</v>
      </c>
      <c r="U384" s="2" t="s">
        <v>116</v>
      </c>
      <c r="V384" s="2" t="s">
        <v>117</v>
      </c>
      <c r="W384" s="8" t="s">
        <v>118</v>
      </c>
      <c r="X384" s="13" t="str">
        <f t="shared" si="11"/>
        <v>3C3J3B3F3A3G3L3K</v>
      </c>
    </row>
    <row r="385" spans="2:24" ht="15.75" thickBot="1" x14ac:dyDescent="0.3">
      <c r="B385" s="7">
        <v>382</v>
      </c>
      <c r="C385" s="3" t="s">
        <v>20</v>
      </c>
      <c r="D385" s="3" t="s">
        <v>48</v>
      </c>
      <c r="E385" s="3" t="s">
        <v>50</v>
      </c>
      <c r="F385" s="2"/>
      <c r="G385" s="2"/>
      <c r="H385" s="3" t="s">
        <v>58</v>
      </c>
      <c r="I385" s="3" t="s">
        <v>60</v>
      </c>
      <c r="J385" s="2"/>
      <c r="K385" s="3" t="s">
        <v>69</v>
      </c>
      <c r="L385" s="2"/>
      <c r="M385" s="3" t="s">
        <v>70</v>
      </c>
      <c r="N385" s="3" t="s">
        <v>71</v>
      </c>
      <c r="O385" s="13" t="str">
        <f t="shared" si="10"/>
        <v>ABCFGIKL</v>
      </c>
      <c r="P385" s="2" t="s">
        <v>113</v>
      </c>
      <c r="Q385" s="2" t="s">
        <v>116</v>
      </c>
      <c r="R385" s="2" t="s">
        <v>121</v>
      </c>
      <c r="S385" s="2" t="s">
        <v>120</v>
      </c>
      <c r="T385" s="2" t="s">
        <v>122</v>
      </c>
      <c r="U385" s="2" t="s">
        <v>114</v>
      </c>
      <c r="V385" s="2" t="s">
        <v>117</v>
      </c>
      <c r="W385" s="8" t="s">
        <v>118</v>
      </c>
      <c r="X385" s="13" t="str">
        <f t="shared" si="11"/>
        <v>3I3G3B3C3A3F3L3K</v>
      </c>
    </row>
    <row r="386" spans="2:24" ht="15.75" thickBot="1" x14ac:dyDescent="0.3">
      <c r="B386" s="7">
        <v>383</v>
      </c>
      <c r="C386" s="3" t="s">
        <v>20</v>
      </c>
      <c r="D386" s="3" t="s">
        <v>48</v>
      </c>
      <c r="E386" s="3" t="s">
        <v>50</v>
      </c>
      <c r="F386" s="2"/>
      <c r="G386" s="2"/>
      <c r="H386" s="3" t="s">
        <v>58</v>
      </c>
      <c r="I386" s="3" t="s">
        <v>60</v>
      </c>
      <c r="J386" s="2"/>
      <c r="K386" s="3" t="s">
        <v>69</v>
      </c>
      <c r="L386" s="3" t="s">
        <v>42</v>
      </c>
      <c r="M386" s="2"/>
      <c r="N386" s="3" t="s">
        <v>71</v>
      </c>
      <c r="O386" s="13" t="str">
        <f t="shared" si="10"/>
        <v>ABCFGIJL</v>
      </c>
      <c r="P386" s="2" t="s">
        <v>120</v>
      </c>
      <c r="Q386" s="2" t="s">
        <v>112</v>
      </c>
      <c r="R386" s="2" t="s">
        <v>121</v>
      </c>
      <c r="S386" s="2" t="s">
        <v>114</v>
      </c>
      <c r="T386" s="2" t="s">
        <v>122</v>
      </c>
      <c r="U386" s="2" t="s">
        <v>116</v>
      </c>
      <c r="V386" s="2" t="s">
        <v>117</v>
      </c>
      <c r="W386" s="8" t="s">
        <v>113</v>
      </c>
      <c r="X386" s="13" t="str">
        <f t="shared" si="11"/>
        <v>3C3J3B3F3A3G3L3I</v>
      </c>
    </row>
    <row r="387" spans="2:24" ht="15.75" thickBot="1" x14ac:dyDescent="0.3">
      <c r="B387" s="7">
        <v>384</v>
      </c>
      <c r="C387" s="3" t="s">
        <v>20</v>
      </c>
      <c r="D387" s="3" t="s">
        <v>48</v>
      </c>
      <c r="E387" s="3" t="s">
        <v>50</v>
      </c>
      <c r="F387" s="2"/>
      <c r="G387" s="2"/>
      <c r="H387" s="3" t="s">
        <v>58</v>
      </c>
      <c r="I387" s="3" t="s">
        <v>60</v>
      </c>
      <c r="J387" s="2"/>
      <c r="K387" s="3" t="s">
        <v>69</v>
      </c>
      <c r="L387" s="3" t="s">
        <v>42</v>
      </c>
      <c r="M387" s="3" t="s">
        <v>70</v>
      </c>
      <c r="N387" s="2"/>
      <c r="O387" s="13" t="str">
        <f t="shared" si="10"/>
        <v>ABCFGIJK</v>
      </c>
      <c r="P387" s="2" t="s">
        <v>120</v>
      </c>
      <c r="Q387" s="2" t="s">
        <v>112</v>
      </c>
      <c r="R387" s="2" t="s">
        <v>121</v>
      </c>
      <c r="S387" s="2" t="s">
        <v>114</v>
      </c>
      <c r="T387" s="2" t="s">
        <v>122</v>
      </c>
      <c r="U387" s="2" t="s">
        <v>116</v>
      </c>
      <c r="V387" s="2" t="s">
        <v>113</v>
      </c>
      <c r="W387" s="8" t="s">
        <v>118</v>
      </c>
      <c r="X387" s="13" t="str">
        <f t="shared" si="11"/>
        <v>3C3J3B3F3A3G3I3K</v>
      </c>
    </row>
    <row r="388" spans="2:24" ht="15.75" thickBot="1" x14ac:dyDescent="0.3">
      <c r="B388" s="7">
        <v>385</v>
      </c>
      <c r="C388" s="3" t="s">
        <v>20</v>
      </c>
      <c r="D388" s="3" t="s">
        <v>48</v>
      </c>
      <c r="E388" s="3" t="s">
        <v>50</v>
      </c>
      <c r="F388" s="2"/>
      <c r="G388" s="2"/>
      <c r="H388" s="3" t="s">
        <v>58</v>
      </c>
      <c r="I388" s="3" t="s">
        <v>60</v>
      </c>
      <c r="J388" s="3" t="s">
        <v>62</v>
      </c>
      <c r="K388" s="2"/>
      <c r="L388" s="2"/>
      <c r="M388" s="3" t="s">
        <v>70</v>
      </c>
      <c r="N388" s="3" t="s">
        <v>71</v>
      </c>
      <c r="O388" s="13" t="str">
        <f t="shared" si="10"/>
        <v>ABCFGHKL</v>
      </c>
      <c r="P388" s="2" t="s">
        <v>115</v>
      </c>
      <c r="Q388" s="2" t="s">
        <v>116</v>
      </c>
      <c r="R388" s="2" t="s">
        <v>121</v>
      </c>
      <c r="S388" s="2" t="s">
        <v>120</v>
      </c>
      <c r="T388" s="2" t="s">
        <v>122</v>
      </c>
      <c r="U388" s="2" t="s">
        <v>114</v>
      </c>
      <c r="V388" s="2" t="s">
        <v>117</v>
      </c>
      <c r="W388" s="8" t="s">
        <v>118</v>
      </c>
      <c r="X388" s="13" t="str">
        <f t="shared" si="11"/>
        <v>3H3G3B3C3A3F3L3K</v>
      </c>
    </row>
    <row r="389" spans="2:24" ht="15.75" thickBot="1" x14ac:dyDescent="0.3">
      <c r="B389" s="7">
        <v>386</v>
      </c>
      <c r="C389" s="3" t="s">
        <v>20</v>
      </c>
      <c r="D389" s="3" t="s">
        <v>48</v>
      </c>
      <c r="E389" s="3" t="s">
        <v>50</v>
      </c>
      <c r="F389" s="2"/>
      <c r="G389" s="2"/>
      <c r="H389" s="3" t="s">
        <v>58</v>
      </c>
      <c r="I389" s="3" t="s">
        <v>60</v>
      </c>
      <c r="J389" s="3" t="s">
        <v>62</v>
      </c>
      <c r="K389" s="2"/>
      <c r="L389" s="3" t="s">
        <v>42</v>
      </c>
      <c r="M389" s="2"/>
      <c r="N389" s="3" t="s">
        <v>71</v>
      </c>
      <c r="O389" s="13" t="str">
        <f t="shared" ref="O389:O452" si="12">_xlfn.CONCAT(C389:N389)</f>
        <v>ABCFGHJL</v>
      </c>
      <c r="P389" s="2" t="s">
        <v>115</v>
      </c>
      <c r="Q389" s="2" t="s">
        <v>116</v>
      </c>
      <c r="R389" s="2" t="s">
        <v>121</v>
      </c>
      <c r="S389" s="2" t="s">
        <v>120</v>
      </c>
      <c r="T389" s="2" t="s">
        <v>122</v>
      </c>
      <c r="U389" s="2" t="s">
        <v>114</v>
      </c>
      <c r="V389" s="2" t="s">
        <v>117</v>
      </c>
      <c r="W389" s="8" t="s">
        <v>112</v>
      </c>
      <c r="X389" s="13" t="str">
        <f t="shared" ref="X389:X452" si="13">_xlfn.CONCAT(P389:W389)</f>
        <v>3H3G3B3C3A3F3L3J</v>
      </c>
    </row>
    <row r="390" spans="2:24" ht="15.75" thickBot="1" x14ac:dyDescent="0.3">
      <c r="B390" s="7">
        <v>387</v>
      </c>
      <c r="C390" s="3" t="s">
        <v>20</v>
      </c>
      <c r="D390" s="3" t="s">
        <v>48</v>
      </c>
      <c r="E390" s="3" t="s">
        <v>50</v>
      </c>
      <c r="F390" s="2"/>
      <c r="G390" s="2"/>
      <c r="H390" s="3" t="s">
        <v>58</v>
      </c>
      <c r="I390" s="3" t="s">
        <v>60</v>
      </c>
      <c r="J390" s="3" t="s">
        <v>62</v>
      </c>
      <c r="K390" s="2"/>
      <c r="L390" s="3" t="s">
        <v>42</v>
      </c>
      <c r="M390" s="3" t="s">
        <v>70</v>
      </c>
      <c r="N390" s="2"/>
      <c r="O390" s="13" t="str">
        <f t="shared" si="12"/>
        <v>ABCFGHJK</v>
      </c>
      <c r="P390" s="2" t="s">
        <v>115</v>
      </c>
      <c r="Q390" s="2" t="s">
        <v>116</v>
      </c>
      <c r="R390" s="2" t="s">
        <v>121</v>
      </c>
      <c r="S390" s="2" t="s">
        <v>120</v>
      </c>
      <c r="T390" s="2" t="s">
        <v>122</v>
      </c>
      <c r="U390" s="2" t="s">
        <v>114</v>
      </c>
      <c r="V390" s="2" t="s">
        <v>112</v>
      </c>
      <c r="W390" s="8" t="s">
        <v>118</v>
      </c>
      <c r="X390" s="13" t="str">
        <f t="shared" si="13"/>
        <v>3H3G3B3C3A3F3J3K</v>
      </c>
    </row>
    <row r="391" spans="2:24" ht="15.75" thickBot="1" x14ac:dyDescent="0.3">
      <c r="B391" s="7">
        <v>388</v>
      </c>
      <c r="C391" s="3" t="s">
        <v>20</v>
      </c>
      <c r="D391" s="3" t="s">
        <v>48</v>
      </c>
      <c r="E391" s="3" t="s">
        <v>50</v>
      </c>
      <c r="F391" s="2"/>
      <c r="G391" s="2"/>
      <c r="H391" s="3" t="s">
        <v>58</v>
      </c>
      <c r="I391" s="3" t="s">
        <v>60</v>
      </c>
      <c r="J391" s="3" t="s">
        <v>62</v>
      </c>
      <c r="K391" s="3" t="s">
        <v>69</v>
      </c>
      <c r="L391" s="2"/>
      <c r="M391" s="2"/>
      <c r="N391" s="3" t="s">
        <v>71</v>
      </c>
      <c r="O391" s="13" t="str">
        <f t="shared" si="12"/>
        <v>ABCFGHIL</v>
      </c>
      <c r="P391" s="2" t="s">
        <v>115</v>
      </c>
      <c r="Q391" s="2" t="s">
        <v>116</v>
      </c>
      <c r="R391" s="2" t="s">
        <v>121</v>
      </c>
      <c r="S391" s="2" t="s">
        <v>120</v>
      </c>
      <c r="T391" s="2" t="s">
        <v>122</v>
      </c>
      <c r="U391" s="2" t="s">
        <v>114</v>
      </c>
      <c r="V391" s="2" t="s">
        <v>117</v>
      </c>
      <c r="W391" s="8" t="s">
        <v>113</v>
      </c>
      <c r="X391" s="13" t="str">
        <f t="shared" si="13"/>
        <v>3H3G3B3C3A3F3L3I</v>
      </c>
    </row>
    <row r="392" spans="2:24" ht="15.75" thickBot="1" x14ac:dyDescent="0.3">
      <c r="B392" s="7">
        <v>389</v>
      </c>
      <c r="C392" s="3" t="s">
        <v>20</v>
      </c>
      <c r="D392" s="3" t="s">
        <v>48</v>
      </c>
      <c r="E392" s="3" t="s">
        <v>50</v>
      </c>
      <c r="F392" s="2"/>
      <c r="G392" s="2"/>
      <c r="H392" s="3" t="s">
        <v>58</v>
      </c>
      <c r="I392" s="3" t="s">
        <v>60</v>
      </c>
      <c r="J392" s="3" t="s">
        <v>62</v>
      </c>
      <c r="K392" s="3" t="s">
        <v>69</v>
      </c>
      <c r="L392" s="2"/>
      <c r="M392" s="3" t="s">
        <v>70</v>
      </c>
      <c r="N392" s="2"/>
      <c r="O392" s="13" t="str">
        <f t="shared" si="12"/>
        <v>ABCFGHIK</v>
      </c>
      <c r="P392" s="2" t="s">
        <v>115</v>
      </c>
      <c r="Q392" s="2" t="s">
        <v>116</v>
      </c>
      <c r="R392" s="2" t="s">
        <v>121</v>
      </c>
      <c r="S392" s="2" t="s">
        <v>120</v>
      </c>
      <c r="T392" s="2" t="s">
        <v>122</v>
      </c>
      <c r="U392" s="2" t="s">
        <v>114</v>
      </c>
      <c r="V392" s="2" t="s">
        <v>113</v>
      </c>
      <c r="W392" s="8" t="s">
        <v>118</v>
      </c>
      <c r="X392" s="13" t="str">
        <f t="shared" si="13"/>
        <v>3H3G3B3C3A3F3I3K</v>
      </c>
    </row>
    <row r="393" spans="2:24" ht="15.75" thickBot="1" x14ac:dyDescent="0.3">
      <c r="B393" s="7">
        <v>390</v>
      </c>
      <c r="C393" s="3" t="s">
        <v>20</v>
      </c>
      <c r="D393" s="3" t="s">
        <v>48</v>
      </c>
      <c r="E393" s="3" t="s">
        <v>50</v>
      </c>
      <c r="F393" s="2"/>
      <c r="G393" s="2"/>
      <c r="H393" s="3" t="s">
        <v>58</v>
      </c>
      <c r="I393" s="3" t="s">
        <v>60</v>
      </c>
      <c r="J393" s="3" t="s">
        <v>62</v>
      </c>
      <c r="K393" s="3" t="s">
        <v>69</v>
      </c>
      <c r="L393" s="3" t="s">
        <v>42</v>
      </c>
      <c r="M393" s="2"/>
      <c r="N393" s="2"/>
      <c r="O393" s="13" t="str">
        <f t="shared" si="12"/>
        <v>ABCFGHIJ</v>
      </c>
      <c r="P393" s="2" t="s">
        <v>115</v>
      </c>
      <c r="Q393" s="2" t="s">
        <v>116</v>
      </c>
      <c r="R393" s="2" t="s">
        <v>121</v>
      </c>
      <c r="S393" s="2" t="s">
        <v>120</v>
      </c>
      <c r="T393" s="2" t="s">
        <v>122</v>
      </c>
      <c r="U393" s="2" t="s">
        <v>114</v>
      </c>
      <c r="V393" s="2" t="s">
        <v>113</v>
      </c>
      <c r="W393" s="8" t="s">
        <v>112</v>
      </c>
      <c r="X393" s="13" t="str">
        <f t="shared" si="13"/>
        <v>3H3G3B3C3A3F3I3J</v>
      </c>
    </row>
    <row r="394" spans="2:24" ht="15.75" thickBot="1" x14ac:dyDescent="0.3">
      <c r="B394" s="7">
        <v>391</v>
      </c>
      <c r="C394" s="3" t="s">
        <v>20</v>
      </c>
      <c r="D394" s="3" t="s">
        <v>48</v>
      </c>
      <c r="E394" s="3" t="s">
        <v>50</v>
      </c>
      <c r="F394" s="2"/>
      <c r="G394" s="3" t="s">
        <v>44</v>
      </c>
      <c r="H394" s="2"/>
      <c r="I394" s="2"/>
      <c r="J394" s="2"/>
      <c r="K394" s="3" t="s">
        <v>69</v>
      </c>
      <c r="L394" s="3" t="s">
        <v>42</v>
      </c>
      <c r="M394" s="3" t="s">
        <v>70</v>
      </c>
      <c r="N394" s="3" t="s">
        <v>71</v>
      </c>
      <c r="O394" s="13" t="str">
        <f t="shared" si="12"/>
        <v>ABCEIJKL</v>
      </c>
      <c r="P394" s="2" t="s">
        <v>111</v>
      </c>
      <c r="Q394" s="2" t="s">
        <v>112</v>
      </c>
      <c r="R394" s="2" t="s">
        <v>121</v>
      </c>
      <c r="S394" s="2" t="s">
        <v>122</v>
      </c>
      <c r="T394" s="2" t="s">
        <v>113</v>
      </c>
      <c r="U394" s="2" t="s">
        <v>120</v>
      </c>
      <c r="V394" s="2" t="s">
        <v>117</v>
      </c>
      <c r="W394" s="8" t="s">
        <v>118</v>
      </c>
      <c r="X394" s="13" t="str">
        <f t="shared" si="13"/>
        <v>3E3J3B3A3I3C3L3K</v>
      </c>
    </row>
    <row r="395" spans="2:24" ht="15.75" thickBot="1" x14ac:dyDescent="0.3">
      <c r="B395" s="7">
        <v>392</v>
      </c>
      <c r="C395" s="3" t="s">
        <v>20</v>
      </c>
      <c r="D395" s="3" t="s">
        <v>48</v>
      </c>
      <c r="E395" s="3" t="s">
        <v>50</v>
      </c>
      <c r="F395" s="2"/>
      <c r="G395" s="3" t="s">
        <v>44</v>
      </c>
      <c r="H395" s="2"/>
      <c r="I395" s="2"/>
      <c r="J395" s="3" t="s">
        <v>62</v>
      </c>
      <c r="K395" s="2"/>
      <c r="L395" s="3" t="s">
        <v>42</v>
      </c>
      <c r="M395" s="3" t="s">
        <v>70</v>
      </c>
      <c r="N395" s="3" t="s">
        <v>71</v>
      </c>
      <c r="O395" s="13" t="str">
        <f t="shared" si="12"/>
        <v>ABCEHJKL</v>
      </c>
      <c r="P395" s="2" t="s">
        <v>111</v>
      </c>
      <c r="Q395" s="2" t="s">
        <v>112</v>
      </c>
      <c r="R395" s="2" t="s">
        <v>121</v>
      </c>
      <c r="S395" s="2" t="s">
        <v>120</v>
      </c>
      <c r="T395" s="2" t="s">
        <v>122</v>
      </c>
      <c r="U395" s="2" t="s">
        <v>115</v>
      </c>
      <c r="V395" s="2" t="s">
        <v>117</v>
      </c>
      <c r="W395" s="8" t="s">
        <v>118</v>
      </c>
      <c r="X395" s="13" t="str">
        <f t="shared" si="13"/>
        <v>3E3J3B3C3A3H3L3K</v>
      </c>
    </row>
    <row r="396" spans="2:24" ht="15.75" thickBot="1" x14ac:dyDescent="0.3">
      <c r="B396" s="7">
        <v>393</v>
      </c>
      <c r="C396" s="3" t="s">
        <v>20</v>
      </c>
      <c r="D396" s="3" t="s">
        <v>48</v>
      </c>
      <c r="E396" s="3" t="s">
        <v>50</v>
      </c>
      <c r="F396" s="2"/>
      <c r="G396" s="3" t="s">
        <v>44</v>
      </c>
      <c r="H396" s="2"/>
      <c r="I396" s="2"/>
      <c r="J396" s="3" t="s">
        <v>62</v>
      </c>
      <c r="K396" s="3" t="s">
        <v>69</v>
      </c>
      <c r="L396" s="2"/>
      <c r="M396" s="3" t="s">
        <v>70</v>
      </c>
      <c r="N396" s="3" t="s">
        <v>71</v>
      </c>
      <c r="O396" s="13" t="str">
        <f t="shared" si="12"/>
        <v>ABCEHIKL</v>
      </c>
      <c r="P396" s="2" t="s">
        <v>111</v>
      </c>
      <c r="Q396" s="2" t="s">
        <v>113</v>
      </c>
      <c r="R396" s="2" t="s">
        <v>121</v>
      </c>
      <c r="S396" s="2" t="s">
        <v>120</v>
      </c>
      <c r="T396" s="2" t="s">
        <v>122</v>
      </c>
      <c r="U396" s="2" t="s">
        <v>115</v>
      </c>
      <c r="V396" s="2" t="s">
        <v>117</v>
      </c>
      <c r="W396" s="8" t="s">
        <v>118</v>
      </c>
      <c r="X396" s="13" t="str">
        <f t="shared" si="13"/>
        <v>3E3I3B3C3A3H3L3K</v>
      </c>
    </row>
    <row r="397" spans="2:24" ht="15.75" thickBot="1" x14ac:dyDescent="0.3">
      <c r="B397" s="7">
        <v>394</v>
      </c>
      <c r="C397" s="3" t="s">
        <v>20</v>
      </c>
      <c r="D397" s="3" t="s">
        <v>48</v>
      </c>
      <c r="E397" s="3" t="s">
        <v>50</v>
      </c>
      <c r="F397" s="2"/>
      <c r="G397" s="3" t="s">
        <v>44</v>
      </c>
      <c r="H397" s="2"/>
      <c r="I397" s="2"/>
      <c r="J397" s="3" t="s">
        <v>62</v>
      </c>
      <c r="K397" s="3" t="s">
        <v>69</v>
      </c>
      <c r="L397" s="3" t="s">
        <v>42</v>
      </c>
      <c r="M397" s="2"/>
      <c r="N397" s="3" t="s">
        <v>71</v>
      </c>
      <c r="O397" s="13" t="str">
        <f t="shared" si="12"/>
        <v>ABCEHIJL</v>
      </c>
      <c r="P397" s="2" t="s">
        <v>111</v>
      </c>
      <c r="Q397" s="2" t="s">
        <v>112</v>
      </c>
      <c r="R397" s="2" t="s">
        <v>121</v>
      </c>
      <c r="S397" s="2" t="s">
        <v>120</v>
      </c>
      <c r="T397" s="2" t="s">
        <v>122</v>
      </c>
      <c r="U397" s="2" t="s">
        <v>115</v>
      </c>
      <c r="V397" s="2" t="s">
        <v>117</v>
      </c>
      <c r="W397" s="8" t="s">
        <v>113</v>
      </c>
      <c r="X397" s="13" t="str">
        <f t="shared" si="13"/>
        <v>3E3J3B3C3A3H3L3I</v>
      </c>
    </row>
    <row r="398" spans="2:24" ht="15.75" thickBot="1" x14ac:dyDescent="0.3">
      <c r="B398" s="7">
        <v>395</v>
      </c>
      <c r="C398" s="3" t="s">
        <v>20</v>
      </c>
      <c r="D398" s="3" t="s">
        <v>48</v>
      </c>
      <c r="E398" s="3" t="s">
        <v>50</v>
      </c>
      <c r="F398" s="2"/>
      <c r="G398" s="3" t="s">
        <v>44</v>
      </c>
      <c r="H398" s="2"/>
      <c r="I398" s="2"/>
      <c r="J398" s="3" t="s">
        <v>62</v>
      </c>
      <c r="K398" s="3" t="s">
        <v>69</v>
      </c>
      <c r="L398" s="3" t="s">
        <v>42</v>
      </c>
      <c r="M398" s="3" t="s">
        <v>70</v>
      </c>
      <c r="N398" s="2"/>
      <c r="O398" s="13" t="str">
        <f t="shared" si="12"/>
        <v>ABCEHIJK</v>
      </c>
      <c r="P398" s="2" t="s">
        <v>111</v>
      </c>
      <c r="Q398" s="2" t="s">
        <v>112</v>
      </c>
      <c r="R398" s="2" t="s">
        <v>121</v>
      </c>
      <c r="S398" s="2" t="s">
        <v>120</v>
      </c>
      <c r="T398" s="2" t="s">
        <v>122</v>
      </c>
      <c r="U398" s="2" t="s">
        <v>115</v>
      </c>
      <c r="V398" s="2" t="s">
        <v>113</v>
      </c>
      <c r="W398" s="8" t="s">
        <v>118</v>
      </c>
      <c r="X398" s="13" t="str">
        <f t="shared" si="13"/>
        <v>3E3J3B3C3A3H3I3K</v>
      </c>
    </row>
    <row r="399" spans="2:24" ht="15.75" thickBot="1" x14ac:dyDescent="0.3">
      <c r="B399" s="7">
        <v>396</v>
      </c>
      <c r="C399" s="3" t="s">
        <v>20</v>
      </c>
      <c r="D399" s="3" t="s">
        <v>48</v>
      </c>
      <c r="E399" s="3" t="s">
        <v>50</v>
      </c>
      <c r="F399" s="2"/>
      <c r="G399" s="3" t="s">
        <v>44</v>
      </c>
      <c r="H399" s="2"/>
      <c r="I399" s="3" t="s">
        <v>60</v>
      </c>
      <c r="J399" s="2"/>
      <c r="K399" s="2"/>
      <c r="L399" s="3" t="s">
        <v>42</v>
      </c>
      <c r="M399" s="3" t="s">
        <v>70</v>
      </c>
      <c r="N399" s="3" t="s">
        <v>71</v>
      </c>
      <c r="O399" s="13" t="str">
        <f t="shared" si="12"/>
        <v>ABCEGJKL</v>
      </c>
      <c r="P399" s="2" t="s">
        <v>111</v>
      </c>
      <c r="Q399" s="2" t="s">
        <v>112</v>
      </c>
      <c r="R399" s="2" t="s">
        <v>121</v>
      </c>
      <c r="S399" s="2" t="s">
        <v>120</v>
      </c>
      <c r="T399" s="2" t="s">
        <v>122</v>
      </c>
      <c r="U399" s="2" t="s">
        <v>116</v>
      </c>
      <c r="V399" s="2" t="s">
        <v>117</v>
      </c>
      <c r="W399" s="8" t="s">
        <v>118</v>
      </c>
      <c r="X399" s="13" t="str">
        <f t="shared" si="13"/>
        <v>3E3J3B3C3A3G3L3K</v>
      </c>
    </row>
    <row r="400" spans="2:24" ht="15.75" thickBot="1" x14ac:dyDescent="0.3">
      <c r="B400" s="7">
        <v>397</v>
      </c>
      <c r="C400" s="3" t="s">
        <v>20</v>
      </c>
      <c r="D400" s="3" t="s">
        <v>48</v>
      </c>
      <c r="E400" s="3" t="s">
        <v>50</v>
      </c>
      <c r="F400" s="2"/>
      <c r="G400" s="3" t="s">
        <v>44</v>
      </c>
      <c r="H400" s="2"/>
      <c r="I400" s="3" t="s">
        <v>60</v>
      </c>
      <c r="J400" s="2"/>
      <c r="K400" s="3" t="s">
        <v>69</v>
      </c>
      <c r="L400" s="2"/>
      <c r="M400" s="3" t="s">
        <v>70</v>
      </c>
      <c r="N400" s="3" t="s">
        <v>71</v>
      </c>
      <c r="O400" s="13" t="str">
        <f t="shared" si="12"/>
        <v>ABCEGIKL</v>
      </c>
      <c r="P400" s="2" t="s">
        <v>111</v>
      </c>
      <c r="Q400" s="2" t="s">
        <v>116</v>
      </c>
      <c r="R400" s="2" t="s">
        <v>121</v>
      </c>
      <c r="S400" s="2" t="s">
        <v>122</v>
      </c>
      <c r="T400" s="2" t="s">
        <v>113</v>
      </c>
      <c r="U400" s="2" t="s">
        <v>120</v>
      </c>
      <c r="V400" s="2" t="s">
        <v>117</v>
      </c>
      <c r="W400" s="8" t="s">
        <v>118</v>
      </c>
      <c r="X400" s="13" t="str">
        <f t="shared" si="13"/>
        <v>3E3G3B3A3I3C3L3K</v>
      </c>
    </row>
    <row r="401" spans="2:24" ht="15.75" thickBot="1" x14ac:dyDescent="0.3">
      <c r="B401" s="7">
        <v>398</v>
      </c>
      <c r="C401" s="3" t="s">
        <v>20</v>
      </c>
      <c r="D401" s="3" t="s">
        <v>48</v>
      </c>
      <c r="E401" s="3" t="s">
        <v>50</v>
      </c>
      <c r="F401" s="2"/>
      <c r="G401" s="3" t="s">
        <v>44</v>
      </c>
      <c r="H401" s="2"/>
      <c r="I401" s="3" t="s">
        <v>60</v>
      </c>
      <c r="J401" s="2"/>
      <c r="K401" s="3" t="s">
        <v>69</v>
      </c>
      <c r="L401" s="3" t="s">
        <v>42</v>
      </c>
      <c r="M401" s="2"/>
      <c r="N401" s="3" t="s">
        <v>71</v>
      </c>
      <c r="O401" s="13" t="str">
        <f t="shared" si="12"/>
        <v>ABCEGIJL</v>
      </c>
      <c r="P401" s="2" t="s">
        <v>111</v>
      </c>
      <c r="Q401" s="2" t="s">
        <v>112</v>
      </c>
      <c r="R401" s="2" t="s">
        <v>121</v>
      </c>
      <c r="S401" s="2" t="s">
        <v>120</v>
      </c>
      <c r="T401" s="2" t="s">
        <v>122</v>
      </c>
      <c r="U401" s="2" t="s">
        <v>116</v>
      </c>
      <c r="V401" s="2" t="s">
        <v>117</v>
      </c>
      <c r="W401" s="8" t="s">
        <v>113</v>
      </c>
      <c r="X401" s="13" t="str">
        <f t="shared" si="13"/>
        <v>3E3J3B3C3A3G3L3I</v>
      </c>
    </row>
    <row r="402" spans="2:24" ht="15.75" thickBot="1" x14ac:dyDescent="0.3">
      <c r="B402" s="7">
        <v>399</v>
      </c>
      <c r="C402" s="3" t="s">
        <v>20</v>
      </c>
      <c r="D402" s="3" t="s">
        <v>48</v>
      </c>
      <c r="E402" s="3" t="s">
        <v>50</v>
      </c>
      <c r="F402" s="2"/>
      <c r="G402" s="3" t="s">
        <v>44</v>
      </c>
      <c r="H402" s="2"/>
      <c r="I402" s="3" t="s">
        <v>60</v>
      </c>
      <c r="J402" s="2"/>
      <c r="K402" s="3" t="s">
        <v>69</v>
      </c>
      <c r="L402" s="3" t="s">
        <v>42</v>
      </c>
      <c r="M402" s="3" t="s">
        <v>70</v>
      </c>
      <c r="N402" s="2"/>
      <c r="O402" s="13" t="str">
        <f t="shared" si="12"/>
        <v>ABCEGIJK</v>
      </c>
      <c r="P402" s="2" t="s">
        <v>111</v>
      </c>
      <c r="Q402" s="2" t="s">
        <v>112</v>
      </c>
      <c r="R402" s="2" t="s">
        <v>121</v>
      </c>
      <c r="S402" s="2" t="s">
        <v>120</v>
      </c>
      <c r="T402" s="2" t="s">
        <v>122</v>
      </c>
      <c r="U402" s="2" t="s">
        <v>116</v>
      </c>
      <c r="V402" s="2" t="s">
        <v>113</v>
      </c>
      <c r="W402" s="8" t="s">
        <v>118</v>
      </c>
      <c r="X402" s="13" t="str">
        <f t="shared" si="13"/>
        <v>3E3J3B3C3A3G3I3K</v>
      </c>
    </row>
    <row r="403" spans="2:24" ht="15.75" thickBot="1" x14ac:dyDescent="0.3">
      <c r="B403" s="7">
        <v>400</v>
      </c>
      <c r="C403" s="3" t="s">
        <v>20</v>
      </c>
      <c r="D403" s="3" t="s">
        <v>48</v>
      </c>
      <c r="E403" s="3" t="s">
        <v>50</v>
      </c>
      <c r="F403" s="2"/>
      <c r="G403" s="3" t="s">
        <v>44</v>
      </c>
      <c r="H403" s="2"/>
      <c r="I403" s="3" t="s">
        <v>60</v>
      </c>
      <c r="J403" s="3" t="s">
        <v>62</v>
      </c>
      <c r="K403" s="2"/>
      <c r="L403" s="2"/>
      <c r="M403" s="3" t="s">
        <v>70</v>
      </c>
      <c r="N403" s="3" t="s">
        <v>71</v>
      </c>
      <c r="O403" s="13" t="str">
        <f t="shared" si="12"/>
        <v>ABCEGHKL</v>
      </c>
      <c r="P403" s="2" t="s">
        <v>111</v>
      </c>
      <c r="Q403" s="2" t="s">
        <v>116</v>
      </c>
      <c r="R403" s="2" t="s">
        <v>121</v>
      </c>
      <c r="S403" s="2" t="s">
        <v>120</v>
      </c>
      <c r="T403" s="2" t="s">
        <v>122</v>
      </c>
      <c r="U403" s="2" t="s">
        <v>115</v>
      </c>
      <c r="V403" s="2" t="s">
        <v>117</v>
      </c>
      <c r="W403" s="8" t="s">
        <v>118</v>
      </c>
      <c r="X403" s="13" t="str">
        <f t="shared" si="13"/>
        <v>3E3G3B3C3A3H3L3K</v>
      </c>
    </row>
    <row r="404" spans="2:24" ht="15.75" thickBot="1" x14ac:dyDescent="0.3">
      <c r="B404" s="7">
        <v>401</v>
      </c>
      <c r="C404" s="3" t="s">
        <v>20</v>
      </c>
      <c r="D404" s="3" t="s">
        <v>48</v>
      </c>
      <c r="E404" s="3" t="s">
        <v>50</v>
      </c>
      <c r="F404" s="2"/>
      <c r="G404" s="3" t="s">
        <v>44</v>
      </c>
      <c r="H404" s="2"/>
      <c r="I404" s="3" t="s">
        <v>60</v>
      </c>
      <c r="J404" s="3" t="s">
        <v>62</v>
      </c>
      <c r="K404" s="2"/>
      <c r="L404" s="3" t="s">
        <v>42</v>
      </c>
      <c r="M404" s="2"/>
      <c r="N404" s="3" t="s">
        <v>71</v>
      </c>
      <c r="O404" s="13" t="str">
        <f t="shared" si="12"/>
        <v>ABCEGHJL</v>
      </c>
      <c r="P404" s="2" t="s">
        <v>115</v>
      </c>
      <c r="Q404" s="2" t="s">
        <v>112</v>
      </c>
      <c r="R404" s="2" t="s">
        <v>121</v>
      </c>
      <c r="S404" s="2" t="s">
        <v>120</v>
      </c>
      <c r="T404" s="2" t="s">
        <v>122</v>
      </c>
      <c r="U404" s="2" t="s">
        <v>116</v>
      </c>
      <c r="V404" s="2" t="s">
        <v>117</v>
      </c>
      <c r="W404" s="8" t="s">
        <v>111</v>
      </c>
      <c r="X404" s="13" t="str">
        <f t="shared" si="13"/>
        <v>3H3J3B3C3A3G3L3E</v>
      </c>
    </row>
    <row r="405" spans="2:24" ht="15.75" thickBot="1" x14ac:dyDescent="0.3">
      <c r="B405" s="7">
        <v>402</v>
      </c>
      <c r="C405" s="3" t="s">
        <v>20</v>
      </c>
      <c r="D405" s="3" t="s">
        <v>48</v>
      </c>
      <c r="E405" s="3" t="s">
        <v>50</v>
      </c>
      <c r="F405" s="2"/>
      <c r="G405" s="3" t="s">
        <v>44</v>
      </c>
      <c r="H405" s="2"/>
      <c r="I405" s="3" t="s">
        <v>60</v>
      </c>
      <c r="J405" s="3" t="s">
        <v>62</v>
      </c>
      <c r="K405" s="2"/>
      <c r="L405" s="3" t="s">
        <v>42</v>
      </c>
      <c r="M405" s="3" t="s">
        <v>70</v>
      </c>
      <c r="N405" s="2"/>
      <c r="O405" s="13" t="str">
        <f t="shared" si="12"/>
        <v>ABCEGHJK</v>
      </c>
      <c r="P405" s="2" t="s">
        <v>115</v>
      </c>
      <c r="Q405" s="2" t="s">
        <v>112</v>
      </c>
      <c r="R405" s="2" t="s">
        <v>121</v>
      </c>
      <c r="S405" s="2" t="s">
        <v>120</v>
      </c>
      <c r="T405" s="2" t="s">
        <v>122</v>
      </c>
      <c r="U405" s="2" t="s">
        <v>116</v>
      </c>
      <c r="V405" s="2" t="s">
        <v>111</v>
      </c>
      <c r="W405" s="8" t="s">
        <v>118</v>
      </c>
      <c r="X405" s="13" t="str">
        <f t="shared" si="13"/>
        <v>3H3J3B3C3A3G3E3K</v>
      </c>
    </row>
    <row r="406" spans="2:24" ht="15.75" thickBot="1" x14ac:dyDescent="0.3">
      <c r="B406" s="7">
        <v>403</v>
      </c>
      <c r="C406" s="3" t="s">
        <v>20</v>
      </c>
      <c r="D406" s="3" t="s">
        <v>48</v>
      </c>
      <c r="E406" s="3" t="s">
        <v>50</v>
      </c>
      <c r="F406" s="2"/>
      <c r="G406" s="3" t="s">
        <v>44</v>
      </c>
      <c r="H406" s="2"/>
      <c r="I406" s="3" t="s">
        <v>60</v>
      </c>
      <c r="J406" s="3" t="s">
        <v>62</v>
      </c>
      <c r="K406" s="3" t="s">
        <v>69</v>
      </c>
      <c r="L406" s="2"/>
      <c r="M406" s="2"/>
      <c r="N406" s="3" t="s">
        <v>71</v>
      </c>
      <c r="O406" s="13" t="str">
        <f t="shared" si="12"/>
        <v>ABCEGHIL</v>
      </c>
      <c r="P406" s="2" t="s">
        <v>111</v>
      </c>
      <c r="Q406" s="2" t="s">
        <v>116</v>
      </c>
      <c r="R406" s="2" t="s">
        <v>121</v>
      </c>
      <c r="S406" s="2" t="s">
        <v>120</v>
      </c>
      <c r="T406" s="2" t="s">
        <v>122</v>
      </c>
      <c r="U406" s="2" t="s">
        <v>115</v>
      </c>
      <c r="V406" s="2" t="s">
        <v>117</v>
      </c>
      <c r="W406" s="8" t="s">
        <v>113</v>
      </c>
      <c r="X406" s="13" t="str">
        <f t="shared" si="13"/>
        <v>3E3G3B3C3A3H3L3I</v>
      </c>
    </row>
    <row r="407" spans="2:24" ht="15.75" thickBot="1" x14ac:dyDescent="0.3">
      <c r="B407" s="7">
        <v>404</v>
      </c>
      <c r="C407" s="3" t="s">
        <v>20</v>
      </c>
      <c r="D407" s="3" t="s">
        <v>48</v>
      </c>
      <c r="E407" s="3" t="s">
        <v>50</v>
      </c>
      <c r="F407" s="2"/>
      <c r="G407" s="3" t="s">
        <v>44</v>
      </c>
      <c r="H407" s="2"/>
      <c r="I407" s="3" t="s">
        <v>60</v>
      </c>
      <c r="J407" s="3" t="s">
        <v>62</v>
      </c>
      <c r="K407" s="3" t="s">
        <v>69</v>
      </c>
      <c r="L407" s="2"/>
      <c r="M407" s="3" t="s">
        <v>70</v>
      </c>
      <c r="N407" s="2"/>
      <c r="O407" s="13" t="str">
        <f t="shared" si="12"/>
        <v>ABCEGHIK</v>
      </c>
      <c r="P407" s="2" t="s">
        <v>111</v>
      </c>
      <c r="Q407" s="2" t="s">
        <v>116</v>
      </c>
      <c r="R407" s="2" t="s">
        <v>121</v>
      </c>
      <c r="S407" s="2" t="s">
        <v>120</v>
      </c>
      <c r="T407" s="2" t="s">
        <v>122</v>
      </c>
      <c r="U407" s="2" t="s">
        <v>115</v>
      </c>
      <c r="V407" s="2" t="s">
        <v>113</v>
      </c>
      <c r="W407" s="8" t="s">
        <v>118</v>
      </c>
      <c r="X407" s="13" t="str">
        <f t="shared" si="13"/>
        <v>3E3G3B3C3A3H3I3K</v>
      </c>
    </row>
    <row r="408" spans="2:24" ht="15.75" thickBot="1" x14ac:dyDescent="0.3">
      <c r="B408" s="7">
        <v>405</v>
      </c>
      <c r="C408" s="3" t="s">
        <v>20</v>
      </c>
      <c r="D408" s="3" t="s">
        <v>48</v>
      </c>
      <c r="E408" s="3" t="s">
        <v>50</v>
      </c>
      <c r="F408" s="2"/>
      <c r="G408" s="3" t="s">
        <v>44</v>
      </c>
      <c r="H408" s="2"/>
      <c r="I408" s="3" t="s">
        <v>60</v>
      </c>
      <c r="J408" s="3" t="s">
        <v>62</v>
      </c>
      <c r="K408" s="3" t="s">
        <v>69</v>
      </c>
      <c r="L408" s="3" t="s">
        <v>42</v>
      </c>
      <c r="M408" s="2"/>
      <c r="N408" s="2"/>
      <c r="O408" s="13" t="str">
        <f t="shared" si="12"/>
        <v>ABCEGHIJ</v>
      </c>
      <c r="P408" s="2" t="s">
        <v>115</v>
      </c>
      <c r="Q408" s="2" t="s">
        <v>112</v>
      </c>
      <c r="R408" s="2" t="s">
        <v>121</v>
      </c>
      <c r="S408" s="2" t="s">
        <v>120</v>
      </c>
      <c r="T408" s="2" t="s">
        <v>122</v>
      </c>
      <c r="U408" s="2" t="s">
        <v>116</v>
      </c>
      <c r="V408" s="2" t="s">
        <v>111</v>
      </c>
      <c r="W408" s="8" t="s">
        <v>113</v>
      </c>
      <c r="X408" s="13" t="str">
        <f t="shared" si="13"/>
        <v>3H3J3B3C3A3G3E3I</v>
      </c>
    </row>
    <row r="409" spans="2:24" ht="15.75" thickBot="1" x14ac:dyDescent="0.3">
      <c r="B409" s="7">
        <v>406</v>
      </c>
      <c r="C409" s="3" t="s">
        <v>20</v>
      </c>
      <c r="D409" s="3" t="s">
        <v>48</v>
      </c>
      <c r="E409" s="3" t="s">
        <v>50</v>
      </c>
      <c r="F409" s="2"/>
      <c r="G409" s="3" t="s">
        <v>44</v>
      </c>
      <c r="H409" s="3" t="s">
        <v>58</v>
      </c>
      <c r="I409" s="2"/>
      <c r="J409" s="2"/>
      <c r="K409" s="2"/>
      <c r="L409" s="3" t="s">
        <v>42</v>
      </c>
      <c r="M409" s="3" t="s">
        <v>70</v>
      </c>
      <c r="N409" s="3" t="s">
        <v>71</v>
      </c>
      <c r="O409" s="13" t="str">
        <f t="shared" si="12"/>
        <v>ABCEFJKL</v>
      </c>
      <c r="P409" s="2" t="s">
        <v>111</v>
      </c>
      <c r="Q409" s="2" t="s">
        <v>112</v>
      </c>
      <c r="R409" s="2" t="s">
        <v>121</v>
      </c>
      <c r="S409" s="2" t="s">
        <v>120</v>
      </c>
      <c r="T409" s="2" t="s">
        <v>122</v>
      </c>
      <c r="U409" s="2" t="s">
        <v>114</v>
      </c>
      <c r="V409" s="2" t="s">
        <v>117</v>
      </c>
      <c r="W409" s="8" t="s">
        <v>118</v>
      </c>
      <c r="X409" s="13" t="str">
        <f t="shared" si="13"/>
        <v>3E3J3B3C3A3F3L3K</v>
      </c>
    </row>
    <row r="410" spans="2:24" ht="15.75" thickBot="1" x14ac:dyDescent="0.3">
      <c r="B410" s="7">
        <v>407</v>
      </c>
      <c r="C410" s="3" t="s">
        <v>20</v>
      </c>
      <c r="D410" s="3" t="s">
        <v>48</v>
      </c>
      <c r="E410" s="3" t="s">
        <v>50</v>
      </c>
      <c r="F410" s="2"/>
      <c r="G410" s="3" t="s">
        <v>44</v>
      </c>
      <c r="H410" s="3" t="s">
        <v>58</v>
      </c>
      <c r="I410" s="2"/>
      <c r="J410" s="2"/>
      <c r="K410" s="3" t="s">
        <v>69</v>
      </c>
      <c r="L410" s="2"/>
      <c r="M410" s="3" t="s">
        <v>70</v>
      </c>
      <c r="N410" s="3" t="s">
        <v>71</v>
      </c>
      <c r="O410" s="13" t="str">
        <f t="shared" si="12"/>
        <v>ABCEFIKL</v>
      </c>
      <c r="P410" s="2" t="s">
        <v>111</v>
      </c>
      <c r="Q410" s="2" t="s">
        <v>113</v>
      </c>
      <c r="R410" s="2" t="s">
        <v>121</v>
      </c>
      <c r="S410" s="2" t="s">
        <v>120</v>
      </c>
      <c r="T410" s="2" t="s">
        <v>122</v>
      </c>
      <c r="U410" s="2" t="s">
        <v>114</v>
      </c>
      <c r="V410" s="2" t="s">
        <v>117</v>
      </c>
      <c r="W410" s="8" t="s">
        <v>118</v>
      </c>
      <c r="X410" s="13" t="str">
        <f t="shared" si="13"/>
        <v>3E3I3B3C3A3F3L3K</v>
      </c>
    </row>
    <row r="411" spans="2:24" ht="15.75" thickBot="1" x14ac:dyDescent="0.3">
      <c r="B411" s="7">
        <v>408</v>
      </c>
      <c r="C411" s="3" t="s">
        <v>20</v>
      </c>
      <c r="D411" s="3" t="s">
        <v>48</v>
      </c>
      <c r="E411" s="3" t="s">
        <v>50</v>
      </c>
      <c r="F411" s="2"/>
      <c r="G411" s="3" t="s">
        <v>44</v>
      </c>
      <c r="H411" s="3" t="s">
        <v>58</v>
      </c>
      <c r="I411" s="2"/>
      <c r="J411" s="2"/>
      <c r="K411" s="3" t="s">
        <v>69</v>
      </c>
      <c r="L411" s="3" t="s">
        <v>42</v>
      </c>
      <c r="M411" s="2"/>
      <c r="N411" s="3" t="s">
        <v>71</v>
      </c>
      <c r="O411" s="13" t="str">
        <f t="shared" si="12"/>
        <v>ABCEFIJL</v>
      </c>
      <c r="P411" s="2" t="s">
        <v>111</v>
      </c>
      <c r="Q411" s="2" t="s">
        <v>112</v>
      </c>
      <c r="R411" s="2" t="s">
        <v>121</v>
      </c>
      <c r="S411" s="2" t="s">
        <v>120</v>
      </c>
      <c r="T411" s="2" t="s">
        <v>122</v>
      </c>
      <c r="U411" s="2" t="s">
        <v>114</v>
      </c>
      <c r="V411" s="2" t="s">
        <v>117</v>
      </c>
      <c r="W411" s="8" t="s">
        <v>113</v>
      </c>
      <c r="X411" s="13" t="str">
        <f t="shared" si="13"/>
        <v>3E3J3B3C3A3F3L3I</v>
      </c>
    </row>
    <row r="412" spans="2:24" ht="15.75" thickBot="1" x14ac:dyDescent="0.3">
      <c r="B412" s="7">
        <v>409</v>
      </c>
      <c r="C412" s="3" t="s">
        <v>20</v>
      </c>
      <c r="D412" s="3" t="s">
        <v>48</v>
      </c>
      <c r="E412" s="3" t="s">
        <v>50</v>
      </c>
      <c r="F412" s="2"/>
      <c r="G412" s="3" t="s">
        <v>44</v>
      </c>
      <c r="H412" s="3" t="s">
        <v>58</v>
      </c>
      <c r="I412" s="2"/>
      <c r="J412" s="2"/>
      <c r="K412" s="3" t="s">
        <v>69</v>
      </c>
      <c r="L412" s="3" t="s">
        <v>42</v>
      </c>
      <c r="M412" s="3" t="s">
        <v>70</v>
      </c>
      <c r="N412" s="2"/>
      <c r="O412" s="13" t="str">
        <f t="shared" si="12"/>
        <v>ABCEFIJK</v>
      </c>
      <c r="P412" s="2" t="s">
        <v>111</v>
      </c>
      <c r="Q412" s="2" t="s">
        <v>112</v>
      </c>
      <c r="R412" s="2" t="s">
        <v>121</v>
      </c>
      <c r="S412" s="2" t="s">
        <v>120</v>
      </c>
      <c r="T412" s="2" t="s">
        <v>122</v>
      </c>
      <c r="U412" s="2" t="s">
        <v>114</v>
      </c>
      <c r="V412" s="2" t="s">
        <v>113</v>
      </c>
      <c r="W412" s="8" t="s">
        <v>118</v>
      </c>
      <c r="X412" s="13" t="str">
        <f t="shared" si="13"/>
        <v>3E3J3B3C3A3F3I3K</v>
      </c>
    </row>
    <row r="413" spans="2:24" ht="15.75" thickBot="1" x14ac:dyDescent="0.3">
      <c r="B413" s="7">
        <v>410</v>
      </c>
      <c r="C413" s="3" t="s">
        <v>20</v>
      </c>
      <c r="D413" s="3" t="s">
        <v>48</v>
      </c>
      <c r="E413" s="3" t="s">
        <v>50</v>
      </c>
      <c r="F413" s="2"/>
      <c r="G413" s="3" t="s">
        <v>44</v>
      </c>
      <c r="H413" s="3" t="s">
        <v>58</v>
      </c>
      <c r="I413" s="2"/>
      <c r="J413" s="3" t="s">
        <v>62</v>
      </c>
      <c r="K413" s="2"/>
      <c r="L413" s="2"/>
      <c r="M413" s="3" t="s">
        <v>70</v>
      </c>
      <c r="N413" s="3" t="s">
        <v>71</v>
      </c>
      <c r="O413" s="13" t="str">
        <f t="shared" si="12"/>
        <v>ABCEFHKL</v>
      </c>
      <c r="P413" s="2" t="s">
        <v>115</v>
      </c>
      <c r="Q413" s="2" t="s">
        <v>111</v>
      </c>
      <c r="R413" s="2" t="s">
        <v>121</v>
      </c>
      <c r="S413" s="2" t="s">
        <v>120</v>
      </c>
      <c r="T413" s="2" t="s">
        <v>122</v>
      </c>
      <c r="U413" s="2" t="s">
        <v>114</v>
      </c>
      <c r="V413" s="2" t="s">
        <v>117</v>
      </c>
      <c r="W413" s="8" t="s">
        <v>118</v>
      </c>
      <c r="X413" s="13" t="str">
        <f t="shared" si="13"/>
        <v>3H3E3B3C3A3F3L3K</v>
      </c>
    </row>
    <row r="414" spans="2:24" ht="15.75" thickBot="1" x14ac:dyDescent="0.3">
      <c r="B414" s="7">
        <v>411</v>
      </c>
      <c r="C414" s="3" t="s">
        <v>20</v>
      </c>
      <c r="D414" s="3" t="s">
        <v>48</v>
      </c>
      <c r="E414" s="3" t="s">
        <v>50</v>
      </c>
      <c r="F414" s="2"/>
      <c r="G414" s="3" t="s">
        <v>44</v>
      </c>
      <c r="H414" s="3" t="s">
        <v>58</v>
      </c>
      <c r="I414" s="2"/>
      <c r="J414" s="3" t="s">
        <v>62</v>
      </c>
      <c r="K414" s="2"/>
      <c r="L414" s="3" t="s">
        <v>42</v>
      </c>
      <c r="M414" s="2"/>
      <c r="N414" s="3" t="s">
        <v>71</v>
      </c>
      <c r="O414" s="13" t="str">
        <f t="shared" si="12"/>
        <v>ABCEFHJL</v>
      </c>
      <c r="P414" s="2" t="s">
        <v>115</v>
      </c>
      <c r="Q414" s="2" t="s">
        <v>112</v>
      </c>
      <c r="R414" s="2" t="s">
        <v>121</v>
      </c>
      <c r="S414" s="2" t="s">
        <v>120</v>
      </c>
      <c r="T414" s="2" t="s">
        <v>122</v>
      </c>
      <c r="U414" s="2" t="s">
        <v>114</v>
      </c>
      <c r="V414" s="2" t="s">
        <v>117</v>
      </c>
      <c r="W414" s="8" t="s">
        <v>111</v>
      </c>
      <c r="X414" s="13" t="str">
        <f t="shared" si="13"/>
        <v>3H3J3B3C3A3F3L3E</v>
      </c>
    </row>
    <row r="415" spans="2:24" ht="15.75" thickBot="1" x14ac:dyDescent="0.3">
      <c r="B415" s="7">
        <v>412</v>
      </c>
      <c r="C415" s="3" t="s">
        <v>20</v>
      </c>
      <c r="D415" s="3" t="s">
        <v>48</v>
      </c>
      <c r="E415" s="3" t="s">
        <v>50</v>
      </c>
      <c r="F415" s="2"/>
      <c r="G415" s="3" t="s">
        <v>44</v>
      </c>
      <c r="H415" s="3" t="s">
        <v>58</v>
      </c>
      <c r="I415" s="2"/>
      <c r="J415" s="3" t="s">
        <v>62</v>
      </c>
      <c r="K415" s="2"/>
      <c r="L415" s="3" t="s">
        <v>42</v>
      </c>
      <c r="M415" s="3" t="s">
        <v>70</v>
      </c>
      <c r="N415" s="2"/>
      <c r="O415" s="13" t="str">
        <f t="shared" si="12"/>
        <v>ABCEFHJK</v>
      </c>
      <c r="P415" s="2" t="s">
        <v>115</v>
      </c>
      <c r="Q415" s="2" t="s">
        <v>112</v>
      </c>
      <c r="R415" s="2" t="s">
        <v>121</v>
      </c>
      <c r="S415" s="2" t="s">
        <v>120</v>
      </c>
      <c r="T415" s="2" t="s">
        <v>122</v>
      </c>
      <c r="U415" s="2" t="s">
        <v>114</v>
      </c>
      <c r="V415" s="2" t="s">
        <v>111</v>
      </c>
      <c r="W415" s="8" t="s">
        <v>118</v>
      </c>
      <c r="X415" s="13" t="str">
        <f t="shared" si="13"/>
        <v>3H3J3B3C3A3F3E3K</v>
      </c>
    </row>
    <row r="416" spans="2:24" ht="15.75" thickBot="1" x14ac:dyDescent="0.3">
      <c r="B416" s="7">
        <v>413</v>
      </c>
      <c r="C416" s="3" t="s">
        <v>20</v>
      </c>
      <c r="D416" s="3" t="s">
        <v>48</v>
      </c>
      <c r="E416" s="3" t="s">
        <v>50</v>
      </c>
      <c r="F416" s="2"/>
      <c r="G416" s="3" t="s">
        <v>44</v>
      </c>
      <c r="H416" s="3" t="s">
        <v>58</v>
      </c>
      <c r="I416" s="2"/>
      <c r="J416" s="3" t="s">
        <v>62</v>
      </c>
      <c r="K416" s="3" t="s">
        <v>69</v>
      </c>
      <c r="L416" s="2"/>
      <c r="M416" s="2"/>
      <c r="N416" s="3" t="s">
        <v>71</v>
      </c>
      <c r="O416" s="13" t="str">
        <f t="shared" si="12"/>
        <v>ABCEFHIL</v>
      </c>
      <c r="P416" s="2" t="s">
        <v>115</v>
      </c>
      <c r="Q416" s="2" t="s">
        <v>111</v>
      </c>
      <c r="R416" s="2" t="s">
        <v>121</v>
      </c>
      <c r="S416" s="2" t="s">
        <v>120</v>
      </c>
      <c r="T416" s="2" t="s">
        <v>122</v>
      </c>
      <c r="U416" s="2" t="s">
        <v>114</v>
      </c>
      <c r="V416" s="2" t="s">
        <v>117</v>
      </c>
      <c r="W416" s="8" t="s">
        <v>113</v>
      </c>
      <c r="X416" s="13" t="str">
        <f t="shared" si="13"/>
        <v>3H3E3B3C3A3F3L3I</v>
      </c>
    </row>
    <row r="417" spans="2:24" ht="15.75" thickBot="1" x14ac:dyDescent="0.3">
      <c r="B417" s="7">
        <v>414</v>
      </c>
      <c r="C417" s="3" t="s">
        <v>20</v>
      </c>
      <c r="D417" s="3" t="s">
        <v>48</v>
      </c>
      <c r="E417" s="3" t="s">
        <v>50</v>
      </c>
      <c r="F417" s="2"/>
      <c r="G417" s="3" t="s">
        <v>44</v>
      </c>
      <c r="H417" s="3" t="s">
        <v>58</v>
      </c>
      <c r="I417" s="2"/>
      <c r="J417" s="3" t="s">
        <v>62</v>
      </c>
      <c r="K417" s="3" t="s">
        <v>69</v>
      </c>
      <c r="L417" s="2"/>
      <c r="M417" s="3" t="s">
        <v>70</v>
      </c>
      <c r="N417" s="2"/>
      <c r="O417" s="13" t="str">
        <f t="shared" si="12"/>
        <v>ABCEFHIK</v>
      </c>
      <c r="P417" s="2" t="s">
        <v>115</v>
      </c>
      <c r="Q417" s="2" t="s">
        <v>111</v>
      </c>
      <c r="R417" s="2" t="s">
        <v>121</v>
      </c>
      <c r="S417" s="2" t="s">
        <v>120</v>
      </c>
      <c r="T417" s="2" t="s">
        <v>122</v>
      </c>
      <c r="U417" s="2" t="s">
        <v>114</v>
      </c>
      <c r="V417" s="2" t="s">
        <v>113</v>
      </c>
      <c r="W417" s="8" t="s">
        <v>118</v>
      </c>
      <c r="X417" s="13" t="str">
        <f t="shared" si="13"/>
        <v>3H3E3B3C3A3F3I3K</v>
      </c>
    </row>
    <row r="418" spans="2:24" ht="15.75" thickBot="1" x14ac:dyDescent="0.3">
      <c r="B418" s="7">
        <v>415</v>
      </c>
      <c r="C418" s="3" t="s">
        <v>20</v>
      </c>
      <c r="D418" s="3" t="s">
        <v>48</v>
      </c>
      <c r="E418" s="3" t="s">
        <v>50</v>
      </c>
      <c r="F418" s="2"/>
      <c r="G418" s="3" t="s">
        <v>44</v>
      </c>
      <c r="H418" s="3" t="s">
        <v>58</v>
      </c>
      <c r="I418" s="2"/>
      <c r="J418" s="3" t="s">
        <v>62</v>
      </c>
      <c r="K418" s="3" t="s">
        <v>69</v>
      </c>
      <c r="L418" s="3" t="s">
        <v>42</v>
      </c>
      <c r="M418" s="2"/>
      <c r="N418" s="2"/>
      <c r="O418" s="13" t="str">
        <f t="shared" si="12"/>
        <v>ABCEFHIJ</v>
      </c>
      <c r="P418" s="2" t="s">
        <v>115</v>
      </c>
      <c r="Q418" s="2" t="s">
        <v>112</v>
      </c>
      <c r="R418" s="2" t="s">
        <v>121</v>
      </c>
      <c r="S418" s="2" t="s">
        <v>120</v>
      </c>
      <c r="T418" s="2" t="s">
        <v>122</v>
      </c>
      <c r="U418" s="2" t="s">
        <v>114</v>
      </c>
      <c r="V418" s="2" t="s">
        <v>111</v>
      </c>
      <c r="W418" s="8" t="s">
        <v>113</v>
      </c>
      <c r="X418" s="13" t="str">
        <f t="shared" si="13"/>
        <v>3H3J3B3C3A3F3E3I</v>
      </c>
    </row>
    <row r="419" spans="2:24" ht="15.75" thickBot="1" x14ac:dyDescent="0.3">
      <c r="B419" s="7">
        <v>416</v>
      </c>
      <c r="C419" s="3" t="s">
        <v>20</v>
      </c>
      <c r="D419" s="3" t="s">
        <v>48</v>
      </c>
      <c r="E419" s="3" t="s">
        <v>50</v>
      </c>
      <c r="F419" s="2"/>
      <c r="G419" s="3" t="s">
        <v>44</v>
      </c>
      <c r="H419" s="3" t="s">
        <v>58</v>
      </c>
      <c r="I419" s="3" t="s">
        <v>60</v>
      </c>
      <c r="J419" s="2"/>
      <c r="K419" s="2"/>
      <c r="L419" s="2"/>
      <c r="M419" s="3" t="s">
        <v>70</v>
      </c>
      <c r="N419" s="3" t="s">
        <v>71</v>
      </c>
      <c r="O419" s="13" t="str">
        <f t="shared" si="12"/>
        <v>ABCEFGKL</v>
      </c>
      <c r="P419" s="2" t="s">
        <v>111</v>
      </c>
      <c r="Q419" s="2" t="s">
        <v>116</v>
      </c>
      <c r="R419" s="2" t="s">
        <v>121</v>
      </c>
      <c r="S419" s="2" t="s">
        <v>120</v>
      </c>
      <c r="T419" s="2" t="s">
        <v>122</v>
      </c>
      <c r="U419" s="2" t="s">
        <v>114</v>
      </c>
      <c r="V419" s="2" t="s">
        <v>117</v>
      </c>
      <c r="W419" s="8" t="s">
        <v>118</v>
      </c>
      <c r="X419" s="13" t="str">
        <f t="shared" si="13"/>
        <v>3E3G3B3C3A3F3L3K</v>
      </c>
    </row>
    <row r="420" spans="2:24" ht="15.75" thickBot="1" x14ac:dyDescent="0.3">
      <c r="B420" s="7">
        <v>417</v>
      </c>
      <c r="C420" s="3" t="s">
        <v>20</v>
      </c>
      <c r="D420" s="3" t="s">
        <v>48</v>
      </c>
      <c r="E420" s="3" t="s">
        <v>50</v>
      </c>
      <c r="F420" s="2"/>
      <c r="G420" s="3" t="s">
        <v>44</v>
      </c>
      <c r="H420" s="3" t="s">
        <v>58</v>
      </c>
      <c r="I420" s="3" t="s">
        <v>60</v>
      </c>
      <c r="J420" s="2"/>
      <c r="K420" s="2"/>
      <c r="L420" s="3" t="s">
        <v>42</v>
      </c>
      <c r="M420" s="2"/>
      <c r="N420" s="3" t="s">
        <v>71</v>
      </c>
      <c r="O420" s="13" t="str">
        <f t="shared" si="12"/>
        <v>ABCEFGJL</v>
      </c>
      <c r="P420" s="2" t="s">
        <v>111</v>
      </c>
      <c r="Q420" s="2" t="s">
        <v>116</v>
      </c>
      <c r="R420" s="2" t="s">
        <v>121</v>
      </c>
      <c r="S420" s="2" t="s">
        <v>120</v>
      </c>
      <c r="T420" s="2" t="s">
        <v>122</v>
      </c>
      <c r="U420" s="2" t="s">
        <v>114</v>
      </c>
      <c r="V420" s="2" t="s">
        <v>117</v>
      </c>
      <c r="W420" s="8" t="s">
        <v>112</v>
      </c>
      <c r="X420" s="13" t="str">
        <f t="shared" si="13"/>
        <v>3E3G3B3C3A3F3L3J</v>
      </c>
    </row>
    <row r="421" spans="2:24" ht="15.75" thickBot="1" x14ac:dyDescent="0.3">
      <c r="B421" s="7">
        <v>418</v>
      </c>
      <c r="C421" s="3" t="s">
        <v>20</v>
      </c>
      <c r="D421" s="3" t="s">
        <v>48</v>
      </c>
      <c r="E421" s="3" t="s">
        <v>50</v>
      </c>
      <c r="F421" s="2"/>
      <c r="G421" s="3" t="s">
        <v>44</v>
      </c>
      <c r="H421" s="3" t="s">
        <v>58</v>
      </c>
      <c r="I421" s="3" t="s">
        <v>60</v>
      </c>
      <c r="J421" s="2"/>
      <c r="K421" s="2"/>
      <c r="L421" s="3" t="s">
        <v>42</v>
      </c>
      <c r="M421" s="3" t="s">
        <v>70</v>
      </c>
      <c r="N421" s="2"/>
      <c r="O421" s="13" t="str">
        <f t="shared" si="12"/>
        <v>ABCEFGJK</v>
      </c>
      <c r="P421" s="2" t="s">
        <v>111</v>
      </c>
      <c r="Q421" s="2" t="s">
        <v>116</v>
      </c>
      <c r="R421" s="2" t="s">
        <v>121</v>
      </c>
      <c r="S421" s="2" t="s">
        <v>120</v>
      </c>
      <c r="T421" s="2" t="s">
        <v>122</v>
      </c>
      <c r="U421" s="2" t="s">
        <v>114</v>
      </c>
      <c r="V421" s="2" t="s">
        <v>112</v>
      </c>
      <c r="W421" s="8" t="s">
        <v>118</v>
      </c>
      <c r="X421" s="13" t="str">
        <f t="shared" si="13"/>
        <v>3E3G3B3C3A3F3J3K</v>
      </c>
    </row>
    <row r="422" spans="2:24" ht="15.75" thickBot="1" x14ac:dyDescent="0.3">
      <c r="B422" s="7">
        <v>419</v>
      </c>
      <c r="C422" s="3" t="s">
        <v>20</v>
      </c>
      <c r="D422" s="3" t="s">
        <v>48</v>
      </c>
      <c r="E422" s="3" t="s">
        <v>50</v>
      </c>
      <c r="F422" s="2"/>
      <c r="G422" s="3" t="s">
        <v>44</v>
      </c>
      <c r="H422" s="3" t="s">
        <v>58</v>
      </c>
      <c r="I422" s="3" t="s">
        <v>60</v>
      </c>
      <c r="J422" s="2"/>
      <c r="K422" s="3" t="s">
        <v>69</v>
      </c>
      <c r="L422" s="2"/>
      <c r="M422" s="2"/>
      <c r="N422" s="3" t="s">
        <v>71</v>
      </c>
      <c r="O422" s="13" t="str">
        <f t="shared" si="12"/>
        <v>ABCEFGIL</v>
      </c>
      <c r="P422" s="2" t="s">
        <v>111</v>
      </c>
      <c r="Q422" s="2" t="s">
        <v>116</v>
      </c>
      <c r="R422" s="2" t="s">
        <v>121</v>
      </c>
      <c r="S422" s="2" t="s">
        <v>120</v>
      </c>
      <c r="T422" s="2" t="s">
        <v>122</v>
      </c>
      <c r="U422" s="2" t="s">
        <v>114</v>
      </c>
      <c r="V422" s="2" t="s">
        <v>117</v>
      </c>
      <c r="W422" s="8" t="s">
        <v>113</v>
      </c>
      <c r="X422" s="13" t="str">
        <f t="shared" si="13"/>
        <v>3E3G3B3C3A3F3L3I</v>
      </c>
    </row>
    <row r="423" spans="2:24" ht="15.75" thickBot="1" x14ac:dyDescent="0.3">
      <c r="B423" s="7">
        <v>420</v>
      </c>
      <c r="C423" s="3" t="s">
        <v>20</v>
      </c>
      <c r="D423" s="3" t="s">
        <v>48</v>
      </c>
      <c r="E423" s="3" t="s">
        <v>50</v>
      </c>
      <c r="F423" s="2"/>
      <c r="G423" s="3" t="s">
        <v>44</v>
      </c>
      <c r="H423" s="3" t="s">
        <v>58</v>
      </c>
      <c r="I423" s="3" t="s">
        <v>60</v>
      </c>
      <c r="J423" s="2"/>
      <c r="K423" s="3" t="s">
        <v>69</v>
      </c>
      <c r="L423" s="2"/>
      <c r="M423" s="3" t="s">
        <v>70</v>
      </c>
      <c r="N423" s="2"/>
      <c r="O423" s="13" t="str">
        <f t="shared" si="12"/>
        <v>ABCEFGIK</v>
      </c>
      <c r="P423" s="2" t="s">
        <v>111</v>
      </c>
      <c r="Q423" s="2" t="s">
        <v>116</v>
      </c>
      <c r="R423" s="2" t="s">
        <v>121</v>
      </c>
      <c r="S423" s="2" t="s">
        <v>120</v>
      </c>
      <c r="T423" s="2" t="s">
        <v>122</v>
      </c>
      <c r="U423" s="2" t="s">
        <v>114</v>
      </c>
      <c r="V423" s="2" t="s">
        <v>113</v>
      </c>
      <c r="W423" s="8" t="s">
        <v>118</v>
      </c>
      <c r="X423" s="13" t="str">
        <f t="shared" si="13"/>
        <v>3E3G3B3C3A3F3I3K</v>
      </c>
    </row>
    <row r="424" spans="2:24" ht="15.75" thickBot="1" x14ac:dyDescent="0.3">
      <c r="B424" s="7">
        <v>421</v>
      </c>
      <c r="C424" s="3" t="s">
        <v>20</v>
      </c>
      <c r="D424" s="3" t="s">
        <v>48</v>
      </c>
      <c r="E424" s="3" t="s">
        <v>50</v>
      </c>
      <c r="F424" s="2"/>
      <c r="G424" s="3" t="s">
        <v>44</v>
      </c>
      <c r="H424" s="3" t="s">
        <v>58</v>
      </c>
      <c r="I424" s="3" t="s">
        <v>60</v>
      </c>
      <c r="J424" s="2"/>
      <c r="K424" s="3" t="s">
        <v>69</v>
      </c>
      <c r="L424" s="3" t="s">
        <v>42</v>
      </c>
      <c r="M424" s="2"/>
      <c r="N424" s="2"/>
      <c r="O424" s="13" t="str">
        <f t="shared" si="12"/>
        <v>ABCEFGIJ</v>
      </c>
      <c r="P424" s="2" t="s">
        <v>111</v>
      </c>
      <c r="Q424" s="2" t="s">
        <v>116</v>
      </c>
      <c r="R424" s="2" t="s">
        <v>121</v>
      </c>
      <c r="S424" s="2" t="s">
        <v>120</v>
      </c>
      <c r="T424" s="2" t="s">
        <v>122</v>
      </c>
      <c r="U424" s="2" t="s">
        <v>114</v>
      </c>
      <c r="V424" s="2" t="s">
        <v>113</v>
      </c>
      <c r="W424" s="8" t="s">
        <v>112</v>
      </c>
      <c r="X424" s="13" t="str">
        <f t="shared" si="13"/>
        <v>3E3G3B3C3A3F3I3J</v>
      </c>
    </row>
    <row r="425" spans="2:24" ht="15.75" thickBot="1" x14ac:dyDescent="0.3">
      <c r="B425" s="7">
        <v>422</v>
      </c>
      <c r="C425" s="3" t="s">
        <v>20</v>
      </c>
      <c r="D425" s="3" t="s">
        <v>48</v>
      </c>
      <c r="E425" s="3" t="s">
        <v>50</v>
      </c>
      <c r="F425" s="2"/>
      <c r="G425" s="3" t="s">
        <v>44</v>
      </c>
      <c r="H425" s="3" t="s">
        <v>58</v>
      </c>
      <c r="I425" s="3" t="s">
        <v>60</v>
      </c>
      <c r="J425" s="3" t="s">
        <v>62</v>
      </c>
      <c r="K425" s="2"/>
      <c r="L425" s="2"/>
      <c r="M425" s="2"/>
      <c r="N425" s="3" t="s">
        <v>71</v>
      </c>
      <c r="O425" s="13" t="str">
        <f t="shared" si="12"/>
        <v>ABCEFGHL</v>
      </c>
      <c r="P425" s="2" t="s">
        <v>115</v>
      </c>
      <c r="Q425" s="2" t="s">
        <v>116</v>
      </c>
      <c r="R425" s="2" t="s">
        <v>121</v>
      </c>
      <c r="S425" s="2" t="s">
        <v>120</v>
      </c>
      <c r="T425" s="2" t="s">
        <v>122</v>
      </c>
      <c r="U425" s="2" t="s">
        <v>114</v>
      </c>
      <c r="V425" s="2" t="s">
        <v>117</v>
      </c>
      <c r="W425" s="8" t="s">
        <v>111</v>
      </c>
      <c r="X425" s="13" t="str">
        <f t="shared" si="13"/>
        <v>3H3G3B3C3A3F3L3E</v>
      </c>
    </row>
    <row r="426" spans="2:24" ht="15.75" thickBot="1" x14ac:dyDescent="0.3">
      <c r="B426" s="7">
        <v>423</v>
      </c>
      <c r="C426" s="3" t="s">
        <v>20</v>
      </c>
      <c r="D426" s="3" t="s">
        <v>48</v>
      </c>
      <c r="E426" s="3" t="s">
        <v>50</v>
      </c>
      <c r="F426" s="2"/>
      <c r="G426" s="3" t="s">
        <v>44</v>
      </c>
      <c r="H426" s="3" t="s">
        <v>58</v>
      </c>
      <c r="I426" s="3" t="s">
        <v>60</v>
      </c>
      <c r="J426" s="3" t="s">
        <v>62</v>
      </c>
      <c r="K426" s="2"/>
      <c r="L426" s="2"/>
      <c r="M426" s="3" t="s">
        <v>70</v>
      </c>
      <c r="N426" s="2"/>
      <c r="O426" s="13" t="str">
        <f t="shared" si="12"/>
        <v>ABCEFGHK</v>
      </c>
      <c r="P426" s="2" t="s">
        <v>115</v>
      </c>
      <c r="Q426" s="2" t="s">
        <v>116</v>
      </c>
      <c r="R426" s="2" t="s">
        <v>121</v>
      </c>
      <c r="S426" s="2" t="s">
        <v>120</v>
      </c>
      <c r="T426" s="2" t="s">
        <v>122</v>
      </c>
      <c r="U426" s="2" t="s">
        <v>114</v>
      </c>
      <c r="V426" s="2" t="s">
        <v>111</v>
      </c>
      <c r="W426" s="8" t="s">
        <v>118</v>
      </c>
      <c r="X426" s="13" t="str">
        <f t="shared" si="13"/>
        <v>3H3G3B3C3A3F3E3K</v>
      </c>
    </row>
    <row r="427" spans="2:24" ht="15.75" thickBot="1" x14ac:dyDescent="0.3">
      <c r="B427" s="7">
        <v>424</v>
      </c>
      <c r="C427" s="3" t="s">
        <v>20</v>
      </c>
      <c r="D427" s="3" t="s">
        <v>48</v>
      </c>
      <c r="E427" s="3" t="s">
        <v>50</v>
      </c>
      <c r="F427" s="2"/>
      <c r="G427" s="3" t="s">
        <v>44</v>
      </c>
      <c r="H427" s="3" t="s">
        <v>58</v>
      </c>
      <c r="I427" s="3" t="s">
        <v>60</v>
      </c>
      <c r="J427" s="3" t="s">
        <v>62</v>
      </c>
      <c r="K427" s="2"/>
      <c r="L427" s="3" t="s">
        <v>42</v>
      </c>
      <c r="M427" s="2"/>
      <c r="N427" s="2"/>
      <c r="O427" s="13" t="str">
        <f t="shared" si="12"/>
        <v>ABCEFGHJ</v>
      </c>
      <c r="P427" s="2" t="s">
        <v>115</v>
      </c>
      <c r="Q427" s="2" t="s">
        <v>116</v>
      </c>
      <c r="R427" s="2" t="s">
        <v>121</v>
      </c>
      <c r="S427" s="2" t="s">
        <v>120</v>
      </c>
      <c r="T427" s="2" t="s">
        <v>122</v>
      </c>
      <c r="U427" s="2" t="s">
        <v>114</v>
      </c>
      <c r="V427" s="2" t="s">
        <v>111</v>
      </c>
      <c r="W427" s="8" t="s">
        <v>112</v>
      </c>
      <c r="X427" s="13" t="str">
        <f t="shared" si="13"/>
        <v>3H3G3B3C3A3F3E3J</v>
      </c>
    </row>
    <row r="428" spans="2:24" ht="15.75" thickBot="1" x14ac:dyDescent="0.3">
      <c r="B428" s="7">
        <v>425</v>
      </c>
      <c r="C428" s="3" t="s">
        <v>20</v>
      </c>
      <c r="D428" s="3" t="s">
        <v>48</v>
      </c>
      <c r="E428" s="3" t="s">
        <v>50</v>
      </c>
      <c r="F428" s="2"/>
      <c r="G428" s="3" t="s">
        <v>44</v>
      </c>
      <c r="H428" s="3" t="s">
        <v>58</v>
      </c>
      <c r="I428" s="3" t="s">
        <v>60</v>
      </c>
      <c r="J428" s="3" t="s">
        <v>62</v>
      </c>
      <c r="K428" s="3" t="s">
        <v>69</v>
      </c>
      <c r="L428" s="2"/>
      <c r="M428" s="2"/>
      <c r="N428" s="2"/>
      <c r="O428" s="13" t="str">
        <f t="shared" si="12"/>
        <v>ABCEFGHI</v>
      </c>
      <c r="P428" s="2" t="s">
        <v>115</v>
      </c>
      <c r="Q428" s="2" t="s">
        <v>116</v>
      </c>
      <c r="R428" s="2" t="s">
        <v>121</v>
      </c>
      <c r="S428" s="2" t="s">
        <v>120</v>
      </c>
      <c r="T428" s="2" t="s">
        <v>122</v>
      </c>
      <c r="U428" s="2" t="s">
        <v>114</v>
      </c>
      <c r="V428" s="2" t="s">
        <v>111</v>
      </c>
      <c r="W428" s="8" t="s">
        <v>113</v>
      </c>
      <c r="X428" s="13" t="str">
        <f t="shared" si="13"/>
        <v>3H3G3B3C3A3F3E3I</v>
      </c>
    </row>
    <row r="429" spans="2:24" ht="15.75" thickBot="1" x14ac:dyDescent="0.3">
      <c r="B429" s="7">
        <v>426</v>
      </c>
      <c r="C429" s="3" t="s">
        <v>20</v>
      </c>
      <c r="D429" s="3" t="s">
        <v>48</v>
      </c>
      <c r="E429" s="3" t="s">
        <v>50</v>
      </c>
      <c r="F429" s="3" t="s">
        <v>45</v>
      </c>
      <c r="G429" s="2"/>
      <c r="H429" s="2"/>
      <c r="I429" s="2"/>
      <c r="J429" s="2"/>
      <c r="K429" s="3" t="s">
        <v>69</v>
      </c>
      <c r="L429" s="3" t="s">
        <v>42</v>
      </c>
      <c r="M429" s="3" t="s">
        <v>70</v>
      </c>
      <c r="N429" s="3" t="s">
        <v>71</v>
      </c>
      <c r="O429" s="13" t="str">
        <f t="shared" si="12"/>
        <v>ABCDIJKL</v>
      </c>
      <c r="P429" s="2" t="s">
        <v>113</v>
      </c>
      <c r="Q429" s="2" t="s">
        <v>112</v>
      </c>
      <c r="R429" s="2" t="s">
        <v>121</v>
      </c>
      <c r="S429" s="2" t="s">
        <v>120</v>
      </c>
      <c r="T429" s="2" t="s">
        <v>122</v>
      </c>
      <c r="U429" s="2" t="s">
        <v>119</v>
      </c>
      <c r="V429" s="2" t="s">
        <v>117</v>
      </c>
      <c r="W429" s="8" t="s">
        <v>118</v>
      </c>
      <c r="X429" s="13" t="str">
        <f t="shared" si="13"/>
        <v>3I3J3B3C3A3D3L3K</v>
      </c>
    </row>
    <row r="430" spans="2:24" ht="15.75" thickBot="1" x14ac:dyDescent="0.3">
      <c r="B430" s="7">
        <v>427</v>
      </c>
      <c r="C430" s="3" t="s">
        <v>20</v>
      </c>
      <c r="D430" s="3" t="s">
        <v>48</v>
      </c>
      <c r="E430" s="3" t="s">
        <v>50</v>
      </c>
      <c r="F430" s="3" t="s">
        <v>45</v>
      </c>
      <c r="G430" s="2"/>
      <c r="H430" s="2"/>
      <c r="I430" s="2"/>
      <c r="J430" s="3" t="s">
        <v>62</v>
      </c>
      <c r="K430" s="2"/>
      <c r="L430" s="3" t="s">
        <v>42</v>
      </c>
      <c r="M430" s="3" t="s">
        <v>70</v>
      </c>
      <c r="N430" s="3" t="s">
        <v>71</v>
      </c>
      <c r="O430" s="13" t="str">
        <f t="shared" si="12"/>
        <v>ABCDHJKL</v>
      </c>
      <c r="P430" s="2" t="s">
        <v>115</v>
      </c>
      <c r="Q430" s="2" t="s">
        <v>112</v>
      </c>
      <c r="R430" s="2" t="s">
        <v>121</v>
      </c>
      <c r="S430" s="2" t="s">
        <v>120</v>
      </c>
      <c r="T430" s="2" t="s">
        <v>122</v>
      </c>
      <c r="U430" s="2" t="s">
        <v>119</v>
      </c>
      <c r="V430" s="2" t="s">
        <v>117</v>
      </c>
      <c r="W430" s="8" t="s">
        <v>118</v>
      </c>
      <c r="X430" s="13" t="str">
        <f t="shared" si="13"/>
        <v>3H3J3B3C3A3D3L3K</v>
      </c>
    </row>
    <row r="431" spans="2:24" ht="15.75" thickBot="1" x14ac:dyDescent="0.3">
      <c r="B431" s="7">
        <v>428</v>
      </c>
      <c r="C431" s="3" t="s">
        <v>20</v>
      </c>
      <c r="D431" s="3" t="s">
        <v>48</v>
      </c>
      <c r="E431" s="3" t="s">
        <v>50</v>
      </c>
      <c r="F431" s="3" t="s">
        <v>45</v>
      </c>
      <c r="G431" s="2"/>
      <c r="H431" s="2"/>
      <c r="I431" s="2"/>
      <c r="J431" s="3" t="s">
        <v>62</v>
      </c>
      <c r="K431" s="3" t="s">
        <v>69</v>
      </c>
      <c r="L431" s="2"/>
      <c r="M431" s="3" t="s">
        <v>70</v>
      </c>
      <c r="N431" s="3" t="s">
        <v>71</v>
      </c>
      <c r="O431" s="13" t="str">
        <f t="shared" si="12"/>
        <v>ABCDHIKL</v>
      </c>
      <c r="P431" s="2" t="s">
        <v>115</v>
      </c>
      <c r="Q431" s="2" t="s">
        <v>113</v>
      </c>
      <c r="R431" s="2" t="s">
        <v>121</v>
      </c>
      <c r="S431" s="2" t="s">
        <v>120</v>
      </c>
      <c r="T431" s="2" t="s">
        <v>122</v>
      </c>
      <c r="U431" s="2" t="s">
        <v>119</v>
      </c>
      <c r="V431" s="2" t="s">
        <v>117</v>
      </c>
      <c r="W431" s="8" t="s">
        <v>118</v>
      </c>
      <c r="X431" s="13" t="str">
        <f t="shared" si="13"/>
        <v>3H3I3B3C3A3D3L3K</v>
      </c>
    </row>
    <row r="432" spans="2:24" ht="15.75" thickBot="1" x14ac:dyDescent="0.3">
      <c r="B432" s="7">
        <v>429</v>
      </c>
      <c r="C432" s="3" t="s">
        <v>20</v>
      </c>
      <c r="D432" s="3" t="s">
        <v>48</v>
      </c>
      <c r="E432" s="3" t="s">
        <v>50</v>
      </c>
      <c r="F432" s="3" t="s">
        <v>45</v>
      </c>
      <c r="G432" s="2"/>
      <c r="H432" s="2"/>
      <c r="I432" s="2"/>
      <c r="J432" s="3" t="s">
        <v>62</v>
      </c>
      <c r="K432" s="3" t="s">
        <v>69</v>
      </c>
      <c r="L432" s="3" t="s">
        <v>42</v>
      </c>
      <c r="M432" s="2"/>
      <c r="N432" s="3" t="s">
        <v>71</v>
      </c>
      <c r="O432" s="13" t="str">
        <f t="shared" si="12"/>
        <v>ABCDHIJL</v>
      </c>
      <c r="P432" s="2" t="s">
        <v>115</v>
      </c>
      <c r="Q432" s="2" t="s">
        <v>112</v>
      </c>
      <c r="R432" s="2" t="s">
        <v>121</v>
      </c>
      <c r="S432" s="2" t="s">
        <v>120</v>
      </c>
      <c r="T432" s="2" t="s">
        <v>122</v>
      </c>
      <c r="U432" s="2" t="s">
        <v>119</v>
      </c>
      <c r="V432" s="2" t="s">
        <v>117</v>
      </c>
      <c r="W432" s="8" t="s">
        <v>113</v>
      </c>
      <c r="X432" s="13" t="str">
        <f t="shared" si="13"/>
        <v>3H3J3B3C3A3D3L3I</v>
      </c>
    </row>
    <row r="433" spans="2:24" ht="15.75" thickBot="1" x14ac:dyDescent="0.3">
      <c r="B433" s="7">
        <v>430</v>
      </c>
      <c r="C433" s="3" t="s">
        <v>20</v>
      </c>
      <c r="D433" s="3" t="s">
        <v>48</v>
      </c>
      <c r="E433" s="3" t="s">
        <v>50</v>
      </c>
      <c r="F433" s="3" t="s">
        <v>45</v>
      </c>
      <c r="G433" s="2"/>
      <c r="H433" s="2"/>
      <c r="I433" s="2"/>
      <c r="J433" s="3" t="s">
        <v>62</v>
      </c>
      <c r="K433" s="3" t="s">
        <v>69</v>
      </c>
      <c r="L433" s="3" t="s">
        <v>42</v>
      </c>
      <c r="M433" s="3" t="s">
        <v>70</v>
      </c>
      <c r="N433" s="2"/>
      <c r="O433" s="13" t="str">
        <f t="shared" si="12"/>
        <v>ABCDHIJK</v>
      </c>
      <c r="P433" s="2" t="s">
        <v>115</v>
      </c>
      <c r="Q433" s="2" t="s">
        <v>112</v>
      </c>
      <c r="R433" s="2" t="s">
        <v>121</v>
      </c>
      <c r="S433" s="2" t="s">
        <v>120</v>
      </c>
      <c r="T433" s="2" t="s">
        <v>122</v>
      </c>
      <c r="U433" s="2" t="s">
        <v>119</v>
      </c>
      <c r="V433" s="2" t="s">
        <v>113</v>
      </c>
      <c r="W433" s="8" t="s">
        <v>118</v>
      </c>
      <c r="X433" s="13" t="str">
        <f t="shared" si="13"/>
        <v>3H3J3B3C3A3D3I3K</v>
      </c>
    </row>
    <row r="434" spans="2:24" ht="15.75" thickBot="1" x14ac:dyDescent="0.3">
      <c r="B434" s="7">
        <v>431</v>
      </c>
      <c r="C434" s="3" t="s">
        <v>20</v>
      </c>
      <c r="D434" s="3" t="s">
        <v>48</v>
      </c>
      <c r="E434" s="3" t="s">
        <v>50</v>
      </c>
      <c r="F434" s="3" t="s">
        <v>45</v>
      </c>
      <c r="G434" s="2"/>
      <c r="H434" s="2"/>
      <c r="I434" s="3" t="s">
        <v>60</v>
      </c>
      <c r="J434" s="2"/>
      <c r="K434" s="2"/>
      <c r="L434" s="3" t="s">
        <v>42</v>
      </c>
      <c r="M434" s="3" t="s">
        <v>70</v>
      </c>
      <c r="N434" s="3" t="s">
        <v>71</v>
      </c>
      <c r="O434" s="13" t="str">
        <f t="shared" si="12"/>
        <v>ABCDGJKL</v>
      </c>
      <c r="P434" s="2" t="s">
        <v>120</v>
      </c>
      <c r="Q434" s="2" t="s">
        <v>112</v>
      </c>
      <c r="R434" s="2" t="s">
        <v>121</v>
      </c>
      <c r="S434" s="2" t="s">
        <v>119</v>
      </c>
      <c r="T434" s="2" t="s">
        <v>122</v>
      </c>
      <c r="U434" s="2" t="s">
        <v>116</v>
      </c>
      <c r="V434" s="2" t="s">
        <v>117</v>
      </c>
      <c r="W434" s="8" t="s">
        <v>118</v>
      </c>
      <c r="X434" s="13" t="str">
        <f t="shared" si="13"/>
        <v>3C3J3B3D3A3G3L3K</v>
      </c>
    </row>
    <row r="435" spans="2:24" ht="15.75" thickBot="1" x14ac:dyDescent="0.3">
      <c r="B435" s="7">
        <v>432</v>
      </c>
      <c r="C435" s="3" t="s">
        <v>20</v>
      </c>
      <c r="D435" s="3" t="s">
        <v>48</v>
      </c>
      <c r="E435" s="3" t="s">
        <v>50</v>
      </c>
      <c r="F435" s="3" t="s">
        <v>45</v>
      </c>
      <c r="G435" s="2"/>
      <c r="H435" s="2"/>
      <c r="I435" s="3" t="s">
        <v>60</v>
      </c>
      <c r="J435" s="2"/>
      <c r="K435" s="3" t="s">
        <v>69</v>
      </c>
      <c r="L435" s="2"/>
      <c r="M435" s="3" t="s">
        <v>70</v>
      </c>
      <c r="N435" s="3" t="s">
        <v>71</v>
      </c>
      <c r="O435" s="13" t="str">
        <f t="shared" si="12"/>
        <v>ABCDGIKL</v>
      </c>
      <c r="P435" s="2" t="s">
        <v>113</v>
      </c>
      <c r="Q435" s="2" t="s">
        <v>116</v>
      </c>
      <c r="R435" s="2" t="s">
        <v>121</v>
      </c>
      <c r="S435" s="2" t="s">
        <v>120</v>
      </c>
      <c r="T435" s="2" t="s">
        <v>122</v>
      </c>
      <c r="U435" s="2" t="s">
        <v>119</v>
      </c>
      <c r="V435" s="2" t="s">
        <v>117</v>
      </c>
      <c r="W435" s="8" t="s">
        <v>118</v>
      </c>
      <c r="X435" s="13" t="str">
        <f t="shared" si="13"/>
        <v>3I3G3B3C3A3D3L3K</v>
      </c>
    </row>
    <row r="436" spans="2:24" ht="15.75" thickBot="1" x14ac:dyDescent="0.3">
      <c r="B436" s="7">
        <v>433</v>
      </c>
      <c r="C436" s="3" t="s">
        <v>20</v>
      </c>
      <c r="D436" s="3" t="s">
        <v>48</v>
      </c>
      <c r="E436" s="3" t="s">
        <v>50</v>
      </c>
      <c r="F436" s="3" t="s">
        <v>45</v>
      </c>
      <c r="G436" s="2"/>
      <c r="H436" s="2"/>
      <c r="I436" s="3" t="s">
        <v>60</v>
      </c>
      <c r="J436" s="2"/>
      <c r="K436" s="3" t="s">
        <v>69</v>
      </c>
      <c r="L436" s="3" t="s">
        <v>42</v>
      </c>
      <c r="M436" s="2"/>
      <c r="N436" s="3" t="s">
        <v>71</v>
      </c>
      <c r="O436" s="13" t="str">
        <f t="shared" si="12"/>
        <v>ABCDGIJL</v>
      </c>
      <c r="P436" s="2" t="s">
        <v>120</v>
      </c>
      <c r="Q436" s="2" t="s">
        <v>112</v>
      </c>
      <c r="R436" s="2" t="s">
        <v>121</v>
      </c>
      <c r="S436" s="2" t="s">
        <v>119</v>
      </c>
      <c r="T436" s="2" t="s">
        <v>122</v>
      </c>
      <c r="U436" s="2" t="s">
        <v>116</v>
      </c>
      <c r="V436" s="2" t="s">
        <v>117</v>
      </c>
      <c r="W436" s="8" t="s">
        <v>113</v>
      </c>
      <c r="X436" s="13" t="str">
        <f t="shared" si="13"/>
        <v>3C3J3B3D3A3G3L3I</v>
      </c>
    </row>
    <row r="437" spans="2:24" ht="15.75" thickBot="1" x14ac:dyDescent="0.3">
      <c r="B437" s="7">
        <v>434</v>
      </c>
      <c r="C437" s="3" t="s">
        <v>20</v>
      </c>
      <c r="D437" s="3" t="s">
        <v>48</v>
      </c>
      <c r="E437" s="3" t="s">
        <v>50</v>
      </c>
      <c r="F437" s="3" t="s">
        <v>45</v>
      </c>
      <c r="G437" s="2"/>
      <c r="H437" s="2"/>
      <c r="I437" s="3" t="s">
        <v>60</v>
      </c>
      <c r="J437" s="2"/>
      <c r="K437" s="3" t="s">
        <v>69</v>
      </c>
      <c r="L437" s="3" t="s">
        <v>42</v>
      </c>
      <c r="M437" s="3" t="s">
        <v>70</v>
      </c>
      <c r="N437" s="2"/>
      <c r="O437" s="13" t="str">
        <f t="shared" si="12"/>
        <v>ABCDGIJK</v>
      </c>
      <c r="P437" s="2" t="s">
        <v>120</v>
      </c>
      <c r="Q437" s="2" t="s">
        <v>112</v>
      </c>
      <c r="R437" s="2" t="s">
        <v>121</v>
      </c>
      <c r="S437" s="2" t="s">
        <v>119</v>
      </c>
      <c r="T437" s="2" t="s">
        <v>122</v>
      </c>
      <c r="U437" s="2" t="s">
        <v>116</v>
      </c>
      <c r="V437" s="2" t="s">
        <v>113</v>
      </c>
      <c r="W437" s="8" t="s">
        <v>118</v>
      </c>
      <c r="X437" s="13" t="str">
        <f t="shared" si="13"/>
        <v>3C3J3B3D3A3G3I3K</v>
      </c>
    </row>
    <row r="438" spans="2:24" ht="15.75" thickBot="1" x14ac:dyDescent="0.3">
      <c r="B438" s="7">
        <v>435</v>
      </c>
      <c r="C438" s="3" t="s">
        <v>20</v>
      </c>
      <c r="D438" s="3" t="s">
        <v>48</v>
      </c>
      <c r="E438" s="3" t="s">
        <v>50</v>
      </c>
      <c r="F438" s="3" t="s">
        <v>45</v>
      </c>
      <c r="G438" s="2"/>
      <c r="H438" s="2"/>
      <c r="I438" s="3" t="s">
        <v>60</v>
      </c>
      <c r="J438" s="3" t="s">
        <v>62</v>
      </c>
      <c r="K438" s="2"/>
      <c r="L438" s="2"/>
      <c r="M438" s="3" t="s">
        <v>70</v>
      </c>
      <c r="N438" s="3" t="s">
        <v>71</v>
      </c>
      <c r="O438" s="13" t="str">
        <f t="shared" si="12"/>
        <v>ABCDGHKL</v>
      </c>
      <c r="P438" s="2" t="s">
        <v>115</v>
      </c>
      <c r="Q438" s="2" t="s">
        <v>116</v>
      </c>
      <c r="R438" s="2" t="s">
        <v>121</v>
      </c>
      <c r="S438" s="2" t="s">
        <v>120</v>
      </c>
      <c r="T438" s="2" t="s">
        <v>122</v>
      </c>
      <c r="U438" s="2" t="s">
        <v>119</v>
      </c>
      <c r="V438" s="2" t="s">
        <v>117</v>
      </c>
      <c r="W438" s="8" t="s">
        <v>118</v>
      </c>
      <c r="X438" s="13" t="str">
        <f t="shared" si="13"/>
        <v>3H3G3B3C3A3D3L3K</v>
      </c>
    </row>
    <row r="439" spans="2:24" ht="15.75" thickBot="1" x14ac:dyDescent="0.3">
      <c r="B439" s="7">
        <v>436</v>
      </c>
      <c r="C439" s="3" t="s">
        <v>20</v>
      </c>
      <c r="D439" s="3" t="s">
        <v>48</v>
      </c>
      <c r="E439" s="3" t="s">
        <v>50</v>
      </c>
      <c r="F439" s="3" t="s">
        <v>45</v>
      </c>
      <c r="G439" s="2"/>
      <c r="H439" s="2"/>
      <c r="I439" s="3" t="s">
        <v>60</v>
      </c>
      <c r="J439" s="3" t="s">
        <v>62</v>
      </c>
      <c r="K439" s="2"/>
      <c r="L439" s="3" t="s">
        <v>42</v>
      </c>
      <c r="M439" s="2"/>
      <c r="N439" s="3" t="s">
        <v>71</v>
      </c>
      <c r="O439" s="13" t="str">
        <f t="shared" si="12"/>
        <v>ABCDGHJL</v>
      </c>
      <c r="P439" s="2" t="s">
        <v>115</v>
      </c>
      <c r="Q439" s="2" t="s">
        <v>116</v>
      </c>
      <c r="R439" s="2" t="s">
        <v>121</v>
      </c>
      <c r="S439" s="2" t="s">
        <v>120</v>
      </c>
      <c r="T439" s="2" t="s">
        <v>122</v>
      </c>
      <c r="U439" s="2" t="s">
        <v>119</v>
      </c>
      <c r="V439" s="2" t="s">
        <v>117</v>
      </c>
      <c r="W439" s="8" t="s">
        <v>112</v>
      </c>
      <c r="X439" s="13" t="str">
        <f t="shared" si="13"/>
        <v>3H3G3B3C3A3D3L3J</v>
      </c>
    </row>
    <row r="440" spans="2:24" ht="15.75" thickBot="1" x14ac:dyDescent="0.3">
      <c r="B440" s="7">
        <v>437</v>
      </c>
      <c r="C440" s="3" t="s">
        <v>20</v>
      </c>
      <c r="D440" s="3" t="s">
        <v>48</v>
      </c>
      <c r="E440" s="3" t="s">
        <v>50</v>
      </c>
      <c r="F440" s="3" t="s">
        <v>45</v>
      </c>
      <c r="G440" s="2"/>
      <c r="H440" s="2"/>
      <c r="I440" s="3" t="s">
        <v>60</v>
      </c>
      <c r="J440" s="3" t="s">
        <v>62</v>
      </c>
      <c r="K440" s="2"/>
      <c r="L440" s="3" t="s">
        <v>42</v>
      </c>
      <c r="M440" s="3" t="s">
        <v>70</v>
      </c>
      <c r="N440" s="2"/>
      <c r="O440" s="13" t="str">
        <f t="shared" si="12"/>
        <v>ABCDGHJK</v>
      </c>
      <c r="P440" s="2" t="s">
        <v>115</v>
      </c>
      <c r="Q440" s="2" t="s">
        <v>116</v>
      </c>
      <c r="R440" s="2" t="s">
        <v>121</v>
      </c>
      <c r="S440" s="2" t="s">
        <v>120</v>
      </c>
      <c r="T440" s="2" t="s">
        <v>122</v>
      </c>
      <c r="U440" s="2" t="s">
        <v>119</v>
      </c>
      <c r="V440" s="2" t="s">
        <v>112</v>
      </c>
      <c r="W440" s="8" t="s">
        <v>118</v>
      </c>
      <c r="X440" s="13" t="str">
        <f t="shared" si="13"/>
        <v>3H3G3B3C3A3D3J3K</v>
      </c>
    </row>
    <row r="441" spans="2:24" ht="15.75" thickBot="1" x14ac:dyDescent="0.3">
      <c r="B441" s="7">
        <v>438</v>
      </c>
      <c r="C441" s="3" t="s">
        <v>20</v>
      </c>
      <c r="D441" s="3" t="s">
        <v>48</v>
      </c>
      <c r="E441" s="3" t="s">
        <v>50</v>
      </c>
      <c r="F441" s="3" t="s">
        <v>45</v>
      </c>
      <c r="G441" s="2"/>
      <c r="H441" s="2"/>
      <c r="I441" s="3" t="s">
        <v>60</v>
      </c>
      <c r="J441" s="3" t="s">
        <v>62</v>
      </c>
      <c r="K441" s="3" t="s">
        <v>69</v>
      </c>
      <c r="L441" s="2"/>
      <c r="M441" s="2"/>
      <c r="N441" s="3" t="s">
        <v>71</v>
      </c>
      <c r="O441" s="13" t="str">
        <f t="shared" si="12"/>
        <v>ABCDGHIL</v>
      </c>
      <c r="P441" s="2" t="s">
        <v>115</v>
      </c>
      <c r="Q441" s="2" t="s">
        <v>116</v>
      </c>
      <c r="R441" s="2" t="s">
        <v>121</v>
      </c>
      <c r="S441" s="2" t="s">
        <v>120</v>
      </c>
      <c r="T441" s="2" t="s">
        <v>122</v>
      </c>
      <c r="U441" s="2" t="s">
        <v>119</v>
      </c>
      <c r="V441" s="2" t="s">
        <v>117</v>
      </c>
      <c r="W441" s="8" t="s">
        <v>113</v>
      </c>
      <c r="X441" s="13" t="str">
        <f t="shared" si="13"/>
        <v>3H3G3B3C3A3D3L3I</v>
      </c>
    </row>
    <row r="442" spans="2:24" ht="15.75" thickBot="1" x14ac:dyDescent="0.3">
      <c r="B442" s="7">
        <v>439</v>
      </c>
      <c r="C442" s="3" t="s">
        <v>20</v>
      </c>
      <c r="D442" s="3" t="s">
        <v>48</v>
      </c>
      <c r="E442" s="3" t="s">
        <v>50</v>
      </c>
      <c r="F442" s="3" t="s">
        <v>45</v>
      </c>
      <c r="G442" s="2"/>
      <c r="H442" s="2"/>
      <c r="I442" s="3" t="s">
        <v>60</v>
      </c>
      <c r="J442" s="3" t="s">
        <v>62</v>
      </c>
      <c r="K442" s="3" t="s">
        <v>69</v>
      </c>
      <c r="L442" s="2"/>
      <c r="M442" s="3" t="s">
        <v>70</v>
      </c>
      <c r="N442" s="2"/>
      <c r="O442" s="13" t="str">
        <f t="shared" si="12"/>
        <v>ABCDGHIK</v>
      </c>
      <c r="P442" s="2" t="s">
        <v>115</v>
      </c>
      <c r="Q442" s="2" t="s">
        <v>116</v>
      </c>
      <c r="R442" s="2" t="s">
        <v>121</v>
      </c>
      <c r="S442" s="2" t="s">
        <v>120</v>
      </c>
      <c r="T442" s="2" t="s">
        <v>122</v>
      </c>
      <c r="U442" s="2" t="s">
        <v>119</v>
      </c>
      <c r="V442" s="2" t="s">
        <v>113</v>
      </c>
      <c r="W442" s="8" t="s">
        <v>118</v>
      </c>
      <c r="X442" s="13" t="str">
        <f t="shared" si="13"/>
        <v>3H3G3B3C3A3D3I3K</v>
      </c>
    </row>
    <row r="443" spans="2:24" ht="15.75" thickBot="1" x14ac:dyDescent="0.3">
      <c r="B443" s="7">
        <v>440</v>
      </c>
      <c r="C443" s="3" t="s">
        <v>20</v>
      </c>
      <c r="D443" s="3" t="s">
        <v>48</v>
      </c>
      <c r="E443" s="3" t="s">
        <v>50</v>
      </c>
      <c r="F443" s="3" t="s">
        <v>45</v>
      </c>
      <c r="G443" s="2"/>
      <c r="H443" s="2"/>
      <c r="I443" s="3" t="s">
        <v>60</v>
      </c>
      <c r="J443" s="3" t="s">
        <v>62</v>
      </c>
      <c r="K443" s="3" t="s">
        <v>69</v>
      </c>
      <c r="L443" s="3" t="s">
        <v>42</v>
      </c>
      <c r="M443" s="2"/>
      <c r="N443" s="2"/>
      <c r="O443" s="13" t="str">
        <f t="shared" si="12"/>
        <v>ABCDGHIJ</v>
      </c>
      <c r="P443" s="2" t="s">
        <v>115</v>
      </c>
      <c r="Q443" s="2" t="s">
        <v>116</v>
      </c>
      <c r="R443" s="2" t="s">
        <v>121</v>
      </c>
      <c r="S443" s="2" t="s">
        <v>120</v>
      </c>
      <c r="T443" s="2" t="s">
        <v>122</v>
      </c>
      <c r="U443" s="2" t="s">
        <v>119</v>
      </c>
      <c r="V443" s="2" t="s">
        <v>113</v>
      </c>
      <c r="W443" s="8" t="s">
        <v>112</v>
      </c>
      <c r="X443" s="13" t="str">
        <f t="shared" si="13"/>
        <v>3H3G3B3C3A3D3I3J</v>
      </c>
    </row>
    <row r="444" spans="2:24" ht="15.75" thickBot="1" x14ac:dyDescent="0.3">
      <c r="B444" s="7">
        <v>441</v>
      </c>
      <c r="C444" s="3" t="s">
        <v>20</v>
      </c>
      <c r="D444" s="3" t="s">
        <v>48</v>
      </c>
      <c r="E444" s="3" t="s">
        <v>50</v>
      </c>
      <c r="F444" s="3" t="s">
        <v>45</v>
      </c>
      <c r="G444" s="2"/>
      <c r="H444" s="3" t="s">
        <v>58</v>
      </c>
      <c r="I444" s="2"/>
      <c r="J444" s="2"/>
      <c r="K444" s="2"/>
      <c r="L444" s="3" t="s">
        <v>42</v>
      </c>
      <c r="M444" s="3" t="s">
        <v>70</v>
      </c>
      <c r="N444" s="3" t="s">
        <v>71</v>
      </c>
      <c r="O444" s="13" t="str">
        <f t="shared" si="12"/>
        <v>ABCDFJKL</v>
      </c>
      <c r="P444" s="2" t="s">
        <v>120</v>
      </c>
      <c r="Q444" s="2" t="s">
        <v>112</v>
      </c>
      <c r="R444" s="2" t="s">
        <v>121</v>
      </c>
      <c r="S444" s="2" t="s">
        <v>119</v>
      </c>
      <c r="T444" s="2" t="s">
        <v>122</v>
      </c>
      <c r="U444" s="2" t="s">
        <v>114</v>
      </c>
      <c r="V444" s="2" t="s">
        <v>117</v>
      </c>
      <c r="W444" s="8" t="s">
        <v>118</v>
      </c>
      <c r="X444" s="13" t="str">
        <f t="shared" si="13"/>
        <v>3C3J3B3D3A3F3L3K</v>
      </c>
    </row>
    <row r="445" spans="2:24" ht="15.75" thickBot="1" x14ac:dyDescent="0.3">
      <c r="B445" s="7">
        <v>442</v>
      </c>
      <c r="C445" s="3" t="s">
        <v>20</v>
      </c>
      <c r="D445" s="3" t="s">
        <v>48</v>
      </c>
      <c r="E445" s="3" t="s">
        <v>50</v>
      </c>
      <c r="F445" s="3" t="s">
        <v>45</v>
      </c>
      <c r="G445" s="2"/>
      <c r="H445" s="3" t="s">
        <v>58</v>
      </c>
      <c r="I445" s="2"/>
      <c r="J445" s="2"/>
      <c r="K445" s="3" t="s">
        <v>69</v>
      </c>
      <c r="L445" s="2"/>
      <c r="M445" s="3" t="s">
        <v>70</v>
      </c>
      <c r="N445" s="3" t="s">
        <v>71</v>
      </c>
      <c r="O445" s="13" t="str">
        <f t="shared" si="12"/>
        <v>ABCDFIKL</v>
      </c>
      <c r="P445" s="2" t="s">
        <v>120</v>
      </c>
      <c r="Q445" s="2" t="s">
        <v>113</v>
      </c>
      <c r="R445" s="2" t="s">
        <v>121</v>
      </c>
      <c r="S445" s="2" t="s">
        <v>119</v>
      </c>
      <c r="T445" s="2" t="s">
        <v>122</v>
      </c>
      <c r="U445" s="2" t="s">
        <v>114</v>
      </c>
      <c r="V445" s="2" t="s">
        <v>117</v>
      </c>
      <c r="W445" s="8" t="s">
        <v>118</v>
      </c>
      <c r="X445" s="13" t="str">
        <f t="shared" si="13"/>
        <v>3C3I3B3D3A3F3L3K</v>
      </c>
    </row>
    <row r="446" spans="2:24" ht="15.75" thickBot="1" x14ac:dyDescent="0.3">
      <c r="B446" s="7">
        <v>443</v>
      </c>
      <c r="C446" s="3" t="s">
        <v>20</v>
      </c>
      <c r="D446" s="3" t="s">
        <v>48</v>
      </c>
      <c r="E446" s="3" t="s">
        <v>50</v>
      </c>
      <c r="F446" s="3" t="s">
        <v>45</v>
      </c>
      <c r="G446" s="2"/>
      <c r="H446" s="3" t="s">
        <v>58</v>
      </c>
      <c r="I446" s="2"/>
      <c r="J446" s="2"/>
      <c r="K446" s="3" t="s">
        <v>69</v>
      </c>
      <c r="L446" s="3" t="s">
        <v>42</v>
      </c>
      <c r="M446" s="2"/>
      <c r="N446" s="3" t="s">
        <v>71</v>
      </c>
      <c r="O446" s="13" t="str">
        <f t="shared" si="12"/>
        <v>ABCDFIJL</v>
      </c>
      <c r="P446" s="2" t="s">
        <v>120</v>
      </c>
      <c r="Q446" s="2" t="s">
        <v>112</v>
      </c>
      <c r="R446" s="2" t="s">
        <v>121</v>
      </c>
      <c r="S446" s="2" t="s">
        <v>119</v>
      </c>
      <c r="T446" s="2" t="s">
        <v>122</v>
      </c>
      <c r="U446" s="2" t="s">
        <v>114</v>
      </c>
      <c r="V446" s="2" t="s">
        <v>117</v>
      </c>
      <c r="W446" s="8" t="s">
        <v>113</v>
      </c>
      <c r="X446" s="13" t="str">
        <f t="shared" si="13"/>
        <v>3C3J3B3D3A3F3L3I</v>
      </c>
    </row>
    <row r="447" spans="2:24" ht="15.75" thickBot="1" x14ac:dyDescent="0.3">
      <c r="B447" s="7">
        <v>444</v>
      </c>
      <c r="C447" s="3" t="s">
        <v>20</v>
      </c>
      <c r="D447" s="3" t="s">
        <v>48</v>
      </c>
      <c r="E447" s="3" t="s">
        <v>50</v>
      </c>
      <c r="F447" s="3" t="s">
        <v>45</v>
      </c>
      <c r="G447" s="2"/>
      <c r="H447" s="3" t="s">
        <v>58</v>
      </c>
      <c r="I447" s="2"/>
      <c r="J447" s="2"/>
      <c r="K447" s="3" t="s">
        <v>69</v>
      </c>
      <c r="L447" s="3" t="s">
        <v>42</v>
      </c>
      <c r="M447" s="3" t="s">
        <v>70</v>
      </c>
      <c r="N447" s="2"/>
      <c r="O447" s="13" t="str">
        <f t="shared" si="12"/>
        <v>ABCDFIJK</v>
      </c>
      <c r="P447" s="2" t="s">
        <v>120</v>
      </c>
      <c r="Q447" s="2" t="s">
        <v>112</v>
      </c>
      <c r="R447" s="2" t="s">
        <v>121</v>
      </c>
      <c r="S447" s="2" t="s">
        <v>119</v>
      </c>
      <c r="T447" s="2" t="s">
        <v>122</v>
      </c>
      <c r="U447" s="2" t="s">
        <v>114</v>
      </c>
      <c r="V447" s="2" t="s">
        <v>113</v>
      </c>
      <c r="W447" s="8" t="s">
        <v>118</v>
      </c>
      <c r="X447" s="13" t="str">
        <f t="shared" si="13"/>
        <v>3C3J3B3D3A3F3I3K</v>
      </c>
    </row>
    <row r="448" spans="2:24" ht="15.75" thickBot="1" x14ac:dyDescent="0.3">
      <c r="B448" s="7">
        <v>445</v>
      </c>
      <c r="C448" s="3" t="s">
        <v>20</v>
      </c>
      <c r="D448" s="3" t="s">
        <v>48</v>
      </c>
      <c r="E448" s="3" t="s">
        <v>50</v>
      </c>
      <c r="F448" s="3" t="s">
        <v>45</v>
      </c>
      <c r="G448" s="2"/>
      <c r="H448" s="3" t="s">
        <v>58</v>
      </c>
      <c r="I448" s="2"/>
      <c r="J448" s="3" t="s">
        <v>62</v>
      </c>
      <c r="K448" s="2"/>
      <c r="L448" s="2"/>
      <c r="M448" s="3" t="s">
        <v>70</v>
      </c>
      <c r="N448" s="3" t="s">
        <v>71</v>
      </c>
      <c r="O448" s="13" t="str">
        <f t="shared" si="12"/>
        <v>ABCDFHKL</v>
      </c>
      <c r="P448" s="2" t="s">
        <v>115</v>
      </c>
      <c r="Q448" s="2" t="s">
        <v>114</v>
      </c>
      <c r="R448" s="2" t="s">
        <v>121</v>
      </c>
      <c r="S448" s="2" t="s">
        <v>120</v>
      </c>
      <c r="T448" s="2" t="s">
        <v>122</v>
      </c>
      <c r="U448" s="2" t="s">
        <v>119</v>
      </c>
      <c r="V448" s="2" t="s">
        <v>117</v>
      </c>
      <c r="W448" s="8" t="s">
        <v>118</v>
      </c>
      <c r="X448" s="13" t="str">
        <f t="shared" si="13"/>
        <v>3H3F3B3C3A3D3L3K</v>
      </c>
    </row>
    <row r="449" spans="2:24" ht="15.75" thickBot="1" x14ac:dyDescent="0.3">
      <c r="B449" s="7">
        <v>446</v>
      </c>
      <c r="C449" s="3" t="s">
        <v>20</v>
      </c>
      <c r="D449" s="3" t="s">
        <v>48</v>
      </c>
      <c r="E449" s="3" t="s">
        <v>50</v>
      </c>
      <c r="F449" s="3" t="s">
        <v>45</v>
      </c>
      <c r="G449" s="2"/>
      <c r="H449" s="3" t="s">
        <v>58</v>
      </c>
      <c r="I449" s="2"/>
      <c r="J449" s="3" t="s">
        <v>62</v>
      </c>
      <c r="K449" s="2"/>
      <c r="L449" s="3" t="s">
        <v>42</v>
      </c>
      <c r="M449" s="2"/>
      <c r="N449" s="3" t="s">
        <v>71</v>
      </c>
      <c r="O449" s="13" t="str">
        <f t="shared" si="12"/>
        <v>ABCDFHJL</v>
      </c>
      <c r="P449" s="2" t="s">
        <v>120</v>
      </c>
      <c r="Q449" s="2" t="s">
        <v>112</v>
      </c>
      <c r="R449" s="2" t="s">
        <v>121</v>
      </c>
      <c r="S449" s="2" t="s">
        <v>119</v>
      </c>
      <c r="T449" s="2" t="s">
        <v>122</v>
      </c>
      <c r="U449" s="2" t="s">
        <v>114</v>
      </c>
      <c r="V449" s="2" t="s">
        <v>117</v>
      </c>
      <c r="W449" s="8" t="s">
        <v>115</v>
      </c>
      <c r="X449" s="13" t="str">
        <f t="shared" si="13"/>
        <v>3C3J3B3D3A3F3L3H</v>
      </c>
    </row>
    <row r="450" spans="2:24" ht="15.75" thickBot="1" x14ac:dyDescent="0.3">
      <c r="B450" s="7">
        <v>447</v>
      </c>
      <c r="C450" s="3" t="s">
        <v>20</v>
      </c>
      <c r="D450" s="3" t="s">
        <v>48</v>
      </c>
      <c r="E450" s="3" t="s">
        <v>50</v>
      </c>
      <c r="F450" s="3" t="s">
        <v>45</v>
      </c>
      <c r="G450" s="2"/>
      <c r="H450" s="3" t="s">
        <v>58</v>
      </c>
      <c r="I450" s="2"/>
      <c r="J450" s="3" t="s">
        <v>62</v>
      </c>
      <c r="K450" s="2"/>
      <c r="L450" s="3" t="s">
        <v>42</v>
      </c>
      <c r="M450" s="3" t="s">
        <v>70</v>
      </c>
      <c r="N450" s="2"/>
      <c r="O450" s="13" t="str">
        <f t="shared" si="12"/>
        <v>ABCDFHJK</v>
      </c>
      <c r="P450" s="2" t="s">
        <v>115</v>
      </c>
      <c r="Q450" s="2" t="s">
        <v>112</v>
      </c>
      <c r="R450" s="2" t="s">
        <v>121</v>
      </c>
      <c r="S450" s="2" t="s">
        <v>120</v>
      </c>
      <c r="T450" s="2" t="s">
        <v>122</v>
      </c>
      <c r="U450" s="2" t="s">
        <v>114</v>
      </c>
      <c r="V450" s="2" t="s">
        <v>119</v>
      </c>
      <c r="W450" s="8" t="s">
        <v>118</v>
      </c>
      <c r="X450" s="13" t="str">
        <f t="shared" si="13"/>
        <v>3H3J3B3C3A3F3D3K</v>
      </c>
    </row>
    <row r="451" spans="2:24" ht="15.75" thickBot="1" x14ac:dyDescent="0.3">
      <c r="B451" s="7">
        <v>448</v>
      </c>
      <c r="C451" s="3" t="s">
        <v>20</v>
      </c>
      <c r="D451" s="3" t="s">
        <v>48</v>
      </c>
      <c r="E451" s="3" t="s">
        <v>50</v>
      </c>
      <c r="F451" s="3" t="s">
        <v>45</v>
      </c>
      <c r="G451" s="2"/>
      <c r="H451" s="3" t="s">
        <v>58</v>
      </c>
      <c r="I451" s="2"/>
      <c r="J451" s="3" t="s">
        <v>62</v>
      </c>
      <c r="K451" s="3" t="s">
        <v>69</v>
      </c>
      <c r="L451" s="2"/>
      <c r="M451" s="2"/>
      <c r="N451" s="3" t="s">
        <v>71</v>
      </c>
      <c r="O451" s="13" t="str">
        <f t="shared" si="12"/>
        <v>ABCDFHIL</v>
      </c>
      <c r="P451" s="2" t="s">
        <v>115</v>
      </c>
      <c r="Q451" s="2" t="s">
        <v>114</v>
      </c>
      <c r="R451" s="2" t="s">
        <v>121</v>
      </c>
      <c r="S451" s="2" t="s">
        <v>120</v>
      </c>
      <c r="T451" s="2" t="s">
        <v>122</v>
      </c>
      <c r="U451" s="2" t="s">
        <v>119</v>
      </c>
      <c r="V451" s="2" t="s">
        <v>117</v>
      </c>
      <c r="W451" s="8" t="s">
        <v>113</v>
      </c>
      <c r="X451" s="13" t="str">
        <f t="shared" si="13"/>
        <v>3H3F3B3C3A3D3L3I</v>
      </c>
    </row>
    <row r="452" spans="2:24" ht="15.75" thickBot="1" x14ac:dyDescent="0.3">
      <c r="B452" s="7">
        <v>449</v>
      </c>
      <c r="C452" s="3" t="s">
        <v>20</v>
      </c>
      <c r="D452" s="3" t="s">
        <v>48</v>
      </c>
      <c r="E452" s="3" t="s">
        <v>50</v>
      </c>
      <c r="F452" s="3" t="s">
        <v>45</v>
      </c>
      <c r="G452" s="2"/>
      <c r="H452" s="3" t="s">
        <v>58</v>
      </c>
      <c r="I452" s="2"/>
      <c r="J452" s="3" t="s">
        <v>62</v>
      </c>
      <c r="K452" s="3" t="s">
        <v>69</v>
      </c>
      <c r="L452" s="2"/>
      <c r="M452" s="3" t="s">
        <v>70</v>
      </c>
      <c r="N452" s="2"/>
      <c r="O452" s="13" t="str">
        <f t="shared" si="12"/>
        <v>ABCDFHIK</v>
      </c>
      <c r="P452" s="2" t="s">
        <v>115</v>
      </c>
      <c r="Q452" s="2" t="s">
        <v>114</v>
      </c>
      <c r="R452" s="2" t="s">
        <v>121</v>
      </c>
      <c r="S452" s="2" t="s">
        <v>120</v>
      </c>
      <c r="T452" s="2" t="s">
        <v>122</v>
      </c>
      <c r="U452" s="2" t="s">
        <v>119</v>
      </c>
      <c r="V452" s="2" t="s">
        <v>113</v>
      </c>
      <c r="W452" s="8" t="s">
        <v>118</v>
      </c>
      <c r="X452" s="13" t="str">
        <f t="shared" si="13"/>
        <v>3H3F3B3C3A3D3I3K</v>
      </c>
    </row>
    <row r="453" spans="2:24" ht="15.75" thickBot="1" x14ac:dyDescent="0.3">
      <c r="B453" s="7">
        <v>450</v>
      </c>
      <c r="C453" s="3" t="s">
        <v>20</v>
      </c>
      <c r="D453" s="3" t="s">
        <v>48</v>
      </c>
      <c r="E453" s="3" t="s">
        <v>50</v>
      </c>
      <c r="F453" s="3" t="s">
        <v>45</v>
      </c>
      <c r="G453" s="2"/>
      <c r="H453" s="3" t="s">
        <v>58</v>
      </c>
      <c r="I453" s="2"/>
      <c r="J453" s="3" t="s">
        <v>62</v>
      </c>
      <c r="K453" s="3" t="s">
        <v>69</v>
      </c>
      <c r="L453" s="3" t="s">
        <v>42</v>
      </c>
      <c r="M453" s="2"/>
      <c r="N453" s="2"/>
      <c r="O453" s="13" t="str">
        <f t="shared" ref="O453:O498" si="14">_xlfn.CONCAT(C453:N453)</f>
        <v>ABCDFHIJ</v>
      </c>
      <c r="P453" s="2" t="s">
        <v>115</v>
      </c>
      <c r="Q453" s="2" t="s">
        <v>112</v>
      </c>
      <c r="R453" s="2" t="s">
        <v>121</v>
      </c>
      <c r="S453" s="2" t="s">
        <v>120</v>
      </c>
      <c r="T453" s="2" t="s">
        <v>122</v>
      </c>
      <c r="U453" s="2" t="s">
        <v>114</v>
      </c>
      <c r="V453" s="2" t="s">
        <v>119</v>
      </c>
      <c r="W453" s="8" t="s">
        <v>113</v>
      </c>
      <c r="X453" s="13" t="str">
        <f t="shared" ref="X453:X498" si="15">_xlfn.CONCAT(P453:W453)</f>
        <v>3H3J3B3C3A3F3D3I</v>
      </c>
    </row>
    <row r="454" spans="2:24" ht="15.75" thickBot="1" x14ac:dyDescent="0.3">
      <c r="B454" s="7">
        <v>451</v>
      </c>
      <c r="C454" s="3" t="s">
        <v>20</v>
      </c>
      <c r="D454" s="3" t="s">
        <v>48</v>
      </c>
      <c r="E454" s="3" t="s">
        <v>50</v>
      </c>
      <c r="F454" s="3" t="s">
        <v>45</v>
      </c>
      <c r="G454" s="2"/>
      <c r="H454" s="3" t="s">
        <v>58</v>
      </c>
      <c r="I454" s="3" t="s">
        <v>60</v>
      </c>
      <c r="J454" s="2"/>
      <c r="K454" s="2"/>
      <c r="L454" s="2"/>
      <c r="M454" s="3" t="s">
        <v>70</v>
      </c>
      <c r="N454" s="3" t="s">
        <v>71</v>
      </c>
      <c r="O454" s="13" t="str">
        <f t="shared" si="14"/>
        <v>ABCDFGKL</v>
      </c>
      <c r="P454" s="2" t="s">
        <v>120</v>
      </c>
      <c r="Q454" s="2" t="s">
        <v>116</v>
      </c>
      <c r="R454" s="2" t="s">
        <v>121</v>
      </c>
      <c r="S454" s="2" t="s">
        <v>119</v>
      </c>
      <c r="T454" s="2" t="s">
        <v>122</v>
      </c>
      <c r="U454" s="2" t="s">
        <v>114</v>
      </c>
      <c r="V454" s="2" t="s">
        <v>117</v>
      </c>
      <c r="W454" s="8" t="s">
        <v>118</v>
      </c>
      <c r="X454" s="13" t="str">
        <f t="shared" si="15"/>
        <v>3C3G3B3D3A3F3L3K</v>
      </c>
    </row>
    <row r="455" spans="2:24" ht="15.75" thickBot="1" x14ac:dyDescent="0.3">
      <c r="B455" s="7">
        <v>452</v>
      </c>
      <c r="C455" s="3" t="s">
        <v>20</v>
      </c>
      <c r="D455" s="3" t="s">
        <v>48</v>
      </c>
      <c r="E455" s="3" t="s">
        <v>50</v>
      </c>
      <c r="F455" s="3" t="s">
        <v>45</v>
      </c>
      <c r="G455" s="2"/>
      <c r="H455" s="3" t="s">
        <v>58</v>
      </c>
      <c r="I455" s="3" t="s">
        <v>60</v>
      </c>
      <c r="J455" s="2"/>
      <c r="K455" s="2"/>
      <c r="L455" s="3" t="s">
        <v>42</v>
      </c>
      <c r="M455" s="2"/>
      <c r="N455" s="3" t="s">
        <v>71</v>
      </c>
      <c r="O455" s="13" t="str">
        <f t="shared" si="14"/>
        <v>ABCDFGJL</v>
      </c>
      <c r="P455" s="2" t="s">
        <v>120</v>
      </c>
      <c r="Q455" s="2" t="s">
        <v>116</v>
      </c>
      <c r="R455" s="2" t="s">
        <v>121</v>
      </c>
      <c r="S455" s="2" t="s">
        <v>119</v>
      </c>
      <c r="T455" s="2" t="s">
        <v>122</v>
      </c>
      <c r="U455" s="2" t="s">
        <v>114</v>
      </c>
      <c r="V455" s="2" t="s">
        <v>117</v>
      </c>
      <c r="W455" s="8" t="s">
        <v>112</v>
      </c>
      <c r="X455" s="13" t="str">
        <f t="shared" si="15"/>
        <v>3C3G3B3D3A3F3L3J</v>
      </c>
    </row>
    <row r="456" spans="2:24" ht="15.75" thickBot="1" x14ac:dyDescent="0.3">
      <c r="B456" s="7">
        <v>453</v>
      </c>
      <c r="C456" s="3" t="s">
        <v>20</v>
      </c>
      <c r="D456" s="3" t="s">
        <v>48</v>
      </c>
      <c r="E456" s="3" t="s">
        <v>50</v>
      </c>
      <c r="F456" s="3" t="s">
        <v>45</v>
      </c>
      <c r="G456" s="2"/>
      <c r="H456" s="3" t="s">
        <v>58</v>
      </c>
      <c r="I456" s="3" t="s">
        <v>60</v>
      </c>
      <c r="J456" s="2"/>
      <c r="K456" s="2"/>
      <c r="L456" s="3" t="s">
        <v>42</v>
      </c>
      <c r="M456" s="3" t="s">
        <v>70</v>
      </c>
      <c r="N456" s="2"/>
      <c r="O456" s="13" t="str">
        <f t="shared" si="14"/>
        <v>ABCDFGJK</v>
      </c>
      <c r="P456" s="2" t="s">
        <v>120</v>
      </c>
      <c r="Q456" s="2" t="s">
        <v>116</v>
      </c>
      <c r="R456" s="2" t="s">
        <v>121</v>
      </c>
      <c r="S456" s="2" t="s">
        <v>119</v>
      </c>
      <c r="T456" s="2" t="s">
        <v>122</v>
      </c>
      <c r="U456" s="2" t="s">
        <v>114</v>
      </c>
      <c r="V456" s="2" t="s">
        <v>112</v>
      </c>
      <c r="W456" s="8" t="s">
        <v>118</v>
      </c>
      <c r="X456" s="13" t="str">
        <f t="shared" si="15"/>
        <v>3C3G3B3D3A3F3J3K</v>
      </c>
    </row>
    <row r="457" spans="2:24" ht="15.75" thickBot="1" x14ac:dyDescent="0.3">
      <c r="B457" s="7">
        <v>454</v>
      </c>
      <c r="C457" s="3" t="s">
        <v>20</v>
      </c>
      <c r="D457" s="3" t="s">
        <v>48</v>
      </c>
      <c r="E457" s="3" t="s">
        <v>50</v>
      </c>
      <c r="F457" s="3" t="s">
        <v>45</v>
      </c>
      <c r="G457" s="2"/>
      <c r="H457" s="3" t="s">
        <v>58</v>
      </c>
      <c r="I457" s="3" t="s">
        <v>60</v>
      </c>
      <c r="J457" s="2"/>
      <c r="K457" s="3" t="s">
        <v>69</v>
      </c>
      <c r="L457" s="2"/>
      <c r="M457" s="2"/>
      <c r="N457" s="3" t="s">
        <v>71</v>
      </c>
      <c r="O457" s="13" t="str">
        <f t="shared" si="14"/>
        <v>ABCDFGIL</v>
      </c>
      <c r="P457" s="2" t="s">
        <v>120</v>
      </c>
      <c r="Q457" s="2" t="s">
        <v>116</v>
      </c>
      <c r="R457" s="2" t="s">
        <v>121</v>
      </c>
      <c r="S457" s="2" t="s">
        <v>119</v>
      </c>
      <c r="T457" s="2" t="s">
        <v>122</v>
      </c>
      <c r="U457" s="2" t="s">
        <v>114</v>
      </c>
      <c r="V457" s="2" t="s">
        <v>117</v>
      </c>
      <c r="W457" s="8" t="s">
        <v>113</v>
      </c>
      <c r="X457" s="13" t="str">
        <f t="shared" si="15"/>
        <v>3C3G3B3D3A3F3L3I</v>
      </c>
    </row>
    <row r="458" spans="2:24" ht="15.75" thickBot="1" x14ac:dyDescent="0.3">
      <c r="B458" s="7">
        <v>455</v>
      </c>
      <c r="C458" s="3" t="s">
        <v>20</v>
      </c>
      <c r="D458" s="3" t="s">
        <v>48</v>
      </c>
      <c r="E458" s="3" t="s">
        <v>50</v>
      </c>
      <c r="F458" s="3" t="s">
        <v>45</v>
      </c>
      <c r="G458" s="2"/>
      <c r="H458" s="3" t="s">
        <v>58</v>
      </c>
      <c r="I458" s="3" t="s">
        <v>60</v>
      </c>
      <c r="J458" s="2"/>
      <c r="K458" s="3" t="s">
        <v>69</v>
      </c>
      <c r="L458" s="2"/>
      <c r="M458" s="3" t="s">
        <v>70</v>
      </c>
      <c r="N458" s="2"/>
      <c r="O458" s="13" t="str">
        <f t="shared" si="14"/>
        <v>ABCDFGIK</v>
      </c>
      <c r="P458" s="2" t="s">
        <v>120</v>
      </c>
      <c r="Q458" s="2" t="s">
        <v>116</v>
      </c>
      <c r="R458" s="2" t="s">
        <v>121</v>
      </c>
      <c r="S458" s="2" t="s">
        <v>119</v>
      </c>
      <c r="T458" s="2" t="s">
        <v>122</v>
      </c>
      <c r="U458" s="2" t="s">
        <v>114</v>
      </c>
      <c r="V458" s="2" t="s">
        <v>113</v>
      </c>
      <c r="W458" s="8" t="s">
        <v>118</v>
      </c>
      <c r="X458" s="13" t="str">
        <f t="shared" si="15"/>
        <v>3C3G3B3D3A3F3I3K</v>
      </c>
    </row>
    <row r="459" spans="2:24" ht="15.75" thickBot="1" x14ac:dyDescent="0.3">
      <c r="B459" s="7">
        <v>456</v>
      </c>
      <c r="C459" s="3" t="s">
        <v>20</v>
      </c>
      <c r="D459" s="3" t="s">
        <v>48</v>
      </c>
      <c r="E459" s="3" t="s">
        <v>50</v>
      </c>
      <c r="F459" s="3" t="s">
        <v>45</v>
      </c>
      <c r="G459" s="2"/>
      <c r="H459" s="3" t="s">
        <v>58</v>
      </c>
      <c r="I459" s="3" t="s">
        <v>60</v>
      </c>
      <c r="J459" s="2"/>
      <c r="K459" s="3" t="s">
        <v>69</v>
      </c>
      <c r="L459" s="3" t="s">
        <v>42</v>
      </c>
      <c r="M459" s="2"/>
      <c r="N459" s="2"/>
      <c r="O459" s="13" t="str">
        <f t="shared" si="14"/>
        <v>ABCDFGIJ</v>
      </c>
      <c r="P459" s="2" t="s">
        <v>120</v>
      </c>
      <c r="Q459" s="2" t="s">
        <v>116</v>
      </c>
      <c r="R459" s="2" t="s">
        <v>121</v>
      </c>
      <c r="S459" s="2" t="s">
        <v>119</v>
      </c>
      <c r="T459" s="2" t="s">
        <v>122</v>
      </c>
      <c r="U459" s="2" t="s">
        <v>114</v>
      </c>
      <c r="V459" s="2" t="s">
        <v>113</v>
      </c>
      <c r="W459" s="8" t="s">
        <v>112</v>
      </c>
      <c r="X459" s="13" t="str">
        <f t="shared" si="15"/>
        <v>3C3G3B3D3A3F3I3J</v>
      </c>
    </row>
    <row r="460" spans="2:24" ht="15.75" thickBot="1" x14ac:dyDescent="0.3">
      <c r="B460" s="7">
        <v>457</v>
      </c>
      <c r="C460" s="3" t="s">
        <v>20</v>
      </c>
      <c r="D460" s="3" t="s">
        <v>48</v>
      </c>
      <c r="E460" s="3" t="s">
        <v>50</v>
      </c>
      <c r="F460" s="3" t="s">
        <v>45</v>
      </c>
      <c r="G460" s="2"/>
      <c r="H460" s="3" t="s">
        <v>58</v>
      </c>
      <c r="I460" s="3" t="s">
        <v>60</v>
      </c>
      <c r="J460" s="3" t="s">
        <v>62</v>
      </c>
      <c r="K460" s="2"/>
      <c r="L460" s="2"/>
      <c r="M460" s="2"/>
      <c r="N460" s="3" t="s">
        <v>71</v>
      </c>
      <c r="O460" s="13" t="str">
        <f t="shared" si="14"/>
        <v>ABCDFGHL</v>
      </c>
      <c r="P460" s="2" t="s">
        <v>120</v>
      </c>
      <c r="Q460" s="2" t="s">
        <v>116</v>
      </c>
      <c r="R460" s="2" t="s">
        <v>121</v>
      </c>
      <c r="S460" s="2" t="s">
        <v>119</v>
      </c>
      <c r="T460" s="2" t="s">
        <v>122</v>
      </c>
      <c r="U460" s="2" t="s">
        <v>114</v>
      </c>
      <c r="V460" s="2" t="s">
        <v>117</v>
      </c>
      <c r="W460" s="8" t="s">
        <v>115</v>
      </c>
      <c r="X460" s="13" t="str">
        <f t="shared" si="15"/>
        <v>3C3G3B3D3A3F3L3H</v>
      </c>
    </row>
    <row r="461" spans="2:24" ht="15.75" thickBot="1" x14ac:dyDescent="0.3">
      <c r="B461" s="7">
        <v>458</v>
      </c>
      <c r="C461" s="3" t="s">
        <v>20</v>
      </c>
      <c r="D461" s="3" t="s">
        <v>48</v>
      </c>
      <c r="E461" s="3" t="s">
        <v>50</v>
      </c>
      <c r="F461" s="3" t="s">
        <v>45</v>
      </c>
      <c r="G461" s="2"/>
      <c r="H461" s="3" t="s">
        <v>58</v>
      </c>
      <c r="I461" s="3" t="s">
        <v>60</v>
      </c>
      <c r="J461" s="3" t="s">
        <v>62</v>
      </c>
      <c r="K461" s="2"/>
      <c r="L461" s="2"/>
      <c r="M461" s="3" t="s">
        <v>70</v>
      </c>
      <c r="N461" s="2"/>
      <c r="O461" s="13" t="str">
        <f t="shared" si="14"/>
        <v>ABCDFGHK</v>
      </c>
      <c r="P461" s="2" t="s">
        <v>115</v>
      </c>
      <c r="Q461" s="2" t="s">
        <v>116</v>
      </c>
      <c r="R461" s="2" t="s">
        <v>121</v>
      </c>
      <c r="S461" s="2" t="s">
        <v>120</v>
      </c>
      <c r="T461" s="2" t="s">
        <v>122</v>
      </c>
      <c r="U461" s="2" t="s">
        <v>114</v>
      </c>
      <c r="V461" s="2" t="s">
        <v>119</v>
      </c>
      <c r="W461" s="8" t="s">
        <v>118</v>
      </c>
      <c r="X461" s="13" t="str">
        <f t="shared" si="15"/>
        <v>3H3G3B3C3A3F3D3K</v>
      </c>
    </row>
    <row r="462" spans="2:24" ht="15.75" thickBot="1" x14ac:dyDescent="0.3">
      <c r="B462" s="7">
        <v>459</v>
      </c>
      <c r="C462" s="3" t="s">
        <v>20</v>
      </c>
      <c r="D462" s="3" t="s">
        <v>48</v>
      </c>
      <c r="E462" s="3" t="s">
        <v>50</v>
      </c>
      <c r="F462" s="3" t="s">
        <v>45</v>
      </c>
      <c r="G462" s="2"/>
      <c r="H462" s="3" t="s">
        <v>58</v>
      </c>
      <c r="I462" s="3" t="s">
        <v>60</v>
      </c>
      <c r="J462" s="3" t="s">
        <v>62</v>
      </c>
      <c r="K462" s="2"/>
      <c r="L462" s="3" t="s">
        <v>42</v>
      </c>
      <c r="M462" s="2"/>
      <c r="N462" s="2"/>
      <c r="O462" s="13" t="str">
        <f t="shared" si="14"/>
        <v>ABCDFGHJ</v>
      </c>
      <c r="P462" s="2" t="s">
        <v>115</v>
      </c>
      <c r="Q462" s="2" t="s">
        <v>116</v>
      </c>
      <c r="R462" s="2" t="s">
        <v>121</v>
      </c>
      <c r="S462" s="2" t="s">
        <v>120</v>
      </c>
      <c r="T462" s="2" t="s">
        <v>122</v>
      </c>
      <c r="U462" s="2" t="s">
        <v>114</v>
      </c>
      <c r="V462" s="2" t="s">
        <v>119</v>
      </c>
      <c r="W462" s="8" t="s">
        <v>112</v>
      </c>
      <c r="X462" s="13" t="str">
        <f t="shared" si="15"/>
        <v>3H3G3B3C3A3F3D3J</v>
      </c>
    </row>
    <row r="463" spans="2:24" ht="15.75" thickBot="1" x14ac:dyDescent="0.3">
      <c r="B463" s="7">
        <v>460</v>
      </c>
      <c r="C463" s="3" t="s">
        <v>20</v>
      </c>
      <c r="D463" s="3" t="s">
        <v>48</v>
      </c>
      <c r="E463" s="3" t="s">
        <v>50</v>
      </c>
      <c r="F463" s="3" t="s">
        <v>45</v>
      </c>
      <c r="G463" s="2"/>
      <c r="H463" s="3" t="s">
        <v>58</v>
      </c>
      <c r="I463" s="3" t="s">
        <v>60</v>
      </c>
      <c r="J463" s="3" t="s">
        <v>62</v>
      </c>
      <c r="K463" s="3" t="s">
        <v>69</v>
      </c>
      <c r="L463" s="2"/>
      <c r="M463" s="2"/>
      <c r="N463" s="2"/>
      <c r="O463" s="13" t="str">
        <f t="shared" si="14"/>
        <v>ABCDFGHI</v>
      </c>
      <c r="P463" s="2" t="s">
        <v>115</v>
      </c>
      <c r="Q463" s="2" t="s">
        <v>116</v>
      </c>
      <c r="R463" s="2" t="s">
        <v>121</v>
      </c>
      <c r="S463" s="2" t="s">
        <v>120</v>
      </c>
      <c r="T463" s="2" t="s">
        <v>122</v>
      </c>
      <c r="U463" s="2" t="s">
        <v>114</v>
      </c>
      <c r="V463" s="2" t="s">
        <v>119</v>
      </c>
      <c r="W463" s="8" t="s">
        <v>113</v>
      </c>
      <c r="X463" s="13" t="str">
        <f t="shared" si="15"/>
        <v>3H3G3B3C3A3F3D3I</v>
      </c>
    </row>
    <row r="464" spans="2:24" ht="15.75" thickBot="1" x14ac:dyDescent="0.3">
      <c r="B464" s="7">
        <v>461</v>
      </c>
      <c r="C464" s="3" t="s">
        <v>20</v>
      </c>
      <c r="D464" s="3" t="s">
        <v>48</v>
      </c>
      <c r="E464" s="3" t="s">
        <v>50</v>
      </c>
      <c r="F464" s="3" t="s">
        <v>45</v>
      </c>
      <c r="G464" s="3" t="s">
        <v>44</v>
      </c>
      <c r="H464" s="2"/>
      <c r="I464" s="2"/>
      <c r="J464" s="2"/>
      <c r="K464" s="2"/>
      <c r="L464" s="3" t="s">
        <v>42</v>
      </c>
      <c r="M464" s="3" t="s">
        <v>70</v>
      </c>
      <c r="N464" s="3" t="s">
        <v>71</v>
      </c>
      <c r="O464" s="13" t="str">
        <f t="shared" si="14"/>
        <v>ABCDEJKL</v>
      </c>
      <c r="P464" s="2" t="s">
        <v>111</v>
      </c>
      <c r="Q464" s="2" t="s">
        <v>112</v>
      </c>
      <c r="R464" s="2" t="s">
        <v>121</v>
      </c>
      <c r="S464" s="2" t="s">
        <v>120</v>
      </c>
      <c r="T464" s="2" t="s">
        <v>122</v>
      </c>
      <c r="U464" s="2" t="s">
        <v>119</v>
      </c>
      <c r="V464" s="2" t="s">
        <v>117</v>
      </c>
      <c r="W464" s="8" t="s">
        <v>118</v>
      </c>
      <c r="X464" s="13" t="str">
        <f t="shared" si="15"/>
        <v>3E3J3B3C3A3D3L3K</v>
      </c>
    </row>
    <row r="465" spans="2:24" ht="15.75" thickBot="1" x14ac:dyDescent="0.3">
      <c r="B465" s="7">
        <v>462</v>
      </c>
      <c r="C465" s="3" t="s">
        <v>20</v>
      </c>
      <c r="D465" s="3" t="s">
        <v>48</v>
      </c>
      <c r="E465" s="3" t="s">
        <v>50</v>
      </c>
      <c r="F465" s="3" t="s">
        <v>45</v>
      </c>
      <c r="G465" s="3" t="s">
        <v>44</v>
      </c>
      <c r="H465" s="2"/>
      <c r="I465" s="2"/>
      <c r="J465" s="2"/>
      <c r="K465" s="3" t="s">
        <v>69</v>
      </c>
      <c r="L465" s="2"/>
      <c r="M465" s="3" t="s">
        <v>70</v>
      </c>
      <c r="N465" s="3" t="s">
        <v>71</v>
      </c>
      <c r="O465" s="13" t="str">
        <f t="shared" si="14"/>
        <v>ABCDEIKL</v>
      </c>
      <c r="P465" s="2" t="s">
        <v>111</v>
      </c>
      <c r="Q465" s="2" t="s">
        <v>113</v>
      </c>
      <c r="R465" s="2" t="s">
        <v>121</v>
      </c>
      <c r="S465" s="2" t="s">
        <v>120</v>
      </c>
      <c r="T465" s="2" t="s">
        <v>122</v>
      </c>
      <c r="U465" s="2" t="s">
        <v>119</v>
      </c>
      <c r="V465" s="2" t="s">
        <v>117</v>
      </c>
      <c r="W465" s="8" t="s">
        <v>118</v>
      </c>
      <c r="X465" s="13" t="str">
        <f t="shared" si="15"/>
        <v>3E3I3B3C3A3D3L3K</v>
      </c>
    </row>
    <row r="466" spans="2:24" ht="15.75" thickBot="1" x14ac:dyDescent="0.3">
      <c r="B466" s="7">
        <v>463</v>
      </c>
      <c r="C466" s="3" t="s">
        <v>20</v>
      </c>
      <c r="D466" s="3" t="s">
        <v>48</v>
      </c>
      <c r="E466" s="3" t="s">
        <v>50</v>
      </c>
      <c r="F466" s="3" t="s">
        <v>45</v>
      </c>
      <c r="G466" s="3" t="s">
        <v>44</v>
      </c>
      <c r="H466" s="2"/>
      <c r="I466" s="2"/>
      <c r="J466" s="2"/>
      <c r="K466" s="3" t="s">
        <v>69</v>
      </c>
      <c r="L466" s="3" t="s">
        <v>42</v>
      </c>
      <c r="M466" s="2"/>
      <c r="N466" s="3" t="s">
        <v>71</v>
      </c>
      <c r="O466" s="13" t="str">
        <f t="shared" si="14"/>
        <v>ABCDEIJL</v>
      </c>
      <c r="P466" s="2" t="s">
        <v>111</v>
      </c>
      <c r="Q466" s="2" t="s">
        <v>112</v>
      </c>
      <c r="R466" s="2" t="s">
        <v>121</v>
      </c>
      <c r="S466" s="2" t="s">
        <v>120</v>
      </c>
      <c r="T466" s="2" t="s">
        <v>122</v>
      </c>
      <c r="U466" s="2" t="s">
        <v>119</v>
      </c>
      <c r="V466" s="2" t="s">
        <v>117</v>
      </c>
      <c r="W466" s="8" t="s">
        <v>113</v>
      </c>
      <c r="X466" s="13" t="str">
        <f t="shared" si="15"/>
        <v>3E3J3B3C3A3D3L3I</v>
      </c>
    </row>
    <row r="467" spans="2:24" ht="15.75" thickBot="1" x14ac:dyDescent="0.3">
      <c r="B467" s="7">
        <v>464</v>
      </c>
      <c r="C467" s="3" t="s">
        <v>20</v>
      </c>
      <c r="D467" s="3" t="s">
        <v>48</v>
      </c>
      <c r="E467" s="3" t="s">
        <v>50</v>
      </c>
      <c r="F467" s="3" t="s">
        <v>45</v>
      </c>
      <c r="G467" s="3" t="s">
        <v>44</v>
      </c>
      <c r="H467" s="2"/>
      <c r="I467" s="2"/>
      <c r="J467" s="2"/>
      <c r="K467" s="3" t="s">
        <v>69</v>
      </c>
      <c r="L467" s="3" t="s">
        <v>42</v>
      </c>
      <c r="M467" s="3" t="s">
        <v>70</v>
      </c>
      <c r="N467" s="2"/>
      <c r="O467" s="13" t="str">
        <f t="shared" si="14"/>
        <v>ABCDEIJK</v>
      </c>
      <c r="P467" s="2" t="s">
        <v>111</v>
      </c>
      <c r="Q467" s="2" t="s">
        <v>112</v>
      </c>
      <c r="R467" s="2" t="s">
        <v>121</v>
      </c>
      <c r="S467" s="2" t="s">
        <v>120</v>
      </c>
      <c r="T467" s="2" t="s">
        <v>122</v>
      </c>
      <c r="U467" s="2" t="s">
        <v>119</v>
      </c>
      <c r="V467" s="2" t="s">
        <v>113</v>
      </c>
      <c r="W467" s="8" t="s">
        <v>118</v>
      </c>
      <c r="X467" s="13" t="str">
        <f t="shared" si="15"/>
        <v>3E3J3B3C3A3D3I3K</v>
      </c>
    </row>
    <row r="468" spans="2:24" ht="15.75" thickBot="1" x14ac:dyDescent="0.3">
      <c r="B468" s="7">
        <v>465</v>
      </c>
      <c r="C468" s="3" t="s">
        <v>20</v>
      </c>
      <c r="D468" s="3" t="s">
        <v>48</v>
      </c>
      <c r="E468" s="3" t="s">
        <v>50</v>
      </c>
      <c r="F468" s="3" t="s">
        <v>45</v>
      </c>
      <c r="G468" s="3" t="s">
        <v>44</v>
      </c>
      <c r="H468" s="2"/>
      <c r="I468" s="2"/>
      <c r="J468" s="3" t="s">
        <v>62</v>
      </c>
      <c r="K468" s="2"/>
      <c r="L468" s="2"/>
      <c r="M468" s="3" t="s">
        <v>70</v>
      </c>
      <c r="N468" s="3" t="s">
        <v>71</v>
      </c>
      <c r="O468" s="13" t="str">
        <f t="shared" si="14"/>
        <v>ABCDEHKL</v>
      </c>
      <c r="P468" s="2" t="s">
        <v>115</v>
      </c>
      <c r="Q468" s="2" t="s">
        <v>111</v>
      </c>
      <c r="R468" s="2" t="s">
        <v>121</v>
      </c>
      <c r="S468" s="2" t="s">
        <v>120</v>
      </c>
      <c r="T468" s="2" t="s">
        <v>122</v>
      </c>
      <c r="U468" s="2" t="s">
        <v>119</v>
      </c>
      <c r="V468" s="2" t="s">
        <v>117</v>
      </c>
      <c r="W468" s="8" t="s">
        <v>118</v>
      </c>
      <c r="X468" s="13" t="str">
        <f t="shared" si="15"/>
        <v>3H3E3B3C3A3D3L3K</v>
      </c>
    </row>
    <row r="469" spans="2:24" ht="15.75" thickBot="1" x14ac:dyDescent="0.3">
      <c r="B469" s="7">
        <v>466</v>
      </c>
      <c r="C469" s="3" t="s">
        <v>20</v>
      </c>
      <c r="D469" s="3" t="s">
        <v>48</v>
      </c>
      <c r="E469" s="3" t="s">
        <v>50</v>
      </c>
      <c r="F469" s="3" t="s">
        <v>45</v>
      </c>
      <c r="G469" s="3" t="s">
        <v>44</v>
      </c>
      <c r="H469" s="2"/>
      <c r="I469" s="2"/>
      <c r="J469" s="3" t="s">
        <v>62</v>
      </c>
      <c r="K469" s="2"/>
      <c r="L469" s="3" t="s">
        <v>42</v>
      </c>
      <c r="M469" s="2"/>
      <c r="N469" s="3" t="s">
        <v>71</v>
      </c>
      <c r="O469" s="13" t="str">
        <f t="shared" si="14"/>
        <v>ABCDEHJL</v>
      </c>
      <c r="P469" s="2" t="s">
        <v>115</v>
      </c>
      <c r="Q469" s="2" t="s">
        <v>112</v>
      </c>
      <c r="R469" s="2" t="s">
        <v>121</v>
      </c>
      <c r="S469" s="2" t="s">
        <v>120</v>
      </c>
      <c r="T469" s="2" t="s">
        <v>122</v>
      </c>
      <c r="U469" s="2" t="s">
        <v>119</v>
      </c>
      <c r="V469" s="2" t="s">
        <v>117</v>
      </c>
      <c r="W469" s="8" t="s">
        <v>111</v>
      </c>
      <c r="X469" s="13" t="str">
        <f t="shared" si="15"/>
        <v>3H3J3B3C3A3D3L3E</v>
      </c>
    </row>
    <row r="470" spans="2:24" ht="15.75" thickBot="1" x14ac:dyDescent="0.3">
      <c r="B470" s="7">
        <v>467</v>
      </c>
      <c r="C470" s="3" t="s">
        <v>20</v>
      </c>
      <c r="D470" s="3" t="s">
        <v>48</v>
      </c>
      <c r="E470" s="3" t="s">
        <v>50</v>
      </c>
      <c r="F470" s="3" t="s">
        <v>45</v>
      </c>
      <c r="G470" s="3" t="s">
        <v>44</v>
      </c>
      <c r="H470" s="2"/>
      <c r="I470" s="2"/>
      <c r="J470" s="3" t="s">
        <v>62</v>
      </c>
      <c r="K470" s="2"/>
      <c r="L470" s="3" t="s">
        <v>42</v>
      </c>
      <c r="M470" s="3" t="s">
        <v>70</v>
      </c>
      <c r="N470" s="2"/>
      <c r="O470" s="13" t="str">
        <f t="shared" si="14"/>
        <v>ABCDEHJK</v>
      </c>
      <c r="P470" s="2" t="s">
        <v>115</v>
      </c>
      <c r="Q470" s="2" t="s">
        <v>112</v>
      </c>
      <c r="R470" s="2" t="s">
        <v>121</v>
      </c>
      <c r="S470" s="2" t="s">
        <v>120</v>
      </c>
      <c r="T470" s="2" t="s">
        <v>122</v>
      </c>
      <c r="U470" s="2" t="s">
        <v>119</v>
      </c>
      <c r="V470" s="2" t="s">
        <v>111</v>
      </c>
      <c r="W470" s="8" t="s">
        <v>118</v>
      </c>
      <c r="X470" s="13" t="str">
        <f t="shared" si="15"/>
        <v>3H3J3B3C3A3D3E3K</v>
      </c>
    </row>
    <row r="471" spans="2:24" ht="15.75" thickBot="1" x14ac:dyDescent="0.3">
      <c r="B471" s="7">
        <v>468</v>
      </c>
      <c r="C471" s="3" t="s">
        <v>20</v>
      </c>
      <c r="D471" s="3" t="s">
        <v>48</v>
      </c>
      <c r="E471" s="3" t="s">
        <v>50</v>
      </c>
      <c r="F471" s="3" t="s">
        <v>45</v>
      </c>
      <c r="G471" s="3" t="s">
        <v>44</v>
      </c>
      <c r="H471" s="2"/>
      <c r="I471" s="2"/>
      <c r="J471" s="3" t="s">
        <v>62</v>
      </c>
      <c r="K471" s="3" t="s">
        <v>69</v>
      </c>
      <c r="L471" s="2"/>
      <c r="M471" s="2"/>
      <c r="N471" s="3" t="s">
        <v>71</v>
      </c>
      <c r="O471" s="13" t="str">
        <f t="shared" si="14"/>
        <v>ABCDEHIL</v>
      </c>
      <c r="P471" s="2" t="s">
        <v>115</v>
      </c>
      <c r="Q471" s="2" t="s">
        <v>111</v>
      </c>
      <c r="R471" s="2" t="s">
        <v>121</v>
      </c>
      <c r="S471" s="2" t="s">
        <v>120</v>
      </c>
      <c r="T471" s="2" t="s">
        <v>122</v>
      </c>
      <c r="U471" s="2" t="s">
        <v>119</v>
      </c>
      <c r="V471" s="2" t="s">
        <v>117</v>
      </c>
      <c r="W471" s="8" t="s">
        <v>113</v>
      </c>
      <c r="X471" s="13" t="str">
        <f t="shared" si="15"/>
        <v>3H3E3B3C3A3D3L3I</v>
      </c>
    </row>
    <row r="472" spans="2:24" ht="15.75" thickBot="1" x14ac:dyDescent="0.3">
      <c r="B472" s="7">
        <v>469</v>
      </c>
      <c r="C472" s="3" t="s">
        <v>20</v>
      </c>
      <c r="D472" s="3" t="s">
        <v>48</v>
      </c>
      <c r="E472" s="3" t="s">
        <v>50</v>
      </c>
      <c r="F472" s="3" t="s">
        <v>45</v>
      </c>
      <c r="G472" s="3" t="s">
        <v>44</v>
      </c>
      <c r="H472" s="2"/>
      <c r="I472" s="2"/>
      <c r="J472" s="3" t="s">
        <v>62</v>
      </c>
      <c r="K472" s="3" t="s">
        <v>69</v>
      </c>
      <c r="L472" s="2"/>
      <c r="M472" s="3" t="s">
        <v>70</v>
      </c>
      <c r="N472" s="2"/>
      <c r="O472" s="13" t="str">
        <f t="shared" si="14"/>
        <v>ABCDEHIK</v>
      </c>
      <c r="P472" s="2" t="s">
        <v>115</v>
      </c>
      <c r="Q472" s="2" t="s">
        <v>111</v>
      </c>
      <c r="R472" s="2" t="s">
        <v>121</v>
      </c>
      <c r="S472" s="2" t="s">
        <v>120</v>
      </c>
      <c r="T472" s="2" t="s">
        <v>122</v>
      </c>
      <c r="U472" s="2" t="s">
        <v>119</v>
      </c>
      <c r="V472" s="2" t="s">
        <v>113</v>
      </c>
      <c r="W472" s="8" t="s">
        <v>118</v>
      </c>
      <c r="X472" s="13" t="str">
        <f t="shared" si="15"/>
        <v>3H3E3B3C3A3D3I3K</v>
      </c>
    </row>
    <row r="473" spans="2:24" ht="15.75" thickBot="1" x14ac:dyDescent="0.3">
      <c r="B473" s="7">
        <v>470</v>
      </c>
      <c r="C473" s="3" t="s">
        <v>20</v>
      </c>
      <c r="D473" s="3" t="s">
        <v>48</v>
      </c>
      <c r="E473" s="3" t="s">
        <v>50</v>
      </c>
      <c r="F473" s="3" t="s">
        <v>45</v>
      </c>
      <c r="G473" s="3" t="s">
        <v>44</v>
      </c>
      <c r="H473" s="2"/>
      <c r="I473" s="2"/>
      <c r="J473" s="3" t="s">
        <v>62</v>
      </c>
      <c r="K473" s="3" t="s">
        <v>69</v>
      </c>
      <c r="L473" s="3" t="s">
        <v>42</v>
      </c>
      <c r="M473" s="2"/>
      <c r="N473" s="2"/>
      <c r="O473" s="13" t="str">
        <f t="shared" si="14"/>
        <v>ABCDEHIJ</v>
      </c>
      <c r="P473" s="2" t="s">
        <v>115</v>
      </c>
      <c r="Q473" s="2" t="s">
        <v>112</v>
      </c>
      <c r="R473" s="2" t="s">
        <v>121</v>
      </c>
      <c r="S473" s="2" t="s">
        <v>120</v>
      </c>
      <c r="T473" s="2" t="s">
        <v>122</v>
      </c>
      <c r="U473" s="2" t="s">
        <v>119</v>
      </c>
      <c r="V473" s="2" t="s">
        <v>111</v>
      </c>
      <c r="W473" s="8" t="s">
        <v>113</v>
      </c>
      <c r="X473" s="13" t="str">
        <f t="shared" si="15"/>
        <v>3H3J3B3C3A3D3E3I</v>
      </c>
    </row>
    <row r="474" spans="2:24" ht="15.75" thickBot="1" x14ac:dyDescent="0.3">
      <c r="B474" s="7">
        <v>471</v>
      </c>
      <c r="C474" s="3" t="s">
        <v>20</v>
      </c>
      <c r="D474" s="3" t="s">
        <v>48</v>
      </c>
      <c r="E474" s="3" t="s">
        <v>50</v>
      </c>
      <c r="F474" s="3" t="s">
        <v>45</v>
      </c>
      <c r="G474" s="3" t="s">
        <v>44</v>
      </c>
      <c r="H474" s="2"/>
      <c r="I474" s="3" t="s">
        <v>60</v>
      </c>
      <c r="J474" s="2"/>
      <c r="K474" s="2"/>
      <c r="L474" s="2"/>
      <c r="M474" s="3" t="s">
        <v>70</v>
      </c>
      <c r="N474" s="3" t="s">
        <v>71</v>
      </c>
      <c r="O474" s="13" t="str">
        <f t="shared" si="14"/>
        <v>ABCDEGKL</v>
      </c>
      <c r="P474" s="2" t="s">
        <v>111</v>
      </c>
      <c r="Q474" s="2" t="s">
        <v>116</v>
      </c>
      <c r="R474" s="2" t="s">
        <v>121</v>
      </c>
      <c r="S474" s="2" t="s">
        <v>120</v>
      </c>
      <c r="T474" s="2" t="s">
        <v>122</v>
      </c>
      <c r="U474" s="2" t="s">
        <v>119</v>
      </c>
      <c r="V474" s="2" t="s">
        <v>117</v>
      </c>
      <c r="W474" s="8" t="s">
        <v>118</v>
      </c>
      <c r="X474" s="13" t="str">
        <f t="shared" si="15"/>
        <v>3E3G3B3C3A3D3L3K</v>
      </c>
    </row>
    <row r="475" spans="2:24" ht="15.75" thickBot="1" x14ac:dyDescent="0.3">
      <c r="B475" s="7">
        <v>472</v>
      </c>
      <c r="C475" s="3" t="s">
        <v>20</v>
      </c>
      <c r="D475" s="3" t="s">
        <v>48</v>
      </c>
      <c r="E475" s="3" t="s">
        <v>50</v>
      </c>
      <c r="F475" s="3" t="s">
        <v>45</v>
      </c>
      <c r="G475" s="3" t="s">
        <v>44</v>
      </c>
      <c r="H475" s="2"/>
      <c r="I475" s="3" t="s">
        <v>60</v>
      </c>
      <c r="J475" s="2"/>
      <c r="K475" s="2"/>
      <c r="L475" s="3" t="s">
        <v>42</v>
      </c>
      <c r="M475" s="2"/>
      <c r="N475" s="3" t="s">
        <v>71</v>
      </c>
      <c r="O475" s="13" t="str">
        <f t="shared" si="14"/>
        <v>ABCDEGJL</v>
      </c>
      <c r="P475" s="2" t="s">
        <v>111</v>
      </c>
      <c r="Q475" s="2" t="s">
        <v>116</v>
      </c>
      <c r="R475" s="2" t="s">
        <v>121</v>
      </c>
      <c r="S475" s="2" t="s">
        <v>120</v>
      </c>
      <c r="T475" s="2" t="s">
        <v>122</v>
      </c>
      <c r="U475" s="2" t="s">
        <v>119</v>
      </c>
      <c r="V475" s="2" t="s">
        <v>117</v>
      </c>
      <c r="W475" s="8" t="s">
        <v>112</v>
      </c>
      <c r="X475" s="13" t="str">
        <f t="shared" si="15"/>
        <v>3E3G3B3C3A3D3L3J</v>
      </c>
    </row>
    <row r="476" spans="2:24" ht="15.75" thickBot="1" x14ac:dyDescent="0.3">
      <c r="B476" s="7">
        <v>473</v>
      </c>
      <c r="C476" s="3" t="s">
        <v>20</v>
      </c>
      <c r="D476" s="3" t="s">
        <v>48</v>
      </c>
      <c r="E476" s="3" t="s">
        <v>50</v>
      </c>
      <c r="F476" s="3" t="s">
        <v>45</v>
      </c>
      <c r="G476" s="3" t="s">
        <v>44</v>
      </c>
      <c r="H476" s="2"/>
      <c r="I476" s="3" t="s">
        <v>60</v>
      </c>
      <c r="J476" s="2"/>
      <c r="K476" s="2"/>
      <c r="L476" s="3" t="s">
        <v>42</v>
      </c>
      <c r="M476" s="3" t="s">
        <v>70</v>
      </c>
      <c r="N476" s="2"/>
      <c r="O476" s="13" t="str">
        <f t="shared" si="14"/>
        <v>ABCDEGJK</v>
      </c>
      <c r="P476" s="2" t="s">
        <v>111</v>
      </c>
      <c r="Q476" s="2" t="s">
        <v>116</v>
      </c>
      <c r="R476" s="2" t="s">
        <v>121</v>
      </c>
      <c r="S476" s="2" t="s">
        <v>120</v>
      </c>
      <c r="T476" s="2" t="s">
        <v>122</v>
      </c>
      <c r="U476" s="2" t="s">
        <v>119</v>
      </c>
      <c r="V476" s="2" t="s">
        <v>112</v>
      </c>
      <c r="W476" s="8" t="s">
        <v>118</v>
      </c>
      <c r="X476" s="13" t="str">
        <f t="shared" si="15"/>
        <v>3E3G3B3C3A3D3J3K</v>
      </c>
    </row>
    <row r="477" spans="2:24" ht="15.75" thickBot="1" x14ac:dyDescent="0.3">
      <c r="B477" s="7">
        <v>474</v>
      </c>
      <c r="C477" s="3" t="s">
        <v>20</v>
      </c>
      <c r="D477" s="3" t="s">
        <v>48</v>
      </c>
      <c r="E477" s="3" t="s">
        <v>50</v>
      </c>
      <c r="F477" s="3" t="s">
        <v>45</v>
      </c>
      <c r="G477" s="3" t="s">
        <v>44</v>
      </c>
      <c r="H477" s="2"/>
      <c r="I477" s="3" t="s">
        <v>60</v>
      </c>
      <c r="J477" s="2"/>
      <c r="K477" s="3" t="s">
        <v>69</v>
      </c>
      <c r="L477" s="2"/>
      <c r="M477" s="2"/>
      <c r="N477" s="3" t="s">
        <v>71</v>
      </c>
      <c r="O477" s="13" t="str">
        <f t="shared" si="14"/>
        <v>ABCDEGIL</v>
      </c>
      <c r="P477" s="2" t="s">
        <v>111</v>
      </c>
      <c r="Q477" s="2" t="s">
        <v>116</v>
      </c>
      <c r="R477" s="2" t="s">
        <v>121</v>
      </c>
      <c r="S477" s="2" t="s">
        <v>120</v>
      </c>
      <c r="T477" s="2" t="s">
        <v>122</v>
      </c>
      <c r="U477" s="2" t="s">
        <v>119</v>
      </c>
      <c r="V477" s="2" t="s">
        <v>117</v>
      </c>
      <c r="W477" s="8" t="s">
        <v>113</v>
      </c>
      <c r="X477" s="13" t="str">
        <f t="shared" si="15"/>
        <v>3E3G3B3C3A3D3L3I</v>
      </c>
    </row>
    <row r="478" spans="2:24" ht="15.75" thickBot="1" x14ac:dyDescent="0.3">
      <c r="B478" s="7">
        <v>475</v>
      </c>
      <c r="C478" s="3" t="s">
        <v>20</v>
      </c>
      <c r="D478" s="3" t="s">
        <v>48</v>
      </c>
      <c r="E478" s="3" t="s">
        <v>50</v>
      </c>
      <c r="F478" s="3" t="s">
        <v>45</v>
      </c>
      <c r="G478" s="3" t="s">
        <v>44</v>
      </c>
      <c r="H478" s="2"/>
      <c r="I478" s="3" t="s">
        <v>60</v>
      </c>
      <c r="J478" s="2"/>
      <c r="K478" s="3" t="s">
        <v>69</v>
      </c>
      <c r="L478" s="2"/>
      <c r="M478" s="3" t="s">
        <v>70</v>
      </c>
      <c r="N478" s="2"/>
      <c r="O478" s="13" t="str">
        <f t="shared" si="14"/>
        <v>ABCDEGIK</v>
      </c>
      <c r="P478" s="2" t="s">
        <v>111</v>
      </c>
      <c r="Q478" s="2" t="s">
        <v>116</v>
      </c>
      <c r="R478" s="2" t="s">
        <v>121</v>
      </c>
      <c r="S478" s="2" t="s">
        <v>120</v>
      </c>
      <c r="T478" s="2" t="s">
        <v>122</v>
      </c>
      <c r="U478" s="2" t="s">
        <v>119</v>
      </c>
      <c r="V478" s="2" t="s">
        <v>113</v>
      </c>
      <c r="W478" s="8" t="s">
        <v>118</v>
      </c>
      <c r="X478" s="13" t="str">
        <f t="shared" si="15"/>
        <v>3E3G3B3C3A3D3I3K</v>
      </c>
    </row>
    <row r="479" spans="2:24" ht="15.75" thickBot="1" x14ac:dyDescent="0.3">
      <c r="B479" s="7">
        <v>476</v>
      </c>
      <c r="C479" s="3" t="s">
        <v>20</v>
      </c>
      <c r="D479" s="3" t="s">
        <v>48</v>
      </c>
      <c r="E479" s="3" t="s">
        <v>50</v>
      </c>
      <c r="F479" s="3" t="s">
        <v>45</v>
      </c>
      <c r="G479" s="3" t="s">
        <v>44</v>
      </c>
      <c r="H479" s="2"/>
      <c r="I479" s="3" t="s">
        <v>60</v>
      </c>
      <c r="J479" s="2"/>
      <c r="K479" s="3" t="s">
        <v>69</v>
      </c>
      <c r="L479" s="3" t="s">
        <v>42</v>
      </c>
      <c r="M479" s="2"/>
      <c r="N479" s="2"/>
      <c r="O479" s="13" t="str">
        <f t="shared" si="14"/>
        <v>ABCDEGIJ</v>
      </c>
      <c r="P479" s="2" t="s">
        <v>111</v>
      </c>
      <c r="Q479" s="2" t="s">
        <v>116</v>
      </c>
      <c r="R479" s="2" t="s">
        <v>121</v>
      </c>
      <c r="S479" s="2" t="s">
        <v>120</v>
      </c>
      <c r="T479" s="2" t="s">
        <v>122</v>
      </c>
      <c r="U479" s="2" t="s">
        <v>119</v>
      </c>
      <c r="V479" s="2" t="s">
        <v>113</v>
      </c>
      <c r="W479" s="8" t="s">
        <v>112</v>
      </c>
      <c r="X479" s="13" t="str">
        <f t="shared" si="15"/>
        <v>3E3G3B3C3A3D3I3J</v>
      </c>
    </row>
    <row r="480" spans="2:24" ht="15.75" thickBot="1" x14ac:dyDescent="0.3">
      <c r="B480" s="7">
        <v>477</v>
      </c>
      <c r="C480" s="3" t="s">
        <v>20</v>
      </c>
      <c r="D480" s="3" t="s">
        <v>48</v>
      </c>
      <c r="E480" s="3" t="s">
        <v>50</v>
      </c>
      <c r="F480" s="3" t="s">
        <v>45</v>
      </c>
      <c r="G480" s="3" t="s">
        <v>44</v>
      </c>
      <c r="H480" s="2"/>
      <c r="I480" s="3" t="s">
        <v>60</v>
      </c>
      <c r="J480" s="3" t="s">
        <v>62</v>
      </c>
      <c r="K480" s="2"/>
      <c r="L480" s="2"/>
      <c r="M480" s="2"/>
      <c r="N480" s="3" t="s">
        <v>71</v>
      </c>
      <c r="O480" s="13" t="str">
        <f t="shared" si="14"/>
        <v>ABCDEGHL</v>
      </c>
      <c r="P480" s="2" t="s">
        <v>115</v>
      </c>
      <c r="Q480" s="2" t="s">
        <v>116</v>
      </c>
      <c r="R480" s="2" t="s">
        <v>121</v>
      </c>
      <c r="S480" s="2" t="s">
        <v>120</v>
      </c>
      <c r="T480" s="2" t="s">
        <v>122</v>
      </c>
      <c r="U480" s="2" t="s">
        <v>119</v>
      </c>
      <c r="V480" s="2" t="s">
        <v>117</v>
      </c>
      <c r="W480" s="8" t="s">
        <v>111</v>
      </c>
      <c r="X480" s="13" t="str">
        <f t="shared" si="15"/>
        <v>3H3G3B3C3A3D3L3E</v>
      </c>
    </row>
    <row r="481" spans="2:24" ht="15.75" thickBot="1" x14ac:dyDescent="0.3">
      <c r="B481" s="7">
        <v>478</v>
      </c>
      <c r="C481" s="3" t="s">
        <v>20</v>
      </c>
      <c r="D481" s="3" t="s">
        <v>48</v>
      </c>
      <c r="E481" s="3" t="s">
        <v>50</v>
      </c>
      <c r="F481" s="3" t="s">
        <v>45</v>
      </c>
      <c r="G481" s="3" t="s">
        <v>44</v>
      </c>
      <c r="H481" s="2"/>
      <c r="I481" s="3" t="s">
        <v>60</v>
      </c>
      <c r="J481" s="3" t="s">
        <v>62</v>
      </c>
      <c r="K481" s="2"/>
      <c r="L481" s="2"/>
      <c r="M481" s="3" t="s">
        <v>70</v>
      </c>
      <c r="N481" s="2"/>
      <c r="O481" s="13" t="str">
        <f t="shared" si="14"/>
        <v>ABCDEGHK</v>
      </c>
      <c r="P481" s="2" t="s">
        <v>115</v>
      </c>
      <c r="Q481" s="2" t="s">
        <v>116</v>
      </c>
      <c r="R481" s="2" t="s">
        <v>121</v>
      </c>
      <c r="S481" s="2" t="s">
        <v>120</v>
      </c>
      <c r="T481" s="2" t="s">
        <v>122</v>
      </c>
      <c r="U481" s="2" t="s">
        <v>119</v>
      </c>
      <c r="V481" s="2" t="s">
        <v>111</v>
      </c>
      <c r="W481" s="8" t="s">
        <v>118</v>
      </c>
      <c r="X481" s="13" t="str">
        <f t="shared" si="15"/>
        <v>3H3G3B3C3A3D3E3K</v>
      </c>
    </row>
    <row r="482" spans="2:24" ht="15.75" thickBot="1" x14ac:dyDescent="0.3">
      <c r="B482" s="7">
        <v>479</v>
      </c>
      <c r="C482" s="3" t="s">
        <v>20</v>
      </c>
      <c r="D482" s="3" t="s">
        <v>48</v>
      </c>
      <c r="E482" s="3" t="s">
        <v>50</v>
      </c>
      <c r="F482" s="3" t="s">
        <v>45</v>
      </c>
      <c r="G482" s="3" t="s">
        <v>44</v>
      </c>
      <c r="H482" s="2"/>
      <c r="I482" s="3" t="s">
        <v>60</v>
      </c>
      <c r="J482" s="3" t="s">
        <v>62</v>
      </c>
      <c r="K482" s="2"/>
      <c r="L482" s="3" t="s">
        <v>42</v>
      </c>
      <c r="M482" s="2"/>
      <c r="N482" s="2"/>
      <c r="O482" s="13" t="str">
        <f t="shared" si="14"/>
        <v>ABCDEGHJ</v>
      </c>
      <c r="P482" s="2" t="s">
        <v>115</v>
      </c>
      <c r="Q482" s="2" t="s">
        <v>116</v>
      </c>
      <c r="R482" s="2" t="s">
        <v>121</v>
      </c>
      <c r="S482" s="2" t="s">
        <v>120</v>
      </c>
      <c r="T482" s="2" t="s">
        <v>122</v>
      </c>
      <c r="U482" s="2" t="s">
        <v>119</v>
      </c>
      <c r="V482" s="2" t="s">
        <v>111</v>
      </c>
      <c r="W482" s="8" t="s">
        <v>112</v>
      </c>
      <c r="X482" s="13" t="str">
        <f t="shared" si="15"/>
        <v>3H3G3B3C3A3D3E3J</v>
      </c>
    </row>
    <row r="483" spans="2:24" ht="15.75" thickBot="1" x14ac:dyDescent="0.3">
      <c r="B483" s="7">
        <v>480</v>
      </c>
      <c r="C483" s="3" t="s">
        <v>20</v>
      </c>
      <c r="D483" s="3" t="s">
        <v>48</v>
      </c>
      <c r="E483" s="3" t="s">
        <v>50</v>
      </c>
      <c r="F483" s="3" t="s">
        <v>45</v>
      </c>
      <c r="G483" s="3" t="s">
        <v>44</v>
      </c>
      <c r="H483" s="2"/>
      <c r="I483" s="3" t="s">
        <v>60</v>
      </c>
      <c r="J483" s="3" t="s">
        <v>62</v>
      </c>
      <c r="K483" s="3" t="s">
        <v>69</v>
      </c>
      <c r="L483" s="2"/>
      <c r="M483" s="2"/>
      <c r="N483" s="2"/>
      <c r="O483" s="13" t="str">
        <f t="shared" si="14"/>
        <v>ABCDEGHI</v>
      </c>
      <c r="P483" s="2" t="s">
        <v>115</v>
      </c>
      <c r="Q483" s="2" t="s">
        <v>116</v>
      </c>
      <c r="R483" s="2" t="s">
        <v>121</v>
      </c>
      <c r="S483" s="2" t="s">
        <v>120</v>
      </c>
      <c r="T483" s="2" t="s">
        <v>122</v>
      </c>
      <c r="U483" s="2" t="s">
        <v>119</v>
      </c>
      <c r="V483" s="2" t="s">
        <v>111</v>
      </c>
      <c r="W483" s="8" t="s">
        <v>113</v>
      </c>
      <c r="X483" s="13" t="str">
        <f t="shared" si="15"/>
        <v>3H3G3B3C3A3D3E3I</v>
      </c>
    </row>
    <row r="484" spans="2:24" ht="15.75" thickBot="1" x14ac:dyDescent="0.3">
      <c r="B484" s="7">
        <v>481</v>
      </c>
      <c r="C484" s="3" t="s">
        <v>20</v>
      </c>
      <c r="D484" s="3" t="s">
        <v>48</v>
      </c>
      <c r="E484" s="3" t="s">
        <v>50</v>
      </c>
      <c r="F484" s="3" t="s">
        <v>45</v>
      </c>
      <c r="G484" s="3" t="s">
        <v>44</v>
      </c>
      <c r="H484" s="3" t="s">
        <v>58</v>
      </c>
      <c r="I484" s="2"/>
      <c r="J484" s="2"/>
      <c r="K484" s="2"/>
      <c r="L484" s="2"/>
      <c r="M484" s="3" t="s">
        <v>70</v>
      </c>
      <c r="N484" s="3" t="s">
        <v>71</v>
      </c>
      <c r="O484" s="13" t="str">
        <f t="shared" si="14"/>
        <v>ABCDEFKL</v>
      </c>
      <c r="P484" s="2" t="s">
        <v>120</v>
      </c>
      <c r="Q484" s="2" t="s">
        <v>111</v>
      </c>
      <c r="R484" s="2" t="s">
        <v>121</v>
      </c>
      <c r="S484" s="2" t="s">
        <v>119</v>
      </c>
      <c r="T484" s="2" t="s">
        <v>122</v>
      </c>
      <c r="U484" s="2" t="s">
        <v>114</v>
      </c>
      <c r="V484" s="2" t="s">
        <v>117</v>
      </c>
      <c r="W484" s="8" t="s">
        <v>118</v>
      </c>
      <c r="X484" s="13" t="str">
        <f t="shared" si="15"/>
        <v>3C3E3B3D3A3F3L3K</v>
      </c>
    </row>
    <row r="485" spans="2:24" ht="15.75" thickBot="1" x14ac:dyDescent="0.3">
      <c r="B485" s="7">
        <v>482</v>
      </c>
      <c r="C485" s="3" t="s">
        <v>20</v>
      </c>
      <c r="D485" s="3" t="s">
        <v>48</v>
      </c>
      <c r="E485" s="3" t="s">
        <v>50</v>
      </c>
      <c r="F485" s="3" t="s">
        <v>45</v>
      </c>
      <c r="G485" s="3" t="s">
        <v>44</v>
      </c>
      <c r="H485" s="3" t="s">
        <v>58</v>
      </c>
      <c r="I485" s="2"/>
      <c r="J485" s="2"/>
      <c r="K485" s="2"/>
      <c r="L485" s="3" t="s">
        <v>42</v>
      </c>
      <c r="M485" s="2"/>
      <c r="N485" s="3" t="s">
        <v>71</v>
      </c>
      <c r="O485" s="13" t="str">
        <f t="shared" si="14"/>
        <v>ABCDEFJL</v>
      </c>
      <c r="P485" s="2" t="s">
        <v>120</v>
      </c>
      <c r="Q485" s="2" t="s">
        <v>112</v>
      </c>
      <c r="R485" s="2" t="s">
        <v>121</v>
      </c>
      <c r="S485" s="2" t="s">
        <v>119</v>
      </c>
      <c r="T485" s="2" t="s">
        <v>122</v>
      </c>
      <c r="U485" s="2" t="s">
        <v>114</v>
      </c>
      <c r="V485" s="2" t="s">
        <v>117</v>
      </c>
      <c r="W485" s="8" t="s">
        <v>111</v>
      </c>
      <c r="X485" s="13" t="str">
        <f t="shared" si="15"/>
        <v>3C3J3B3D3A3F3L3E</v>
      </c>
    </row>
    <row r="486" spans="2:24" ht="15.75" thickBot="1" x14ac:dyDescent="0.3">
      <c r="B486" s="7">
        <v>483</v>
      </c>
      <c r="C486" s="3" t="s">
        <v>20</v>
      </c>
      <c r="D486" s="3" t="s">
        <v>48</v>
      </c>
      <c r="E486" s="3" t="s">
        <v>50</v>
      </c>
      <c r="F486" s="3" t="s">
        <v>45</v>
      </c>
      <c r="G486" s="3" t="s">
        <v>44</v>
      </c>
      <c r="H486" s="3" t="s">
        <v>58</v>
      </c>
      <c r="I486" s="2"/>
      <c r="J486" s="2"/>
      <c r="K486" s="2"/>
      <c r="L486" s="3" t="s">
        <v>42</v>
      </c>
      <c r="M486" s="3" t="s">
        <v>70</v>
      </c>
      <c r="N486" s="2"/>
      <c r="O486" s="13" t="str">
        <f t="shared" si="14"/>
        <v>ABCDEFJK</v>
      </c>
      <c r="P486" s="2" t="s">
        <v>120</v>
      </c>
      <c r="Q486" s="2" t="s">
        <v>112</v>
      </c>
      <c r="R486" s="2" t="s">
        <v>121</v>
      </c>
      <c r="S486" s="2" t="s">
        <v>119</v>
      </c>
      <c r="T486" s="2" t="s">
        <v>122</v>
      </c>
      <c r="U486" s="2" t="s">
        <v>114</v>
      </c>
      <c r="V486" s="2" t="s">
        <v>111</v>
      </c>
      <c r="W486" s="8" t="s">
        <v>118</v>
      </c>
      <c r="X486" s="13" t="str">
        <f t="shared" si="15"/>
        <v>3C3J3B3D3A3F3E3K</v>
      </c>
    </row>
    <row r="487" spans="2:24" ht="15.75" thickBot="1" x14ac:dyDescent="0.3">
      <c r="B487" s="7">
        <v>484</v>
      </c>
      <c r="C487" s="3" t="s">
        <v>20</v>
      </c>
      <c r="D487" s="3" t="s">
        <v>48</v>
      </c>
      <c r="E487" s="3" t="s">
        <v>50</v>
      </c>
      <c r="F487" s="3" t="s">
        <v>45</v>
      </c>
      <c r="G487" s="3" t="s">
        <v>44</v>
      </c>
      <c r="H487" s="3" t="s">
        <v>58</v>
      </c>
      <c r="I487" s="2"/>
      <c r="J487" s="2"/>
      <c r="K487" s="3" t="s">
        <v>69</v>
      </c>
      <c r="L487" s="2"/>
      <c r="M487" s="2"/>
      <c r="N487" s="3" t="s">
        <v>71</v>
      </c>
      <c r="O487" s="13" t="str">
        <f t="shared" si="14"/>
        <v>ABCDEFIL</v>
      </c>
      <c r="P487" s="2" t="s">
        <v>120</v>
      </c>
      <c r="Q487" s="2" t="s">
        <v>111</v>
      </c>
      <c r="R487" s="2" t="s">
        <v>121</v>
      </c>
      <c r="S487" s="2" t="s">
        <v>119</v>
      </c>
      <c r="T487" s="2" t="s">
        <v>122</v>
      </c>
      <c r="U487" s="2" t="s">
        <v>114</v>
      </c>
      <c r="V487" s="2" t="s">
        <v>117</v>
      </c>
      <c r="W487" s="8" t="s">
        <v>113</v>
      </c>
      <c r="X487" s="13" t="str">
        <f t="shared" si="15"/>
        <v>3C3E3B3D3A3F3L3I</v>
      </c>
    </row>
    <row r="488" spans="2:24" ht="15.75" thickBot="1" x14ac:dyDescent="0.3">
      <c r="B488" s="7">
        <v>485</v>
      </c>
      <c r="C488" s="3" t="s">
        <v>20</v>
      </c>
      <c r="D488" s="3" t="s">
        <v>48</v>
      </c>
      <c r="E488" s="3" t="s">
        <v>50</v>
      </c>
      <c r="F488" s="3" t="s">
        <v>45</v>
      </c>
      <c r="G488" s="3" t="s">
        <v>44</v>
      </c>
      <c r="H488" s="3" t="s">
        <v>58</v>
      </c>
      <c r="I488" s="2"/>
      <c r="J488" s="2"/>
      <c r="K488" s="3" t="s">
        <v>69</v>
      </c>
      <c r="L488" s="2"/>
      <c r="M488" s="3" t="s">
        <v>70</v>
      </c>
      <c r="N488" s="2"/>
      <c r="O488" s="13" t="str">
        <f t="shared" si="14"/>
        <v>ABCDEFIK</v>
      </c>
      <c r="P488" s="2" t="s">
        <v>120</v>
      </c>
      <c r="Q488" s="2" t="s">
        <v>111</v>
      </c>
      <c r="R488" s="2" t="s">
        <v>121</v>
      </c>
      <c r="S488" s="2" t="s">
        <v>119</v>
      </c>
      <c r="T488" s="2" t="s">
        <v>122</v>
      </c>
      <c r="U488" s="2" t="s">
        <v>114</v>
      </c>
      <c r="V488" s="2" t="s">
        <v>113</v>
      </c>
      <c r="W488" s="8" t="s">
        <v>118</v>
      </c>
      <c r="X488" s="13" t="str">
        <f t="shared" si="15"/>
        <v>3C3E3B3D3A3F3I3K</v>
      </c>
    </row>
    <row r="489" spans="2:24" ht="15.75" thickBot="1" x14ac:dyDescent="0.3">
      <c r="B489" s="7">
        <v>486</v>
      </c>
      <c r="C489" s="3" t="s">
        <v>20</v>
      </c>
      <c r="D489" s="3" t="s">
        <v>48</v>
      </c>
      <c r="E489" s="3" t="s">
        <v>50</v>
      </c>
      <c r="F489" s="3" t="s">
        <v>45</v>
      </c>
      <c r="G489" s="3" t="s">
        <v>44</v>
      </c>
      <c r="H489" s="3" t="s">
        <v>58</v>
      </c>
      <c r="I489" s="2"/>
      <c r="J489" s="2"/>
      <c r="K489" s="3" t="s">
        <v>69</v>
      </c>
      <c r="L489" s="3" t="s">
        <v>42</v>
      </c>
      <c r="M489" s="2"/>
      <c r="N489" s="2"/>
      <c r="O489" s="13" t="str">
        <f t="shared" si="14"/>
        <v>ABCDEFIJ</v>
      </c>
      <c r="P489" s="2" t="s">
        <v>120</v>
      </c>
      <c r="Q489" s="2" t="s">
        <v>112</v>
      </c>
      <c r="R489" s="2" t="s">
        <v>121</v>
      </c>
      <c r="S489" s="2" t="s">
        <v>119</v>
      </c>
      <c r="T489" s="2" t="s">
        <v>122</v>
      </c>
      <c r="U489" s="2" t="s">
        <v>114</v>
      </c>
      <c r="V489" s="2" t="s">
        <v>111</v>
      </c>
      <c r="W489" s="8" t="s">
        <v>113</v>
      </c>
      <c r="X489" s="13" t="str">
        <f t="shared" si="15"/>
        <v>3C3J3B3D3A3F3E3I</v>
      </c>
    </row>
    <row r="490" spans="2:24" ht="15.75" thickBot="1" x14ac:dyDescent="0.3">
      <c r="B490" s="7">
        <v>487</v>
      </c>
      <c r="C490" s="3" t="s">
        <v>20</v>
      </c>
      <c r="D490" s="3" t="s">
        <v>48</v>
      </c>
      <c r="E490" s="3" t="s">
        <v>50</v>
      </c>
      <c r="F490" s="3" t="s">
        <v>45</v>
      </c>
      <c r="G490" s="3" t="s">
        <v>44</v>
      </c>
      <c r="H490" s="3" t="s">
        <v>58</v>
      </c>
      <c r="I490" s="2"/>
      <c r="J490" s="3" t="s">
        <v>62</v>
      </c>
      <c r="K490" s="2"/>
      <c r="L490" s="2"/>
      <c r="M490" s="2"/>
      <c r="N490" s="3" t="s">
        <v>71</v>
      </c>
      <c r="O490" s="13" t="str">
        <f t="shared" si="14"/>
        <v>ABCDEFHL</v>
      </c>
      <c r="P490" s="2" t="s">
        <v>115</v>
      </c>
      <c r="Q490" s="2" t="s">
        <v>114</v>
      </c>
      <c r="R490" s="2" t="s">
        <v>121</v>
      </c>
      <c r="S490" s="2" t="s">
        <v>120</v>
      </c>
      <c r="T490" s="2" t="s">
        <v>122</v>
      </c>
      <c r="U490" s="2" t="s">
        <v>119</v>
      </c>
      <c r="V490" s="2" t="s">
        <v>117</v>
      </c>
      <c r="W490" s="8" t="s">
        <v>111</v>
      </c>
      <c r="X490" s="13" t="str">
        <f t="shared" si="15"/>
        <v>3H3F3B3C3A3D3L3E</v>
      </c>
    </row>
    <row r="491" spans="2:24" ht="15.75" thickBot="1" x14ac:dyDescent="0.3">
      <c r="B491" s="7">
        <v>488</v>
      </c>
      <c r="C491" s="3" t="s">
        <v>20</v>
      </c>
      <c r="D491" s="3" t="s">
        <v>48</v>
      </c>
      <c r="E491" s="3" t="s">
        <v>50</v>
      </c>
      <c r="F491" s="3" t="s">
        <v>45</v>
      </c>
      <c r="G491" s="3" t="s">
        <v>44</v>
      </c>
      <c r="H491" s="3" t="s">
        <v>58</v>
      </c>
      <c r="I491" s="2"/>
      <c r="J491" s="3" t="s">
        <v>62</v>
      </c>
      <c r="K491" s="2"/>
      <c r="L491" s="2"/>
      <c r="M491" s="3" t="s">
        <v>70</v>
      </c>
      <c r="N491" s="2"/>
      <c r="O491" s="13" t="str">
        <f t="shared" si="14"/>
        <v>ABCDEFHK</v>
      </c>
      <c r="P491" s="2" t="s">
        <v>115</v>
      </c>
      <c r="Q491" s="2" t="s">
        <v>111</v>
      </c>
      <c r="R491" s="2" t="s">
        <v>121</v>
      </c>
      <c r="S491" s="2" t="s">
        <v>120</v>
      </c>
      <c r="T491" s="2" t="s">
        <v>122</v>
      </c>
      <c r="U491" s="2" t="s">
        <v>114</v>
      </c>
      <c r="V491" s="2" t="s">
        <v>119</v>
      </c>
      <c r="W491" s="8" t="s">
        <v>118</v>
      </c>
      <c r="X491" s="13" t="str">
        <f t="shared" si="15"/>
        <v>3H3E3B3C3A3F3D3K</v>
      </c>
    </row>
    <row r="492" spans="2:24" ht="15.75" thickBot="1" x14ac:dyDescent="0.3">
      <c r="B492" s="7">
        <v>489</v>
      </c>
      <c r="C492" s="3" t="s">
        <v>20</v>
      </c>
      <c r="D492" s="3" t="s">
        <v>48</v>
      </c>
      <c r="E492" s="3" t="s">
        <v>50</v>
      </c>
      <c r="F492" s="3" t="s">
        <v>45</v>
      </c>
      <c r="G492" s="3" t="s">
        <v>44</v>
      </c>
      <c r="H492" s="3" t="s">
        <v>58</v>
      </c>
      <c r="I492" s="2"/>
      <c r="J492" s="3" t="s">
        <v>62</v>
      </c>
      <c r="K492" s="2"/>
      <c r="L492" s="3" t="s">
        <v>42</v>
      </c>
      <c r="M492" s="2"/>
      <c r="N492" s="2"/>
      <c r="O492" s="13" t="str">
        <f t="shared" si="14"/>
        <v>ABCDEFHJ</v>
      </c>
      <c r="P492" s="2" t="s">
        <v>115</v>
      </c>
      <c r="Q492" s="2" t="s">
        <v>112</v>
      </c>
      <c r="R492" s="2" t="s">
        <v>121</v>
      </c>
      <c r="S492" s="2" t="s">
        <v>120</v>
      </c>
      <c r="T492" s="2" t="s">
        <v>122</v>
      </c>
      <c r="U492" s="2" t="s">
        <v>114</v>
      </c>
      <c r="V492" s="2" t="s">
        <v>119</v>
      </c>
      <c r="W492" s="8" t="s">
        <v>111</v>
      </c>
      <c r="X492" s="13" t="str">
        <f t="shared" si="15"/>
        <v>3H3J3B3C3A3F3D3E</v>
      </c>
    </row>
    <row r="493" spans="2:24" ht="15.75" thickBot="1" x14ac:dyDescent="0.3">
      <c r="B493" s="7">
        <v>490</v>
      </c>
      <c r="C493" s="3" t="s">
        <v>20</v>
      </c>
      <c r="D493" s="3" t="s">
        <v>48</v>
      </c>
      <c r="E493" s="3" t="s">
        <v>50</v>
      </c>
      <c r="F493" s="3" t="s">
        <v>45</v>
      </c>
      <c r="G493" s="3" t="s">
        <v>44</v>
      </c>
      <c r="H493" s="3" t="s">
        <v>58</v>
      </c>
      <c r="I493" s="2"/>
      <c r="J493" s="3" t="s">
        <v>62</v>
      </c>
      <c r="K493" s="3" t="s">
        <v>69</v>
      </c>
      <c r="L493" s="2"/>
      <c r="M493" s="2"/>
      <c r="N493" s="2"/>
      <c r="O493" s="13" t="str">
        <f t="shared" si="14"/>
        <v>ABCDEFHI</v>
      </c>
      <c r="P493" s="2" t="s">
        <v>115</v>
      </c>
      <c r="Q493" s="2" t="s">
        <v>111</v>
      </c>
      <c r="R493" s="2" t="s">
        <v>121</v>
      </c>
      <c r="S493" s="2" t="s">
        <v>120</v>
      </c>
      <c r="T493" s="2" t="s">
        <v>122</v>
      </c>
      <c r="U493" s="2" t="s">
        <v>114</v>
      </c>
      <c r="V493" s="2" t="s">
        <v>119</v>
      </c>
      <c r="W493" s="8" t="s">
        <v>113</v>
      </c>
      <c r="X493" s="13" t="str">
        <f t="shared" si="15"/>
        <v>3H3E3B3C3A3F3D3I</v>
      </c>
    </row>
    <row r="494" spans="2:24" ht="15.75" thickBot="1" x14ac:dyDescent="0.3">
      <c r="B494" s="7">
        <v>491</v>
      </c>
      <c r="C494" s="3" t="s">
        <v>20</v>
      </c>
      <c r="D494" s="3" t="s">
        <v>48</v>
      </c>
      <c r="E494" s="3" t="s">
        <v>50</v>
      </c>
      <c r="F494" s="3" t="s">
        <v>45</v>
      </c>
      <c r="G494" s="3" t="s">
        <v>44</v>
      </c>
      <c r="H494" s="3" t="s">
        <v>58</v>
      </c>
      <c r="I494" s="3" t="s">
        <v>60</v>
      </c>
      <c r="J494" s="2"/>
      <c r="K494" s="2"/>
      <c r="L494" s="2"/>
      <c r="M494" s="2"/>
      <c r="N494" s="3" t="s">
        <v>71</v>
      </c>
      <c r="O494" s="13" t="str">
        <f t="shared" si="14"/>
        <v>ABCDEFGL</v>
      </c>
      <c r="P494" s="2" t="s">
        <v>120</v>
      </c>
      <c r="Q494" s="2" t="s">
        <v>116</v>
      </c>
      <c r="R494" s="2" t="s">
        <v>121</v>
      </c>
      <c r="S494" s="2" t="s">
        <v>119</v>
      </c>
      <c r="T494" s="2" t="s">
        <v>122</v>
      </c>
      <c r="U494" s="2" t="s">
        <v>114</v>
      </c>
      <c r="V494" s="2" t="s">
        <v>117</v>
      </c>
      <c r="W494" s="8" t="s">
        <v>111</v>
      </c>
      <c r="X494" s="13" t="str">
        <f t="shared" si="15"/>
        <v>3C3G3B3D3A3F3L3E</v>
      </c>
    </row>
    <row r="495" spans="2:24" ht="15.75" thickBot="1" x14ac:dyDescent="0.3">
      <c r="B495" s="7">
        <v>492</v>
      </c>
      <c r="C495" s="3" t="s">
        <v>20</v>
      </c>
      <c r="D495" s="3" t="s">
        <v>48</v>
      </c>
      <c r="E495" s="3" t="s">
        <v>50</v>
      </c>
      <c r="F495" s="3" t="s">
        <v>45</v>
      </c>
      <c r="G495" s="3" t="s">
        <v>44</v>
      </c>
      <c r="H495" s="3" t="s">
        <v>58</v>
      </c>
      <c r="I495" s="3" t="s">
        <v>60</v>
      </c>
      <c r="J495" s="2"/>
      <c r="K495" s="2"/>
      <c r="L495" s="2"/>
      <c r="M495" s="3" t="s">
        <v>70</v>
      </c>
      <c r="N495" s="2"/>
      <c r="O495" s="13" t="str">
        <f t="shared" si="14"/>
        <v>ABCDEFGK</v>
      </c>
      <c r="P495" s="2" t="s">
        <v>120</v>
      </c>
      <c r="Q495" s="2" t="s">
        <v>116</v>
      </c>
      <c r="R495" s="2" t="s">
        <v>121</v>
      </c>
      <c r="S495" s="2" t="s">
        <v>119</v>
      </c>
      <c r="T495" s="2" t="s">
        <v>122</v>
      </c>
      <c r="U495" s="2" t="s">
        <v>114</v>
      </c>
      <c r="V495" s="2" t="s">
        <v>111</v>
      </c>
      <c r="W495" s="8" t="s">
        <v>118</v>
      </c>
      <c r="X495" s="13" t="str">
        <f t="shared" si="15"/>
        <v>3C3G3B3D3A3F3E3K</v>
      </c>
    </row>
    <row r="496" spans="2:24" ht="15.75" thickBot="1" x14ac:dyDescent="0.3">
      <c r="B496" s="7">
        <v>493</v>
      </c>
      <c r="C496" s="3" t="s">
        <v>20</v>
      </c>
      <c r="D496" s="3" t="s">
        <v>48</v>
      </c>
      <c r="E496" s="3" t="s">
        <v>50</v>
      </c>
      <c r="F496" s="3" t="s">
        <v>45</v>
      </c>
      <c r="G496" s="3" t="s">
        <v>44</v>
      </c>
      <c r="H496" s="3" t="s">
        <v>58</v>
      </c>
      <c r="I496" s="3" t="s">
        <v>60</v>
      </c>
      <c r="J496" s="2"/>
      <c r="K496" s="2"/>
      <c r="L496" s="3" t="s">
        <v>42</v>
      </c>
      <c r="M496" s="2"/>
      <c r="N496" s="2"/>
      <c r="O496" s="13" t="str">
        <f t="shared" si="14"/>
        <v>ABCDEFGJ</v>
      </c>
      <c r="P496" s="2" t="s">
        <v>120</v>
      </c>
      <c r="Q496" s="2" t="s">
        <v>116</v>
      </c>
      <c r="R496" s="2" t="s">
        <v>121</v>
      </c>
      <c r="S496" s="2" t="s">
        <v>119</v>
      </c>
      <c r="T496" s="2" t="s">
        <v>122</v>
      </c>
      <c r="U496" s="2" t="s">
        <v>114</v>
      </c>
      <c r="V496" s="2" t="s">
        <v>111</v>
      </c>
      <c r="W496" s="8" t="s">
        <v>112</v>
      </c>
      <c r="X496" s="13" t="str">
        <f t="shared" si="15"/>
        <v>3C3G3B3D3A3F3E3J</v>
      </c>
    </row>
    <row r="497" spans="2:24" ht="15.75" thickBot="1" x14ac:dyDescent="0.3">
      <c r="B497" s="7">
        <v>494</v>
      </c>
      <c r="C497" s="3" t="s">
        <v>20</v>
      </c>
      <c r="D497" s="3" t="s">
        <v>48</v>
      </c>
      <c r="E497" s="3" t="s">
        <v>50</v>
      </c>
      <c r="F497" s="3" t="s">
        <v>45</v>
      </c>
      <c r="G497" s="3" t="s">
        <v>44</v>
      </c>
      <c r="H497" s="3" t="s">
        <v>58</v>
      </c>
      <c r="I497" s="3" t="s">
        <v>60</v>
      </c>
      <c r="J497" s="2"/>
      <c r="K497" s="3" t="s">
        <v>69</v>
      </c>
      <c r="L497" s="2"/>
      <c r="M497" s="2"/>
      <c r="N497" s="2"/>
      <c r="O497" s="13" t="str">
        <f t="shared" si="14"/>
        <v>ABCDEFGI</v>
      </c>
      <c r="P497" s="2" t="s">
        <v>120</v>
      </c>
      <c r="Q497" s="2" t="s">
        <v>116</v>
      </c>
      <c r="R497" s="2" t="s">
        <v>121</v>
      </c>
      <c r="S497" s="2" t="s">
        <v>119</v>
      </c>
      <c r="T497" s="2" t="s">
        <v>122</v>
      </c>
      <c r="U497" s="2" t="s">
        <v>114</v>
      </c>
      <c r="V497" s="2" t="s">
        <v>111</v>
      </c>
      <c r="W497" s="8" t="s">
        <v>113</v>
      </c>
      <c r="X497" s="13" t="str">
        <f t="shared" si="15"/>
        <v>3C3G3B3D3A3F3E3I</v>
      </c>
    </row>
    <row r="498" spans="2:24" x14ac:dyDescent="0.25">
      <c r="B498" s="9">
        <v>495</v>
      </c>
      <c r="C498" s="10" t="s">
        <v>20</v>
      </c>
      <c r="D498" s="10" t="s">
        <v>48</v>
      </c>
      <c r="E498" s="10" t="s">
        <v>50</v>
      </c>
      <c r="F498" s="10" t="s">
        <v>45</v>
      </c>
      <c r="G498" s="10" t="s">
        <v>44</v>
      </c>
      <c r="H498" s="10" t="s">
        <v>58</v>
      </c>
      <c r="I498" s="10" t="s">
        <v>60</v>
      </c>
      <c r="J498" s="10" t="s">
        <v>62</v>
      </c>
      <c r="K498" s="11"/>
      <c r="L498" s="11"/>
      <c r="M498" s="11"/>
      <c r="N498" s="11"/>
      <c r="O498" s="13" t="str">
        <f t="shared" si="14"/>
        <v>ABCDEFGH</v>
      </c>
      <c r="P498" s="11" t="s">
        <v>115</v>
      </c>
      <c r="Q498" s="11" t="s">
        <v>116</v>
      </c>
      <c r="R498" s="11" t="s">
        <v>121</v>
      </c>
      <c r="S498" s="11" t="s">
        <v>120</v>
      </c>
      <c r="T498" s="11" t="s">
        <v>122</v>
      </c>
      <c r="U498" s="11" t="s">
        <v>114</v>
      </c>
      <c r="V498" s="11" t="s">
        <v>119</v>
      </c>
      <c r="W498" s="12" t="s">
        <v>111</v>
      </c>
      <c r="X498" s="13" t="str">
        <f t="shared" si="15"/>
        <v>3H3G3B3C3A3F3D3E</v>
      </c>
    </row>
  </sheetData>
  <mergeCells count="4">
    <mergeCell ref="O2:O3"/>
    <mergeCell ref="B2:B3"/>
    <mergeCell ref="C2:N2"/>
    <mergeCell ref="C3:N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4D63-DE8A-4C85-9821-2A3779E27309}">
  <dimension ref="A1:AM82"/>
  <sheetViews>
    <sheetView showGridLines="0" showRowColHeaders="0" tabSelected="1" zoomScaleNormal="100" workbookViewId="0">
      <selection activeCell="G15" sqref="G15"/>
    </sheetView>
  </sheetViews>
  <sheetFormatPr defaultRowHeight="15" x14ac:dyDescent="0.25"/>
  <cols>
    <col min="1" max="1" width="9.140625" style="45" customWidth="1"/>
    <col min="2" max="2" width="4.28515625" style="35" customWidth="1"/>
    <col min="3" max="3" width="8.7109375" style="35" customWidth="1"/>
    <col min="4" max="4" width="7.7109375" style="35" hidden="1" customWidth="1"/>
    <col min="5" max="5" width="20.7109375" style="138" customWidth="1"/>
    <col min="6" max="6" width="2.7109375" style="35" customWidth="1"/>
    <col min="7" max="7" width="3.7109375" style="35" customWidth="1"/>
    <col min="8" max="8" width="1.7109375" style="35" customWidth="1"/>
    <col min="9" max="9" width="3.7109375" style="35" customWidth="1"/>
    <col min="10" max="10" width="2.7109375" style="35" customWidth="1"/>
    <col min="11" max="11" width="20.7109375" style="139" customWidth="1"/>
    <col min="12" max="12" width="3.140625" style="136" hidden="1" customWidth="1"/>
    <col min="13" max="13" width="14.140625" style="133" hidden="1" customWidth="1"/>
    <col min="14" max="14" width="0" style="133" hidden="1" customWidth="1"/>
    <col min="15" max="15" width="9.140625" style="133" customWidth="1"/>
    <col min="16" max="16" width="20.28515625" style="133" hidden="1" customWidth="1"/>
    <col min="17" max="17" width="3.42578125" style="133" hidden="1" customWidth="1"/>
    <col min="18" max="18" width="3.28515625" style="15" hidden="1" customWidth="1"/>
    <col min="19" max="19" width="9" style="15" hidden="1" customWidth="1"/>
    <col min="20" max="20" width="3.28515625" style="15" hidden="1" customWidth="1"/>
    <col min="21" max="21" width="3" style="15" hidden="1" customWidth="1"/>
    <col min="22" max="23" width="0" style="15" hidden="1" customWidth="1"/>
    <col min="24" max="24" width="4.28515625" style="15" customWidth="1"/>
    <col min="25" max="25" width="8.7109375" style="15" customWidth="1"/>
    <col min="26" max="26" width="7.7109375" style="15" hidden="1" customWidth="1"/>
    <col min="27" max="27" width="20.7109375" style="15" customWidth="1"/>
    <col min="28" max="28" width="2.7109375" style="15" customWidth="1"/>
    <col min="29" max="29" width="3.7109375" style="15" customWidth="1"/>
    <col min="30" max="30" width="1.7109375" style="15" customWidth="1"/>
    <col min="31" max="31" width="3.7109375" style="15" customWidth="1"/>
    <col min="32" max="32" width="2.7109375" style="15" customWidth="1"/>
    <col min="33" max="33" width="20.7109375" style="15" customWidth="1"/>
    <col min="34" max="34" width="0" style="15" hidden="1" customWidth="1"/>
    <col min="35" max="35" width="13.28515625" style="15" hidden="1" customWidth="1"/>
    <col min="36" max="16384" width="9.140625" style="15"/>
  </cols>
  <sheetData>
    <row r="1" spans="1:39" ht="22.5" customHeight="1" x14ac:dyDescent="0.3">
      <c r="A1" s="128"/>
      <c r="B1" s="26" t="s">
        <v>84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</row>
    <row r="3" spans="1:39" x14ac:dyDescent="0.25">
      <c r="A3" s="130"/>
      <c r="B3" s="192" t="s">
        <v>85</v>
      </c>
      <c r="C3" s="193"/>
      <c r="D3" s="193"/>
      <c r="E3" s="193"/>
      <c r="F3" s="193"/>
      <c r="G3" s="193"/>
      <c r="H3" s="193"/>
      <c r="I3" s="193"/>
      <c r="J3" s="193"/>
      <c r="K3" s="194"/>
      <c r="L3" s="131"/>
      <c r="M3" s="132"/>
      <c r="N3" s="132"/>
      <c r="O3" s="132"/>
      <c r="P3" s="132"/>
      <c r="Q3" s="132"/>
      <c r="W3" s="130"/>
      <c r="X3" s="192" t="s">
        <v>73</v>
      </c>
      <c r="Y3" s="193"/>
      <c r="Z3" s="193"/>
      <c r="AA3" s="193"/>
      <c r="AB3" s="193"/>
      <c r="AC3" s="193"/>
      <c r="AD3" s="193"/>
      <c r="AE3" s="193"/>
      <c r="AF3" s="193"/>
      <c r="AG3" s="194"/>
      <c r="AH3" s="131"/>
      <c r="AI3" s="132"/>
      <c r="AJ3" s="132"/>
      <c r="AK3" s="133"/>
      <c r="AL3" s="133"/>
      <c r="AM3" s="133"/>
    </row>
    <row r="4" spans="1:39" x14ac:dyDescent="0.25">
      <c r="A4" s="134"/>
      <c r="B4" s="145"/>
      <c r="C4" s="146" t="s">
        <v>15</v>
      </c>
      <c r="D4" s="147" t="s">
        <v>16</v>
      </c>
      <c r="E4" s="203" t="s">
        <v>17</v>
      </c>
      <c r="F4" s="203"/>
      <c r="G4" s="203" t="s">
        <v>18</v>
      </c>
      <c r="H4" s="203"/>
      <c r="I4" s="203"/>
      <c r="J4" s="203" t="s">
        <v>17</v>
      </c>
      <c r="K4" s="203"/>
      <c r="L4" s="135"/>
      <c r="M4" s="135"/>
      <c r="N4" s="135"/>
      <c r="O4" s="135"/>
      <c r="P4" s="135"/>
      <c r="Q4" s="135"/>
      <c r="W4" s="45"/>
      <c r="X4" s="145"/>
      <c r="Y4" s="146" t="s">
        <v>15</v>
      </c>
      <c r="Z4" s="147" t="s">
        <v>16</v>
      </c>
      <c r="AA4" s="203" t="s">
        <v>17</v>
      </c>
      <c r="AB4" s="203"/>
      <c r="AC4" s="203" t="s">
        <v>18</v>
      </c>
      <c r="AD4" s="203"/>
      <c r="AE4" s="203"/>
      <c r="AF4" s="203" t="s">
        <v>17</v>
      </c>
      <c r="AG4" s="203"/>
      <c r="AH4" s="136"/>
      <c r="AI4" s="133"/>
      <c r="AJ4" s="133"/>
      <c r="AK4" s="133"/>
      <c r="AL4" s="133"/>
      <c r="AM4" s="133"/>
    </row>
    <row r="5" spans="1:39" x14ac:dyDescent="0.25">
      <c r="B5" s="152">
        <v>73</v>
      </c>
      <c r="C5" s="148">
        <v>46201</v>
      </c>
      <c r="D5" s="36" t="s">
        <v>46</v>
      </c>
      <c r="E5" s="106" t="str">
        <f>IF('Fase de Grupos'!AH7=3,'Fase de Grupos'!AF7,"2º do Grupo A")</f>
        <v>África do Sul</v>
      </c>
      <c r="F5" s="149"/>
      <c r="G5" s="123">
        <v>0</v>
      </c>
      <c r="H5" s="84" t="s">
        <v>22</v>
      </c>
      <c r="I5" s="123">
        <v>1</v>
      </c>
      <c r="J5" s="150"/>
      <c r="K5" s="151" t="str">
        <f>IF('Fase de Grupos'!AH13=3,'Fase de Grupos'!AF13,"2º do Grupo B")</f>
        <v>Canadá</v>
      </c>
      <c r="L5" s="136" t="str">
        <f>IF(OR(G5="",I5=""),"",IF(G5=I5,"emp",""))</f>
        <v/>
      </c>
      <c r="M5" s="133" t="str">
        <f>IF(OR(G5="",I5=""),"Vencedor 73",IF(G5&lt;&gt;I5,IF(G5&gt;I5,E5,K5),IF(SUM(F5:G5)=SUM(I5:J5),"Vencedor 73",IF(SUM(F5:G5)&gt;SUM(I5:J5),E5,K5))))</f>
        <v>Canadá</v>
      </c>
      <c r="N5" s="133">
        <v>73</v>
      </c>
      <c r="W5" s="45"/>
      <c r="X5" s="152" t="s">
        <v>123</v>
      </c>
      <c r="Y5" s="148">
        <v>46212</v>
      </c>
      <c r="Z5" s="36" t="s">
        <v>47</v>
      </c>
      <c r="AA5" s="106" t="str">
        <f>M25</f>
        <v>Vencedor 89</v>
      </c>
      <c r="AB5" s="149"/>
      <c r="AC5" s="123"/>
      <c r="AD5" s="84" t="s">
        <v>22</v>
      </c>
      <c r="AE5" s="123"/>
      <c r="AF5" s="150"/>
      <c r="AG5" s="151" t="str">
        <f>M26</f>
        <v>Vencedor 90</v>
      </c>
      <c r="AH5" s="136" t="str">
        <f>IF(OR(AC5="",AE5=""),"",IF(AC5=AE5,"emp",""))</f>
        <v/>
      </c>
      <c r="AI5" s="133" t="str">
        <f>IF(OR(AC5="",AE5=""),"Vencedor Q1",IF(AC5&lt;&gt;AE5,IF(AC5&gt;AE5,AA5,AG5),IF(SUM(AB5:AC5)=SUM(AE5:AF5),"Vencedor Q1",IF(SUM(AB5:AC5)&gt;SUM(AE5:AF5),AA5,AG5))))</f>
        <v>Vencedor Q1</v>
      </c>
      <c r="AJ5" s="133"/>
      <c r="AK5" s="133"/>
      <c r="AL5" s="133"/>
      <c r="AM5" s="133"/>
    </row>
    <row r="6" spans="1:39" x14ac:dyDescent="0.25">
      <c r="B6" s="152">
        <v>74</v>
      </c>
      <c r="C6" s="148">
        <v>46202</v>
      </c>
      <c r="D6" s="36" t="s">
        <v>47</v>
      </c>
      <c r="E6" s="106" t="str">
        <f>IF('Fase de Grupos'!AH30=3,'Fase de Grupos'!AF30,"1º do Grupo E")</f>
        <v>Alemanha</v>
      </c>
      <c r="F6" s="149">
        <v>3</v>
      </c>
      <c r="G6" s="123">
        <v>1</v>
      </c>
      <c r="H6" s="84" t="s">
        <v>22</v>
      </c>
      <c r="I6" s="123">
        <v>1</v>
      </c>
      <c r="J6" s="150">
        <v>4</v>
      </c>
      <c r="K6" s="151" t="str">
        <f>IF('Fase de Grupos'!$BL$18=36,R11,"3º A, B, C, D ou F")</f>
        <v>Paraguai</v>
      </c>
      <c r="L6" s="136" t="str">
        <f t="shared" ref="L6:L12" si="0">IF(OR(G6="",I6=""),"",IF(G6=I6,"emp",""))</f>
        <v>emp</v>
      </c>
      <c r="M6" s="133" t="str">
        <f>IF(OR(G6="",I6=""),"Vencedor 74",IF(G6&lt;&gt;I6,IF(G6&gt;I6,E6,K6),IF(SUM(F6:G6)=SUM(I6:J6),"Vencedor 74",IF(SUM(F6:G6)&gt;SUM(I6:J6),E6,K6))))</f>
        <v>Paraguai</v>
      </c>
      <c r="N6" s="133">
        <v>74</v>
      </c>
      <c r="P6" s="133" t="str">
        <f>'Fase de Grupos'!AR39</f>
        <v>3E3J3B3D3I3F3L3K</v>
      </c>
      <c r="W6" s="45"/>
      <c r="X6" s="152" t="s">
        <v>124</v>
      </c>
      <c r="Y6" s="148">
        <v>46213</v>
      </c>
      <c r="Z6" s="36" t="s">
        <v>46</v>
      </c>
      <c r="AA6" s="106" t="str">
        <f>M29</f>
        <v>Vencedor 93</v>
      </c>
      <c r="AB6" s="149"/>
      <c r="AC6" s="123"/>
      <c r="AD6" s="84" t="s">
        <v>22</v>
      </c>
      <c r="AE6" s="123"/>
      <c r="AF6" s="150"/>
      <c r="AG6" s="151" t="str">
        <f>M30</f>
        <v>Vencedor 94</v>
      </c>
      <c r="AH6" s="136" t="str">
        <f t="shared" ref="AH6:AH8" si="1">IF(OR(AC6="",AE6=""),"",IF(AC6=AE6,"emp",""))</f>
        <v/>
      </c>
      <c r="AI6" s="133" t="str">
        <f>IF(OR(AC6="",AE6=""),"Vencedor Q2",IF(AC6&lt;&gt;AE6,IF(AC6&gt;AE6,AA6,AG6),IF(SUM(AB6:AC6)=SUM(AE6:AF6),"Vencedor Q2",IF(SUM(AB6:AC6)&gt;SUM(AE6:AF6),AA6,AG6))))</f>
        <v>Vencedor Q2</v>
      </c>
      <c r="AJ6" s="133"/>
      <c r="AK6" s="133"/>
      <c r="AL6" s="133"/>
      <c r="AM6" s="133"/>
    </row>
    <row r="7" spans="1:39" x14ac:dyDescent="0.25">
      <c r="B7" s="152">
        <v>75</v>
      </c>
      <c r="C7" s="148">
        <v>46202</v>
      </c>
      <c r="D7" s="36" t="s">
        <v>47</v>
      </c>
      <c r="E7" s="106" t="str">
        <f>IF('Fase de Grupos'!AH36=3,'Fase de Grupos'!AF36,"1º do Grupo F")</f>
        <v>Países Baixos</v>
      </c>
      <c r="F7" s="149">
        <v>2</v>
      </c>
      <c r="G7" s="123">
        <v>1</v>
      </c>
      <c r="H7" s="84" t="s">
        <v>22</v>
      </c>
      <c r="I7" s="123">
        <v>1</v>
      </c>
      <c r="J7" s="150">
        <v>3</v>
      </c>
      <c r="K7" s="151" t="str">
        <f>IF('Fase de Grupos'!AH19=3,'Fase de Grupos'!AF19,"2º do Grupo C")</f>
        <v>Marrocos</v>
      </c>
      <c r="L7" s="136" t="str">
        <f t="shared" si="0"/>
        <v>emp</v>
      </c>
      <c r="M7" s="133" t="str">
        <f>IF(OR(G7="",I7=""),"Vencedor 75",IF(G7&lt;&gt;I7,IF(G7&gt;I7,E7,K7),IF(SUM(F7:G7)=SUM(I7:J7),"Vencedor 75",IF(SUM(F7:G7)&gt;SUM(I7:J7),E7,K7))))</f>
        <v>Marrocos</v>
      </c>
      <c r="N7" s="133">
        <v>75</v>
      </c>
      <c r="W7" s="45"/>
      <c r="X7" s="152" t="s">
        <v>125</v>
      </c>
      <c r="Y7" s="148">
        <v>46214</v>
      </c>
      <c r="Z7" s="36" t="s">
        <v>46</v>
      </c>
      <c r="AA7" s="106" t="str">
        <f>M27</f>
        <v>Vencedor 91</v>
      </c>
      <c r="AB7" s="149"/>
      <c r="AC7" s="123"/>
      <c r="AD7" s="84" t="s">
        <v>22</v>
      </c>
      <c r="AE7" s="123"/>
      <c r="AF7" s="150"/>
      <c r="AG7" s="151" t="str">
        <f>M28</f>
        <v>Vencedor 92</v>
      </c>
      <c r="AH7" s="136" t="str">
        <f t="shared" si="1"/>
        <v/>
      </c>
      <c r="AI7" s="133" t="str">
        <f>IF(OR(AC7="",AE7=""),"Vencedor Q3",IF(AC7&lt;&gt;AE7,IF(AC7&gt;AE7,AA7,AG7),IF(SUM(AB7:AC7)=SUM(AE7:AF7),"Vencedor Q3",IF(SUM(AB7:AC7)&gt;SUM(AE7:AF7),AA7,AG7))))</f>
        <v>Vencedor Q3</v>
      </c>
      <c r="AJ7" s="133"/>
      <c r="AK7" s="133"/>
      <c r="AL7" s="133"/>
      <c r="AM7" s="133"/>
    </row>
    <row r="8" spans="1:39" x14ac:dyDescent="0.25">
      <c r="B8" s="152">
        <v>76</v>
      </c>
      <c r="C8" s="148">
        <v>46202</v>
      </c>
      <c r="D8" s="36" t="s">
        <v>46</v>
      </c>
      <c r="E8" s="106" t="str">
        <f>IF('Fase de Grupos'!AH18=3,'Fase de Grupos'!AF18,"1º do Grupo C")</f>
        <v>Brasil</v>
      </c>
      <c r="F8" s="149"/>
      <c r="G8" s="123">
        <v>2</v>
      </c>
      <c r="H8" s="84" t="s">
        <v>22</v>
      </c>
      <c r="I8" s="123">
        <v>1</v>
      </c>
      <c r="J8" s="150"/>
      <c r="K8" s="151" t="str">
        <f>IF('Fase de Grupos'!AH37=3,'Fase de Grupos'!AF37,"2º do Grupo F")</f>
        <v>Japão</v>
      </c>
      <c r="L8" s="136" t="str">
        <f t="shared" si="0"/>
        <v/>
      </c>
      <c r="M8" s="133" t="str">
        <f>IF(OR(G8="",I8=""),"Vencedor 76",IF(G8&lt;&gt;I8,IF(G8&gt;I8,E8,K8),IF(SUM(F8:G8)=SUM(I8:J8),"Vencedor 76",IF(SUM(F8:G8)&gt;SUM(I8:J8),E8,K8))))</f>
        <v>Brasil</v>
      </c>
      <c r="N8" s="133">
        <v>76</v>
      </c>
      <c r="P8" s="133" t="s">
        <v>102</v>
      </c>
      <c r="Q8" s="133" t="str">
        <f>MID($P$6,1,2)</f>
        <v>3E</v>
      </c>
      <c r="R8" s="15" t="str">
        <f>VLOOKUP(Q8,'Fase de Grupos'!$AR$30:$AS$37,2,FALSE)</f>
        <v>Equador</v>
      </c>
      <c r="T8" s="15" t="s">
        <v>102</v>
      </c>
      <c r="U8" s="15">
        <v>5</v>
      </c>
      <c r="W8" s="45"/>
      <c r="X8" s="152" t="s">
        <v>126</v>
      </c>
      <c r="Y8" s="148">
        <v>46214</v>
      </c>
      <c r="Z8" s="36" t="s">
        <v>47</v>
      </c>
      <c r="AA8" s="106" t="str">
        <f>M31</f>
        <v>Vencedor 95</v>
      </c>
      <c r="AB8" s="149"/>
      <c r="AC8" s="123"/>
      <c r="AD8" s="84" t="s">
        <v>22</v>
      </c>
      <c r="AE8" s="123"/>
      <c r="AF8" s="150"/>
      <c r="AG8" s="151" t="str">
        <f>M32</f>
        <v>Vencedor 96</v>
      </c>
      <c r="AH8" s="136" t="str">
        <f t="shared" si="1"/>
        <v/>
      </c>
      <c r="AI8" s="133" t="str">
        <f>IF(OR(AC8="",AE8=""),"Vencedor Q4",IF(AC8&lt;&gt;AE8,IF(AC8&gt;AE8,AA8,AG8),IF(SUM(AB8:AC8)=SUM(AE8:AF8),"Vencedor Q4",IF(SUM(AB8:AC8)&gt;SUM(AE8:AF8),AA8,AG8))))</f>
        <v>Vencedor Q4</v>
      </c>
      <c r="AJ8" s="133"/>
      <c r="AK8" s="133"/>
      <c r="AL8" s="133"/>
      <c r="AM8" s="133"/>
    </row>
    <row r="9" spans="1:39" x14ac:dyDescent="0.25">
      <c r="B9" s="152">
        <v>77</v>
      </c>
      <c r="C9" s="148">
        <v>46203</v>
      </c>
      <c r="D9" s="36" t="s">
        <v>47</v>
      </c>
      <c r="E9" s="106" t="str">
        <f>IF('Fase de Grupos'!AH54=3,'Fase de Grupos'!AF54,"1º do Grupo I")</f>
        <v>França</v>
      </c>
      <c r="F9" s="149"/>
      <c r="G9" s="123">
        <v>3</v>
      </c>
      <c r="H9" s="84" t="s">
        <v>22</v>
      </c>
      <c r="I9" s="123">
        <v>0</v>
      </c>
      <c r="J9" s="150"/>
      <c r="K9" s="151" t="str">
        <f>IF('Fase de Grupos'!$BL$18=36,R13,"3º C, D, F, G ou H")</f>
        <v>Suécia</v>
      </c>
      <c r="L9" s="136" t="str">
        <f t="shared" si="0"/>
        <v/>
      </c>
      <c r="M9" s="133" t="str">
        <f>IF(OR(G9="",I9=""),"Vencedor 77",IF(G9&lt;&gt;I9,IF(G9&gt;I9,E9,K9),IF(SUM(F9:G9)=SUM(I9:J9),"Vencedor 77",IF(SUM(F9:G9)&gt;SUM(I9:J9),E9,K9))))</f>
        <v>França</v>
      </c>
      <c r="N9" s="133">
        <v>77</v>
      </c>
      <c r="P9" s="133" t="s">
        <v>104</v>
      </c>
      <c r="Q9" s="133" t="str">
        <f>MID($P$6,3,2)</f>
        <v>3J</v>
      </c>
      <c r="R9" s="15" t="str">
        <f>VLOOKUP(Q9,'Fase de Grupos'!$AR$30:$AS$37,2,FALSE)</f>
        <v>Argélia</v>
      </c>
      <c r="T9" s="15" t="s">
        <v>137</v>
      </c>
      <c r="U9" s="15">
        <f>U8+1</f>
        <v>6</v>
      </c>
      <c r="W9" s="45"/>
      <c r="X9" s="35"/>
      <c r="Y9" s="137"/>
      <c r="Z9" s="35"/>
      <c r="AA9" s="138"/>
      <c r="AB9" s="35"/>
      <c r="AC9" s="35"/>
      <c r="AD9" s="35"/>
      <c r="AE9" s="35"/>
      <c r="AF9" s="35"/>
      <c r="AG9" s="139"/>
      <c r="AH9" s="136"/>
      <c r="AI9" s="133"/>
      <c r="AJ9" s="133"/>
      <c r="AK9" s="133"/>
      <c r="AL9" s="133"/>
      <c r="AM9" s="133"/>
    </row>
    <row r="10" spans="1:39" x14ac:dyDescent="0.25">
      <c r="B10" s="152">
        <v>78</v>
      </c>
      <c r="C10" s="148">
        <v>46203</v>
      </c>
      <c r="D10" s="36" t="s">
        <v>46</v>
      </c>
      <c r="E10" s="106" t="str">
        <f>IF('Fase de Grupos'!AH31=3,'Fase de Grupos'!AF31,"2º do Grupo E")</f>
        <v>Costa do Marfim</v>
      </c>
      <c r="F10" s="149"/>
      <c r="G10" s="123">
        <v>1</v>
      </c>
      <c r="H10" s="84" t="s">
        <v>22</v>
      </c>
      <c r="I10" s="123">
        <v>2</v>
      </c>
      <c r="J10" s="150"/>
      <c r="K10" s="151" t="str">
        <f>IF('Fase de Grupos'!AH55=3,'Fase de Grupos'!AF55,"2º do Grupo I")</f>
        <v>Noruega</v>
      </c>
      <c r="L10" s="136" t="str">
        <f t="shared" si="0"/>
        <v/>
      </c>
      <c r="M10" s="133" t="str">
        <f>IF(OR(G10="",I10=""),"Vencedor 78",IF(G10&lt;&gt;I10,IF(G10&gt;I10,E10,K10),IF(SUM(F10:G10)=SUM(I10:J10),"Vencedor 78",IF(SUM(F10:G10)&gt;SUM(I10:J10),E10,K10))))</f>
        <v>Noruega</v>
      </c>
      <c r="N10" s="133">
        <v>78</v>
      </c>
      <c r="P10" s="133" t="s">
        <v>105</v>
      </c>
      <c r="Q10" s="133" t="str">
        <f>MID($P$6,5,2)</f>
        <v>3B</v>
      </c>
      <c r="R10" s="15" t="str">
        <f>VLOOKUP(Q10,'Fase de Grupos'!$AR$30:$AS$37,2,FALSE)</f>
        <v>Bósnia</v>
      </c>
      <c r="T10" s="15" t="s">
        <v>104</v>
      </c>
      <c r="U10" s="15">
        <f>U9+5</f>
        <v>11</v>
      </c>
      <c r="W10" s="45"/>
      <c r="X10" s="35"/>
      <c r="Y10" s="137"/>
      <c r="Z10" s="35"/>
      <c r="AA10" s="138"/>
      <c r="AB10" s="35"/>
      <c r="AC10" s="35"/>
      <c r="AD10" s="35"/>
      <c r="AE10" s="35"/>
      <c r="AF10" s="35"/>
      <c r="AG10" s="139"/>
      <c r="AH10" s="136"/>
      <c r="AI10" s="133"/>
      <c r="AJ10" s="133"/>
      <c r="AK10" s="133"/>
      <c r="AL10" s="133"/>
      <c r="AM10" s="133"/>
    </row>
    <row r="11" spans="1:39" x14ac:dyDescent="0.25">
      <c r="B11" s="152">
        <v>79</v>
      </c>
      <c r="C11" s="148">
        <v>46203</v>
      </c>
      <c r="D11" s="36" t="s">
        <v>47</v>
      </c>
      <c r="E11" s="106" t="str">
        <f>IF('Fase de Grupos'!AH6=3,'Fase de Grupos'!AF6,"1º do Grupo A")</f>
        <v>México</v>
      </c>
      <c r="F11" s="149"/>
      <c r="G11" s="123">
        <v>2</v>
      </c>
      <c r="H11" s="84" t="s">
        <v>22</v>
      </c>
      <c r="I11" s="123">
        <v>0</v>
      </c>
      <c r="J11" s="150"/>
      <c r="K11" s="151" t="str">
        <f>IF('Fase de Grupos'!$BL$18=36,R8,"3º C, E, F, H ou I")</f>
        <v>Equador</v>
      </c>
      <c r="L11" s="136" t="str">
        <f t="shared" si="0"/>
        <v/>
      </c>
      <c r="M11" s="133" t="str">
        <f>IF(OR(G11="",I11=""),"Vencedor 79",IF(G11&lt;&gt;I11,IF(G11&gt;I11,E11,K11),IF(SUM(F11:G11)=SUM(I11:J11),"Vencedor 79",IF(SUM(F11:G11)&gt;SUM(I11:J11),E11,K11))))</f>
        <v>México</v>
      </c>
      <c r="N11" s="133">
        <v>79</v>
      </c>
      <c r="P11" s="133" t="s">
        <v>106</v>
      </c>
      <c r="Q11" s="133" t="str">
        <f>MID($P$6,7,2)</f>
        <v>3D</v>
      </c>
      <c r="R11" s="15" t="str">
        <f>VLOOKUP(Q11,'Fase de Grupos'!$AR$30:$AS$37,2,FALSE)</f>
        <v>Paraguai</v>
      </c>
      <c r="T11" s="15" t="s">
        <v>138</v>
      </c>
      <c r="U11" s="15">
        <f>U10+1</f>
        <v>12</v>
      </c>
      <c r="W11" s="130"/>
      <c r="X11" s="192" t="s">
        <v>74</v>
      </c>
      <c r="Y11" s="193"/>
      <c r="Z11" s="193"/>
      <c r="AA11" s="193"/>
      <c r="AB11" s="193"/>
      <c r="AC11" s="193"/>
      <c r="AD11" s="193"/>
      <c r="AE11" s="193"/>
      <c r="AF11" s="193"/>
      <c r="AG11" s="194"/>
      <c r="AH11" s="131"/>
      <c r="AI11" s="132"/>
      <c r="AJ11" s="132"/>
      <c r="AK11" s="132"/>
      <c r="AL11" s="132"/>
      <c r="AM11" s="132"/>
    </row>
    <row r="12" spans="1:39" x14ac:dyDescent="0.25">
      <c r="B12" s="152">
        <v>80</v>
      </c>
      <c r="C12" s="148">
        <v>46204</v>
      </c>
      <c r="D12" s="36" t="s">
        <v>46</v>
      </c>
      <c r="E12" s="106" t="str">
        <f>IF('Fase de Grupos'!AH72=3,'Fase de Grupos'!AF72,"1º do Grupo L")</f>
        <v>Inglaterra</v>
      </c>
      <c r="F12" s="149"/>
      <c r="G12" s="123">
        <v>2</v>
      </c>
      <c r="H12" s="84" t="s">
        <v>22</v>
      </c>
      <c r="I12" s="123">
        <v>1</v>
      </c>
      <c r="J12" s="150"/>
      <c r="K12" s="151" t="str">
        <f>IF('Fase de Grupos'!$BL$18=36,R15,"3º E, H, I, J ou K")</f>
        <v>RD Congo</v>
      </c>
      <c r="L12" s="136" t="str">
        <f t="shared" si="0"/>
        <v/>
      </c>
      <c r="M12" s="133" t="str">
        <f>IF(OR(G12="",I12=""),"Vencedor 80",IF(G12&lt;&gt;I12,IF(G12&gt;I12,E12,K12),IF(SUM(F12:G12)=SUM(I12:J12),"Vencedor 80",IF(SUM(F12:G12)&gt;SUM(I12:J12),E12,K12))))</f>
        <v>Inglaterra</v>
      </c>
      <c r="N12" s="133">
        <v>80</v>
      </c>
      <c r="P12" s="133" t="s">
        <v>107</v>
      </c>
      <c r="Q12" s="133" t="str">
        <f>MID($P$6,9,2)</f>
        <v>3I</v>
      </c>
      <c r="R12" s="15" t="str">
        <f>VLOOKUP(Q12,'Fase de Grupos'!$AR$30:$AS$37,2,FALSE)</f>
        <v>Senegal</v>
      </c>
      <c r="T12" s="15" t="s">
        <v>139</v>
      </c>
      <c r="U12" s="15">
        <f t="shared" ref="U12" si="2">U11+5</f>
        <v>17</v>
      </c>
      <c r="W12" s="45"/>
      <c r="X12" s="145"/>
      <c r="Y12" s="146" t="s">
        <v>15</v>
      </c>
      <c r="Z12" s="147" t="s">
        <v>16</v>
      </c>
      <c r="AA12" s="203" t="s">
        <v>17</v>
      </c>
      <c r="AB12" s="203"/>
      <c r="AC12" s="203" t="s">
        <v>18</v>
      </c>
      <c r="AD12" s="203"/>
      <c r="AE12" s="203"/>
      <c r="AF12" s="203" t="s">
        <v>17</v>
      </c>
      <c r="AG12" s="203"/>
      <c r="AH12" s="136"/>
      <c r="AI12" s="133"/>
      <c r="AJ12" s="133"/>
      <c r="AK12" s="133"/>
      <c r="AL12" s="133"/>
      <c r="AM12" s="133"/>
    </row>
    <row r="13" spans="1:39" x14ac:dyDescent="0.25">
      <c r="B13" s="152">
        <v>81</v>
      </c>
      <c r="C13" s="148">
        <v>46204</v>
      </c>
      <c r="D13" s="36" t="s">
        <v>46</v>
      </c>
      <c r="E13" s="106" t="str">
        <f>IF('Fase de Grupos'!AH24=3,'Fase de Grupos'!AF24,"1º do Grupo D")</f>
        <v>Estados Unidos</v>
      </c>
      <c r="F13" s="149"/>
      <c r="G13" s="123">
        <v>2</v>
      </c>
      <c r="H13" s="84" t="s">
        <v>22</v>
      </c>
      <c r="I13" s="123">
        <v>0</v>
      </c>
      <c r="J13" s="150"/>
      <c r="K13" s="151" t="str">
        <f>IF('Fase de Grupos'!$BL$18=36,R10,"3º B, E, F, I ou J")</f>
        <v>Bósnia</v>
      </c>
      <c r="L13" s="136" t="str">
        <f>IF(OR(G13="",I13=""),"",IF(G13=I13,"emp",""))</f>
        <v/>
      </c>
      <c r="M13" s="133" t="str">
        <f>IF(OR(G13="",I13=""),"Vencedor 81",IF(G13&lt;&gt;I13,IF(G13&gt;I13,E13,K13),IF(SUM(F13:G13)=SUM(I13:J13),"Vencedor 81",IF(SUM(F13:G13)&gt;SUM(I13:J13),E13,K13))))</f>
        <v>Estados Unidos</v>
      </c>
      <c r="N13" s="133">
        <v>81</v>
      </c>
      <c r="P13" s="133" t="s">
        <v>108</v>
      </c>
      <c r="Q13" s="133" t="str">
        <f>MID($P$6,11,2)</f>
        <v>3F</v>
      </c>
      <c r="R13" s="15" t="str">
        <f>VLOOKUP(Q13,'Fase de Grupos'!$AR$30:$AS$37,2,FALSE)</f>
        <v>Suécia</v>
      </c>
      <c r="T13" s="15" t="s">
        <v>140</v>
      </c>
      <c r="U13" s="15">
        <f t="shared" ref="U13" si="3">U12+1</f>
        <v>18</v>
      </c>
      <c r="W13" s="45"/>
      <c r="X13" s="152" t="s">
        <v>75</v>
      </c>
      <c r="Y13" s="148">
        <v>46217</v>
      </c>
      <c r="Z13" s="36" t="s">
        <v>46</v>
      </c>
      <c r="AA13" s="106" t="str">
        <f>AI5</f>
        <v>Vencedor Q1</v>
      </c>
      <c r="AB13" s="149"/>
      <c r="AC13" s="123"/>
      <c r="AD13" s="84" t="s">
        <v>22</v>
      </c>
      <c r="AE13" s="123"/>
      <c r="AF13" s="150"/>
      <c r="AG13" s="151" t="str">
        <f>AI6</f>
        <v>Vencedor Q2</v>
      </c>
      <c r="AH13" s="136" t="str">
        <f>IF(OR(AC13="",AE13=""),"",IF(AC13=AE13,"emp",""))</f>
        <v/>
      </c>
      <c r="AI13" s="133" t="str">
        <f>IF(OR(AC13="",AE13=""),"Vencedor S1",IF(AC13&lt;&gt;AE13,IF(AC13&gt;AE13,AA13,AG13),IF(SUM(AB13:AC13)=SUM(AE13:AF13),"Vencedor S1",IF(SUM(AB13:AC13)&gt;SUM(AE13:AF13),AA13,AG13))))</f>
        <v>Vencedor S1</v>
      </c>
      <c r="AJ13" s="133"/>
      <c r="AK13" s="133"/>
      <c r="AL13" s="133"/>
      <c r="AM13" s="133"/>
    </row>
    <row r="14" spans="1:39" x14ac:dyDescent="0.25">
      <c r="B14" s="152">
        <v>82</v>
      </c>
      <c r="C14" s="148">
        <v>46204</v>
      </c>
      <c r="D14" s="36" t="s">
        <v>47</v>
      </c>
      <c r="E14" s="106" t="str">
        <f>IF('Fase de Grupos'!AH42=3,'Fase de Grupos'!AF42,"1º do Grupo G")</f>
        <v>Bélgica</v>
      </c>
      <c r="F14" s="149"/>
      <c r="G14" s="123">
        <v>3</v>
      </c>
      <c r="H14" s="84" t="s">
        <v>22</v>
      </c>
      <c r="I14" s="123">
        <v>2</v>
      </c>
      <c r="J14" s="150"/>
      <c r="K14" s="151" t="str">
        <f>IF('Fase de Grupos'!$BL$18=36,R12,"3º A, E, H, I ou J")</f>
        <v>Senegal</v>
      </c>
      <c r="L14" s="136" t="str">
        <f t="shared" ref="L14:L20" si="4">IF(OR(G14="",I14=""),"",IF(G14=I14,"emp",""))</f>
        <v/>
      </c>
      <c r="M14" s="133" t="str">
        <f>IF(OR(G14="",I14=""),"Vencedor 82",IF(G14&lt;&gt;I14,IF(G14&gt;I14,E14,K14),IF(SUM(F14:G14)=SUM(I14:J14),"Vencedor 82",IF(SUM(F14:G14)&gt;SUM(I14:J14),E14,K14))))</f>
        <v>Bélgica</v>
      </c>
      <c r="N14" s="133">
        <v>82</v>
      </c>
      <c r="P14" s="133" t="s">
        <v>109</v>
      </c>
      <c r="Q14" s="133" t="str">
        <f>MID($P$6,13,2)</f>
        <v>3L</v>
      </c>
      <c r="R14" s="15" t="str">
        <f>VLOOKUP(Q14,'Fase de Grupos'!$AR$30:$AS$37,2,FALSE)</f>
        <v>Gana</v>
      </c>
      <c r="T14" s="15" t="s">
        <v>105</v>
      </c>
      <c r="U14" s="15">
        <f t="shared" ref="U14" si="5">U13+5</f>
        <v>23</v>
      </c>
      <c r="W14" s="45"/>
      <c r="X14" s="152" t="s">
        <v>76</v>
      </c>
      <c r="Y14" s="148">
        <v>46217</v>
      </c>
      <c r="Z14" s="36" t="s">
        <v>46</v>
      </c>
      <c r="AA14" s="106" t="str">
        <f>AI7</f>
        <v>Vencedor Q3</v>
      </c>
      <c r="AB14" s="149"/>
      <c r="AC14" s="123"/>
      <c r="AD14" s="84" t="s">
        <v>22</v>
      </c>
      <c r="AE14" s="123"/>
      <c r="AF14" s="150"/>
      <c r="AG14" s="151" t="str">
        <f>AI8</f>
        <v>Vencedor Q4</v>
      </c>
      <c r="AH14" s="136" t="str">
        <f t="shared" ref="AH14" si="6">IF(OR(AC14="",AE14=""),"",IF(AC14=AE14,"emp",""))</f>
        <v/>
      </c>
      <c r="AI14" s="133" t="str">
        <f>IF(OR(AC14="",AE14=""),"Vencedor S2",IF(AC14&lt;&gt;AE14,IF(AC14&gt;AE14,AA14,AG14),IF(SUM(AB14:AC14)=SUM(AE14:AF14),"Vencedor S2",IF(SUM(AB14:AC14)&gt;SUM(AE14:AF14),AA14,AG14))))</f>
        <v>Vencedor S2</v>
      </c>
      <c r="AJ14" s="133"/>
      <c r="AK14" s="133"/>
      <c r="AL14" s="133"/>
      <c r="AM14" s="133"/>
    </row>
    <row r="15" spans="1:39" x14ac:dyDescent="0.25">
      <c r="B15" s="152">
        <v>83</v>
      </c>
      <c r="C15" s="148">
        <v>46205</v>
      </c>
      <c r="D15" s="36" t="s">
        <v>47</v>
      </c>
      <c r="E15" s="106" t="str">
        <f>IF('Fase de Grupos'!AH67=3,'Fase de Grupos'!AF67,"2º do Grupo K")</f>
        <v>Portugal</v>
      </c>
      <c r="F15" s="149"/>
      <c r="G15" s="123"/>
      <c r="H15" s="84" t="s">
        <v>22</v>
      </c>
      <c r="I15" s="123"/>
      <c r="J15" s="150"/>
      <c r="K15" s="151" t="str">
        <f>IF('Fase de Grupos'!AH73=3,'Fase de Grupos'!AF73,"2º do Grupo L")</f>
        <v>Croácia</v>
      </c>
      <c r="L15" s="136" t="str">
        <f t="shared" si="4"/>
        <v/>
      </c>
      <c r="M15" s="133" t="str">
        <f>IF(OR(G15="",I15=""),"Vencedor 83",IF(G15&lt;&gt;I15,IF(G15&gt;I15,E15,K15),IF(SUM(F15:G15)=SUM(I15:J15),"Vencedor 83",IF(SUM(F15:G15)&gt;SUM(I15:J15),E15,K15))))</f>
        <v>Vencedor 83</v>
      </c>
      <c r="N15" s="133">
        <v>83</v>
      </c>
      <c r="P15" s="133" t="s">
        <v>110</v>
      </c>
      <c r="Q15" s="133" t="str">
        <f>MID($P$6,15,2)</f>
        <v>3K</v>
      </c>
      <c r="R15" s="15" t="str">
        <f>VLOOKUP(Q15,'Fase de Grupos'!$AR$30:$AS$37,2,FALSE)</f>
        <v>RD Congo</v>
      </c>
      <c r="T15" s="15" t="s">
        <v>135</v>
      </c>
      <c r="U15" s="15">
        <f t="shared" ref="U15" si="7">U14+1</f>
        <v>24</v>
      </c>
      <c r="W15" s="45"/>
      <c r="X15" s="35"/>
      <c r="Y15" s="137"/>
      <c r="Z15" s="35"/>
      <c r="AA15" s="138"/>
      <c r="AB15" s="35"/>
      <c r="AC15" s="35"/>
      <c r="AD15" s="35"/>
      <c r="AE15" s="35"/>
      <c r="AF15" s="35"/>
      <c r="AG15" s="139"/>
      <c r="AH15" s="136"/>
      <c r="AI15" s="133" t="str">
        <f>IF(OR(AC13="",AE13=""),"Perdedor S1",IF(AC13&lt;&gt;AE13,IF(AC13&lt;AE13,AA13,AG13),IF(SUM(AB13:AC13)=SUM(AE13:AF13),"Perdedor S1",IF(SUM(AB13:AC13)&lt;SUM(AE13:AF13),AA13,AG13))))</f>
        <v>Perdedor S1</v>
      </c>
      <c r="AJ15" s="133"/>
      <c r="AK15" s="133"/>
      <c r="AL15" s="133"/>
      <c r="AM15" s="133"/>
    </row>
    <row r="16" spans="1:39" x14ac:dyDescent="0.25">
      <c r="B16" s="152">
        <v>84</v>
      </c>
      <c r="C16" s="148">
        <v>46205</v>
      </c>
      <c r="D16" s="36" t="s">
        <v>46</v>
      </c>
      <c r="E16" s="106" t="str">
        <f>IF('Fase de Grupos'!AH48=3,'Fase de Grupos'!AF48,"1º do Grupo H")</f>
        <v>Espanha</v>
      </c>
      <c r="F16" s="149"/>
      <c r="G16" s="123"/>
      <c r="H16" s="84" t="s">
        <v>22</v>
      </c>
      <c r="I16" s="123"/>
      <c r="J16" s="150"/>
      <c r="K16" s="151" t="str">
        <f>IF('Fase de Grupos'!AH61=3,'Fase de Grupos'!AF61,"2º do Grupo J")</f>
        <v>Áustria</v>
      </c>
      <c r="L16" s="136" t="str">
        <f t="shared" si="4"/>
        <v/>
      </c>
      <c r="M16" s="133" t="str">
        <f>IF(OR(G16="",I16=""),"Vencedor 84",IF(G16&lt;&gt;I16,IF(G16&gt;I16,E16,K16),IF(SUM(F16:G16)=SUM(I16:J16),"Vencedor 84",IF(SUM(F16:G16)&gt;SUM(I16:J16),E16,K16))))</f>
        <v>Vencedor 84</v>
      </c>
      <c r="N16" s="133">
        <v>84</v>
      </c>
      <c r="T16" s="15" t="s">
        <v>106</v>
      </c>
      <c r="U16" s="15">
        <f t="shared" ref="U16" si="8">U15+5</f>
        <v>29</v>
      </c>
      <c r="W16" s="45"/>
      <c r="X16" s="35"/>
      <c r="Y16" s="137"/>
      <c r="Z16" s="35"/>
      <c r="AA16" s="138"/>
      <c r="AB16" s="35"/>
      <c r="AC16" s="35"/>
      <c r="AD16" s="35"/>
      <c r="AE16" s="35"/>
      <c r="AF16" s="35"/>
      <c r="AG16" s="139"/>
      <c r="AH16" s="136"/>
      <c r="AI16" s="133" t="str">
        <f>IF(OR(AC14="",AE14=""),"Perdedor S2",IF(AC14&lt;&gt;AE14,IF(AC14&lt;AE14,AA14,AG14),IF(SUM(AB14:AC14)=SUM(AE14:AF14),"Perdedor S2",IF(SUM(AB14:AC14)&lt;SUM(AE14:AF14),AA14,AG14))))</f>
        <v>Perdedor S2</v>
      </c>
      <c r="AJ16" s="133"/>
      <c r="AK16" s="133"/>
      <c r="AL16" s="133"/>
      <c r="AM16" s="133"/>
    </row>
    <row r="17" spans="1:39" x14ac:dyDescent="0.25">
      <c r="B17" s="152">
        <v>85</v>
      </c>
      <c r="C17" s="148">
        <v>46205</v>
      </c>
      <c r="D17" s="36" t="s">
        <v>47</v>
      </c>
      <c r="E17" s="106" t="str">
        <f>IF('Fase de Grupos'!AH12=3,'Fase de Grupos'!AF12,"1º do Grupo B")</f>
        <v>Suiça</v>
      </c>
      <c r="F17" s="149"/>
      <c r="G17" s="123"/>
      <c r="H17" s="84" t="s">
        <v>22</v>
      </c>
      <c r="I17" s="123"/>
      <c r="J17" s="150"/>
      <c r="K17" s="151" t="str">
        <f>IF('Fase de Grupos'!$BL$18=36,R9,"3º E, F, G, I ou J")</f>
        <v>Argélia</v>
      </c>
      <c r="L17" s="136" t="str">
        <f t="shared" si="4"/>
        <v/>
      </c>
      <c r="M17" s="133" t="str">
        <f>IF(OR(G17="",I17=""),"Vencedor 85",IF(G17&lt;&gt;I17,IF(G17&gt;I17,E17,K17),IF(SUM(F17:G17)=SUM(I17:J17),"Vencedor 85",IF(SUM(F17:G17)&gt;SUM(I17:J17),E17,K17))))</f>
        <v>Vencedor 85</v>
      </c>
      <c r="N17" s="133">
        <v>85</v>
      </c>
      <c r="T17" s="15" t="s">
        <v>127</v>
      </c>
      <c r="U17" s="15">
        <f t="shared" ref="U17" si="9">U16+1</f>
        <v>30</v>
      </c>
      <c r="W17" s="130"/>
      <c r="X17" s="192" t="s">
        <v>77</v>
      </c>
      <c r="Y17" s="193"/>
      <c r="Z17" s="193"/>
      <c r="AA17" s="193"/>
      <c r="AB17" s="193"/>
      <c r="AC17" s="193"/>
      <c r="AD17" s="193"/>
      <c r="AE17" s="193"/>
      <c r="AF17" s="193"/>
      <c r="AG17" s="194"/>
      <c r="AH17" s="131"/>
      <c r="AI17" s="132"/>
      <c r="AJ17" s="132"/>
      <c r="AK17" s="132"/>
      <c r="AL17" s="132"/>
      <c r="AM17" s="132"/>
    </row>
    <row r="18" spans="1:39" x14ac:dyDescent="0.25">
      <c r="B18" s="152">
        <v>86</v>
      </c>
      <c r="C18" s="148">
        <v>46206</v>
      </c>
      <c r="D18" s="36" t="s">
        <v>46</v>
      </c>
      <c r="E18" s="106" t="str">
        <f>IF('Fase de Grupos'!AH60=3,'Fase de Grupos'!AF60,"1º do Grupo J")</f>
        <v>Argentina</v>
      </c>
      <c r="F18" s="149"/>
      <c r="G18" s="123"/>
      <c r="H18" s="84" t="s">
        <v>22</v>
      </c>
      <c r="I18" s="123"/>
      <c r="J18" s="150"/>
      <c r="K18" s="151" t="str">
        <f>IF('Fase de Grupos'!AH49=3,'Fase de Grupos'!AF49,"2º do Grupo H")</f>
        <v>Cabo Verde</v>
      </c>
      <c r="L18" s="136" t="str">
        <f t="shared" si="4"/>
        <v/>
      </c>
      <c r="M18" s="133" t="str">
        <f>IF(OR(G18="",I18=""),"Vencedor 86",IF(G18&lt;&gt;I18,IF(G18&gt;I18,E18,K18),IF(SUM(F18:G18)=SUM(I18:J18),"Vencedor 86",IF(SUM(F18:G18)&gt;SUM(I18:J18),E18,K18))))</f>
        <v>Vencedor 86</v>
      </c>
      <c r="N18" s="133">
        <v>86</v>
      </c>
      <c r="T18" s="15" t="s">
        <v>141</v>
      </c>
      <c r="U18" s="15">
        <f t="shared" ref="U18" si="10">U17+5</f>
        <v>35</v>
      </c>
      <c r="W18" s="45"/>
      <c r="X18" s="145"/>
      <c r="Y18" s="146" t="s">
        <v>15</v>
      </c>
      <c r="Z18" s="147" t="s">
        <v>16</v>
      </c>
      <c r="AA18" s="203" t="s">
        <v>17</v>
      </c>
      <c r="AB18" s="203"/>
      <c r="AC18" s="203" t="s">
        <v>18</v>
      </c>
      <c r="AD18" s="203"/>
      <c r="AE18" s="203"/>
      <c r="AF18" s="203" t="s">
        <v>17</v>
      </c>
      <c r="AG18" s="203"/>
      <c r="AH18" s="136"/>
      <c r="AI18" s="133"/>
      <c r="AJ18" s="133"/>
      <c r="AK18" s="133"/>
      <c r="AL18" s="133"/>
      <c r="AM18" s="133"/>
    </row>
    <row r="19" spans="1:39" x14ac:dyDescent="0.25">
      <c r="B19" s="152">
        <v>87</v>
      </c>
      <c r="C19" s="148">
        <v>46206</v>
      </c>
      <c r="D19" s="36" t="s">
        <v>47</v>
      </c>
      <c r="E19" s="106" t="str">
        <f>IF('Fase de Grupos'!AH66=3,'Fase de Grupos'!AF66,"1º do Grupo K")</f>
        <v>Colômbia</v>
      </c>
      <c r="F19" s="149"/>
      <c r="G19" s="123"/>
      <c r="H19" s="84" t="s">
        <v>22</v>
      </c>
      <c r="I19" s="123"/>
      <c r="J19" s="150"/>
      <c r="K19" s="151" t="str">
        <f>IF('Fase de Grupos'!$BL$18=36,R14,"3º D, E, I, J ou L")</f>
        <v>Gana</v>
      </c>
      <c r="L19" s="136" t="str">
        <f t="shared" si="4"/>
        <v/>
      </c>
      <c r="M19" s="133" t="str">
        <f>IF(OR(G19="",I19=""),"Vencedor 87",IF(G19&lt;&gt;I19,IF(G19&gt;I19,E19,K19),IF(SUM(F19:G19)=SUM(I19:J19),"Vencedor 87",IF(SUM(F19:G19)&gt;SUM(I19:J19),E19,K19))))</f>
        <v>Vencedor 87</v>
      </c>
      <c r="N19" s="133">
        <v>87</v>
      </c>
      <c r="T19" s="15" t="s">
        <v>142</v>
      </c>
      <c r="U19" s="15">
        <f t="shared" ref="U19" si="11">U18+1</f>
        <v>36</v>
      </c>
      <c r="W19" s="45"/>
      <c r="X19" s="152" t="s">
        <v>78</v>
      </c>
      <c r="Y19" s="148">
        <v>46221</v>
      </c>
      <c r="Z19" s="36" t="s">
        <v>47</v>
      </c>
      <c r="AA19" s="106" t="str">
        <f>AI15</f>
        <v>Perdedor S1</v>
      </c>
      <c r="AB19" s="149"/>
      <c r="AC19" s="123"/>
      <c r="AD19" s="84" t="s">
        <v>22</v>
      </c>
      <c r="AE19" s="123"/>
      <c r="AF19" s="150"/>
      <c r="AG19" s="151" t="str">
        <f>AI16</f>
        <v>Perdedor S2</v>
      </c>
      <c r="AH19" s="136" t="str">
        <f>IF(OR(AC19="",AE19=""),"",IF(AC19=AE19,"emp",""))</f>
        <v/>
      </c>
      <c r="AI19" s="133" t="str">
        <f>IF(OR(AC19="",AE19=""),"3º Lugar",IF(AC19&lt;&gt;AE19,IF(AC19&gt;AE19,AA19,AG19),IF(SUM(AB19:AC19)=SUM(AE19:AF19),"3º Lugar",IF(SUM(AB19:AC19)&gt;SUM(AE19:AF19),AA19,AG19))))</f>
        <v>3º Lugar</v>
      </c>
      <c r="AJ19" s="133"/>
      <c r="AK19" s="133"/>
      <c r="AL19" s="133"/>
      <c r="AM19" s="133"/>
    </row>
    <row r="20" spans="1:39" x14ac:dyDescent="0.25">
      <c r="B20" s="152">
        <v>88</v>
      </c>
      <c r="C20" s="148">
        <v>46206</v>
      </c>
      <c r="D20" s="36" t="s">
        <v>46</v>
      </c>
      <c r="E20" s="106" t="str">
        <f>IF('Fase de Grupos'!AH25=3,'Fase de Grupos'!AF25,"2º do Grupo D")</f>
        <v>Austrália</v>
      </c>
      <c r="F20" s="149"/>
      <c r="G20" s="123"/>
      <c r="H20" s="84" t="s">
        <v>22</v>
      </c>
      <c r="I20" s="123"/>
      <c r="J20" s="150"/>
      <c r="K20" s="151" t="str">
        <f>IF('Fase de Grupos'!AH43=3,'Fase de Grupos'!AF43,"2º do Grupo G")</f>
        <v>Egito</v>
      </c>
      <c r="L20" s="136" t="str">
        <f t="shared" si="4"/>
        <v/>
      </c>
      <c r="M20" s="133" t="str">
        <f>IF(OR(G20="",I20=""),"Vencedor 88",IF(G20&lt;&gt;I20,IF(G20&gt;I20,E20,K20),IF(SUM(F20:G20)=SUM(I20:J20),"Vencedor 88",IF(SUM(F20:G20)&gt;SUM(I20:J20),E20,K20))))</f>
        <v>Vencedor 88</v>
      </c>
      <c r="N20" s="133">
        <v>88</v>
      </c>
      <c r="T20" s="15" t="s">
        <v>107</v>
      </c>
      <c r="U20" s="15">
        <f t="shared" ref="U20" si="12">U19+5</f>
        <v>41</v>
      </c>
      <c r="W20" s="45"/>
      <c r="X20" s="35"/>
      <c r="Y20" s="137"/>
      <c r="Z20" s="35"/>
      <c r="AA20" s="138"/>
      <c r="AB20" s="35"/>
      <c r="AC20" s="35"/>
      <c r="AD20" s="35"/>
      <c r="AE20" s="35"/>
      <c r="AF20" s="35"/>
      <c r="AG20" s="139"/>
      <c r="AH20" s="136"/>
      <c r="AI20" s="133" t="str">
        <f>IF(OR(AC19="",AE19=""),"4º Lugar",IF(AC19&lt;&gt;AE19,IF(AC19&lt;AE19,AA19,AG19),IF(SUM(AB19:AC19)=SUM(AE19:AF19),"4º Lugar",IF(SUM(AB19:AC19)&lt;SUM(AE19:AF19),AA19,AG19))))</f>
        <v>4º Lugar</v>
      </c>
      <c r="AJ20" s="133"/>
      <c r="AK20" s="133"/>
      <c r="AL20" s="133"/>
      <c r="AM20" s="133"/>
    </row>
    <row r="21" spans="1:39" x14ac:dyDescent="0.25">
      <c r="T21" s="15" t="s">
        <v>136</v>
      </c>
      <c r="U21" s="15">
        <f t="shared" ref="U21" si="13">U20+1</f>
        <v>42</v>
      </c>
      <c r="W21" s="45"/>
      <c r="X21" s="35"/>
      <c r="Y21" s="137"/>
      <c r="Z21" s="35"/>
      <c r="AA21" s="138"/>
      <c r="AB21" s="35"/>
      <c r="AC21" s="35"/>
      <c r="AD21" s="35"/>
      <c r="AE21" s="35"/>
      <c r="AF21" s="35"/>
      <c r="AG21" s="139"/>
      <c r="AH21" s="136"/>
      <c r="AI21" s="133"/>
      <c r="AJ21" s="133"/>
      <c r="AK21" s="133"/>
      <c r="AL21" s="133"/>
      <c r="AM21" s="133"/>
    </row>
    <row r="22" spans="1:39" x14ac:dyDescent="0.25">
      <c r="T22" s="15" t="s">
        <v>131</v>
      </c>
      <c r="U22" s="15">
        <f t="shared" ref="U22" si="14">U21+5</f>
        <v>47</v>
      </c>
      <c r="W22" s="130"/>
      <c r="AM22" s="132"/>
    </row>
    <row r="23" spans="1:39" x14ac:dyDescent="0.25">
      <c r="A23" s="130"/>
      <c r="B23" s="192" t="s">
        <v>72</v>
      </c>
      <c r="C23" s="193"/>
      <c r="D23" s="193"/>
      <c r="E23" s="193"/>
      <c r="F23" s="193"/>
      <c r="G23" s="193"/>
      <c r="H23" s="193"/>
      <c r="I23" s="193"/>
      <c r="J23" s="193"/>
      <c r="K23" s="194"/>
      <c r="L23" s="131"/>
      <c r="M23" s="132"/>
      <c r="N23" s="132"/>
      <c r="O23" s="132"/>
      <c r="P23" s="132"/>
      <c r="Q23" s="132"/>
      <c r="T23" s="15" t="s">
        <v>134</v>
      </c>
      <c r="U23" s="15">
        <f t="shared" ref="U23" si="15">U22+1</f>
        <v>48</v>
      </c>
      <c r="W23" s="45"/>
      <c r="X23" s="192" t="s">
        <v>79</v>
      </c>
      <c r="Y23" s="193"/>
      <c r="Z23" s="193"/>
      <c r="AA23" s="193"/>
      <c r="AB23" s="193"/>
      <c r="AC23" s="193"/>
      <c r="AD23" s="193"/>
      <c r="AE23" s="193"/>
      <c r="AF23" s="193"/>
      <c r="AG23" s="194"/>
      <c r="AH23" s="131"/>
      <c r="AI23" s="132"/>
      <c r="AJ23" s="132"/>
      <c r="AK23" s="132"/>
      <c r="AM23" s="133"/>
    </row>
    <row r="24" spans="1:39" x14ac:dyDescent="0.25">
      <c r="A24" s="134"/>
      <c r="B24" s="145"/>
      <c r="C24" s="146" t="s">
        <v>15</v>
      </c>
      <c r="D24" s="147" t="s">
        <v>16</v>
      </c>
      <c r="E24" s="203" t="s">
        <v>17</v>
      </c>
      <c r="F24" s="203"/>
      <c r="G24" s="203" t="s">
        <v>18</v>
      </c>
      <c r="H24" s="203"/>
      <c r="I24" s="203"/>
      <c r="J24" s="203" t="s">
        <v>17</v>
      </c>
      <c r="K24" s="203"/>
      <c r="L24" s="135"/>
      <c r="M24" s="135"/>
      <c r="N24" s="135"/>
      <c r="O24" s="135"/>
      <c r="P24" s="135"/>
      <c r="Q24" s="135"/>
      <c r="T24" s="15" t="s">
        <v>108</v>
      </c>
      <c r="U24" s="15">
        <f t="shared" ref="U24" si="16">U23+5</f>
        <v>53</v>
      </c>
      <c r="W24" s="45"/>
      <c r="X24" s="145"/>
      <c r="Y24" s="146" t="s">
        <v>15</v>
      </c>
      <c r="Z24" s="147" t="s">
        <v>16</v>
      </c>
      <c r="AA24" s="203" t="s">
        <v>17</v>
      </c>
      <c r="AB24" s="203"/>
      <c r="AC24" s="203" t="s">
        <v>18</v>
      </c>
      <c r="AD24" s="203"/>
      <c r="AE24" s="203"/>
      <c r="AF24" s="203" t="s">
        <v>17</v>
      </c>
      <c r="AG24" s="203"/>
      <c r="AH24" s="136"/>
      <c r="AI24" s="133"/>
      <c r="AJ24" s="133"/>
      <c r="AK24" s="133"/>
      <c r="AM24" s="133"/>
    </row>
    <row r="25" spans="1:39" x14ac:dyDescent="0.25">
      <c r="B25" s="152">
        <v>89</v>
      </c>
      <c r="C25" s="148">
        <v>46207</v>
      </c>
      <c r="D25" s="36" t="s">
        <v>46</v>
      </c>
      <c r="E25" s="106" t="str">
        <f>M6</f>
        <v>Paraguai</v>
      </c>
      <c r="F25" s="149"/>
      <c r="G25" s="123"/>
      <c r="H25" s="84" t="s">
        <v>22</v>
      </c>
      <c r="I25" s="123"/>
      <c r="J25" s="150"/>
      <c r="K25" s="151" t="str">
        <f>M9</f>
        <v>França</v>
      </c>
      <c r="L25" s="136" t="str">
        <f>IF(OR(G25="",I25=""),"",IF(G25=I25,"emp",""))</f>
        <v/>
      </c>
      <c r="M25" s="133" t="str">
        <f>IF(OR(G25="",I25=""),"Vencedor 89",IF(G25&lt;&gt;I25,IF(G25&gt;I25,E25,K25),IF(SUM(F25:G25)=SUM(I25:J25),"Vencedor 89",IF(SUM(F25:G25)&gt;SUM(I25:J25),E25,K25))))</f>
        <v>Vencedor 89</v>
      </c>
      <c r="N25" s="133">
        <v>89</v>
      </c>
      <c r="T25" s="15" t="s">
        <v>128</v>
      </c>
      <c r="U25" s="15">
        <f t="shared" ref="U25" si="17">U24+1</f>
        <v>54</v>
      </c>
      <c r="X25" s="152" t="s">
        <v>80</v>
      </c>
      <c r="Y25" s="148">
        <v>46222</v>
      </c>
      <c r="Z25" s="36" t="s">
        <v>21</v>
      </c>
      <c r="AA25" s="106" t="str">
        <f>AI13</f>
        <v>Vencedor S1</v>
      </c>
      <c r="AB25" s="149"/>
      <c r="AC25" s="123"/>
      <c r="AD25" s="84" t="s">
        <v>22</v>
      </c>
      <c r="AE25" s="123"/>
      <c r="AF25" s="150"/>
      <c r="AG25" s="151" t="str">
        <f>AI14</f>
        <v>Vencedor S2</v>
      </c>
      <c r="AH25" s="136" t="str">
        <f>IF(OR(AC25="",AE25=""),"",IF(AC25=AE25,"emp",""))</f>
        <v/>
      </c>
      <c r="AI25" s="133" t="str">
        <f>IF(OR(AC25="",AE25=""),"1º Lugar",IF(AC25&lt;&gt;AE25,IF(AC25&gt;AE25,AA25,AG25),IF(SUM(AB25:AC25)=SUM(AE25:AF25),"1º Lugar",IF(SUM(AB25:AC25)&gt;SUM(AE25:AF25),AA25,AG25))))</f>
        <v>1º Lugar</v>
      </c>
      <c r="AJ25" s="133"/>
      <c r="AK25" s="133"/>
    </row>
    <row r="26" spans="1:39" x14ac:dyDescent="0.25">
      <c r="B26" s="152">
        <v>90</v>
      </c>
      <c r="C26" s="148">
        <v>46207</v>
      </c>
      <c r="D26" s="36" t="s">
        <v>47</v>
      </c>
      <c r="E26" s="106" t="str">
        <f>M5</f>
        <v>Canadá</v>
      </c>
      <c r="F26" s="149"/>
      <c r="G26" s="123"/>
      <c r="H26" s="84" t="s">
        <v>22</v>
      </c>
      <c r="I26" s="123"/>
      <c r="J26" s="150"/>
      <c r="K26" s="151" t="str">
        <f>M7</f>
        <v>Marrocos</v>
      </c>
      <c r="L26" s="136" t="str">
        <f t="shared" ref="L26:L32" si="18">IF(OR(G26="",I26=""),"",IF(G26=I26,"emp",""))</f>
        <v/>
      </c>
      <c r="M26" s="133" t="str">
        <f>IF(OR(G26="",I26=""),"Vencedor 90",IF(G26&lt;&gt;I26,IF(G26&gt;I26,E26,K26),IF(SUM(F26:G26)=SUM(I26:J26),"Vencedor 90",IF(SUM(F26:G26)&gt;SUM(I26:J26),E26,K26))))</f>
        <v>Vencedor 90</v>
      </c>
      <c r="N26" s="133">
        <v>90</v>
      </c>
      <c r="T26" s="15" t="s">
        <v>133</v>
      </c>
      <c r="U26" s="15">
        <f t="shared" ref="U26" si="19">U25+5</f>
        <v>59</v>
      </c>
    </row>
    <row r="27" spans="1:39" x14ac:dyDescent="0.25">
      <c r="B27" s="152">
        <v>91</v>
      </c>
      <c r="C27" s="148">
        <v>46208</v>
      </c>
      <c r="D27" s="36" t="s">
        <v>47</v>
      </c>
      <c r="E27" s="106" t="str">
        <f>M8</f>
        <v>Brasil</v>
      </c>
      <c r="F27" s="149"/>
      <c r="G27" s="123"/>
      <c r="H27" s="84" t="s">
        <v>22</v>
      </c>
      <c r="I27" s="123"/>
      <c r="J27" s="150"/>
      <c r="K27" s="151" t="str">
        <f>M10</f>
        <v>Noruega</v>
      </c>
      <c r="L27" s="136" t="str">
        <f t="shared" si="18"/>
        <v/>
      </c>
      <c r="M27" s="133" t="str">
        <f>IF(OR(G27="",I27=""),"Vencedor 91",IF(G27&lt;&gt;I27,IF(G27&gt;I27,E27,K27),IF(SUM(F27:G27)=SUM(I27:J27),"Vencedor 91",IF(SUM(F27:G27)&gt;SUM(I27:J27),E27,K27))))</f>
        <v>Vencedor 91</v>
      </c>
      <c r="N27" s="133">
        <v>91</v>
      </c>
      <c r="T27" s="15" t="s">
        <v>132</v>
      </c>
      <c r="U27" s="15">
        <f t="shared" ref="U27" si="20">U26+1</f>
        <v>60</v>
      </c>
    </row>
    <row r="28" spans="1:39" x14ac:dyDescent="0.25">
      <c r="B28" s="152">
        <v>92</v>
      </c>
      <c r="C28" s="148">
        <v>46208</v>
      </c>
      <c r="D28" s="36" t="s">
        <v>46</v>
      </c>
      <c r="E28" s="106" t="str">
        <f>M11</f>
        <v>México</v>
      </c>
      <c r="F28" s="149"/>
      <c r="G28" s="123"/>
      <c r="H28" s="84" t="s">
        <v>22</v>
      </c>
      <c r="I28" s="123"/>
      <c r="J28" s="150"/>
      <c r="K28" s="151" t="str">
        <f>M12</f>
        <v>Inglaterra</v>
      </c>
      <c r="L28" s="136" t="str">
        <f t="shared" si="18"/>
        <v/>
      </c>
      <c r="M28" s="133" t="str">
        <f>IF(OR(G28="",I28=""),"Vencedor 92",IF(G28&lt;&gt;I28,IF(G28&gt;I28,E28,K28),IF(SUM(F28:G28)=SUM(I28:J28),"Vencedor 92",IF(SUM(F28:G28)&gt;SUM(I28:J28),E28,K28))))</f>
        <v>Vencedor 92</v>
      </c>
      <c r="N28" s="133">
        <v>92</v>
      </c>
      <c r="T28" s="15" t="s">
        <v>109</v>
      </c>
      <c r="U28" s="15">
        <f t="shared" ref="U28:U30" si="21">U27+5</f>
        <v>65</v>
      </c>
      <c r="AD28" s="192" t="s">
        <v>211</v>
      </c>
      <c r="AE28" s="193"/>
      <c r="AF28" s="193"/>
      <c r="AG28" s="194"/>
    </row>
    <row r="29" spans="1:39" x14ac:dyDescent="0.25">
      <c r="B29" s="152">
        <v>93</v>
      </c>
      <c r="C29" s="148">
        <v>46209</v>
      </c>
      <c r="D29" s="36" t="s">
        <v>47</v>
      </c>
      <c r="E29" s="106" t="str">
        <f>M15</f>
        <v>Vencedor 83</v>
      </c>
      <c r="F29" s="149"/>
      <c r="G29" s="123"/>
      <c r="H29" s="84" t="s">
        <v>22</v>
      </c>
      <c r="I29" s="123"/>
      <c r="J29" s="150"/>
      <c r="K29" s="151" t="str">
        <f>M16</f>
        <v>Vencedor 84</v>
      </c>
      <c r="L29" s="136" t="str">
        <f t="shared" si="18"/>
        <v/>
      </c>
      <c r="M29" s="133" t="str">
        <f>IF(OR(G29="",I29=""),"Vencedor 93",IF(G29&lt;&gt;I29,IF(G29&gt;I29,E29,K29),IF(SUM(F29:G29)=SUM(I29:J29),"Vencedor 93",IF(SUM(F29:G29)&gt;SUM(I29:J29),E29,K29))))</f>
        <v>Vencedor 93</v>
      </c>
      <c r="N29" s="133">
        <v>93</v>
      </c>
      <c r="T29" s="15" t="s">
        <v>130</v>
      </c>
      <c r="U29" s="15">
        <f t="shared" ref="U29:U31" si="22">U28+1</f>
        <v>66</v>
      </c>
      <c r="AD29" s="182"/>
      <c r="AE29" s="181"/>
      <c r="AF29" s="181"/>
      <c r="AG29" s="183"/>
    </row>
    <row r="30" spans="1:39" x14ac:dyDescent="0.25">
      <c r="B30" s="152">
        <v>94</v>
      </c>
      <c r="C30" s="148">
        <v>46209</v>
      </c>
      <c r="D30" s="36" t="s">
        <v>46</v>
      </c>
      <c r="E30" s="106" t="str">
        <f>M13</f>
        <v>Estados Unidos</v>
      </c>
      <c r="F30" s="149"/>
      <c r="G30" s="123"/>
      <c r="H30" s="84" t="s">
        <v>22</v>
      </c>
      <c r="I30" s="123"/>
      <c r="J30" s="150"/>
      <c r="K30" s="151" t="str">
        <f>M14</f>
        <v>Bélgica</v>
      </c>
      <c r="L30" s="136" t="str">
        <f t="shared" si="18"/>
        <v/>
      </c>
      <c r="M30" s="133" t="str">
        <f>IF(OR(G30="",I30=""),"Vencedor 94",IF(G30&lt;&gt;I30,IF(G30&gt;I30,E30,K30),IF(SUM(F30:G30)=SUM(I30:J30),"Vencedor 94",IF(SUM(F30:G30)&gt;SUM(I30:J30),E30,K30))))</f>
        <v>Vencedor 94</v>
      </c>
      <c r="N30" s="133">
        <v>94</v>
      </c>
      <c r="T30" s="15" t="s">
        <v>110</v>
      </c>
      <c r="U30" s="15">
        <f t="shared" si="21"/>
        <v>71</v>
      </c>
      <c r="AD30" s="182"/>
      <c r="AE30" s="181"/>
      <c r="AF30" s="181"/>
      <c r="AG30" s="184"/>
    </row>
    <row r="31" spans="1:39" x14ac:dyDescent="0.25">
      <c r="B31" s="152">
        <v>95</v>
      </c>
      <c r="C31" s="148">
        <v>46210</v>
      </c>
      <c r="D31" s="36" t="s">
        <v>47</v>
      </c>
      <c r="E31" s="106" t="str">
        <f>M18</f>
        <v>Vencedor 86</v>
      </c>
      <c r="F31" s="149"/>
      <c r="G31" s="123"/>
      <c r="H31" s="84" t="s">
        <v>22</v>
      </c>
      <c r="I31" s="123"/>
      <c r="J31" s="150"/>
      <c r="K31" s="151" t="str">
        <f>M20</f>
        <v>Vencedor 88</v>
      </c>
      <c r="L31" s="136" t="str">
        <f t="shared" si="18"/>
        <v/>
      </c>
      <c r="M31" s="133" t="str">
        <f>IF(OR(G31="",I31=""),"Vencedor 95",IF(G31&lt;&gt;I31,IF(G31&gt;I31,E31,K31),IF(SUM(F31:G31)=SUM(I31:J31),"Vencedor 95",IF(SUM(F31:G31)&gt;SUM(I31:J31),E31,K31))))</f>
        <v>Vencedor 95</v>
      </c>
      <c r="N31" s="133">
        <v>95</v>
      </c>
      <c r="T31" s="15" t="s">
        <v>129</v>
      </c>
      <c r="U31" s="15">
        <f t="shared" si="22"/>
        <v>72</v>
      </c>
      <c r="AD31" s="182"/>
      <c r="AE31" s="181"/>
      <c r="AF31" s="181"/>
      <c r="AG31" s="184"/>
    </row>
    <row r="32" spans="1:39" x14ac:dyDescent="0.25">
      <c r="B32" s="152">
        <v>96</v>
      </c>
      <c r="C32" s="148">
        <v>46210</v>
      </c>
      <c r="D32" s="36" t="s">
        <v>46</v>
      </c>
      <c r="E32" s="106" t="str">
        <f>M17</f>
        <v>Vencedor 85</v>
      </c>
      <c r="F32" s="149"/>
      <c r="G32" s="123"/>
      <c r="H32" s="84" t="s">
        <v>22</v>
      </c>
      <c r="I32" s="123"/>
      <c r="J32" s="150"/>
      <c r="K32" s="151" t="str">
        <f>M19</f>
        <v>Vencedor 87</v>
      </c>
      <c r="L32" s="136" t="str">
        <f t="shared" si="18"/>
        <v/>
      </c>
      <c r="M32" s="133" t="str">
        <f>IF(OR(G32="",I32=""),"Vencedor 96",IF(G32&lt;&gt;I32,IF(G32&gt;I32,E32,K32),IF(SUM(F32:G32)=SUM(I32:J32),"Vencedor 96",IF(SUM(F32:G32)&gt;SUM(I32:J32),E32,K32))))</f>
        <v>Vencedor 96</v>
      </c>
      <c r="N32" s="133">
        <v>96</v>
      </c>
      <c r="AD32" s="185"/>
      <c r="AE32" s="186"/>
      <c r="AF32" s="186"/>
      <c r="AG32" s="187"/>
    </row>
    <row r="33" spans="2:33" x14ac:dyDescent="0.25">
      <c r="C33" s="137"/>
    </row>
    <row r="34" spans="2:33" ht="21" x14ac:dyDescent="0.35">
      <c r="B34" s="140"/>
      <c r="X34" s="158" t="s">
        <v>206</v>
      </c>
      <c r="Y34" s="209" t="s">
        <v>81</v>
      </c>
      <c r="Z34" s="209"/>
      <c r="AA34" s="209"/>
      <c r="AB34" s="204" t="str">
        <f>IF(AI25="1º Lugar","",AI25)</f>
        <v/>
      </c>
      <c r="AC34" s="204"/>
      <c r="AD34" s="204"/>
      <c r="AE34" s="204"/>
      <c r="AF34" s="204"/>
      <c r="AG34" s="204"/>
    </row>
    <row r="35" spans="2:33" ht="18.75" x14ac:dyDescent="0.3">
      <c r="B35" s="140"/>
      <c r="X35" s="159" t="s">
        <v>207</v>
      </c>
      <c r="Y35" s="207" t="s">
        <v>82</v>
      </c>
      <c r="Z35" s="207"/>
      <c r="AA35" s="207"/>
      <c r="AB35" s="205" t="str">
        <f>IF(M57="2º Lugar","",M57)</f>
        <v/>
      </c>
      <c r="AC35" s="205"/>
      <c r="AD35" s="205"/>
      <c r="AE35" s="205"/>
      <c r="AF35" s="205"/>
      <c r="AG35" s="205"/>
    </row>
    <row r="36" spans="2:33" ht="15.75" x14ac:dyDescent="0.25">
      <c r="B36" s="140"/>
      <c r="X36" s="160" t="s">
        <v>208</v>
      </c>
      <c r="Y36" s="208" t="s">
        <v>83</v>
      </c>
      <c r="Z36" s="208"/>
      <c r="AA36" s="208"/>
      <c r="AB36" s="206" t="str">
        <f>IF(AI19="3º Lugar","",AI19)</f>
        <v/>
      </c>
      <c r="AC36" s="206"/>
      <c r="AD36" s="206"/>
      <c r="AE36" s="206"/>
      <c r="AF36" s="206"/>
      <c r="AG36" s="206"/>
    </row>
    <row r="57" spans="3:17" x14ac:dyDescent="0.25">
      <c r="C57" s="137"/>
      <c r="M57" s="133" t="str">
        <f>IF(OR(AC25="",AE25=""),"2º Lugar",IF(AC25&lt;&gt;AE25,IF(AC25&lt;AE25,AA25,AG25),IF(SUM(AB25:AC25)=SUM(AE25:AF25),"2º Lugar",IF(SUM(AB25:AC25)&lt;SUM(AE25:AF25),AA25,AG25))))</f>
        <v>2º Lugar</v>
      </c>
    </row>
    <row r="58" spans="3:17" x14ac:dyDescent="0.25">
      <c r="C58" s="137"/>
    </row>
    <row r="59" spans="3:17" ht="15.75" x14ac:dyDescent="0.25">
      <c r="H59" s="141"/>
      <c r="I59" s="141"/>
      <c r="J59" s="141"/>
      <c r="K59" s="142"/>
      <c r="L59" s="143"/>
      <c r="M59" s="144"/>
      <c r="N59" s="144"/>
      <c r="O59" s="144"/>
      <c r="P59" s="144"/>
      <c r="Q59" s="144"/>
    </row>
    <row r="60" spans="3:17" ht="15.75" x14ac:dyDescent="0.25">
      <c r="H60" s="141"/>
      <c r="I60" s="141"/>
      <c r="J60" s="141"/>
      <c r="K60" s="142"/>
      <c r="L60" s="143"/>
      <c r="M60" s="144"/>
      <c r="N60" s="144"/>
      <c r="O60" s="144"/>
      <c r="P60" s="144"/>
      <c r="Q60" s="144"/>
    </row>
    <row r="61" spans="3:17" ht="15.75" x14ac:dyDescent="0.25">
      <c r="H61" s="141"/>
      <c r="I61" s="141"/>
      <c r="J61" s="141"/>
      <c r="K61" s="142"/>
      <c r="L61" s="143"/>
      <c r="M61" s="144"/>
      <c r="N61" s="144"/>
      <c r="O61" s="144"/>
      <c r="P61" s="144"/>
      <c r="Q61" s="144"/>
    </row>
    <row r="62" spans="3:17" x14ac:dyDescent="0.25">
      <c r="C62" s="137"/>
    </row>
    <row r="63" spans="3:17" x14ac:dyDescent="0.25">
      <c r="C63" s="137"/>
    </row>
    <row r="64" spans="3:17" x14ac:dyDescent="0.25">
      <c r="C64" s="137"/>
    </row>
    <row r="65" spans="3:11" x14ac:dyDescent="0.25">
      <c r="C65" s="137"/>
    </row>
    <row r="66" spans="3:11" x14ac:dyDescent="0.25">
      <c r="C66" s="137"/>
    </row>
    <row r="67" spans="3:11" x14ac:dyDescent="0.25">
      <c r="C67" s="137"/>
    </row>
    <row r="68" spans="3:11" x14ac:dyDescent="0.25">
      <c r="C68" s="137"/>
    </row>
    <row r="69" spans="3:11" x14ac:dyDescent="0.25">
      <c r="C69" s="137"/>
    </row>
    <row r="70" spans="3:11" x14ac:dyDescent="0.25">
      <c r="C70" s="137"/>
    </row>
    <row r="71" spans="3:11" x14ac:dyDescent="0.25">
      <c r="C71" s="137"/>
    </row>
    <row r="72" spans="3:11" x14ac:dyDescent="0.25">
      <c r="C72" s="45"/>
      <c r="D72" s="45"/>
      <c r="E72" s="45"/>
      <c r="H72" s="45"/>
      <c r="K72" s="45"/>
    </row>
    <row r="73" spans="3:11" x14ac:dyDescent="0.25">
      <c r="C73" s="45"/>
      <c r="D73" s="45"/>
      <c r="E73" s="45"/>
      <c r="H73" s="45"/>
      <c r="K73" s="45"/>
    </row>
    <row r="74" spans="3:11" x14ac:dyDescent="0.25">
      <c r="C74" s="45"/>
      <c r="D74" s="45"/>
      <c r="E74" s="45"/>
      <c r="H74" s="45"/>
      <c r="K74" s="45"/>
    </row>
    <row r="75" spans="3:11" x14ac:dyDescent="0.25">
      <c r="C75" s="45"/>
      <c r="D75" s="45"/>
      <c r="E75" s="45"/>
      <c r="H75" s="45"/>
      <c r="K75" s="45"/>
    </row>
    <row r="76" spans="3:11" x14ac:dyDescent="0.25">
      <c r="C76" s="45"/>
      <c r="D76" s="45"/>
      <c r="E76" s="45"/>
      <c r="H76" s="45"/>
      <c r="K76" s="45"/>
    </row>
    <row r="77" spans="3:11" x14ac:dyDescent="0.25">
      <c r="C77" s="45"/>
      <c r="D77" s="45"/>
      <c r="E77" s="45"/>
      <c r="H77" s="45"/>
      <c r="K77" s="45"/>
    </row>
    <row r="78" spans="3:11" x14ac:dyDescent="0.25">
      <c r="C78" s="45"/>
      <c r="D78" s="45"/>
      <c r="E78" s="45"/>
      <c r="H78" s="45"/>
      <c r="K78" s="45"/>
    </row>
    <row r="79" spans="3:11" x14ac:dyDescent="0.25">
      <c r="C79" s="45"/>
      <c r="D79" s="45"/>
      <c r="E79" s="45"/>
      <c r="H79" s="45"/>
      <c r="K79" s="45"/>
    </row>
    <row r="80" spans="3:11" x14ac:dyDescent="0.25">
      <c r="C80" s="45"/>
      <c r="D80" s="45"/>
      <c r="E80" s="45"/>
      <c r="H80" s="45"/>
      <c r="K80" s="45"/>
    </row>
    <row r="81" spans="3:11" x14ac:dyDescent="0.25">
      <c r="C81" s="45"/>
      <c r="D81" s="45"/>
      <c r="E81" s="45"/>
      <c r="H81" s="45"/>
      <c r="K81" s="45"/>
    </row>
    <row r="82" spans="3:11" x14ac:dyDescent="0.25">
      <c r="C82" s="45"/>
      <c r="D82" s="45"/>
      <c r="E82" s="45"/>
      <c r="H82" s="45"/>
      <c r="K82" s="45"/>
    </row>
  </sheetData>
  <sheetProtection algorithmName="SHA-512" hashValue="8JRv5B/B5jMSXJQTg3Gidv52YDGKsjKvo30SeOBaK6JSNYAMZQ/wPbZnASuXj0gcQnaFpGbQs8ZzG0RfUFK9kg==" saltValue="BbqaqtGKXaW/tQWh+QEg4w==" spinCount="100000" sheet="1" objects="1" scenarios="1" selectLockedCells="1"/>
  <mergeCells count="31">
    <mergeCell ref="AF4:AG4"/>
    <mergeCell ref="AB34:AG34"/>
    <mergeCell ref="AB35:AG35"/>
    <mergeCell ref="AB36:AG36"/>
    <mergeCell ref="B23:K23"/>
    <mergeCell ref="E24:F24"/>
    <mergeCell ref="G24:I24"/>
    <mergeCell ref="J24:K24"/>
    <mergeCell ref="Y35:AA35"/>
    <mergeCell ref="Y36:AA36"/>
    <mergeCell ref="AA24:AB24"/>
    <mergeCell ref="AC24:AE24"/>
    <mergeCell ref="AF24:AG24"/>
    <mergeCell ref="Y34:AA34"/>
    <mergeCell ref="AD28:AG28"/>
    <mergeCell ref="B3:K3"/>
    <mergeCell ref="E4:F4"/>
    <mergeCell ref="G4:I4"/>
    <mergeCell ref="J4:K4"/>
    <mergeCell ref="X23:AG23"/>
    <mergeCell ref="X11:AG11"/>
    <mergeCell ref="AA12:AB12"/>
    <mergeCell ref="X3:AG3"/>
    <mergeCell ref="AC12:AE12"/>
    <mergeCell ref="AF12:AG12"/>
    <mergeCell ref="X17:AG17"/>
    <mergeCell ref="AA18:AB18"/>
    <mergeCell ref="AC18:AE18"/>
    <mergeCell ref="AF18:AG18"/>
    <mergeCell ref="AA4:AB4"/>
    <mergeCell ref="AC4:AE4"/>
  </mergeCells>
  <conditionalFormatting sqref="A1:A2 B2:K2 X9:AG10 X15:AG16 X20:AG21 B21:K22 AB34:AB36 A57:K58 H59:K61 B62:K71 B83:K1048576">
    <cfRule type="cellIs" dxfId="27" priority="76" operator="equal">
      <formula>"Brasil"</formula>
    </cfRule>
  </conditionalFormatting>
  <conditionalFormatting sqref="A3:B12 C4:K12">
    <cfRule type="cellIs" dxfId="26" priority="42" operator="equal">
      <formula>"Brasil"</formula>
    </cfRule>
  </conditionalFormatting>
  <conditionalFormatting sqref="A13:K20">
    <cfRule type="cellIs" dxfId="25" priority="31" operator="equal">
      <formula>"Brasil"</formula>
    </cfRule>
  </conditionalFormatting>
  <conditionalFormatting sqref="B23:B36 C24:K33">
    <cfRule type="cellIs" dxfId="24" priority="20" operator="equal">
      <formula>"Brasil"</formula>
    </cfRule>
  </conditionalFormatting>
  <conditionalFormatting sqref="F5:F20">
    <cfRule type="expression" dxfId="23" priority="30">
      <formula>L5="emp"</formula>
    </cfRule>
  </conditionalFormatting>
  <conditionalFormatting sqref="F25:F32">
    <cfRule type="expression" dxfId="22" priority="19">
      <formula>L25="emp"</formula>
    </cfRule>
  </conditionalFormatting>
  <conditionalFormatting sqref="J5:J20">
    <cfRule type="expression" dxfId="21" priority="29">
      <formula>L5="emp"</formula>
    </cfRule>
  </conditionalFormatting>
  <conditionalFormatting sqref="J25:J32">
    <cfRule type="expression" dxfId="20" priority="18">
      <formula>L25="emp"</formula>
    </cfRule>
  </conditionalFormatting>
  <conditionalFormatting sqref="K5:K20">
    <cfRule type="expression" dxfId="19" priority="21">
      <formula>Q5="emp"</formula>
    </cfRule>
  </conditionalFormatting>
  <conditionalFormatting sqref="K25:K32">
    <cfRule type="expression" dxfId="18" priority="17">
      <formula>Q25="emp"</formula>
    </cfRule>
  </conditionalFormatting>
  <conditionalFormatting sqref="W3:W24 A21:A34 I34:K34 Y34:AB34 Y34:Y36 A62:A1048576">
    <cfRule type="cellIs" dxfId="17" priority="77" operator="equal">
      <formula>"Brasil"</formula>
    </cfRule>
  </conditionalFormatting>
  <conditionalFormatting sqref="X3:X8 Y4:AG8">
    <cfRule type="cellIs" dxfId="16" priority="16" operator="equal">
      <formula>"Brasil"</formula>
    </cfRule>
  </conditionalFormatting>
  <conditionalFormatting sqref="X11:X14 Y12:AG14">
    <cfRule type="cellIs" dxfId="15" priority="12" operator="equal">
      <formula>"Brasil"</formula>
    </cfRule>
  </conditionalFormatting>
  <conditionalFormatting sqref="X17:X19 Y18:AG19">
    <cfRule type="cellIs" dxfId="14" priority="8" operator="equal">
      <formula>"Brasil"</formula>
    </cfRule>
  </conditionalFormatting>
  <conditionalFormatting sqref="X23:X25 Y24:AG25">
    <cfRule type="cellIs" dxfId="13" priority="4" operator="equal">
      <formula>"Brasil"</formula>
    </cfRule>
  </conditionalFormatting>
  <conditionalFormatting sqref="Y34:AA36">
    <cfRule type="expression" dxfId="12" priority="65">
      <formula>AB34&lt;&gt;""</formula>
    </cfRule>
  </conditionalFormatting>
  <conditionalFormatting sqref="AB5:AB8">
    <cfRule type="expression" dxfId="11" priority="15">
      <formula>AH5="emp"</formula>
    </cfRule>
  </conditionalFormatting>
  <conditionalFormatting sqref="AB13:AB14">
    <cfRule type="expression" dxfId="10" priority="11">
      <formula>AH13="emp"</formula>
    </cfRule>
  </conditionalFormatting>
  <conditionalFormatting sqref="AB19">
    <cfRule type="expression" dxfId="9" priority="7">
      <formula>AH19="emp"</formula>
    </cfRule>
  </conditionalFormatting>
  <conditionalFormatting sqref="AB25">
    <cfRule type="expression" dxfId="8" priority="3">
      <formula>AH25="emp"</formula>
    </cfRule>
  </conditionalFormatting>
  <conditionalFormatting sqref="AF5:AF8">
    <cfRule type="expression" dxfId="7" priority="14">
      <formula>AH5="emp"</formula>
    </cfRule>
  </conditionalFormatting>
  <conditionalFormatting sqref="AF13:AF14">
    <cfRule type="expression" dxfId="6" priority="10">
      <formula>AH13="emp"</formula>
    </cfRule>
  </conditionalFormatting>
  <conditionalFormatting sqref="AF19">
    <cfRule type="expression" dxfId="5" priority="6">
      <formula>AH19="emp"</formula>
    </cfRule>
  </conditionalFormatting>
  <conditionalFormatting sqref="AF25">
    <cfRule type="expression" dxfId="4" priority="2">
      <formula>AH25="emp"</formula>
    </cfRule>
  </conditionalFormatting>
  <conditionalFormatting sqref="AG5:AG8">
    <cfRule type="expression" dxfId="3" priority="13">
      <formula>AM5="emp"</formula>
    </cfRule>
  </conditionalFormatting>
  <conditionalFormatting sqref="AG13:AG14">
    <cfRule type="expression" dxfId="2" priority="9">
      <formula>AM13="emp"</formula>
    </cfRule>
  </conditionalFormatting>
  <conditionalFormatting sqref="AG19">
    <cfRule type="expression" dxfId="1" priority="5">
      <formula>AM19="emp"</formula>
    </cfRule>
  </conditionalFormatting>
  <conditionalFormatting sqref="AG25">
    <cfRule type="expression" dxfId="0" priority="1">
      <formula>AM25="emp"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B94F-0873-439E-88F6-FAF6587D9131}">
  <dimension ref="B2:AH87"/>
  <sheetViews>
    <sheetView showGridLines="0" showRowColHeaders="0" workbookViewId="0">
      <selection activeCell="B3" sqref="B3"/>
    </sheetView>
  </sheetViews>
  <sheetFormatPr defaultRowHeight="18.75" x14ac:dyDescent="0.3"/>
  <cols>
    <col min="1" max="1" width="9.140625" style="169"/>
    <col min="2" max="2" width="23" style="172" customWidth="1"/>
    <col min="3" max="3" width="29.28515625" style="169" customWidth="1"/>
    <col min="4" max="4" width="18.28515625" style="169" customWidth="1"/>
    <col min="5" max="5" width="0.85546875" style="169" customWidth="1"/>
    <col min="6" max="6" width="18.28515625" style="169" customWidth="1"/>
    <col min="7" max="7" width="0.85546875" style="169" customWidth="1"/>
    <col min="8" max="8" width="18.28515625" style="169" customWidth="1"/>
    <col min="9" max="9" width="0.85546875" style="169" customWidth="1"/>
    <col min="10" max="10" width="18.28515625" style="169" customWidth="1"/>
    <col min="11" max="11" width="0.85546875" style="169" customWidth="1"/>
    <col min="12" max="12" width="18.28515625" style="169" customWidth="1"/>
    <col min="13" max="13" width="0.85546875" style="169" customWidth="1"/>
    <col min="14" max="14" width="18.28515625" style="169" customWidth="1"/>
    <col min="15" max="15" width="0.85546875" style="169" customWidth="1"/>
    <col min="16" max="16" width="18.28515625" style="169" customWidth="1"/>
    <col min="17" max="17" width="0.85546875" style="169" customWidth="1"/>
    <col min="18" max="18" width="18.28515625" style="169" customWidth="1"/>
    <col min="19" max="19" width="0.85546875" style="169" customWidth="1"/>
    <col min="20" max="20" width="18.28515625" style="169" customWidth="1"/>
    <col min="21" max="21" width="0.85546875" style="169" customWidth="1"/>
    <col min="22" max="22" width="18.28515625" style="169" customWidth="1"/>
    <col min="23" max="23" width="0.85546875" style="169" customWidth="1"/>
    <col min="24" max="24" width="18.28515625" style="169" customWidth="1"/>
    <col min="25" max="25" width="0.85546875" style="169" customWidth="1"/>
    <col min="26" max="26" width="18.28515625" style="169" customWidth="1"/>
    <col min="27" max="27" width="0.85546875" style="169" customWidth="1"/>
    <col min="28" max="28" width="18.28515625" style="169" customWidth="1"/>
    <col min="29" max="29" width="0.85546875" style="169" customWidth="1"/>
    <col min="30" max="30" width="18.28515625" style="169" customWidth="1"/>
    <col min="31" max="31" width="0.85546875" style="169" customWidth="1"/>
    <col min="32" max="32" width="18.28515625" style="169" customWidth="1"/>
    <col min="33" max="33" width="0.85546875" style="169" customWidth="1"/>
    <col min="34" max="34" width="18.28515625" style="169" customWidth="1"/>
    <col min="35" max="16384" width="9.140625" style="169"/>
  </cols>
  <sheetData>
    <row r="2" spans="2:34" x14ac:dyDescent="0.3">
      <c r="B2" s="168"/>
    </row>
    <row r="3" spans="2:34" ht="31.5" x14ac:dyDescent="0.25">
      <c r="B3" s="170" t="s">
        <v>12</v>
      </c>
      <c r="C3" s="171" t="s">
        <v>188</v>
      </c>
    </row>
    <row r="4" spans="2:34" x14ac:dyDescent="0.3">
      <c r="C4" s="169" t="s">
        <v>161</v>
      </c>
      <c r="D4" s="210"/>
      <c r="F4" s="210"/>
      <c r="H4" s="210"/>
      <c r="J4" s="210"/>
      <c r="L4" s="210"/>
      <c r="N4" s="210"/>
      <c r="P4" s="210"/>
      <c r="R4" s="210"/>
      <c r="T4" s="210"/>
      <c r="V4" s="210"/>
      <c r="X4" s="210"/>
      <c r="Z4" s="210"/>
      <c r="AB4" s="210"/>
      <c r="AD4" s="210"/>
      <c r="AF4" s="210"/>
      <c r="AH4" s="210"/>
    </row>
    <row r="5" spans="2:34" x14ac:dyDescent="0.3">
      <c r="C5" s="169" t="s">
        <v>163</v>
      </c>
      <c r="D5" s="210"/>
      <c r="F5" s="210"/>
      <c r="H5" s="210"/>
      <c r="J5" s="210"/>
      <c r="L5" s="210"/>
      <c r="N5" s="210"/>
      <c r="P5" s="210"/>
      <c r="R5" s="210"/>
      <c r="T5" s="210"/>
      <c r="V5" s="210"/>
      <c r="X5" s="210"/>
      <c r="Z5" s="210"/>
      <c r="AB5" s="210"/>
      <c r="AD5" s="210"/>
      <c r="AF5" s="210"/>
      <c r="AH5" s="210"/>
    </row>
    <row r="6" spans="2:34" x14ac:dyDescent="0.3">
      <c r="C6" s="169" t="s">
        <v>162</v>
      </c>
      <c r="D6" s="210"/>
      <c r="F6" s="210"/>
      <c r="H6" s="210"/>
      <c r="J6" s="210"/>
      <c r="L6" s="210"/>
      <c r="N6" s="210"/>
      <c r="P6" s="210"/>
      <c r="R6" s="210"/>
      <c r="T6" s="210"/>
      <c r="V6" s="210"/>
      <c r="X6" s="210"/>
      <c r="Z6" s="210"/>
      <c r="AB6" s="210"/>
      <c r="AD6" s="210"/>
      <c r="AF6" s="210"/>
      <c r="AH6" s="210"/>
    </row>
    <row r="7" spans="2:34" x14ac:dyDescent="0.3">
      <c r="C7" s="169" t="s">
        <v>176</v>
      </c>
      <c r="D7" s="173" t="s">
        <v>161</v>
      </c>
      <c r="E7" s="173"/>
      <c r="F7" s="173" t="s">
        <v>163</v>
      </c>
      <c r="G7" s="173"/>
      <c r="H7" s="173" t="s">
        <v>162</v>
      </c>
      <c r="I7" s="173"/>
      <c r="J7" s="173" t="s">
        <v>176</v>
      </c>
      <c r="K7" s="173"/>
      <c r="L7" s="173" t="s">
        <v>158</v>
      </c>
      <c r="M7" s="173"/>
      <c r="N7" s="173" t="s">
        <v>166</v>
      </c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</row>
    <row r="8" spans="2:34" x14ac:dyDescent="0.3">
      <c r="C8" s="169" t="s">
        <v>158</v>
      </c>
    </row>
    <row r="9" spans="2:34" x14ac:dyDescent="0.3">
      <c r="C9" s="169" t="s">
        <v>166</v>
      </c>
    </row>
    <row r="10" spans="2:34" x14ac:dyDescent="0.3">
      <c r="C10" s="169" t="s">
        <v>165</v>
      </c>
    </row>
    <row r="11" spans="2:34" x14ac:dyDescent="0.3">
      <c r="C11" s="169" t="s">
        <v>157</v>
      </c>
    </row>
    <row r="12" spans="2:34" x14ac:dyDescent="0.3">
      <c r="C12" s="169" t="s">
        <v>153</v>
      </c>
      <c r="D12" s="173" t="s">
        <v>165</v>
      </c>
      <c r="E12" s="173"/>
      <c r="F12" s="173" t="s">
        <v>157</v>
      </c>
      <c r="G12" s="173"/>
      <c r="H12" s="173" t="s">
        <v>194</v>
      </c>
      <c r="I12" s="173"/>
      <c r="J12" s="173" t="s">
        <v>153</v>
      </c>
      <c r="K12" s="173"/>
      <c r="L12" s="173" t="s">
        <v>160</v>
      </c>
      <c r="M12" s="173"/>
      <c r="N12" s="173" t="s">
        <v>159</v>
      </c>
    </row>
    <row r="13" spans="2:34" x14ac:dyDescent="0.3">
      <c r="C13" s="169" t="s">
        <v>160</v>
      </c>
    </row>
    <row r="14" spans="2:34" x14ac:dyDescent="0.3">
      <c r="C14" s="169" t="s">
        <v>187</v>
      </c>
    </row>
    <row r="15" spans="2:34" x14ac:dyDescent="0.3">
      <c r="C15" s="169" t="s">
        <v>159</v>
      </c>
    </row>
    <row r="16" spans="2:34" x14ac:dyDescent="0.3">
      <c r="C16" s="169" t="s">
        <v>175</v>
      </c>
    </row>
    <row r="17" spans="2:14" x14ac:dyDescent="0.3">
      <c r="C17" s="169" t="s">
        <v>170</v>
      </c>
      <c r="D17" s="173" t="s">
        <v>175</v>
      </c>
      <c r="E17" s="173"/>
      <c r="F17" s="173" t="s">
        <v>170</v>
      </c>
      <c r="G17" s="173"/>
      <c r="H17" s="173" t="s">
        <v>164</v>
      </c>
      <c r="I17" s="173"/>
      <c r="J17" s="173" t="s">
        <v>171</v>
      </c>
    </row>
    <row r="18" spans="2:14" x14ac:dyDescent="0.3">
      <c r="C18" s="169" t="s">
        <v>164</v>
      </c>
    </row>
    <row r="19" spans="2:14" x14ac:dyDescent="0.3">
      <c r="C19" s="169" t="s">
        <v>171</v>
      </c>
    </row>
    <row r="22" spans="2:14" ht="31.5" x14ac:dyDescent="0.25">
      <c r="B22" s="170" t="s">
        <v>10</v>
      </c>
      <c r="C22" s="171" t="s">
        <v>189</v>
      </c>
    </row>
    <row r="23" spans="2:14" x14ac:dyDescent="0.3">
      <c r="C23" s="169" t="s">
        <v>88</v>
      </c>
    </row>
    <row r="24" spans="2:14" x14ac:dyDescent="0.3">
      <c r="C24" s="169" t="s">
        <v>97</v>
      </c>
    </row>
    <row r="25" spans="2:14" x14ac:dyDescent="0.3">
      <c r="C25" s="169" t="s">
        <v>144</v>
      </c>
    </row>
    <row r="26" spans="2:14" x14ac:dyDescent="0.3">
      <c r="C26" s="169" t="s">
        <v>98</v>
      </c>
      <c r="D26" s="173" t="s">
        <v>88</v>
      </c>
      <c r="E26" s="173"/>
      <c r="F26" s="173" t="s">
        <v>97</v>
      </c>
      <c r="G26" s="173"/>
      <c r="H26" s="173" t="s">
        <v>144</v>
      </c>
      <c r="I26" s="173"/>
      <c r="J26" s="173" t="s">
        <v>98</v>
      </c>
      <c r="K26" s="173"/>
      <c r="L26" s="173" t="s">
        <v>145</v>
      </c>
      <c r="M26" s="173"/>
      <c r="N26" s="173" t="s">
        <v>143</v>
      </c>
    </row>
    <row r="27" spans="2:14" x14ac:dyDescent="0.3">
      <c r="C27" s="169" t="s">
        <v>145</v>
      </c>
    </row>
    <row r="28" spans="2:14" x14ac:dyDescent="0.3">
      <c r="C28" s="169" t="s">
        <v>143</v>
      </c>
    </row>
    <row r="34" spans="2:20" ht="31.5" x14ac:dyDescent="0.25">
      <c r="B34" s="170" t="s">
        <v>7</v>
      </c>
      <c r="C34" s="171" t="s">
        <v>190</v>
      </c>
    </row>
    <row r="35" spans="2:20" x14ac:dyDescent="0.3">
      <c r="C35" s="169" t="s">
        <v>154</v>
      </c>
    </row>
    <row r="36" spans="2:20" x14ac:dyDescent="0.3">
      <c r="C36" s="169" t="s">
        <v>96</v>
      </c>
    </row>
    <row r="37" spans="2:20" x14ac:dyDescent="0.3">
      <c r="C37" s="169" t="s">
        <v>94</v>
      </c>
    </row>
    <row r="38" spans="2:20" x14ac:dyDescent="0.3">
      <c r="C38" s="169" t="s">
        <v>89</v>
      </c>
      <c r="D38" s="173" t="s">
        <v>154</v>
      </c>
      <c r="E38" s="173"/>
      <c r="F38" s="173" t="s">
        <v>96</v>
      </c>
      <c r="G38" s="173"/>
      <c r="H38" s="173" t="s">
        <v>94</v>
      </c>
      <c r="I38" s="173"/>
      <c r="J38" s="173" t="s">
        <v>89</v>
      </c>
      <c r="K38" s="173"/>
      <c r="L38" s="173" t="s">
        <v>174</v>
      </c>
      <c r="M38" s="173"/>
      <c r="N38" s="173" t="s">
        <v>86</v>
      </c>
      <c r="O38" s="173"/>
      <c r="P38" s="173"/>
      <c r="Q38" s="173"/>
      <c r="R38" s="173"/>
      <c r="S38" s="173"/>
      <c r="T38" s="173"/>
    </row>
    <row r="39" spans="2:20" x14ac:dyDescent="0.3">
      <c r="C39" s="169" t="s">
        <v>174</v>
      </c>
    </row>
    <row r="40" spans="2:20" x14ac:dyDescent="0.3">
      <c r="C40" s="169" t="s">
        <v>86</v>
      </c>
    </row>
    <row r="41" spans="2:20" x14ac:dyDescent="0.3">
      <c r="C41" s="169" t="s">
        <v>95</v>
      </c>
    </row>
    <row r="42" spans="2:20" x14ac:dyDescent="0.3">
      <c r="C42" s="169" t="s">
        <v>152</v>
      </c>
    </row>
    <row r="43" spans="2:20" x14ac:dyDescent="0.3">
      <c r="C43" s="169" t="s">
        <v>93</v>
      </c>
      <c r="D43" s="173" t="s">
        <v>95</v>
      </c>
      <c r="E43" s="173"/>
      <c r="F43" s="173" t="s">
        <v>152</v>
      </c>
      <c r="G43" s="173"/>
      <c r="H43" s="173" t="s">
        <v>93</v>
      </c>
    </row>
    <row r="46" spans="2:20" ht="31.5" x14ac:dyDescent="0.25">
      <c r="B46" s="170" t="s">
        <v>8</v>
      </c>
      <c r="C46" s="171" t="s">
        <v>191</v>
      </c>
    </row>
    <row r="47" spans="2:20" x14ac:dyDescent="0.3">
      <c r="C47" s="169" t="s">
        <v>151</v>
      </c>
    </row>
    <row r="48" spans="2:20" x14ac:dyDescent="0.3">
      <c r="C48" s="169" t="s">
        <v>182</v>
      </c>
    </row>
    <row r="49" spans="2:22" x14ac:dyDescent="0.3">
      <c r="C49" s="169" t="s">
        <v>150</v>
      </c>
    </row>
    <row r="50" spans="2:22" x14ac:dyDescent="0.3">
      <c r="C50" s="169" t="s">
        <v>173</v>
      </c>
      <c r="D50" s="173" t="s">
        <v>151</v>
      </c>
      <c r="E50" s="173"/>
      <c r="F50" s="173" t="s">
        <v>182</v>
      </c>
      <c r="G50" s="173"/>
      <c r="H50" s="173" t="s">
        <v>150</v>
      </c>
      <c r="I50" s="173"/>
      <c r="J50" s="173" t="s">
        <v>173</v>
      </c>
      <c r="K50" s="173"/>
      <c r="L50" s="173" t="s">
        <v>155</v>
      </c>
      <c r="M50" s="173"/>
      <c r="N50" s="173"/>
      <c r="O50" s="173"/>
      <c r="P50" s="173"/>
      <c r="Q50" s="173"/>
      <c r="R50" s="173"/>
      <c r="S50" s="173"/>
      <c r="T50" s="173"/>
      <c r="U50" s="173"/>
      <c r="V50" s="173"/>
    </row>
    <row r="51" spans="2:22" x14ac:dyDescent="0.3">
      <c r="C51" s="169" t="s">
        <v>155</v>
      </c>
    </row>
    <row r="52" spans="2:22" x14ac:dyDescent="0.3">
      <c r="C52" s="169" t="s">
        <v>148</v>
      </c>
    </row>
    <row r="53" spans="2:22" x14ac:dyDescent="0.3">
      <c r="C53" s="169" t="s">
        <v>149</v>
      </c>
    </row>
    <row r="54" spans="2:22" x14ac:dyDescent="0.3">
      <c r="C54" s="169" t="s">
        <v>146</v>
      </c>
    </row>
    <row r="55" spans="2:22" x14ac:dyDescent="0.3">
      <c r="C55" s="169" t="s">
        <v>156</v>
      </c>
      <c r="D55" s="173" t="s">
        <v>148</v>
      </c>
      <c r="E55" s="173"/>
      <c r="F55" s="173" t="s">
        <v>149</v>
      </c>
      <c r="G55" s="173"/>
      <c r="H55" s="173" t="s">
        <v>146</v>
      </c>
      <c r="I55" s="173"/>
      <c r="J55" s="173" t="s">
        <v>156</v>
      </c>
      <c r="K55" s="173"/>
      <c r="L55" s="173" t="s">
        <v>147</v>
      </c>
    </row>
    <row r="56" spans="2:22" x14ac:dyDescent="0.3">
      <c r="C56" s="169" t="s">
        <v>147</v>
      </c>
    </row>
    <row r="58" spans="2:22" ht="48" customHeight="1" x14ac:dyDescent="0.25">
      <c r="B58" s="170" t="s">
        <v>9</v>
      </c>
      <c r="C58" s="174" t="s">
        <v>192</v>
      </c>
    </row>
    <row r="59" spans="2:22" x14ac:dyDescent="0.3">
      <c r="C59" s="169" t="s">
        <v>1</v>
      </c>
    </row>
    <row r="60" spans="2:22" x14ac:dyDescent="0.3">
      <c r="C60" s="169" t="s">
        <v>169</v>
      </c>
    </row>
    <row r="61" spans="2:22" x14ac:dyDescent="0.3">
      <c r="C61" s="169" t="s">
        <v>3</v>
      </c>
    </row>
    <row r="62" spans="2:22" x14ac:dyDescent="0.3">
      <c r="C62" s="169" t="s">
        <v>168</v>
      </c>
      <c r="D62" s="173" t="s">
        <v>1</v>
      </c>
      <c r="E62" s="173"/>
      <c r="F62" s="173" t="s">
        <v>169</v>
      </c>
      <c r="G62" s="173"/>
      <c r="H62" s="173" t="s">
        <v>3</v>
      </c>
      <c r="I62" s="173"/>
      <c r="J62" s="173" t="s">
        <v>168</v>
      </c>
      <c r="K62" s="173"/>
      <c r="L62" s="173" t="s">
        <v>2</v>
      </c>
      <c r="N62" s="173" t="s">
        <v>186</v>
      </c>
    </row>
    <row r="63" spans="2:22" x14ac:dyDescent="0.3">
      <c r="C63" s="169" t="s">
        <v>2</v>
      </c>
    </row>
    <row r="64" spans="2:22" x14ac:dyDescent="0.3">
      <c r="C64" s="169" t="s">
        <v>167</v>
      </c>
    </row>
    <row r="65" spans="2:13" x14ac:dyDescent="0.3">
      <c r="M65" s="173"/>
    </row>
    <row r="66" spans="2:13" x14ac:dyDescent="0.3">
      <c r="D66" s="173"/>
    </row>
    <row r="68" spans="2:13" ht="33" x14ac:dyDescent="0.25">
      <c r="B68" s="170" t="s">
        <v>11</v>
      </c>
      <c r="C68" s="174" t="s">
        <v>193</v>
      </c>
    </row>
    <row r="70" spans="2:13" x14ac:dyDescent="0.3">
      <c r="C70" s="169" t="s">
        <v>87</v>
      </c>
    </row>
    <row r="73" spans="2:13" x14ac:dyDescent="0.3">
      <c r="D73" s="173" t="s">
        <v>180</v>
      </c>
    </row>
    <row r="87" spans="3:3" x14ac:dyDescent="0.3">
      <c r="C87" s="175"/>
    </row>
  </sheetData>
  <sheetProtection algorithmName="SHA-512" hashValue="c6tPJJQuMaLYYVxDkvgugaxcC+Uv5gkJkUqZgIt2uuxbzexMxqxVyEOkWorUUitpEJ1MPNBlUf/aYq65/wymIg==" saltValue="0J8NZQ0DnJYkRWhoKBlPHA==" spinCount="100000" sheet="1" objects="1" scenarios="1"/>
  <sortState xmlns:xlrd2="http://schemas.microsoft.com/office/spreadsheetml/2017/richdata2" ref="C59:C64">
    <sortCondition ref="C59:C64"/>
  </sortState>
  <mergeCells count="16">
    <mergeCell ref="N4:N6"/>
    <mergeCell ref="D4:D6"/>
    <mergeCell ref="F4:F6"/>
    <mergeCell ref="H4:H6"/>
    <mergeCell ref="J4:J6"/>
    <mergeCell ref="L4:L6"/>
    <mergeCell ref="AB4:AB6"/>
    <mergeCell ref="AD4:AD6"/>
    <mergeCell ref="AF4:AF6"/>
    <mergeCell ref="AH4:AH6"/>
    <mergeCell ref="P4:P6"/>
    <mergeCell ref="R4:R6"/>
    <mergeCell ref="T4:T6"/>
    <mergeCell ref="V4:V6"/>
    <mergeCell ref="X4:X6"/>
    <mergeCell ref="Z4:Z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2846C41E31A469E3CED25F2422E48" ma:contentTypeVersion="14" ma:contentTypeDescription="Create a new document." ma:contentTypeScope="" ma:versionID="5fe40c83f7497f6a132ba44389c75f2c">
  <xsd:schema xmlns:xsd="http://www.w3.org/2001/XMLSchema" xmlns:xs="http://www.w3.org/2001/XMLSchema" xmlns:p="http://schemas.microsoft.com/office/2006/metadata/properties" xmlns:ns3="2c8c20e6-817c-474f-b9c2-eb2b1ac24837" xmlns:ns4="dc8c2798-6aba-4af7-93a4-b89253b03650" targetNamespace="http://schemas.microsoft.com/office/2006/metadata/properties" ma:root="true" ma:fieldsID="7827a91f6681aa3909757bf20cf55ac7" ns3:_="" ns4:_="">
    <xsd:import namespace="2c8c20e6-817c-474f-b9c2-eb2b1ac24837"/>
    <xsd:import namespace="dc8c2798-6aba-4af7-93a4-b89253b03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c20e6-817c-474f-b9c2-eb2b1ac24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2798-6aba-4af7-93a4-b89253b03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c2798-6aba-4af7-93a4-b89253b03650" xsi:nil="true"/>
  </documentManagement>
</p:properties>
</file>

<file path=customXml/itemProps1.xml><?xml version="1.0" encoding="utf-8"?>
<ds:datastoreItem xmlns:ds="http://schemas.openxmlformats.org/officeDocument/2006/customXml" ds:itemID="{6E4CC2DB-337D-464E-B291-77CE670D3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c20e6-817c-474f-b9c2-eb2b1ac24837"/>
    <ds:schemaRef ds:uri="dc8c2798-6aba-4af7-93a4-b89253b0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5D7D45-1E18-48AE-827B-096C3C02C9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E7837-68AD-48B2-A1AB-AAB452317AF5}">
  <ds:schemaRefs>
    <ds:schemaRef ds:uri="dc8c2798-6aba-4af7-93a4-b89253b03650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2c8c20e6-817c-474f-b9c2-eb2b1ac2483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Menu</vt:lpstr>
      <vt:lpstr>Classificados</vt:lpstr>
      <vt:lpstr>Sorteios</vt:lpstr>
      <vt:lpstr>Fase de Grupos</vt:lpstr>
      <vt:lpstr>Dummy</vt:lpstr>
      <vt:lpstr>Finais</vt:lpstr>
      <vt:lpstr>Confederações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MAURILYN JOSE DE LIMA JUNIOR</dc:creator>
  <cp:lastModifiedBy>MAURILYN JOSE DE LIMA JUNIOR</cp:lastModifiedBy>
  <dcterms:created xsi:type="dcterms:W3CDTF">2023-09-26T01:14:59Z</dcterms:created>
  <dcterms:modified xsi:type="dcterms:W3CDTF">2026-07-02T12:23:19Z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0x010100DBF2846C41E31A469E3CED25F2422E48</vt:lpwstr>
  </property>
</Properties>
</file>