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E5842D41-0AFB-40F9-8593-FA2AFC7142FB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S26" i="5" l="1"/>
  <c r="S25" i="5"/>
  <c r="S24" i="5"/>
  <c r="P26" i="5"/>
  <c r="P25" i="5"/>
  <c r="P24" i="5"/>
  <c r="M26" i="5"/>
  <c r="M25" i="5"/>
  <c r="M24" i="5"/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H390" i="5"/>
  <c r="H389" i="5"/>
  <c r="G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23" i="5"/>
  <c r="S22" i="5"/>
  <c r="S21" i="5"/>
  <c r="S20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D792" i="5"/>
  <c r="H789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D764" i="5"/>
  <c r="H737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Q30" i="5" l="1"/>
  <c r="Q26" i="5"/>
  <c r="N28" i="5"/>
  <c r="N24" i="5"/>
  <c r="T30" i="5"/>
  <c r="T26" i="5"/>
  <c r="T29" i="5"/>
  <c r="T25" i="5"/>
  <c r="Q29" i="5"/>
  <c r="Q25" i="5"/>
  <c r="Q28" i="5"/>
  <c r="Q24" i="5"/>
  <c r="T28" i="5"/>
  <c r="T24" i="5"/>
  <c r="N30" i="5"/>
  <c r="N26" i="5"/>
  <c r="N29" i="5"/>
  <c r="N25" i="5"/>
  <c r="B30" i="8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K35" i="5" s="1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D397" i="5" s="1"/>
  <c r="B21" i="9"/>
  <c r="D21" i="9" s="1"/>
  <c r="E406" i="5" s="1"/>
  <c r="B20" i="9"/>
  <c r="B19" i="9"/>
  <c r="C19" i="9" s="1"/>
  <c r="D404" i="5" s="1"/>
  <c r="B18" i="9"/>
  <c r="C18" i="9" s="1"/>
  <c r="D396" i="5" s="1"/>
  <c r="B17" i="9"/>
  <c r="D17" i="9" s="1"/>
  <c r="E399" i="5" s="1"/>
  <c r="B16" i="9"/>
  <c r="B15" i="9"/>
  <c r="D15" i="9" s="1"/>
  <c r="E393" i="5" s="1"/>
  <c r="B14" i="9"/>
  <c r="B13" i="9"/>
  <c r="C13" i="9" s="1"/>
  <c r="D408" i="5" s="1"/>
  <c r="B12" i="9"/>
  <c r="D12" i="9" s="1"/>
  <c r="E402" i="5" s="1"/>
  <c r="B11" i="9"/>
  <c r="D11" i="9" s="1"/>
  <c r="E401" i="5" s="1"/>
  <c r="B10" i="9"/>
  <c r="D10" i="9" s="1"/>
  <c r="E405" i="5" s="1"/>
  <c r="D9" i="9"/>
  <c r="E400" i="5" s="1"/>
  <c r="B9" i="9"/>
  <c r="BC9" i="9" s="1"/>
  <c r="B8" i="9"/>
  <c r="B7" i="9"/>
  <c r="D7" i="9" s="1"/>
  <c r="E389" i="5" s="1"/>
  <c r="B6" i="9"/>
  <c r="C6" i="9" s="1"/>
  <c r="D403" i="5" s="1"/>
  <c r="B5" i="9"/>
  <c r="C5" i="9" s="1"/>
  <c r="D392" i="5" s="1"/>
  <c r="B4" i="9"/>
  <c r="D4" i="9" s="1"/>
  <c r="E390" i="5" s="1"/>
  <c r="B3" i="9"/>
  <c r="L35" i="5" l="1"/>
  <c r="K30" i="5"/>
  <c r="E51" i="5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407" i="5" s="1"/>
  <c r="D23" i="9"/>
  <c r="D19" i="9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E403" i="5" s="1"/>
  <c r="M27" i="9"/>
  <c r="AI27" i="9"/>
  <c r="D28" i="9"/>
  <c r="D36" i="9"/>
  <c r="D40" i="9"/>
  <c r="D44" i="9"/>
  <c r="AB46" i="9"/>
  <c r="L46" i="9"/>
  <c r="X46" i="9"/>
  <c r="H46" i="9"/>
  <c r="D5" i="9"/>
  <c r="BC6" i="9"/>
  <c r="C10" i="9"/>
  <c r="D405" i="5" s="1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C27" i="9"/>
  <c r="X27" i="9"/>
  <c r="AS27" i="9"/>
  <c r="AJ28" i="9"/>
  <c r="D38" i="9"/>
  <c r="C11" i="9"/>
  <c r="D513" i="5" s="1"/>
  <c r="G27" i="9"/>
  <c r="Q27" i="9"/>
  <c r="AM27" i="9"/>
  <c r="P28" i="9"/>
  <c r="BC5" i="9"/>
  <c r="C9" i="9"/>
  <c r="BC17" i="9"/>
  <c r="C21" i="9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D26" i="9"/>
  <c r="BC21" i="9"/>
  <c r="E514" i="5"/>
  <c r="E499" i="5"/>
  <c r="E472" i="5"/>
  <c r="E444" i="5"/>
  <c r="E524" i="5"/>
  <c r="N19" i="5" s="1"/>
  <c r="E476" i="5"/>
  <c r="E502" i="5"/>
  <c r="E497" i="5"/>
  <c r="E441" i="5"/>
  <c r="E543" i="5"/>
  <c r="BC3" i="9"/>
  <c r="C3" i="9"/>
  <c r="D143" i="5" s="1"/>
  <c r="BC4" i="9"/>
  <c r="D3" i="9"/>
  <c r="E391" i="5" s="1"/>
  <c r="C4" i="9"/>
  <c r="C16" i="9"/>
  <c r="C17" i="9"/>
  <c r="D18" i="9"/>
  <c r="C7" i="9"/>
  <c r="D415" i="5" s="1"/>
  <c r="C12" i="9"/>
  <c r="D402" i="5" s="1"/>
  <c r="D13" i="9"/>
  <c r="C15" i="9"/>
  <c r="D393" i="5" s="1"/>
  <c r="D16" i="9"/>
  <c r="E370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C8" i="9"/>
  <c r="D8" i="9"/>
  <c r="E90" i="5"/>
  <c r="BC11" i="9"/>
  <c r="BC15" i="9"/>
  <c r="BC19" i="9"/>
  <c r="B20" i="1"/>
  <c r="B15" i="1"/>
  <c r="B23" i="1"/>
  <c r="C20" i="9"/>
  <c r="D394" i="5" s="1"/>
  <c r="D20" i="9"/>
  <c r="E394" i="5" s="1"/>
  <c r="BC20" i="9"/>
  <c r="D319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430" i="5"/>
  <c r="E417" i="5"/>
  <c r="E368" i="5"/>
  <c r="E310" i="5"/>
  <c r="E255" i="5"/>
  <c r="E347" i="5"/>
  <c r="E253" i="5"/>
  <c r="E350" i="5"/>
  <c r="E231" i="5"/>
  <c r="E226" i="5"/>
  <c r="E419" i="5"/>
  <c r="E281" i="5"/>
  <c r="E154" i="5"/>
  <c r="E22" i="5"/>
  <c r="E205" i="5"/>
  <c r="E117" i="5"/>
  <c r="E23" i="5"/>
  <c r="BC8" i="9"/>
  <c r="B17" i="1"/>
  <c r="B21" i="1"/>
  <c r="B25" i="1"/>
  <c r="B18" i="1"/>
  <c r="B22" i="1"/>
  <c r="B26" i="1"/>
  <c r="D114" i="5" l="1"/>
  <c r="D227" i="5"/>
  <c r="E176" i="5"/>
  <c r="E408" i="5"/>
  <c r="E351" i="5"/>
  <c r="D10" i="5"/>
  <c r="D406" i="5"/>
  <c r="E542" i="5"/>
  <c r="D185" i="5"/>
  <c r="D389" i="5"/>
  <c r="D172" i="5"/>
  <c r="D400" i="5"/>
  <c r="E183" i="5"/>
  <c r="E397" i="5"/>
  <c r="E204" i="5"/>
  <c r="E178" i="5"/>
  <c r="E396" i="5"/>
  <c r="D174" i="5"/>
  <c r="D399" i="5"/>
  <c r="E181" i="5"/>
  <c r="E398" i="5"/>
  <c r="D182" i="5"/>
  <c r="D395" i="5"/>
  <c r="E179" i="5"/>
  <c r="E404" i="5"/>
  <c r="D181" i="5"/>
  <c r="D398" i="5"/>
  <c r="D170" i="5"/>
  <c r="D390" i="5"/>
  <c r="E131" i="5"/>
  <c r="E407" i="5"/>
  <c r="D452" i="5"/>
  <c r="D173" i="5"/>
  <c r="D401" i="5"/>
  <c r="D169" i="5"/>
  <c r="D391" i="5"/>
  <c r="E182" i="5"/>
  <c r="E395" i="5"/>
  <c r="E188" i="5"/>
  <c r="E392" i="5"/>
  <c r="E249" i="5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H50" i="1" s="1"/>
  <c r="BC46" i="9"/>
  <c r="B49" i="1"/>
  <c r="H49" i="1" s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162" i="5" l="1"/>
  <c r="B270" i="5"/>
  <c r="B354" i="5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H41" i="1" s="1"/>
  <c r="D47" i="1"/>
  <c r="C45" i="1"/>
  <c r="H45" i="1" s="1"/>
  <c r="G46" i="1"/>
  <c r="C47" i="1"/>
  <c r="H47" i="1" s="1"/>
  <c r="C42" i="1"/>
  <c r="H42" i="1" s="1"/>
  <c r="E42" i="1"/>
  <c r="C44" i="1"/>
  <c r="H44" i="1" s="1"/>
  <c r="G47" i="1"/>
  <c r="D39" i="1"/>
  <c r="E50" i="1"/>
  <c r="D49" i="1"/>
  <c r="D41" i="1"/>
  <c r="D48" i="1"/>
  <c r="C50" i="1"/>
  <c r="C40" i="1"/>
  <c r="H40" i="1" s="1"/>
  <c r="C51" i="1"/>
  <c r="E39" i="1"/>
  <c r="G40" i="1"/>
  <c r="C46" i="1"/>
  <c r="H46" i="1" s="1"/>
  <c r="D45" i="1"/>
  <c r="C43" i="1"/>
  <c r="H43" i="1" s="1"/>
  <c r="C48" i="1"/>
  <c r="H48" i="1" s="1"/>
  <c r="E51" i="1"/>
  <c r="G45" i="1"/>
  <c r="D40" i="1"/>
  <c r="E48" i="1"/>
  <c r="G43" i="1"/>
  <c r="G42" i="1"/>
  <c r="C39" i="1"/>
  <c r="H39" i="1" s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<sst xmlns="http://schemas.openxmlformats.org/spreadsheetml/2006/main" count="1290" uniqueCount="406">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</sst>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>
      <selection activeCell="B35" sqref="B35"/>
    </sheetView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299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7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1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2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324</v>
      </c>
      <c r="F4" s="7">
        <f>IF(B4&lt;&gt;"",SUMPRODUCT((Resultados!$B$1:$B$549=1)*(Resultados!$C$1:$C$549=B4)*1),"")</f>
        <v>7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4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1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165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5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1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1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121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3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2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1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255</v>
      </c>
      <c r="F7" s="7">
        <f>IF(B7&lt;&gt;"",SUMPRODUCT((Resultados!$B$1:$B$549=1)*(Resultados!$C$1:$C$549=B7)*1),"")</f>
        <v>5</v>
      </c>
      <c r="G7" s="7">
        <f>IF(B7&lt;&gt;"",SUMPRODUCT((Resultados!$B$1:$B$549=2)*(Resultados!$C$1:$C$549=B7)*1),"")</f>
        <v>4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13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30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1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3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3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212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2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4</v>
      </c>
      <c r="J9" s="7">
        <f>IF(B9&lt;&gt;"",SUMPRODUCT((Resultados!$B$1:$B$549=5)*(Resultados!$C$1:$C$549=B9)*1),"")</f>
        <v>5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78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2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1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3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11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32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3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3</v>
      </c>
      <c r="W11" s="7">
        <f>IF(B11&lt;&gt;"",SUMPRODUCT((Resultados!$B$1:$B$549=18)*(Resultados!$C$1:$C$549=B11)*1),"")</f>
        <v>1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14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30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1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3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2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1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17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1</v>
      </c>
      <c r="V13" s="7">
        <f>IF(B13&lt;&gt;"",SUMPRODUCT((Resultados!$B$1:$B$549=17)*(Resultados!$C$1:$C$549=B13)*1),"")</f>
        <v>1</v>
      </c>
      <c r="W13" s="7">
        <f>IF(B13&lt;&gt;"",SUMPRODUCT((Resultados!$B$1:$B$549=18)*(Resultados!$C$1:$C$549=B13)*1),"")</f>
        <v>1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1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1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15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28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2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2</v>
      </c>
      <c r="T15" s="7">
        <f>IF(B15&lt;&gt;"",SUMPRODUCT((Resultados!$B$1:$B$549=15)*(Resultados!$C$1:$C$549=B15)*1),"")</f>
        <v>2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19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16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1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3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16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20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3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2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3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9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39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1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4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70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4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2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1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12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31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1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1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1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10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2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3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2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18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18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2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1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2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1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1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3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623</v>
      </c>
      <c r="F35" s="7">
        <f>IF(B35&lt;&gt;"",SUMPRODUCT((Resultados!$B$1:$B$549=1)*(Resultados!$E$1:$E$549=B35)*1),"")</f>
        <v>13</v>
      </c>
      <c r="G35" s="7">
        <f>IF(B35&lt;&gt;"",SUMPRODUCT((Resultados!$B$1:$B$549=2)*(Resultados!$E$1:$E$549=B35)*1),"")</f>
        <v>13</v>
      </c>
      <c r="H35" s="7">
        <f>IF(B35&lt;&gt;"",SUMPRODUCT((Resultados!$B$1:$B$549=3)*(Resultados!$E$1:$E$549=B35)*1),"")</f>
        <v>6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1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2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1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3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286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8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4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3</v>
      </c>
      <c r="N36" s="7">
        <f>IF(B36&lt;&gt;"",SUMPRODUCT((Resultados!$B$1:$B$549=9)*(Resultados!$E$1:$E$549=B36)*1),"")</f>
        <v>1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2</v>
      </c>
      <c r="Y36" s="7">
        <f>IF(B36&lt;&gt;"",SUMPRODUCT((Resultados!$B$1:$B$549=20)*(Resultados!$E$1:$E$549=B36)*1),"")</f>
        <v>2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272</v>
      </c>
      <c r="F37" s="7">
        <f>IF(B37&lt;&gt;"",SUMPRODUCT((Resultados!$B$1:$B$549=1)*(Resultados!$E$1:$E$549=B37)*1),"")</f>
        <v>5</v>
      </c>
      <c r="G37" s="7">
        <f>IF(B37&lt;&gt;"",SUMPRODUCT((Resultados!$B$1:$B$549=2)*(Resultados!$E$1:$E$549=B37)*1),"")</f>
        <v>4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4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3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3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290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2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6</v>
      </c>
      <c r="J38" s="7">
        <f>IF(B38&lt;&gt;"",SUMPRODUCT((Resultados!$B$1:$B$549=5)*(Resultados!$E$1:$E$549=B38)*1),"")</f>
        <v>5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1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3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62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5</v>
      </c>
      <c r="M39" s="7">
        <f>IF(B39&lt;&gt;"",SUMPRODUCT((Resultados!$B$1:$B$549=8)*(Resultados!$E$1:$E$549=B39)*1),"")</f>
        <v>1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5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6</v>
      </c>
      <c r="W39" s="7">
        <f>IF(B39&lt;&gt;"",SUMPRODUCT((Resultados!$B$1:$B$549=18)*(Resultados!$E$1:$E$549=B39)*1),"")</f>
        <v>2</v>
      </c>
      <c r="X39" s="7">
        <f>IF(B39&lt;&gt;"",SUMPRODUCT((Resultados!$B$1:$B$549=19)*(Resultados!$E$1:$E$549=B39)*1),"")</f>
        <v>2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2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3</v>
      </c>
      <c r="V40" s="7">
        <f>IF(B40&lt;&gt;"",SUMPRODUCT((Resultados!$B$1:$B$549=17)*(Resultados!$E$1:$E$549=B40)*1),"")</f>
        <v>3</v>
      </c>
      <c r="W40" s="7">
        <f>IF(B40&lt;&gt;"",SUMPRODUCT((Resultados!$B$1:$B$549=18)*(Resultados!$E$1:$E$549=B40)*1),"")</f>
        <v>2</v>
      </c>
      <c r="X40" s="7">
        <f>IF(B40&lt;&gt;"",SUMPRODUCT((Resultados!$B$1:$B$549=19)*(Resultados!$E$1:$E$549=B40)*1),"")</f>
        <v>5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44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1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4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5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4</v>
      </c>
      <c r="T41" s="7">
        <f>IF(B41&lt;&gt;"",SUMPRODUCT((Resultados!$B$1:$B$549=15)*(Resultados!$E$1:$E$549=B41)*1),"")</f>
        <v>3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6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72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1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1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5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4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3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101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1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4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2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3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2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8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55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3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1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5</v>
      </c>
      <c r="T44" s="7">
        <f>IF(B44&lt;&gt;"",SUMPRODUCT((Resultados!$B$1:$B$549=15)*(Resultados!$E$1:$E$549=B44)*1),"")</f>
        <v>4</v>
      </c>
      <c r="U44" s="7">
        <f>IF(B44&lt;&gt;"",SUMPRODUCT((Resultados!$B$1:$B$549=16)*(Resultados!$E$1:$E$549=B44)*1),"")</f>
        <v>4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2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1" t="s">
        <v>326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</row>
    <row r="3" spans="1:41" ht="12.75" customHeight="1" x14ac:dyDescent="0.2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2" t="s">
        <v>398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</row>
    <row r="6" spans="1:41" x14ac:dyDescent="0.2">
      <c r="B6" s="144" t="s">
        <v>250</v>
      </c>
      <c r="C6" s="144" t="s">
        <v>29</v>
      </c>
      <c r="D6" s="144" t="s">
        <v>16</v>
      </c>
      <c r="E6" s="144" t="s">
        <v>17</v>
      </c>
      <c r="F6" s="144" t="s">
        <v>251</v>
      </c>
      <c r="G6" s="144" t="s">
        <v>252</v>
      </c>
      <c r="H6" s="144" t="s">
        <v>260</v>
      </c>
      <c r="I6" s="145" t="s">
        <v>237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I6" s="16"/>
    </row>
    <row r="7" spans="1:41" x14ac:dyDescent="0.2">
      <c r="B7" s="144"/>
      <c r="C7" s="144"/>
      <c r="D7" s="144"/>
      <c r="E7" s="144"/>
      <c r="F7" s="144"/>
      <c r="G7" s="144"/>
      <c r="H7" s="144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IF(C8&lt;&gt;"",IF(G8+Resultados!$K$35&gt;$G$8,"J","L"),"")</f>
        <v>J</v>
      </c>
      <c r="G8" s="137">
        <f>VLOOKUP(B8,'Dummy Table'!$A$3:$E$30,5,FALSE)</f>
        <v>324</v>
      </c>
      <c r="H8" s="30">
        <f>IF(B8="","",SUMIF(Resultados!$M$3:$M$30,C8,Resultados!$O$3:$O$30))</f>
        <v>7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25</v>
      </c>
      <c r="X8" s="23">
        <f>IF(C8&lt;&gt;"",SUMIF(Resultados!$C$496:$C$521,'Temporada 2025'!C8,Resultados!$F$496:$F$521),"")</f>
        <v>15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IF(C9&lt;&gt;"",IF(G9+Resultados!$K$35&gt;$G$8,"J","L"),"")</f>
        <v>J</v>
      </c>
      <c r="G9" s="137">
        <f>VLOOKUP(B9,'Dummy Table'!$A$3:$E$30,5,FALSE)</f>
        <v>299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18</v>
      </c>
      <c r="Y9" s="23">
        <f>IF(C9&lt;&gt;"",SUMIF(Resultados!$C$524:$C$549,'Temporada 2025'!C9,Resultados!$F$524:$F$549),"")</f>
        <v>6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IF(C10&lt;&gt;"",IF(G10+Resultados!$K$35&gt;$G$8,"J","L"),"")</f>
        <v>J</v>
      </c>
      <c r="G10" s="137">
        <f>VLOOKUP(B10,'Dummy Table'!$A$3:$E$30,5,FALSE)</f>
        <v>255</v>
      </c>
      <c r="H10" s="30">
        <f>IF(B10="","",SUMIF(Resultados!$M$3:$M$30,C10,Resultados!$O$3:$O$30))</f>
        <v>4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18</v>
      </c>
      <c r="X10" s="23">
        <f>IF(C10&lt;&gt;"",SUMIF(Resultados!$C$496:$C$521,'Temporada 2025'!C10,Resultados!$F$496:$F$521),"")</f>
        <v>25</v>
      </c>
      <c r="Y10" s="23">
        <f>IF(C10&lt;&gt;"",SUMIF(Resultados!$C$524:$C$549,'Temporada 2025'!C10,Resultados!$F$524:$F$549),"")</f>
        <v>25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IF(C11&lt;&gt;"",IF(G11+Resultados!$K$35&gt;$G$8,"J","L"),"")</f>
        <v>J</v>
      </c>
      <c r="G11" s="137">
        <f>VLOOKUP(B11,'Dummy Table'!$A$3:$E$30,5,FALSE)</f>
        <v>212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12</v>
      </c>
      <c r="X11" s="23">
        <f>IF(C11&lt;&gt;"",SUMIF(Resultados!$C$496:$C$521,'Temporada 2025'!C11,Resultados!$F$496:$F$521),"")</f>
        <v>10</v>
      </c>
      <c r="Y11" s="23">
        <f>IF(C11&lt;&gt;"",SUMIF(Resultados!$C$524:$C$549,'Temporada 2025'!C11,Resultados!$F$524:$F$549),"")</f>
        <v>18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IF(C12&lt;&gt;"",IF(G12+Resultados!$K$35&gt;$G$8,"J","L"),"")</f>
        <v>J</v>
      </c>
      <c r="G12" s="137">
        <f>VLOOKUP(B12,'Dummy Table'!$A$3:$E$30,5,FALSE)</f>
        <v>165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12</v>
      </c>
      <c r="Y12" s="23">
        <f>IF(C12&lt;&gt;"",SUMIF(Resultados!$C$524:$C$549,'Temporada 2025'!C12,Resultados!$F$524:$F$549),"")</f>
        <v>2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IF(C13&lt;&gt;"",IF(G13+Resultados!$K$35&gt;$G$8,"J","L"),"")</f>
        <v>L</v>
      </c>
      <c r="G13" s="137">
        <f>VLOOKUP(B13,'Dummy Table'!$A$3:$E$30,5,FALSE)</f>
        <v>121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8</v>
      </c>
      <c r="Y13" s="23">
        <f>IF(C13&lt;&gt;"",SUMIF(Resultados!$C$524:$C$549,'Temporada 2025'!C13,Resultados!$F$524:$F$549),"")</f>
        <v>4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IF(C14&lt;&gt;"",IF(G14+Resultados!$K$35&gt;$G$8,"J","L"),"")</f>
        <v>L</v>
      </c>
      <c r="G14" s="137">
        <f>VLOOKUP(B14,'Dummy Table'!$A$3:$E$30,5,FALSE)</f>
        <v>78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1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2</v>
      </c>
      <c r="Y14" s="23">
        <f>IF(C14&lt;&gt;"",SUMIF(Resultados!$C$524:$C$549,'Temporada 2025'!C14,Resultados!$F$524:$F$549),"")</f>
        <v>12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IF(C15&lt;&gt;"",IF(G15+Resultados!$K$35&gt;$G$8,"J","L"),"")</f>
        <v>L</v>
      </c>
      <c r="G15" s="137">
        <f>VLOOKUP(B15,'Dummy Table'!$A$3:$E$30,5,FALSE)</f>
        <v>70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10</v>
      </c>
      <c r="X15" s="23">
        <f>IF(C15&lt;&gt;"",SUMIF(Resultados!$C$496:$C$521,'Temporada 2025'!C15,Resultados!$F$496:$F$521),"")</f>
        <v>6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Isack Hadjar</v>
      </c>
      <c r="D16" s="28" t="str">
        <f>VLOOKUP(B16,'Dummy Table'!$A$3:$C$30,3,FALSE)</f>
        <v>França</v>
      </c>
      <c r="E16" s="28" t="str">
        <f>VLOOKUP(B16,'Dummy Table'!$A$3:$D$30,4,FALSE)</f>
        <v>Racing Bulls</v>
      </c>
      <c r="F16" s="29" t="str">
        <f>IF(C16&lt;&gt;"",IF(G16+Resultados!$K$35&gt;$G$8,"J","L"),"")</f>
        <v>L</v>
      </c>
      <c r="G16" s="137">
        <f>VLOOKUP(B16,'Dummy Table'!$A$3:$E$30,5,FALSE)</f>
        <v>39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0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4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1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2</v>
      </c>
      <c r="P16" s="23">
        <f>IF(C16&lt;&gt;"",SUMIF(Resultados!$C$248:$C$273,'Temporada 2025'!C16,Resultados!$F$248:$F$273),"")</f>
        <v>8</v>
      </c>
      <c r="Q16" s="23">
        <f>IF(C16&lt;&gt;"",SUMIF(Resultados!$C$276:$C$301,'Temporada 2025'!C16,Resultados!$F$276:$F$301),"")</f>
        <v>6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1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15</v>
      </c>
      <c r="X16" s="23">
        <f>IF(C16&lt;&gt;"",SUMIF(Resultados!$C$496:$C$521,'Temporada 2025'!C16,Resultados!$F$496:$F$521),"")</f>
        <v>1</v>
      </c>
      <c r="Y16" s="23">
        <f>IF(C16&lt;&gt;"",SUMIF(Resultados!$C$524:$C$549,'Temporada 2025'!C16,Resultados!$F$524:$F$549),"")</f>
        <v>1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Nico Hulkenberg</v>
      </c>
      <c r="D17" s="28" t="str">
        <f>VLOOKUP(B17,'Dummy Table'!$A$3:$C$30,3,FALSE)</f>
        <v>Alemanha</v>
      </c>
      <c r="E17" s="28" t="str">
        <f>VLOOKUP(B17,'Dummy Table'!$A$3:$D$30,4,FALSE)</f>
        <v>Kick Sauber</v>
      </c>
      <c r="F17" s="29" t="str">
        <f>IF(C17&lt;&gt;"",IF(G17+Resultados!$K$35&gt;$G$8,"J","L"),"")</f>
        <v>L</v>
      </c>
      <c r="G17" s="137">
        <f>VLOOKUP(B17,'Dummy Table'!$A$3:$E$30,5,FALSE)</f>
        <v>37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6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0</v>
      </c>
      <c r="Q17" s="23">
        <f>IF(C17&lt;&gt;"",SUMIF(Resultados!$C$276:$C$301,'Temporada 2025'!C17,Resultados!$F$276:$F$301),"")</f>
        <v>10</v>
      </c>
      <c r="R17" s="23">
        <f>IF(C17&lt;&gt;"",SUMIF(Resultados!$C$304:$C$329,'Temporada 2025'!C17,Resultados!$F$304:$F$329),"")</f>
        <v>4</v>
      </c>
      <c r="S17" s="23">
        <f>IF(C17&lt;&gt;"",SUMIF(Resultados!$C$332:$C$357,'Temporada 2025'!C17,Resultados!$F$332:$F$357),"")</f>
        <v>2</v>
      </c>
      <c r="T17" s="23">
        <f>IF(C17&lt;&gt;"",SUMIF(Resultados!$C$360:$C$385,'Temporada 2025'!C17,Resultados!$F$360:$F$385),"")</f>
        <v>15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Lance Stroll</v>
      </c>
      <c r="D18" s="28" t="str">
        <f>VLOOKUP(B18,'Dummy Table'!$A$3:$C$30,3,FALSE)</f>
        <v>Canadá</v>
      </c>
      <c r="E18" s="28" t="str">
        <f>VLOOKUP(B18,'Dummy Table'!$A$3:$D$30,4,FALSE)</f>
        <v>Aston Martin</v>
      </c>
      <c r="F18" s="29" t="str">
        <f>IF(C18&lt;&gt;"",IF(G18+Resultados!$K$35&gt;$G$8,"J","L"),"")</f>
        <v>L</v>
      </c>
      <c r="G18" s="137">
        <f>VLOOKUP(B18,'Dummy Table'!$A$3:$E$30,5,FALSE)</f>
        <v>32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8</v>
      </c>
      <c r="J18" s="23">
        <f>IF(C18&lt;&gt;"",SUMIF(Resultados!$C$33:$C$81,'Temporada 2025'!C18,Resultados!$F$33:$F$81),"")</f>
        <v>2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6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6</v>
      </c>
      <c r="W18" s="23">
        <f>IF(C18&lt;&gt;"",SUMIF(Resultados!$C$468:$C$493,'Temporada 2025'!C18,Resultados!$F$468:$F$493),"")</f>
        <v>6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Carlos Sainz</v>
      </c>
      <c r="D19" s="28" t="str">
        <f>VLOOKUP(B19,'Dummy Table'!$A$3:$C$30,3,FALSE)</f>
        <v>Espanha</v>
      </c>
      <c r="E19" s="28" t="str">
        <f>VLOOKUP(B19,'Dummy Table'!$A$3:$D$30,4,FALSE)</f>
        <v>Williams</v>
      </c>
      <c r="F19" s="29" t="str">
        <f>IF(C19&lt;&gt;"",IF(G19+Resultados!$K$35&gt;$G$8,"J","L"),"")</f>
        <v>L</v>
      </c>
      <c r="G19" s="137">
        <f>VLOOKUP(B19,'Dummy Table'!$A$3:$E$30,5,FALSE)</f>
        <v>31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1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4</v>
      </c>
      <c r="N19" s="23">
        <f>IF(C19&lt;&gt;"",SUMIF(Resultados!$C$169:$C$217,'Temporada 2025'!C19,Resultados!$F$169:$F$217),"")</f>
        <v>2</v>
      </c>
      <c r="O19" s="23">
        <f>IF(C19&lt;&gt;"",SUMIF(Resultados!$C$220:$C$245,'Temporada 2025'!C19,Resultados!$F$220:$F$245),"")</f>
        <v>4</v>
      </c>
      <c r="P19" s="23">
        <f>IF(C19&lt;&gt;"",SUMIF(Resultados!$C$248:$C$273,'Temporada 2025'!C19,Resultados!$F$248:$F$273),"")</f>
        <v>1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1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3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15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Liam Lawson</v>
      </c>
      <c r="D20" s="28" t="str">
        <f>VLOOKUP(B20,'Dummy Table'!$A$3:$C$30,3,FALSE)</f>
        <v>Austrália</v>
      </c>
      <c r="E20" s="28" t="str">
        <f>VLOOKUP(B20,'Dummy Table'!$A$3:$D$30,4,FALSE)</f>
        <v>Racing Bulls</v>
      </c>
      <c r="F20" s="29" t="str">
        <f>IF(C20&lt;&gt;"",IF(G20+Resultados!$K$35&gt;$G$8,"J","L"),"")</f>
        <v>L</v>
      </c>
      <c r="G20" s="137">
        <f>VLOOKUP(B20,'Dummy Table'!$A$3:$E$30,5,FALSE)</f>
        <v>30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0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4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8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4</v>
      </c>
      <c r="V20" s="23">
        <f>IF(C20&lt;&gt;"",SUMIF(Resultados!$C$440:$C$465,'Temporada 2025'!C20,Resultados!$F$440:$F$465),"")</f>
        <v>4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10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Fernando Alonso</v>
      </c>
      <c r="D21" s="28" t="str">
        <f>VLOOKUP(B21,'Dummy Table'!$A$3:$C$30,3,FALSE)</f>
        <v>Espanha</v>
      </c>
      <c r="E21" s="28" t="str">
        <f>VLOOKUP(B21,'Dummy Table'!$A$3:$D$30,4,FALSE)</f>
        <v>Aston Martin</v>
      </c>
      <c r="F21" s="29" t="str">
        <f>IF(C21&lt;&gt;"",IF(G21+Resultados!$K$35&gt;$G$8,"J","L"),"")</f>
        <v>L</v>
      </c>
      <c r="G21" s="137">
        <f>VLOOKUP(B21,'Dummy Table'!$A$3:$E$30,5,FALSE)</f>
        <v>30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2</v>
      </c>
      <c r="R21" s="23">
        <f>IF(C21&lt;&gt;"",SUMIF(Resultados!$C$304:$C$329,'Temporada 2025'!C21,Resultados!$F$304:$F$329),"")</f>
        <v>6</v>
      </c>
      <c r="S21" s="23">
        <f>IF(C21&lt;&gt;"",SUMIF(Resultados!$C$332:$C$357,'Temporada 2025'!C21,Resultados!$F$332:$F$357),"")</f>
        <v>6</v>
      </c>
      <c r="T21" s="23">
        <f>IF(C21&lt;&gt;"",SUMIF(Resultados!$C$360:$C$385,'Temporada 2025'!C21,Resultados!$F$360:$F$385),"")</f>
        <v>2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10</v>
      </c>
      <c r="W21" s="23">
        <f>IF(C21&lt;&gt;"",SUMIF(Resultados!$C$468:$C$493,'Temporada 2025'!C21,Resultados!$F$468:$F$493),"")</f>
        <v>4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Esteban Ocon</v>
      </c>
      <c r="D22" s="28" t="str">
        <f>VLOOKUP(B22,'Dummy Table'!$A$3:$C$30,3,FALSE)</f>
        <v>França</v>
      </c>
      <c r="E22" s="28" t="str">
        <f>VLOOKUP(B22,'Dummy Table'!$A$3:$D$30,4,FALSE)</f>
        <v>Haas</v>
      </c>
      <c r="F22" s="29" t="str">
        <f>IF(C22&lt;&gt;"",IF(G22+Resultados!$K$35&gt;$G$8,"J","L"),"")</f>
        <v>L</v>
      </c>
      <c r="G22" s="137">
        <f>VLOOKUP(B22,'Dummy Table'!$A$3:$E$30,5,FALSE)</f>
        <v>28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10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4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6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2</v>
      </c>
      <c r="S22" s="23">
        <f>IF(C22&lt;&gt;"",SUMIF(Resultados!$C$332:$C$357,'Temporada 2025'!C22,Resultados!$F$332:$F$357),"")</f>
        <v>1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1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Yuki Tsunoda</v>
      </c>
      <c r="D23" s="28" t="str">
        <f>VLOOKUP(B23,'Dummy Table'!$A$3:$C$30,3,FALSE)</f>
        <v>Japão</v>
      </c>
      <c r="E23" s="28" t="str">
        <f>VLOOKUP(B23,'Dummy Table'!$A$3:$D$30,4,FALSE)</f>
        <v>Red Bull</v>
      </c>
      <c r="F23" s="29" t="str">
        <f>IF(C23&lt;&gt;"",IF(G23+Resultados!$K$35&gt;$G$8,"J","L"),"")</f>
        <v>L</v>
      </c>
      <c r="G23" s="137">
        <f>VLOOKUP(B23,'Dummy Table'!$A$3:$E$30,5,FALSE)</f>
        <v>20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3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2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4</v>
      </c>
      <c r="O23" s="23">
        <f>IF(C23&lt;&gt;"",SUMIF(Resultados!$C$220:$C$245,'Temporada 2025'!C23,Resultados!$F$220:$F$245),"")</f>
        <v>1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2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8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Pierre Gasly</v>
      </c>
      <c r="D24" s="28" t="str">
        <f>VLOOKUP(B24,'Dummy Table'!$A$3:$C$30,3,FALSE)</f>
        <v>França</v>
      </c>
      <c r="E24" s="28" t="str">
        <f>VLOOKUP(B24,'Dummy Table'!$A$3:$D$30,4,FALSE)</f>
        <v>Alpine</v>
      </c>
      <c r="F24" s="29" t="str">
        <f>IF(C24&lt;&gt;"",IF(G24+Resultados!$K$35&gt;$G$8,"J","L"),"")</f>
        <v>L</v>
      </c>
      <c r="G24" s="137">
        <f>VLOOKUP(B24,'Dummy Table'!$A$3:$E$30,5,FALSE)</f>
        <v>20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6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1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4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8</v>
      </c>
      <c r="U24" s="23">
        <f>IF(C24&lt;&gt;"",SUMIF(Resultados!$C$389:$C$437,'Temporada 2025'!C24,Resultados!$F$389:$F$437),"")</f>
        <v>1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Gabriel Bortoleto</v>
      </c>
      <c r="D25" s="28" t="str">
        <f>VLOOKUP(B25,'Dummy Table'!$A$3:$C$30,3,FALSE)</f>
        <v>Brasil</v>
      </c>
      <c r="E25" s="28" t="str">
        <f>VLOOKUP(B25,'Dummy Table'!$A$3:$D$30,4,FALSE)</f>
        <v>Kick Sauber</v>
      </c>
      <c r="F25" s="29" t="str">
        <f>IF(C25&lt;&gt;"",IF(G25+Resultados!$K$35&gt;$G$8,"J","L"),"")</f>
        <v>L</v>
      </c>
      <c r="G25" s="137">
        <f>VLOOKUP(B25,'Dummy Table'!$A$3:$E$30,5,FALSE)</f>
        <v>18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4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2</v>
      </c>
      <c r="V25" s="23">
        <f>IF(C25&lt;&gt;"",SUMIF(Resultados!$C$440:$C$465,'Temporada 2025'!C25,Resultados!$F$440:$F$465),"")</f>
        <v>8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4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Oliver Bearman</v>
      </c>
      <c r="D26" s="28" t="str">
        <f>VLOOKUP(B26,'Dummy Table'!$A$3:$C$30,3,FALSE)</f>
        <v>Inglaterra</v>
      </c>
      <c r="E26" s="28" t="str">
        <f>VLOOKUP(B26,'Dummy Table'!$A$3:$D$30,4,FALSE)</f>
        <v>Haas</v>
      </c>
      <c r="F26" s="29" t="str">
        <f>IF(C26&lt;&gt;"",IF(G26+Resultados!$K$35&gt;$G$8,"J","L"),"")</f>
        <v>L</v>
      </c>
      <c r="G26" s="137">
        <f>VLOOKUP(B26,'Dummy Table'!$A$3:$E$30,5,FALSE)</f>
        <v>16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4</v>
      </c>
      <c r="K26" s="23">
        <f>IF(C26&lt;&gt;"",SUMIF(Resultados!$C$84:$C$109,'Temporada 2025'!C26,Resultados!$F$84:$F$109),"")</f>
        <v>1</v>
      </c>
      <c r="L26" s="23">
        <f>IF(C26&lt;&gt;"",SUMIF(Resultados!$C$112:$C$137,'Temporada 2025'!C26,Resultados!$F$112:$F$137),"")</f>
        <v>1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2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8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IF(C27&lt;&gt;"",IF(G27+Resultados!$K$35&gt;$G$8,"J","L"),"")</f>
        <v>L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IF(C28&lt;&gt;"",IF(G28+Resultados!$K$35&gt;$G$8,"J","L"),"")</f>
        <v>L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IF(C29&lt;&gt;"",IF(G29+Resultados!$K$35&gt;$G$8,"J","L"),"")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IF(C30&lt;&gt;"",IF(G30+Resultados!$K$35&gt;$G$8,"J","L"),"")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IF(C31&lt;&gt;"",IF(G31+Resultados!$K$35&gt;$G$8,"J","L"),"")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IF(C32&lt;&gt;"",IF(G32+Resultados!$K$35&gt;$G$8,"J",""),"")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IF(C33&lt;&gt;"",IF(G33+Resultados!$K$35&gt;$G$8,"J",""),"")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IF(C34&lt;&gt;"",IF(G34+Resultados!$K$35&gt;$G$8,"J",""),"")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IF(C35&lt;&gt;"",IF(G35+Resultados!$K$35&gt;$G$8,"J",""),"")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4" t="s">
        <v>250</v>
      </c>
      <c r="C37" s="144" t="s">
        <v>238</v>
      </c>
      <c r="D37" s="144" t="s">
        <v>16</v>
      </c>
      <c r="E37" s="144" t="s">
        <v>241</v>
      </c>
      <c r="F37" s="144" t="s">
        <v>251</v>
      </c>
      <c r="G37" s="144" t="s">
        <v>252</v>
      </c>
      <c r="H37" s="144" t="s">
        <v>260</v>
      </c>
      <c r="I37" s="145" t="s">
        <v>237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</row>
    <row r="38" spans="2:32" x14ac:dyDescent="0.2">
      <c r="B38" s="144"/>
      <c r="C38" s="144"/>
      <c r="D38" s="144"/>
      <c r="E38" s="144"/>
      <c r="F38" s="144"/>
      <c r="G38" s="144"/>
      <c r="H38" s="144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623</v>
      </c>
      <c r="H39" s="30">
        <f>IF(B39="","",SUMIF(Resultados!$N$3:$N$30,C39,Resultados!$O$3:$O$30))</f>
        <v>12</v>
      </c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25</v>
      </c>
      <c r="X39" s="23">
        <f>IF(C39&lt;&gt;"",SUMIF(Resultados!$E$496:$E$521,'Temporada 2025'!C39,Resultados!$F$496:$F$521),"")</f>
        <v>33</v>
      </c>
      <c r="Y39" s="23">
        <f>IF(C39&lt;&gt;"",SUMIF(Resultados!$E$524:$E$549,'Temporada 2025'!C39,Resultados!$F$524:$F$549),"")</f>
        <v>6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J</v>
      </c>
      <c r="G40" s="137">
        <f>VLOOKUP(B40,'Dummy Table'!$A$34:$E$47,5,FALSE)</f>
        <v>290</v>
      </c>
      <c r="H40" s="30">
        <f>IF(B40="","",SUMIF(Resultados!$N$3:$N$30,C40,Resultados!$O$3:$O$30))</f>
        <v>1</v>
      </c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12</v>
      </c>
      <c r="R40" s="23">
        <f>IF(C40&lt;&gt;"",SUMIF(Resultados!$E$304:$E$329,'Temporada 2025'!C40,Resultados!$F$304:$F$329),"")</f>
        <v>40</v>
      </c>
      <c r="S40" s="23">
        <f>IF(C40&lt;&gt;"",SUMIF(Resultados!$E$332:$E$357,'Temporada 2025'!C40,Resultados!$F$332:$F$357),"")</f>
        <v>10</v>
      </c>
      <c r="T40" s="23">
        <f>IF(C40&lt;&gt;"",SUMIF(Resultados!$E$360:$E$385,'Temporada 2025'!C40,Resultados!$F$360:$F$385),"")</f>
        <v>1</v>
      </c>
      <c r="U40" s="23">
        <f>IF(C40&lt;&gt;"",SUMIF(Resultados!$E$389:$E$437,'Temporada 2025'!C40,Resultados!$F$389:$F$437),"")</f>
        <v>10</v>
      </c>
      <c r="V40" s="23">
        <f>IF(C40&lt;&gt;"",SUMIF(Resultados!$E$440:$E$465,'Temporada 2025'!C40,Resultados!$F$440:$F$465),"")</f>
        <v>16</v>
      </c>
      <c r="W40" s="23">
        <f>IF(C40&lt;&gt;"",SUMIF(Resultados!$E$468:$E$493,'Temporada 2025'!C40,Resultados!$F$468:$F$493),"")</f>
        <v>12</v>
      </c>
      <c r="X40" s="23">
        <f>IF(C40&lt;&gt;"",SUMIF(Resultados!$E$496:$E$521,'Temporada 2025'!C40,Resultados!$F$496:$F$521),"")</f>
        <v>12</v>
      </c>
      <c r="Y40" s="23">
        <f>IF(C40&lt;&gt;"",SUMIF(Resultados!$E$524:$E$549,'Temporada 2025'!C40,Resultados!$F$524:$F$549),"")</f>
        <v>30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Ferrari</v>
      </c>
      <c r="D41" s="28" t="str">
        <f>VLOOKUP(B41,'Dummy Table'!$A$34:$C$47,3,FALSE)</f>
        <v>Itália</v>
      </c>
      <c r="E41" s="28" t="str">
        <f>VLOOKUP(B41,'Dummy Table'!$A$34:$D$47,4,FALSE)</f>
        <v>Ferrari</v>
      </c>
      <c r="F41" s="29" t="str">
        <f>IF(C41&lt;&gt;"",IF(G41+Resultados!$K$30&gt;$G$39,"J","L"),"")</f>
        <v>J</v>
      </c>
      <c r="G41" s="137">
        <f>VLOOKUP(B41,'Dummy Table'!$A$34:$E$47,5,FALSE)</f>
        <v>286</v>
      </c>
      <c r="H41" s="30">
        <f>IF(B41="","",SUMIF(Resultados!$N$3:$N$30,C41,Resultados!$O$3:$O$30))</f>
        <v>0</v>
      </c>
      <c r="I41" s="23">
        <f>IF(C41&lt;&gt;"",SUMIF(Resultados!$E$4:$E$29,'Temporada 2025'!C41,Resultados!$F$4:$F$29),"")</f>
        <v>5</v>
      </c>
      <c r="J41" s="23">
        <f>IF(C41&lt;&gt;"",SUMIF(Resultados!$E$33:$E$81,'Temporada 2025'!C41,Resultados!$F$33:$F$81),"")</f>
        <v>12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22</v>
      </c>
      <c r="M41" s="23">
        <f>IF(C41&lt;&gt;"",SUMIF(Resultados!$E$140:$E$165,'Temporada 2025'!C41,Resultados!$F$140:$F$165),"")</f>
        <v>21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20</v>
      </c>
      <c r="P41" s="23">
        <f>IF(C41&lt;&gt;"",SUMIF(Resultados!$E$248:$E$273,'Temporada 2025'!C41,Resultados!$F$248:$F$273),"")</f>
        <v>28</v>
      </c>
      <c r="Q41" s="23">
        <f>IF(C41&lt;&gt;"",SUMIF(Resultados!$E$276:$E$301,'Temporada 2025'!C41,Resultados!$F$276:$F$301),"")</f>
        <v>23</v>
      </c>
      <c r="R41" s="23">
        <f>IF(C41&lt;&gt;"",SUMIF(Resultados!$E$304:$E$329,'Temporada 2025'!C41,Resultados!$F$304:$F$329),"")</f>
        <v>18</v>
      </c>
      <c r="S41" s="23">
        <f>IF(C41&lt;&gt;"",SUMIF(Resultados!$E$332:$E$357,'Temporada 2025'!C41,Resultados!$F$332:$F$357),"")</f>
        <v>27</v>
      </c>
      <c r="T41" s="23">
        <f>IF(C41&lt;&gt;"",SUMIF(Resultados!$E$360:$E$385,'Temporada 2025'!C41,Resultados!$F$360:$F$385),"")</f>
        <v>12</v>
      </c>
      <c r="U41" s="23">
        <f>IF(C41&lt;&gt;"",SUMIF(Resultados!$E$389:$E$437,'Temporada 2025'!C41,Resultados!$F$389:$F$437),"")</f>
        <v>26</v>
      </c>
      <c r="V41" s="23">
        <f>IF(C41&lt;&gt;"",SUMIF(Resultados!$E$440:$E$465,'Temporada 2025'!C41,Resultados!$F$440:$F$465),"")</f>
        <v>12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20</v>
      </c>
      <c r="Y41" s="23">
        <f>IF(C41&lt;&gt;"",SUMIF(Resultados!$E$524:$E$549,'Temporada 2025'!C41,Resultados!$F$524:$F$549),"")</f>
        <v>6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L</v>
      </c>
      <c r="G42" s="137">
        <f>VLOOKUP(B42,'Dummy Table'!$A$34:$E$47,5,FALSE)</f>
        <v>272</v>
      </c>
      <c r="H42" s="30">
        <f>IF(B42="","",SUMIF(Resultados!$N$3:$N$30,C42,Resultados!$O$3:$O$30))</f>
        <v>4</v>
      </c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20</v>
      </c>
      <c r="X42" s="23">
        <f>IF(C42&lt;&gt;"",SUMIF(Resultados!$E$496:$E$521,'Temporada 2025'!C42,Resultados!$F$496:$F$521),"")</f>
        <v>25</v>
      </c>
      <c r="Y42" s="23">
        <f>IF(C42&lt;&gt;"",SUMIF(Resultados!$E$524:$E$549,'Temporada 2025'!C42,Resultados!$F$524:$F$549),"")</f>
        <v>33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101</v>
      </c>
      <c r="H43" s="30">
        <f>IF(B43="","",SUMIF(Resultados!$N$3:$N$30,C43,Resultados!$O$3:$O$30))</f>
        <v>0</v>
      </c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10</v>
      </c>
      <c r="X43" s="23">
        <f>IF(C43&lt;&gt;"",SUMIF(Resultados!$E$496:$E$521,'Temporada 2025'!C43,Resultados!$F$496:$F$521),"")</f>
        <v>6</v>
      </c>
      <c r="Y43" s="23">
        <f>IF(C43&lt;&gt;"",SUMIF(Resultados!$E$524:$E$549,'Temporada 2025'!C43,Resultados!$F$524:$F$549),"")</f>
        <v>15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Racing Bulls</v>
      </c>
      <c r="D44" s="28" t="str">
        <f>VLOOKUP(B44,'Dummy Table'!$A$34:$C$47,3,FALSE)</f>
        <v>Itália</v>
      </c>
      <c r="E44" s="28" t="str">
        <f>VLOOKUP(B44,'Dummy Table'!$A$34:$D$47,4,FALSE)</f>
        <v>RBPT</v>
      </c>
      <c r="F44" s="29" t="str">
        <f>IF(C44&lt;&gt;"",IF(G44+Resultados!$K$30&gt;$G$39,"J","L"),"")</f>
        <v>L</v>
      </c>
      <c r="G44" s="137">
        <f>VLOOKUP(B44,'Dummy Table'!$A$34:$E$47,5,FALSE)</f>
        <v>72</v>
      </c>
      <c r="H44" s="30">
        <f>IF(B44="","",SUMIF(Resultados!$N$3:$N$30,C44,Resultados!$O$3:$O$30))</f>
        <v>0</v>
      </c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0</v>
      </c>
      <c r="K44" s="23">
        <f>IF(C44&lt;&gt;"",SUMIF(Resultados!$E$84:$E$109,'Temporada 2025'!C44,Resultados!$F$84:$F$109),"")</f>
        <v>4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1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2</v>
      </c>
      <c r="P44" s="23">
        <f>IF(C44&lt;&gt;"",SUMIF(Resultados!$E$248:$E$273,'Temporada 2025'!C44,Resultados!$F$248:$F$273),"")</f>
        <v>12</v>
      </c>
      <c r="Q44" s="23">
        <f>IF(C44&lt;&gt;"",SUMIF(Resultados!$E$276:$E$301,'Temporada 2025'!C44,Resultados!$F$276:$F$301),"")</f>
        <v>6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8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5</v>
      </c>
      <c r="V44" s="23">
        <f>IF(C44&lt;&gt;"",SUMIF(Resultados!$E$440:$E$465,'Temporada 2025'!C44,Resultados!$F$440:$F$465),"")</f>
        <v>4</v>
      </c>
      <c r="W44" s="23">
        <f>IF(C44&lt;&gt;"",SUMIF(Resultados!$E$468:$E$493,'Temporada 2025'!C44,Resultados!$F$468:$F$493),"")</f>
        <v>15</v>
      </c>
      <c r="X44" s="23">
        <f>IF(C44&lt;&gt;"",SUMIF(Resultados!$E$496:$E$521,'Temporada 2025'!C44,Resultados!$F$496:$F$521),"")</f>
        <v>1</v>
      </c>
      <c r="Y44" s="23">
        <f>IF(C44&lt;&gt;"",SUMIF(Resultados!$E$524:$E$549,'Temporada 2025'!C44,Resultados!$F$524:$F$549),"")</f>
        <v>11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L</v>
      </c>
      <c r="G45" s="137">
        <f>VLOOKUP(B45,'Dummy Table'!$A$34:$E$47,5,FALSE)</f>
        <v>62</v>
      </c>
      <c r="H45" s="30">
        <f>IF(B45="","",SUMIF(Resultados!$N$3:$N$30,C45,Resultados!$O$3:$O$30))</f>
        <v>0</v>
      </c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2</v>
      </c>
      <c r="R45" s="23">
        <f>IF(C45&lt;&gt;"",SUMIF(Resultados!$E$304:$E$329,'Temporada 2025'!C45,Resultados!$F$304:$F$329),"")</f>
        <v>6</v>
      </c>
      <c r="S45" s="23">
        <f>IF(C45&lt;&gt;"",SUMIF(Resultados!$E$332:$E$357,'Temporada 2025'!C45,Resultados!$F$332:$F$357),"")</f>
        <v>6</v>
      </c>
      <c r="T45" s="23">
        <f>IF(C45&lt;&gt;"",SUMIF(Resultados!$E$360:$E$385,'Temporada 2025'!C45,Resultados!$F$360:$F$385),"")</f>
        <v>8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16</v>
      </c>
      <c r="W45" s="23">
        <f>IF(C45&lt;&gt;"",SUMIF(Resultados!$E$468:$E$493,'Temporada 2025'!C45,Resultados!$F$468:$F$493),"")</f>
        <v>10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Kick Sauber</v>
      </c>
      <c r="D46" s="28" t="str">
        <f>VLOOKUP(B46,'Dummy Table'!$A$34:$C$47,3,FALSE)</f>
        <v>Suíça</v>
      </c>
      <c r="E46" s="28" t="str">
        <f>VLOOKUP(B46,'Dummy Table'!$A$34:$D$47,4,FALSE)</f>
        <v>Ferrari</v>
      </c>
      <c r="F46" s="29" t="str">
        <f>IF(C46&lt;&gt;"",IF(G46+Resultados!$K$30&gt;$G$39,"J","L"),"")</f>
        <v>L</v>
      </c>
      <c r="G46" s="137">
        <f>VLOOKUP(B46,'Dummy Table'!$A$34:$E$47,5,FALSE)</f>
        <v>55</v>
      </c>
      <c r="H46" s="30">
        <f>IF(B46="","",SUMIF(Resultados!$N$3:$N$30,C46,Resultados!$O$3:$O$30))</f>
        <v>0</v>
      </c>
      <c r="I46" s="23">
        <f>IF(C46&lt;&gt;"",SUMIF(Resultados!$E$4:$E$29,'Temporada 2025'!C46,Resultados!$F$4:$F$29),"")</f>
        <v>6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10</v>
      </c>
      <c r="R46" s="23">
        <f>IF(C46&lt;&gt;"",SUMIF(Resultados!$E$304:$E$329,'Temporada 2025'!C46,Resultados!$F$304:$F$329),"")</f>
        <v>4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15</v>
      </c>
      <c r="U46" s="23">
        <f>IF(C46&lt;&gt;"",SUMIF(Resultados!$E$389:$E$437,'Temporada 2025'!C46,Resultados!$F$389:$F$437),"")</f>
        <v>2</v>
      </c>
      <c r="V46" s="23">
        <f>IF(C46&lt;&gt;"",SUMIF(Resultados!$E$440:$E$465,'Temporada 2025'!C46,Resultados!$F$440:$F$465),"")</f>
        <v>8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4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44</v>
      </c>
      <c r="H47" s="30">
        <f>IF(B47="","",SUMIF(Resultados!$N$3:$N$30,C47,Resultados!$O$3:$O$30))</f>
        <v>0</v>
      </c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9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>
        <f>IF(B48="","",SUMIF(Resultados!$N$3:$N$30,C48,Resultados!$O$3:$O$30))</f>
        <v>0</v>
      </c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 t="str">
        <f>IF(B49="","",SUMIF(Resultados!$N$3:$N$30,C49,Resultados!$O$3:$O$30))</f>
        <v/>
      </c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 t="str">
        <f>IF(B50="","",SUMIF(Resultados!$N$3:$N$30,C50,Resultados!$O$3:$O$30))</f>
        <v/>
      </c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 t="str">
        <f>IF(B51="","",SUMIF(Resultados!$N$3:$N$30,C51,Resultados!$O$3:$O$30))</f>
        <v/>
      </c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G6:G7"/>
    <mergeCell ref="F6:F7"/>
    <mergeCell ref="I6:AF6"/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>Oscar Piastri</v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>Max Verstappen</v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>Isack Hadjar</v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>Max Verstappen</v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>Lando Norris</v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>Oscar Piastri</v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>Max Verstappen</v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>George Russell</v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>Carlos Sainz</v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550" workbookViewId="0">
      <selection activeCell="C552" sqref="C552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5.5703125" style="68" hidden="1" customWidth="1"/>
    <col min="13" max="13" width="14.7109375" style="69" hidden="1" customWidth="1"/>
    <col min="14" max="14" width="9.140625" style="69" hidden="1" customWidth="1"/>
    <col min="15" max="15" width="2" style="69" hidden="1" customWidth="1"/>
    <col min="16" max="16" width="14.7109375" style="68" hidden="1" customWidth="1"/>
    <col min="17" max="17" width="9.140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4.140625" style="68" hidden="1" customWidth="1"/>
    <col min="22" max="22" width="4.1406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</v>
      </c>
      <c r="O15" s="74">
        <v>1</v>
      </c>
      <c r="P15" s="74" t="str">
        <f>C436</f>
        <v>Lando Norris</v>
      </c>
      <c r="Q15" s="74" t="str">
        <f>E436</f>
        <v>McLaren</v>
      </c>
      <c r="R15" s="74">
        <v>1</v>
      </c>
      <c r="S15" s="74" t="str">
        <f>C437</f>
        <v>Oscar Piastri</v>
      </c>
      <c r="T15" s="74" t="str">
        <f>E437</f>
        <v>McLaren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 t="str">
        <f>C468</f>
        <v>Oscar Piastri</v>
      </c>
      <c r="N17" s="74" t="str">
        <f>E468</f>
        <v>McLaren</v>
      </c>
      <c r="O17" s="74">
        <v>1</v>
      </c>
      <c r="P17" s="74" t="str">
        <f>C492</f>
        <v>Oscar Piastri</v>
      </c>
      <c r="Q17" s="74" t="str">
        <f>E492</f>
        <v>McLaren</v>
      </c>
      <c r="R17" s="74">
        <v>1</v>
      </c>
      <c r="S17" s="74" t="str">
        <f>C493</f>
        <v>Oscar Piastri</v>
      </c>
      <c r="T17" s="74" t="str">
        <f>E493</f>
        <v>McLaren</v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 t="str">
        <f>C496</f>
        <v>Max Verstappen</v>
      </c>
      <c r="N18" s="74" t="str">
        <f>E496</f>
        <v>Red Bull</v>
      </c>
      <c r="O18" s="74">
        <v>1</v>
      </c>
      <c r="P18" s="74" t="str">
        <f>C520</f>
        <v>Max Verstappen</v>
      </c>
      <c r="Q18" s="74" t="str">
        <f>E520</f>
        <v>Red Bull</v>
      </c>
      <c r="R18" s="74">
        <v>1</v>
      </c>
      <c r="S18" s="74" t="str">
        <f>C521</f>
        <v>Lando Norris</v>
      </c>
      <c r="T18" s="74" t="str">
        <f>E521</f>
        <v>McLaren</v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 t="str">
        <f>C524</f>
        <v>Max Verstappen</v>
      </c>
      <c r="N19" s="74" t="str">
        <f>E524</f>
        <v>Red Bull</v>
      </c>
      <c r="O19" s="74">
        <v>1</v>
      </c>
      <c r="P19" s="74" t="str">
        <f>C548</f>
        <v>Max Verstappen</v>
      </c>
      <c r="Q19" s="74" t="str">
        <f>E548</f>
        <v>Red Bull</v>
      </c>
      <c r="R19" s="74">
        <v>1</v>
      </c>
      <c r="S19" s="74" t="str">
        <f>C549</f>
        <v>Max Verstappen</v>
      </c>
      <c r="T19" s="74" t="str">
        <f>E549</f>
        <v>Red Bull</v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idden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>
        <f>C712</f>
        <v>0</v>
      </c>
      <c r="N24" s="74" t="str">
        <f>E712</f>
        <v/>
      </c>
      <c r="O24" s="74">
        <v>1</v>
      </c>
      <c r="P24" s="74">
        <f>C736</f>
        <v>0</v>
      </c>
      <c r="Q24" s="74" t="str">
        <f>E736</f>
        <v/>
      </c>
      <c r="R24" s="74">
        <v>1</v>
      </c>
      <c r="S24" s="74">
        <f>C737</f>
        <v>0</v>
      </c>
      <c r="T24" s="74" t="str">
        <f>E737</f>
        <v/>
      </c>
      <c r="U24" s="68">
        <v>1</v>
      </c>
      <c r="V24" s="68"/>
      <c r="W24" s="68"/>
      <c r="X24" s="68"/>
    </row>
    <row r="25" spans="1:24" hidden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>
        <f>C764</f>
        <v>0</v>
      </c>
      <c r="N25" s="74" t="str">
        <f>E764</f>
        <v/>
      </c>
      <c r="O25" s="74">
        <v>1</v>
      </c>
      <c r="P25" s="74">
        <f>C788</f>
        <v>0</v>
      </c>
      <c r="Q25" s="74" t="str">
        <f>E788</f>
        <v/>
      </c>
      <c r="R25" s="74">
        <v>1</v>
      </c>
      <c r="S25" s="74">
        <f>C789</f>
        <v>0</v>
      </c>
      <c r="T25" s="74" t="str">
        <f>E789</f>
        <v/>
      </c>
      <c r="U25" s="68">
        <v>1</v>
      </c>
      <c r="V25" s="68"/>
      <c r="W25" s="68"/>
      <c r="X25" s="68"/>
    </row>
    <row r="26" spans="1:24" hidden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C792</f>
        <v>0</v>
      </c>
      <c r="N26" s="74" t="str">
        <f>E792</f>
        <v/>
      </c>
      <c r="O26" s="74">
        <v>1</v>
      </c>
      <c r="P26" s="74">
        <f>C816</f>
        <v>0</v>
      </c>
      <c r="Q26" s="74" t="str">
        <f>E816</f>
        <v/>
      </c>
      <c r="R26" s="74">
        <v>1</v>
      </c>
      <c r="S26" s="74">
        <f>C817</f>
        <v>0</v>
      </c>
      <c r="T26" s="74" t="str">
        <f>E817</f>
        <v/>
      </c>
      <c r="U26" s="68">
        <v>1</v>
      </c>
      <c r="V26" s="68"/>
      <c r="W26" s="68"/>
      <c r="X26" s="68"/>
    </row>
    <row r="27" spans="1:24" hidden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O27" s="74"/>
      <c r="P27" s="74"/>
      <c r="Q27" s="74"/>
      <c r="R27" s="74"/>
      <c r="S27" s="74"/>
      <c r="T27" s="74"/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/>
      <c r="N28" s="74" t="str">
        <f>E712</f>
        <v/>
      </c>
      <c r="O28" s="74"/>
      <c r="P28" s="74"/>
      <c r="Q28" s="74" t="str">
        <f>E736</f>
        <v/>
      </c>
      <c r="R28" s="74"/>
      <c r="S28" s="74"/>
      <c r="T28" s="74" t="str">
        <f>E737</f>
        <v/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/>
      <c r="N29" s="74" t="str">
        <f>E764</f>
        <v/>
      </c>
      <c r="O29" s="74"/>
      <c r="P29" s="74"/>
      <c r="Q29" s="74" t="str">
        <f>E788</f>
        <v/>
      </c>
      <c r="R29" s="74"/>
      <c r="S29" s="74"/>
      <c r="T29" s="74" t="str">
        <f>E789</f>
        <v/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346</v>
      </c>
      <c r="M30" s="74"/>
      <c r="N30" s="74" t="str">
        <f>E792</f>
        <v/>
      </c>
      <c r="O30" s="74"/>
      <c r="P30" s="74"/>
      <c r="Q30" s="74" t="str">
        <f>E816</f>
        <v/>
      </c>
      <c r="R30" s="74"/>
      <c r="S30" s="74"/>
      <c r="T30" s="74" t="str">
        <f>E817</f>
        <v/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4" t="s">
        <v>300</v>
      </c>
      <c r="L34" s="74" t="s">
        <v>300</v>
      </c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K35" s="74">
        <f>SUM(G:G)</f>
        <v>199</v>
      </c>
      <c r="L35" s="74">
        <f>SUM(H:H)</f>
        <v>346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4" t="s">
        <v>301</v>
      </c>
      <c r="L36" s="74" t="s">
        <v>301</v>
      </c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308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337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319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316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322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346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341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344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347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338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342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397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314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318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339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259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403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315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323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337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319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316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308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397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318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338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347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315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341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259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342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314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322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339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346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403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344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 t="s">
        <v>319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 t="s">
        <v>337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319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337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397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316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347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314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338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308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339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344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259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346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318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322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342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403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315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341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323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 t="s">
        <v>316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 t="s">
        <v>397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 t="s">
        <v>337</v>
      </c>
      <c r="D468" s="49" t="str">
        <f>IF(C468&lt;&gt;"",VLOOKUP(C468,'Dummy Table'!$B$3:$C$30,2,FALSE),"")</f>
        <v>Austrália</v>
      </c>
      <c r="E468" s="49" t="str">
        <f>IF(C468&lt;&gt;"",VLOOKUP(C468,'Dummy Table'!$B$3:$D$30,3,FALSE),"")</f>
        <v>McLaren</v>
      </c>
      <c r="F468" s="50">
        <v>25</v>
      </c>
      <c r="G468" s="66">
        <f>IF(C468="",F468,0)</f>
        <v>0</v>
      </c>
      <c r="H468" s="66">
        <f>IF(C468="",F468,0)</f>
        <v>0</v>
      </c>
      <c r="I468" s="66">
        <f>IF(C468="",1,0)</f>
        <v>0</v>
      </c>
      <c r="K468" s="71"/>
    </row>
    <row r="469" spans="1:26" x14ac:dyDescent="0.2">
      <c r="B469" s="60">
        <f>$J$3</f>
        <v>2</v>
      </c>
      <c r="C469" s="48" t="s">
        <v>308</v>
      </c>
      <c r="D469" s="49" t="str">
        <f>IF(C469&lt;&gt;"",VLOOKUP(C469,'Dummy Table'!$B$3:$C$30,2,FALSE),"")</f>
        <v>Holanda</v>
      </c>
      <c r="E469" s="49" t="str">
        <f>IF(C469&lt;&gt;"",VLOOKUP(C469,'Dummy Table'!$B$3:$D$30,3,FALSE),"")</f>
        <v>Red Bull</v>
      </c>
      <c r="F469" s="50">
        <v>18</v>
      </c>
      <c r="H469" s="66">
        <f>IF(C469="",F469,0)</f>
        <v>0</v>
      </c>
      <c r="K469" s="71"/>
    </row>
    <row r="470" spans="1:26" x14ac:dyDescent="0.2">
      <c r="B470" s="60">
        <f>$J$4</f>
        <v>3</v>
      </c>
      <c r="C470" s="48" t="s">
        <v>344</v>
      </c>
      <c r="D470" s="49" t="str">
        <f>IF(C470&lt;&gt;"",VLOOKUP(C470,'Dummy Table'!$B$3:$C$30,2,FALSE),"")</f>
        <v>França</v>
      </c>
      <c r="E470" s="49" t="str">
        <f>IF(C470&lt;&gt;"",VLOOKUP(C470,'Dummy Table'!$B$3:$D$30,3,FALSE),"")</f>
        <v>Racing Bulls</v>
      </c>
      <c r="F470" s="50">
        <v>15</v>
      </c>
    </row>
    <row r="471" spans="1:26" x14ac:dyDescent="0.2">
      <c r="B471" s="60">
        <f>$J$5</f>
        <v>4</v>
      </c>
      <c r="C471" s="48" t="s">
        <v>397</v>
      </c>
      <c r="D471" s="49" t="str">
        <f>IF(C471&lt;&gt;"",VLOOKUP(C471,'Dummy Table'!$B$3:$C$30,2,FALSE),"")</f>
        <v>Inglaterra</v>
      </c>
      <c r="E471" s="49" t="str">
        <f>IF(C471&lt;&gt;"",VLOOKUP(C471,'Dummy Table'!$B$3:$D$30,3,FALSE),"")</f>
        <v>Mercedes</v>
      </c>
      <c r="F471" s="50">
        <v>12</v>
      </c>
      <c r="K471" s="78"/>
    </row>
    <row r="472" spans="1:26" x14ac:dyDescent="0.2">
      <c r="B472" s="60">
        <f>$J$6</f>
        <v>5</v>
      </c>
      <c r="C472" s="48" t="s">
        <v>318</v>
      </c>
      <c r="D472" s="49" t="str">
        <f>IF(C472&lt;&gt;"",VLOOKUP(C472,'Dummy Table'!$B$3:$C$30,2,FALSE),"")</f>
        <v>Tailandia</v>
      </c>
      <c r="E472" s="49" t="str">
        <f>IF(C472&lt;&gt;"",VLOOKUP(C472,'Dummy Table'!$B$3:$D$30,3,FALSE),"")</f>
        <v>Williams</v>
      </c>
      <c r="F472" s="50">
        <v>10</v>
      </c>
    </row>
    <row r="473" spans="1:26" x14ac:dyDescent="0.2">
      <c r="B473" s="60">
        <f>$J$7</f>
        <v>6</v>
      </c>
      <c r="C473" s="48" t="s">
        <v>341</v>
      </c>
      <c r="D473" s="49" t="str">
        <f>IF(C473&lt;&gt;"",VLOOKUP(C473,'Dummy Table'!$B$3:$C$30,2,FALSE),"")</f>
        <v>Inglaterra</v>
      </c>
      <c r="E473" s="49" t="str">
        <f>IF(C473&lt;&gt;"",VLOOKUP(C473,'Dummy Table'!$B$3:$D$30,3,FALSE),"")</f>
        <v>Haas</v>
      </c>
      <c r="F473" s="50">
        <v>8</v>
      </c>
      <c r="K473" s="71"/>
    </row>
    <row r="474" spans="1:26" x14ac:dyDescent="0.2">
      <c r="B474" s="60">
        <f>$J$8</f>
        <v>7</v>
      </c>
      <c r="C474" s="48" t="s">
        <v>314</v>
      </c>
      <c r="D474" s="49" t="str">
        <f>IF(C474&lt;&gt;"",VLOOKUP(C474,'Dummy Table'!$B$3:$C$30,2,FALSE),"")</f>
        <v>Canadá</v>
      </c>
      <c r="E474" s="49" t="str">
        <f>IF(C474&lt;&gt;"",VLOOKUP(C474,'Dummy Table'!$B$3:$D$30,3,FALSE),"")</f>
        <v>Aston Martin</v>
      </c>
      <c r="F474" s="50">
        <v>6</v>
      </c>
      <c r="K474" s="71"/>
    </row>
    <row r="475" spans="1:26" x14ac:dyDescent="0.2">
      <c r="B475" s="60">
        <f>$J$9</f>
        <v>8</v>
      </c>
      <c r="C475" s="48" t="s">
        <v>30</v>
      </c>
      <c r="D475" s="49" t="str">
        <f>IF(C475&lt;&gt;"",VLOOKUP(C475,'Dummy Table'!$B$3:$C$30,2,FALSE),"")</f>
        <v>Espanha</v>
      </c>
      <c r="E475" s="49" t="str">
        <f>IF(C475&lt;&gt;"",VLOOKUP(C475,'Dummy Table'!$B$3:$D$30,3,FALSE),"")</f>
        <v>Aston Martin</v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 t="s">
        <v>342</v>
      </c>
      <c r="D476" s="49" t="str">
        <f>IF(C476&lt;&gt;"",VLOOKUP(C476,'Dummy Table'!$B$3:$C$30,2,FALSE),"")</f>
        <v>Japão</v>
      </c>
      <c r="E476" s="49" t="str">
        <f>IF(C476&lt;&gt;"",VLOOKUP(C476,'Dummy Table'!$B$3:$D$30,3,FALSE),"")</f>
        <v>Red Bull</v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 t="s">
        <v>322</v>
      </c>
      <c r="D477" s="49" t="str">
        <f>IF(C477&lt;&gt;"",VLOOKUP(C477,'Dummy Table'!$B$3:$C$30,2,FALSE),"")</f>
        <v>França</v>
      </c>
      <c r="E477" s="49" t="str">
        <f>IF(C477&lt;&gt;"",VLOOKUP(C477,'Dummy Table'!$B$3:$D$30,3,FALSE),"")</f>
        <v>Haas</v>
      </c>
      <c r="F477" s="50">
        <v>1</v>
      </c>
      <c r="K477" s="71"/>
    </row>
    <row r="478" spans="1:26" x14ac:dyDescent="0.2">
      <c r="B478" s="60">
        <f>$J$12</f>
        <v>11</v>
      </c>
      <c r="C478" s="48" t="s">
        <v>403</v>
      </c>
      <c r="D478" s="49" t="str">
        <f>IF(C478&lt;&gt;"",VLOOKUP(C478,'Dummy Table'!$B$3:$C$30,2,FALSE),"")</f>
        <v>Argentina</v>
      </c>
      <c r="E478" s="49" t="str">
        <f>IF(C478&lt;&gt;"",VLOOKUP(C478,'Dummy Table'!$B$3:$D$30,3,FALSE),"")</f>
        <v>Alpine</v>
      </c>
      <c r="F478" s="51"/>
      <c r="K478" s="71"/>
    </row>
    <row r="479" spans="1:26" x14ac:dyDescent="0.2">
      <c r="B479" s="60">
        <f>$J$13</f>
        <v>12</v>
      </c>
      <c r="C479" s="48" t="s">
        <v>338</v>
      </c>
      <c r="D479" s="49" t="str">
        <f>IF(C479&lt;&gt;"",VLOOKUP(C479,'Dummy Table'!$B$3:$C$30,2,FALSE),"")</f>
        <v>Austrália</v>
      </c>
      <c r="E479" s="49" t="str">
        <f>IF(C479&lt;&gt;"",VLOOKUP(C479,'Dummy Table'!$B$3:$D$30,3,FALSE),"")</f>
        <v>Racing Bulls</v>
      </c>
      <c r="F479" s="51"/>
      <c r="K479" s="71"/>
    </row>
    <row r="480" spans="1:26" x14ac:dyDescent="0.2">
      <c r="B480" s="60">
        <f>$J$14</f>
        <v>13</v>
      </c>
      <c r="C480" s="48" t="s">
        <v>346</v>
      </c>
      <c r="D480" s="49" t="str">
        <f>IF(C480&lt;&gt;"",VLOOKUP(C480,'Dummy Table'!$B$3:$C$30,2,FALSE),"")</f>
        <v>Espanha</v>
      </c>
      <c r="E480" s="49" t="str">
        <f>IF(C480&lt;&gt;"",VLOOKUP(C480,'Dummy Table'!$B$3:$D$30,3,FALSE),"")</f>
        <v>Williams</v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 t="s">
        <v>259</v>
      </c>
      <c r="D481" s="49" t="str">
        <f>IF(C481&lt;&gt;"",VLOOKUP(C481,'Dummy Table'!$B$3:$C$30,2,FALSE),"")</f>
        <v>Alemanha</v>
      </c>
      <c r="E481" s="49" t="str">
        <f>IF(C481&lt;&gt;"",VLOOKUP(C481,'Dummy Table'!$B$3:$D$30,3,FALSE),"")</f>
        <v>Kick Sauber</v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 t="s">
        <v>347</v>
      </c>
      <c r="D482" s="49" t="str">
        <f>IF(C482&lt;&gt;"",VLOOKUP(C482,'Dummy Table'!$B$3:$C$30,2,FALSE),"")</f>
        <v>Brasil</v>
      </c>
      <c r="E482" s="49" t="str">
        <f>IF(C482&lt;&gt;"",VLOOKUP(C482,'Dummy Table'!$B$3:$D$30,3,FALSE),"")</f>
        <v>Kick Sauber</v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 t="s">
        <v>339</v>
      </c>
      <c r="D483" s="49" t="str">
        <f>IF(C483&lt;&gt;"",VLOOKUP(C483,'Dummy Table'!$B$3:$C$30,2,FALSE),"")</f>
        <v>Itália</v>
      </c>
      <c r="E483" s="49" t="str">
        <f>IF(C483&lt;&gt;"",VLOOKUP(C483,'Dummy Table'!$B$3:$D$30,3,FALSE),"")</f>
        <v>Mercedes</v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 t="s">
        <v>315</v>
      </c>
      <c r="D484" s="49" t="str">
        <f>IF(C484&lt;&gt;"",VLOOKUP(C484,'Dummy Table'!$B$3:$C$30,2,FALSE),"")</f>
        <v>França</v>
      </c>
      <c r="E484" s="49" t="str">
        <f>IF(C484&lt;&gt;"",VLOOKUP(C484,'Dummy Table'!$B$3:$D$30,3,FALSE),"")</f>
        <v>Alpine</v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 t="s">
        <v>319</v>
      </c>
      <c r="D485" s="49" t="str">
        <f>IF(C485&lt;&gt;"",VLOOKUP(C485,'Dummy Table'!$B$3:$C$30,2,FALSE),"")</f>
        <v>Inglaterra</v>
      </c>
      <c r="E485" s="49" t="str">
        <f>IF(C485&lt;&gt;"",VLOOKUP(C485,'Dummy Table'!$B$3:$D$30,3,FALSE),"")</f>
        <v>McLaren</v>
      </c>
      <c r="F485" s="51" t="s">
        <v>323</v>
      </c>
      <c r="G485" s="72"/>
      <c r="H485" s="72"/>
      <c r="I485" s="72"/>
      <c r="K485" s="78"/>
    </row>
    <row r="486" spans="1:26" x14ac:dyDescent="0.2">
      <c r="B486" s="60">
        <f>$J$20</f>
        <v>19</v>
      </c>
      <c r="C486" s="48" t="s">
        <v>316</v>
      </c>
      <c r="D486" s="49" t="str">
        <f>IF(C486&lt;&gt;"",VLOOKUP(C486,'Dummy Table'!$B$3:$C$30,2,FALSE),"")</f>
        <v>Mônaco</v>
      </c>
      <c r="E486" s="49" t="str">
        <f>IF(C486&lt;&gt;"",VLOOKUP(C486,'Dummy Table'!$B$3:$D$30,3,FALSE),"")</f>
        <v>Ferrari</v>
      </c>
      <c r="F486" s="51" t="s">
        <v>323</v>
      </c>
      <c r="G486" s="72"/>
      <c r="H486" s="72"/>
      <c r="I486" s="72"/>
    </row>
    <row r="487" spans="1:26" x14ac:dyDescent="0.2">
      <c r="B487" s="60">
        <f>$J$21</f>
        <v>20</v>
      </c>
      <c r="C487" s="48" t="s">
        <v>1</v>
      </c>
      <c r="D487" s="49" t="str">
        <f>IF(C487&lt;&gt;"",VLOOKUP(C487,'Dummy Table'!$B$3:$C$30,2,FALSE),"")</f>
        <v>Inglaterra</v>
      </c>
      <c r="E487" s="49" t="str">
        <f>IF(C487&lt;&gt;"",VLOOKUP(C487,'Dummy Table'!$B$3:$D$30,3,FALSE),"")</f>
        <v>Ferrari</v>
      </c>
      <c r="F487" s="51" t="s">
        <v>323</v>
      </c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 t="s">
        <v>337</v>
      </c>
      <c r="D492" s="54" t="str">
        <f>IF(C492&lt;&gt;"",VLOOKUP(C492,'Dummy Table'!$B$3:$C$30,2,FALSE),"")</f>
        <v>Austrália</v>
      </c>
      <c r="E492" s="54" t="str">
        <f>IF(C492&lt;&gt;"",VLOOKUP(C492,'Dummy Table'!$B$3:$D$30,3,FALSE),"")</f>
        <v>McLaren</v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 t="s">
        <v>337</v>
      </c>
      <c r="D493" s="54" t="str">
        <f>IF(C493&lt;&gt;"",VLOOKUP(C493,'Dummy Table'!$B$3:$C$30,2,FALSE),"")</f>
        <v>Austrália</v>
      </c>
      <c r="E493" s="54" t="str">
        <f>IF(C493&lt;&gt;"",VLOOKUP(C493,'Dummy Table'!$B$3:$D$30,3,FALSE),"")</f>
        <v>McLaren</v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 t="s">
        <v>308</v>
      </c>
      <c r="D496" s="49" t="str">
        <f>IF(C496&lt;&gt;"",VLOOKUP(C496,'Dummy Table'!$B$3:$C$30,2,FALSE),"")</f>
        <v>Holanda</v>
      </c>
      <c r="E496" s="49" t="str">
        <f>IF(C496&lt;&gt;"",VLOOKUP(C496,'Dummy Table'!$B$3:$D$30,3,FALSE),"")</f>
        <v>Red Bull</v>
      </c>
      <c r="F496" s="50">
        <v>25</v>
      </c>
      <c r="G496" s="66">
        <f>IF(C496="",F496,0)</f>
        <v>0</v>
      </c>
      <c r="H496" s="66">
        <f>IF(C496="",F496,0)</f>
        <v>0</v>
      </c>
      <c r="I496" s="66">
        <f>IF(C496="",1,0)</f>
        <v>0</v>
      </c>
      <c r="K496" s="71"/>
    </row>
    <row r="497" spans="1:26" x14ac:dyDescent="0.2">
      <c r="B497" s="60">
        <f>$J$3</f>
        <v>2</v>
      </c>
      <c r="C497" s="48" t="s">
        <v>319</v>
      </c>
      <c r="D497" s="49" t="str">
        <f>IF(C497&lt;&gt;"",VLOOKUP(C497,'Dummy Table'!$B$3:$C$30,2,FALSE),"")</f>
        <v>Inglaterra</v>
      </c>
      <c r="E497" s="49" t="str">
        <f>IF(C497&lt;&gt;"",VLOOKUP(C497,'Dummy Table'!$B$3:$D$30,3,FALSE),"")</f>
        <v>McLaren</v>
      </c>
      <c r="F497" s="50">
        <v>18</v>
      </c>
      <c r="H497" s="66">
        <f>IF(C497="",F497,0)</f>
        <v>0</v>
      </c>
      <c r="K497" s="71"/>
    </row>
    <row r="498" spans="1:26" x14ac:dyDescent="0.2">
      <c r="B498" s="60">
        <f>$J$4</f>
        <v>3</v>
      </c>
      <c r="C498" s="48" t="s">
        <v>337</v>
      </c>
      <c r="D498" s="49" t="str">
        <f>IF(C498&lt;&gt;"",VLOOKUP(C498,'Dummy Table'!$B$3:$C$30,2,FALSE),"")</f>
        <v>Austrália</v>
      </c>
      <c r="E498" s="49" t="str">
        <f>IF(C498&lt;&gt;"",VLOOKUP(C498,'Dummy Table'!$B$3:$D$30,3,FALSE),"")</f>
        <v>McLaren</v>
      </c>
      <c r="F498" s="50">
        <v>15</v>
      </c>
    </row>
    <row r="499" spans="1:26" x14ac:dyDescent="0.2">
      <c r="B499" s="60">
        <f>$J$5</f>
        <v>4</v>
      </c>
      <c r="C499" s="48" t="s">
        <v>316</v>
      </c>
      <c r="D499" s="49" t="str">
        <f>IF(C499&lt;&gt;"",VLOOKUP(C499,'Dummy Table'!$B$3:$C$30,2,FALSE),"")</f>
        <v>Mônaco</v>
      </c>
      <c r="E499" s="49" t="str">
        <f>IF(C499&lt;&gt;"",VLOOKUP(C499,'Dummy Table'!$B$3:$D$30,3,FALSE),"")</f>
        <v>Ferrari</v>
      </c>
      <c r="F499" s="50">
        <v>12</v>
      </c>
      <c r="K499" s="78"/>
    </row>
    <row r="500" spans="1:26" x14ac:dyDescent="0.2">
      <c r="B500" s="60">
        <f>$J$6</f>
        <v>5</v>
      </c>
      <c r="C500" s="48" t="s">
        <v>397</v>
      </c>
      <c r="D500" s="49" t="str">
        <f>IF(C500&lt;&gt;"",VLOOKUP(C500,'Dummy Table'!$B$3:$C$30,2,FALSE),"")</f>
        <v>Inglaterra</v>
      </c>
      <c r="E500" s="49" t="str">
        <f>IF(C500&lt;&gt;"",VLOOKUP(C500,'Dummy Table'!$B$3:$D$30,3,FALSE),"")</f>
        <v>Mercedes</v>
      </c>
      <c r="F500" s="50">
        <v>10</v>
      </c>
    </row>
    <row r="501" spans="1:26" x14ac:dyDescent="0.2">
      <c r="B501" s="60">
        <f>$J$7</f>
        <v>6</v>
      </c>
      <c r="C501" s="48" t="s">
        <v>1</v>
      </c>
      <c r="D501" s="49" t="str">
        <f>IF(C501&lt;&gt;"",VLOOKUP(C501,'Dummy Table'!$B$3:$C$30,2,FALSE),"")</f>
        <v>Inglaterra</v>
      </c>
      <c r="E501" s="49" t="str">
        <f>IF(C501&lt;&gt;"",VLOOKUP(C501,'Dummy Table'!$B$3:$D$30,3,FALSE),"")</f>
        <v>Ferrari</v>
      </c>
      <c r="F501" s="50">
        <v>8</v>
      </c>
      <c r="K501" s="71"/>
    </row>
    <row r="502" spans="1:26" x14ac:dyDescent="0.2">
      <c r="B502" s="60">
        <f>$J$8</f>
        <v>7</v>
      </c>
      <c r="C502" s="48" t="s">
        <v>318</v>
      </c>
      <c r="D502" s="49" t="str">
        <f>IF(C502&lt;&gt;"",VLOOKUP(C502,'Dummy Table'!$B$3:$C$30,2,FALSE),"")</f>
        <v>Tailandia</v>
      </c>
      <c r="E502" s="49" t="str">
        <f>IF(C502&lt;&gt;"",VLOOKUP(C502,'Dummy Table'!$B$3:$D$30,3,FALSE),"")</f>
        <v>Williams</v>
      </c>
      <c r="F502" s="50">
        <v>6</v>
      </c>
      <c r="K502" s="71"/>
    </row>
    <row r="503" spans="1:26" x14ac:dyDescent="0.2">
      <c r="B503" s="60">
        <f>$J$9</f>
        <v>8</v>
      </c>
      <c r="C503" s="48" t="s">
        <v>347</v>
      </c>
      <c r="D503" s="49" t="str">
        <f>IF(C503&lt;&gt;"",VLOOKUP(C503,'Dummy Table'!$B$3:$C$30,2,FALSE),"")</f>
        <v>Brasil</v>
      </c>
      <c r="E503" s="49" t="str">
        <f>IF(C503&lt;&gt;"",VLOOKUP(C503,'Dummy Table'!$B$3:$D$30,3,FALSE),"")</f>
        <v>Kick Sauber</v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 t="s">
        <v>339</v>
      </c>
      <c r="D504" s="49" t="str">
        <f>IF(C504&lt;&gt;"",VLOOKUP(C504,'Dummy Table'!$B$3:$C$30,2,FALSE),"")</f>
        <v>Itália</v>
      </c>
      <c r="E504" s="49" t="str">
        <f>IF(C504&lt;&gt;"",VLOOKUP(C504,'Dummy Table'!$B$3:$D$30,3,FALSE),"")</f>
        <v>Mercedes</v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 t="s">
        <v>344</v>
      </c>
      <c r="D505" s="49" t="str">
        <f>IF(C505&lt;&gt;"",VLOOKUP(C505,'Dummy Table'!$B$3:$C$30,2,FALSE),"")</f>
        <v>França</v>
      </c>
      <c r="E505" s="49" t="str">
        <f>IF(C505&lt;&gt;"",VLOOKUP(C505,'Dummy Table'!$B$3:$D$30,3,FALSE),"")</f>
        <v>Racing Bulls</v>
      </c>
      <c r="F505" s="50">
        <v>1</v>
      </c>
      <c r="K505" s="71"/>
    </row>
    <row r="506" spans="1:26" x14ac:dyDescent="0.2">
      <c r="B506" s="60">
        <f>$J$12</f>
        <v>11</v>
      </c>
      <c r="C506" s="48" t="s">
        <v>346</v>
      </c>
      <c r="D506" s="49" t="str">
        <f>IF(C506&lt;&gt;"",VLOOKUP(C506,'Dummy Table'!$B$3:$C$30,2,FALSE),"")</f>
        <v>Espanha</v>
      </c>
      <c r="E506" s="49" t="str">
        <f>IF(C506&lt;&gt;"",VLOOKUP(C506,'Dummy Table'!$B$3:$D$30,3,FALSE),"")</f>
        <v>Williams</v>
      </c>
      <c r="F506" s="51"/>
      <c r="K506" s="71"/>
    </row>
    <row r="507" spans="1:26" x14ac:dyDescent="0.2">
      <c r="B507" s="60">
        <f>$J$13</f>
        <v>12</v>
      </c>
      <c r="C507" s="48" t="s">
        <v>341</v>
      </c>
      <c r="D507" s="49" t="str">
        <f>IF(C507&lt;&gt;"",VLOOKUP(C507,'Dummy Table'!$B$3:$C$30,2,FALSE),"")</f>
        <v>Inglaterra</v>
      </c>
      <c r="E507" s="49" t="str">
        <f>IF(C507&lt;&gt;"",VLOOKUP(C507,'Dummy Table'!$B$3:$D$30,3,FALSE),"")</f>
        <v>Haas</v>
      </c>
      <c r="F507" s="51"/>
      <c r="K507" s="71"/>
    </row>
    <row r="508" spans="1:26" x14ac:dyDescent="0.2">
      <c r="B508" s="60">
        <f>$J$14</f>
        <v>13</v>
      </c>
      <c r="C508" s="48" t="s">
        <v>342</v>
      </c>
      <c r="D508" s="49" t="str">
        <f>IF(C508&lt;&gt;"",VLOOKUP(C508,'Dummy Table'!$B$3:$C$30,2,FALSE),"")</f>
        <v>Japão</v>
      </c>
      <c r="E508" s="49" t="str">
        <f>IF(C508&lt;&gt;"",VLOOKUP(C508,'Dummy Table'!$B$3:$D$30,3,FALSE),"")</f>
        <v>Red Bull</v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 t="s">
        <v>338</v>
      </c>
      <c r="D509" s="49" t="str">
        <f>IF(C509&lt;&gt;"",VLOOKUP(C509,'Dummy Table'!$B$3:$C$30,2,FALSE),"")</f>
        <v>Austrália</v>
      </c>
      <c r="E509" s="49" t="str">
        <f>IF(C509&lt;&gt;"",VLOOKUP(C509,'Dummy Table'!$B$3:$D$30,3,FALSE),"")</f>
        <v>Racing Bulls</v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 t="s">
        <v>322</v>
      </c>
      <c r="D510" s="49" t="str">
        <f>IF(C510&lt;&gt;"",VLOOKUP(C510,'Dummy Table'!$B$3:$C$30,2,FALSE),"")</f>
        <v>França</v>
      </c>
      <c r="E510" s="49" t="str">
        <f>IF(C510&lt;&gt;"",VLOOKUP(C510,'Dummy Table'!$B$3:$D$30,3,FALSE),"")</f>
        <v>Haas</v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 t="s">
        <v>315</v>
      </c>
      <c r="D511" s="49" t="str">
        <f>IF(C511&lt;&gt;"",VLOOKUP(C511,'Dummy Table'!$B$3:$C$30,2,FALSE),"")</f>
        <v>França</v>
      </c>
      <c r="E511" s="49" t="str">
        <f>IF(C511&lt;&gt;"",VLOOKUP(C511,'Dummy Table'!$B$3:$D$30,3,FALSE),"")</f>
        <v>Alpine</v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 t="s">
        <v>403</v>
      </c>
      <c r="D512" s="49" t="str">
        <f>IF(C512&lt;&gt;"",VLOOKUP(C512,'Dummy Table'!$B$3:$C$30,2,FALSE),"")</f>
        <v>Argentina</v>
      </c>
      <c r="E512" s="49" t="str">
        <f>IF(C512&lt;&gt;"",VLOOKUP(C512,'Dummy Table'!$B$3:$D$30,3,FALSE),"")</f>
        <v>Alpine</v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 t="s">
        <v>314</v>
      </c>
      <c r="D513" s="49" t="str">
        <f>IF(C513&lt;&gt;"",VLOOKUP(C513,'Dummy Table'!$B$3:$C$30,2,FALSE),"")</f>
        <v>Canadá</v>
      </c>
      <c r="E513" s="49" t="str">
        <f>IF(C513&lt;&gt;"",VLOOKUP(C513,'Dummy Table'!$B$3:$D$30,3,FALSE),"")</f>
        <v>Aston Martin</v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 t="s">
        <v>30</v>
      </c>
      <c r="D514" s="49" t="str">
        <f>IF(C514&lt;&gt;"",VLOOKUP(C514,'Dummy Table'!$B$3:$C$30,2,FALSE),"")</f>
        <v>Espanha</v>
      </c>
      <c r="E514" s="49" t="str">
        <f>IF(C514&lt;&gt;"",VLOOKUP(C514,'Dummy Table'!$B$3:$D$30,3,FALSE),"")</f>
        <v>Aston Martin</v>
      </c>
      <c r="F514" s="51" t="s">
        <v>323</v>
      </c>
      <c r="G514" s="72"/>
      <c r="H514" s="72"/>
      <c r="I514" s="72"/>
    </row>
    <row r="515" spans="1:26" x14ac:dyDescent="0.2">
      <c r="B515" s="60">
        <f>$J$21</f>
        <v>20</v>
      </c>
      <c r="C515" s="48" t="s">
        <v>259</v>
      </c>
      <c r="D515" s="49" t="str">
        <f>IF(C515&lt;&gt;"",VLOOKUP(C515,'Dummy Table'!$B$3:$C$30,2,FALSE),"")</f>
        <v>Alemanha</v>
      </c>
      <c r="E515" s="49" t="str">
        <f>IF(C515&lt;&gt;"",VLOOKUP(C515,'Dummy Table'!$B$3:$D$30,3,FALSE),"")</f>
        <v>Kick Sauber</v>
      </c>
      <c r="F515" s="51" t="s">
        <v>402</v>
      </c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 t="s">
        <v>308</v>
      </c>
      <c r="D520" s="54" t="str">
        <f>IF(C520&lt;&gt;"",VLOOKUP(C520,'Dummy Table'!$B$3:$C$30,2,FALSE),"")</f>
        <v>Holanda</v>
      </c>
      <c r="E520" s="54" t="str">
        <f>IF(C520&lt;&gt;"",VLOOKUP(C520,'Dummy Table'!$B$3:$D$30,3,FALSE),"")</f>
        <v>Red Bull</v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 t="s">
        <v>319</v>
      </c>
      <c r="D521" s="54" t="str">
        <f>IF(C521&lt;&gt;"",VLOOKUP(C521,'Dummy Table'!$B$3:$C$30,2,FALSE),"")</f>
        <v>Inglaterra</v>
      </c>
      <c r="E521" s="54" t="str">
        <f>IF(C521&lt;&gt;"",VLOOKUP(C521,'Dummy Table'!$B$3:$D$30,3,FALSE),"")</f>
        <v>McLaren</v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 t="s">
        <v>308</v>
      </c>
      <c r="D524" s="49" t="str">
        <f>IF(C524&lt;&gt;"",VLOOKUP(C524,'Dummy Table'!$B$3:$C$30,2,FALSE),"")</f>
        <v>Holanda</v>
      </c>
      <c r="E524" s="49" t="str">
        <f>IF(C524&lt;&gt;"",VLOOKUP(C524,'Dummy Table'!$B$3:$D$30,3,FALSE),"")</f>
        <v>Red Bull</v>
      </c>
      <c r="F524" s="50">
        <v>25</v>
      </c>
      <c r="G524" s="66">
        <f>IF(C524="",F524,0)</f>
        <v>0</v>
      </c>
      <c r="H524" s="66">
        <f>IF(C524="",F524,0)</f>
        <v>0</v>
      </c>
      <c r="I524" s="66">
        <f>IF(C524="",1,0)</f>
        <v>0</v>
      </c>
      <c r="K524" s="71"/>
    </row>
    <row r="525" spans="1:26" x14ac:dyDescent="0.2">
      <c r="B525" s="60">
        <f>$J$3</f>
        <v>2</v>
      </c>
      <c r="C525" s="48" t="s">
        <v>397</v>
      </c>
      <c r="D525" s="49" t="str">
        <f>IF(C525&lt;&gt;"",VLOOKUP(C525,'Dummy Table'!$B$3:$C$30,2,FALSE),"")</f>
        <v>Inglaterra</v>
      </c>
      <c r="E525" s="49" t="str">
        <f>IF(C525&lt;&gt;"",VLOOKUP(C525,'Dummy Table'!$B$3:$D$30,3,FALSE),"")</f>
        <v>Mercedes</v>
      </c>
      <c r="F525" s="50">
        <v>18</v>
      </c>
      <c r="H525" s="66">
        <f>IF(C525="",F525,0)</f>
        <v>0</v>
      </c>
      <c r="K525" s="71"/>
    </row>
    <row r="526" spans="1:26" x14ac:dyDescent="0.2">
      <c r="B526" s="60">
        <f>$J$4</f>
        <v>3</v>
      </c>
      <c r="C526" s="48" t="s">
        <v>346</v>
      </c>
      <c r="D526" s="49" t="str">
        <f>IF(C526&lt;&gt;"",VLOOKUP(C526,'Dummy Table'!$B$3:$C$30,2,FALSE),"")</f>
        <v>Espanha</v>
      </c>
      <c r="E526" s="49" t="str">
        <f>IF(C526&lt;&gt;"",VLOOKUP(C526,'Dummy Table'!$B$3:$D$30,3,FALSE),"")</f>
        <v>Williams</v>
      </c>
      <c r="F526" s="50">
        <v>15</v>
      </c>
    </row>
    <row r="527" spans="1:26" x14ac:dyDescent="0.2">
      <c r="B527" s="60">
        <f>$J$5</f>
        <v>4</v>
      </c>
      <c r="C527" s="48" t="s">
        <v>339</v>
      </c>
      <c r="D527" s="49" t="str">
        <f>IF(C527&lt;&gt;"",VLOOKUP(C527,'Dummy Table'!$B$3:$C$30,2,FALSE),"")</f>
        <v>Itália</v>
      </c>
      <c r="E527" s="49" t="str">
        <f>IF(C527&lt;&gt;"",VLOOKUP(C527,'Dummy Table'!$B$3:$D$30,3,FALSE),"")</f>
        <v>Mercedes</v>
      </c>
      <c r="F527" s="50">
        <v>12</v>
      </c>
      <c r="K527" s="78"/>
    </row>
    <row r="528" spans="1:26" x14ac:dyDescent="0.2">
      <c r="B528" s="60">
        <f>$J$6</f>
        <v>5</v>
      </c>
      <c r="C528" s="48" t="s">
        <v>338</v>
      </c>
      <c r="D528" s="49" t="str">
        <f>IF(C528&lt;&gt;"",VLOOKUP(C528,'Dummy Table'!$B$3:$C$30,2,FALSE),"")</f>
        <v>Austrália</v>
      </c>
      <c r="E528" s="49" t="str">
        <f>IF(C528&lt;&gt;"",VLOOKUP(C528,'Dummy Table'!$B$3:$D$30,3,FALSE),"")</f>
        <v>Racing Bulls</v>
      </c>
      <c r="F528" s="50">
        <v>10</v>
      </c>
    </row>
    <row r="529" spans="1:26" x14ac:dyDescent="0.2">
      <c r="B529" s="60">
        <f>$J$7</f>
        <v>6</v>
      </c>
      <c r="C529" s="48" t="s">
        <v>342</v>
      </c>
      <c r="D529" s="49" t="str">
        <f>IF(C529&lt;&gt;"",VLOOKUP(C529,'Dummy Table'!$B$3:$C$30,2,FALSE),"")</f>
        <v>Japão</v>
      </c>
      <c r="E529" s="49" t="str">
        <f>IF(C529&lt;&gt;"",VLOOKUP(C529,'Dummy Table'!$B$3:$D$30,3,FALSE),"")</f>
        <v>Red Bull</v>
      </c>
      <c r="F529" s="50">
        <v>8</v>
      </c>
      <c r="K529" s="71"/>
    </row>
    <row r="530" spans="1:26" x14ac:dyDescent="0.2">
      <c r="B530" s="60">
        <f>$J$8</f>
        <v>7</v>
      </c>
      <c r="C530" s="48" t="s">
        <v>319</v>
      </c>
      <c r="D530" s="49" t="str">
        <f>IF(C530&lt;&gt;"",VLOOKUP(C530,'Dummy Table'!$B$3:$C$30,2,FALSE),"")</f>
        <v>Inglaterra</v>
      </c>
      <c r="E530" s="49" t="str">
        <f>IF(C530&lt;&gt;"",VLOOKUP(C530,'Dummy Table'!$B$3:$D$30,3,FALSE),"")</f>
        <v>McLaren</v>
      </c>
      <c r="F530" s="50">
        <v>6</v>
      </c>
      <c r="K530" s="71"/>
    </row>
    <row r="531" spans="1:26" x14ac:dyDescent="0.2">
      <c r="B531" s="60">
        <f>$J$9</f>
        <v>8</v>
      </c>
      <c r="C531" s="48" t="s">
        <v>1</v>
      </c>
      <c r="D531" s="49" t="str">
        <f>IF(C531&lt;&gt;"",VLOOKUP(C531,'Dummy Table'!$B$3:$C$30,2,FALSE),"")</f>
        <v>Inglaterra</v>
      </c>
      <c r="E531" s="49" t="str">
        <f>IF(C531&lt;&gt;"",VLOOKUP(C531,'Dummy Table'!$B$3:$D$30,3,FALSE),"")</f>
        <v>Ferrari</v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 t="s">
        <v>316</v>
      </c>
      <c r="D532" s="49" t="str">
        <f>IF(C532&lt;&gt;"",VLOOKUP(C532,'Dummy Table'!$B$3:$C$30,2,FALSE),"")</f>
        <v>Mônaco</v>
      </c>
      <c r="E532" s="49" t="str">
        <f>IF(C532&lt;&gt;"",VLOOKUP(C532,'Dummy Table'!$B$3:$D$30,3,FALSE),"")</f>
        <v>Ferrari</v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 t="s">
        <v>344</v>
      </c>
      <c r="D533" s="49" t="str">
        <f>IF(C533&lt;&gt;"",VLOOKUP(C533,'Dummy Table'!$B$3:$C$30,2,FALSE),"")</f>
        <v>França</v>
      </c>
      <c r="E533" s="49" t="str">
        <f>IF(C533&lt;&gt;"",VLOOKUP(C533,'Dummy Table'!$B$3:$D$30,3,FALSE),"")</f>
        <v>Racing Bulls</v>
      </c>
      <c r="F533" s="50">
        <v>1</v>
      </c>
      <c r="K533" s="71"/>
    </row>
    <row r="534" spans="1:26" x14ac:dyDescent="0.2">
      <c r="B534" s="60">
        <f>$J$12</f>
        <v>11</v>
      </c>
      <c r="C534" s="48" t="s">
        <v>347</v>
      </c>
      <c r="D534" s="49" t="str">
        <f>IF(C534&lt;&gt;"",VLOOKUP(C534,'Dummy Table'!$B$3:$C$30,2,FALSE),"")</f>
        <v>Brasil</v>
      </c>
      <c r="E534" s="49" t="str">
        <f>IF(C534&lt;&gt;"",VLOOKUP(C534,'Dummy Table'!$B$3:$D$30,3,FALSE),"")</f>
        <v>Kick Sauber</v>
      </c>
      <c r="F534" s="51"/>
      <c r="K534" s="71"/>
    </row>
    <row r="535" spans="1:26" x14ac:dyDescent="0.2">
      <c r="B535" s="60">
        <f>$J$13</f>
        <v>12</v>
      </c>
      <c r="C535" s="48" t="s">
        <v>341</v>
      </c>
      <c r="D535" s="49" t="str">
        <f>IF(C535&lt;&gt;"",VLOOKUP(C535,'Dummy Table'!$B$3:$C$30,2,FALSE),"")</f>
        <v>Inglaterra</v>
      </c>
      <c r="E535" s="49" t="str">
        <f>IF(C535&lt;&gt;"",VLOOKUP(C535,'Dummy Table'!$B$3:$D$30,3,FALSE),"")</f>
        <v>Haas</v>
      </c>
      <c r="F535" s="51"/>
      <c r="K535" s="71"/>
    </row>
    <row r="536" spans="1:26" x14ac:dyDescent="0.2">
      <c r="B536" s="60">
        <f>$J$14</f>
        <v>13</v>
      </c>
      <c r="C536" s="48" t="s">
        <v>318</v>
      </c>
      <c r="D536" s="49" t="str">
        <f>IF(C536&lt;&gt;"",VLOOKUP(C536,'Dummy Table'!$B$3:$C$30,2,FALSE),"")</f>
        <v>Tailandia</v>
      </c>
      <c r="E536" s="49" t="str">
        <f>IF(C536&lt;&gt;"",VLOOKUP(C536,'Dummy Table'!$B$3:$D$30,3,FALSE),"")</f>
        <v>Williams</v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 t="s">
        <v>322</v>
      </c>
      <c r="D537" s="49" t="str">
        <f>IF(C537&lt;&gt;"",VLOOKUP(C537,'Dummy Table'!$B$3:$C$30,2,FALSE),"")</f>
        <v>França</v>
      </c>
      <c r="E537" s="49" t="str">
        <f>IF(C537&lt;&gt;"",VLOOKUP(C537,'Dummy Table'!$B$3:$D$30,3,FALSE),"")</f>
        <v>Haas</v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 t="s">
        <v>30</v>
      </c>
      <c r="D538" s="49" t="str">
        <f>IF(C538&lt;&gt;"",VLOOKUP(C538,'Dummy Table'!$B$3:$C$30,2,FALSE),"")</f>
        <v>Espanha</v>
      </c>
      <c r="E538" s="49" t="str">
        <f>IF(C538&lt;&gt;"",VLOOKUP(C538,'Dummy Table'!$B$3:$D$30,3,FALSE),"")</f>
        <v>Aston Martin</v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 t="s">
        <v>259</v>
      </c>
      <c r="D539" s="49" t="str">
        <f>IF(C539&lt;&gt;"",VLOOKUP(C539,'Dummy Table'!$B$3:$C$30,2,FALSE),"")</f>
        <v>Alemanha</v>
      </c>
      <c r="E539" s="49" t="str">
        <f>IF(C539&lt;&gt;"",VLOOKUP(C539,'Dummy Table'!$B$3:$D$30,3,FALSE),"")</f>
        <v>Kick Sauber</v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 t="s">
        <v>314</v>
      </c>
      <c r="D540" s="49" t="str">
        <f>IF(C540&lt;&gt;"",VLOOKUP(C540,'Dummy Table'!$B$3:$C$30,2,FALSE),"")</f>
        <v>Canadá</v>
      </c>
      <c r="E540" s="49" t="str">
        <f>IF(C540&lt;&gt;"",VLOOKUP(C540,'Dummy Table'!$B$3:$D$30,3,FALSE),"")</f>
        <v>Aston Martin</v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 t="s">
        <v>315</v>
      </c>
      <c r="D541" s="49" t="str">
        <f>IF(C541&lt;&gt;"",VLOOKUP(C541,'Dummy Table'!$B$3:$C$30,2,FALSE),"")</f>
        <v>França</v>
      </c>
      <c r="E541" s="49" t="str">
        <f>IF(C541&lt;&gt;"",VLOOKUP(C541,'Dummy Table'!$B$3:$D$30,3,FALSE),"")</f>
        <v>Alpine</v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 t="s">
        <v>403</v>
      </c>
      <c r="D542" s="49" t="str">
        <f>IF(C542&lt;&gt;"",VLOOKUP(C542,'Dummy Table'!$B$3:$C$30,2,FALSE),"")</f>
        <v>Argentina</v>
      </c>
      <c r="E542" s="49" t="str">
        <f>IF(C542&lt;&gt;"",VLOOKUP(C542,'Dummy Table'!$B$3:$D$30,3,FALSE),"")</f>
        <v>Alpine</v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 t="s">
        <v>337</v>
      </c>
      <c r="D543" s="49" t="str">
        <f>IF(C543&lt;&gt;"",VLOOKUP(C543,'Dummy Table'!$B$3:$C$30,2,FALSE),"")</f>
        <v>Austrália</v>
      </c>
      <c r="E543" s="49" t="str">
        <f>IF(C543&lt;&gt;"",VLOOKUP(C543,'Dummy Table'!$B$3:$D$30,3,FALSE),"")</f>
        <v>McLaren</v>
      </c>
      <c r="F543" s="51" t="s">
        <v>323</v>
      </c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 t="s">
        <v>308</v>
      </c>
      <c r="D548" s="54" t="str">
        <f>IF(C548&lt;&gt;"",VLOOKUP(C548,'Dummy Table'!$B$3:$C$30,2,FALSE),"")</f>
        <v>Holanda</v>
      </c>
      <c r="E548" s="54" t="str">
        <f>IF(C548&lt;&gt;"",VLOOKUP(C548,'Dummy Table'!$B$3:$D$30,3,FALSE),"")</f>
        <v>Red Bull</v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 t="s">
        <v>308</v>
      </c>
      <c r="D549" s="54" t="str">
        <f>IF(C549&lt;&gt;"",VLOOKUP(C549,'Dummy Table'!$B$3:$C$30,2,FALSE),"")</f>
        <v>Holanda</v>
      </c>
      <c r="E549" s="54" t="str">
        <f>IF(C549&lt;&gt;"",VLOOKUP(C549,'Dummy Table'!$B$3:$D$30,3,FALSE),"")</f>
        <v>Red Bull</v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purl.org/dc/terms/"/>
    <ds:schemaRef ds:uri="2c8c20e6-817c-474f-b9c2-eb2b1ac24837"/>
    <ds:schemaRef ds:uri="dc8c2798-6aba-4af7-93a4-b89253b03650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2025-09-22T20:38:29Z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