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95468AB7-F874-44C2-B2FB-DF5ED79A6024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<sst xmlns="http://schemas.openxmlformats.org/spreadsheetml/2006/main" count="1217" uniqueCount="406">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</sst>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275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6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1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284</v>
      </c>
      <c r="F4" s="7">
        <f>IF(B4&lt;&gt;"",SUMPRODUCT((Resultados!$B$1:$B$549=1)*(Resultados!$C$1:$C$549=B4)*1),"")</f>
        <v>6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151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4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109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2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187</v>
      </c>
      <c r="F7" s="7">
        <f>IF(B7&lt;&gt;"",SUMPRODUCT((Resultados!$B$1:$B$549=1)*(Resultados!$C$1:$C$549=B7)*1),"")</f>
        <v>3</v>
      </c>
      <c r="G7" s="7">
        <f>IF(B7&lt;&gt;"",SUMPRODUCT((Resultados!$B$1:$B$549=2)*(Resultados!$C$1:$C$549=B7)*1),"")</f>
        <v>3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15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20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1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172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3</v>
      </c>
      <c r="J9" s="7">
        <f>IF(B9&lt;&gt;"",SUMPRODUCT((Resultados!$B$1:$B$549=5)*(Resultados!$C$1:$C$549=B9)*1),"")</f>
        <v>4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64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2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11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26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2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12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26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1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14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0</v>
      </c>
      <c r="AO14" s="6">
        <f t="shared" si="12"/>
        <v>0</v>
      </c>
      <c r="AP14" s="6">
        <f t="shared" si="13"/>
        <v>1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10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27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1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1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19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8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18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2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13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22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54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16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16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9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17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14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1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2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559</v>
      </c>
      <c r="F35" s="7">
        <f>IF(B35&lt;&gt;"",SUMPRODUCT((Resultados!$B$1:$B$549=1)*(Resultados!$E$1:$E$549=B35)*1),"")</f>
        <v>12</v>
      </c>
      <c r="G35" s="7">
        <f>IF(B35&lt;&gt;"",SUMPRODUCT((Resultados!$B$1:$B$549=2)*(Resultados!$E$1:$E$549=B35)*1),"")</f>
        <v>12</v>
      </c>
      <c r="H35" s="7">
        <f>IF(B35&lt;&gt;"",SUMPRODUCT((Resultados!$B$1:$B$549=3)*(Resultados!$E$1:$E$549=B35)*1),"")</f>
        <v>5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1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2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260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7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3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194</v>
      </c>
      <c r="F37" s="7">
        <f>IF(B37&lt;&gt;"",SUMPRODUCT((Resultados!$B$1:$B$549=1)*(Resultados!$E$1:$E$549=B37)*1),"")</f>
        <v>3</v>
      </c>
      <c r="G37" s="7">
        <f>IF(B37&lt;&gt;"",SUMPRODUCT((Resultados!$B$1:$B$549=2)*(Resultados!$E$1:$E$549=B37)*1),"")</f>
        <v>3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2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2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3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236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4</v>
      </c>
      <c r="J38" s="7">
        <f>IF(B38&lt;&gt;"",SUMPRODUCT((Resultados!$B$1:$B$549=5)*(Resultados!$E$1:$E$549=B38)*1),"")</f>
        <v>4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2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6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52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4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5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1</v>
      </c>
      <c r="X40" s="7">
        <f>IF(B40&lt;&gt;"",SUMPRODUCT((Resultados!$B$1:$B$549=19)*(Resultados!$E$1:$E$549=B40)*1),"")</f>
        <v>4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35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3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2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8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45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3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3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70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7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51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2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4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4" t="s">
        <v>326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 spans="1:41" ht="12.75" customHeight="1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5" t="s">
        <v>398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284</v>
      </c>
      <c r="H8" s="30">
        <f>IF(B8="","",SUMIF(Resultados!$M$3:$M$30,C8,Resultados!$O$3:$O$30))</f>
        <v>6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275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187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172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151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109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64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1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54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Nico Hulkenberg</v>
      </c>
      <c r="D16" s="28" t="str">
        <f>VLOOKUP(B16,'Dummy Table'!$A$3:$C$30,3,FALSE)</f>
        <v>Alemanha</v>
      </c>
      <c r="E16" s="28" t="str">
        <f>VLOOKUP(B16,'Dummy Table'!$A$3:$D$30,4,FALSE)</f>
        <v>Kick Sauber</v>
      </c>
      <c r="F16" s="29" t="str">
        <f>IF(C16&lt;&gt;"",IF(G16+Resultados!$M$26&gt;$G$8,"J","L"),"")</f>
        <v>J</v>
      </c>
      <c r="G16" s="137">
        <f>VLOOKUP(B16,'Dummy Table'!$A$3:$E$30,5,FALSE)</f>
        <v>37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6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10</v>
      </c>
      <c r="R16" s="23">
        <f>IF(C16&lt;&gt;"",SUMIF(Resultados!$C$304:$C$329,'Temporada 2025'!C16,Resultados!$F$304:$F$329),"")</f>
        <v>4</v>
      </c>
      <c r="S16" s="23">
        <f>IF(C16&lt;&gt;"",SUMIF(Resultados!$C$332:$C$357,'Temporada 2025'!C16,Resultados!$F$332:$F$357),"")</f>
        <v>2</v>
      </c>
      <c r="T16" s="23">
        <f>IF(C16&lt;&gt;"",SUMIF(Resultados!$C$360:$C$385,'Temporada 2025'!C16,Resultados!$F$360:$F$385),"")</f>
        <v>15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Esteban Ocon</v>
      </c>
      <c r="D17" s="28" t="str">
        <f>VLOOKUP(B17,'Dummy Table'!$A$3:$C$30,3,FALSE)</f>
        <v>França</v>
      </c>
      <c r="E17" s="28" t="str">
        <f>VLOOKUP(B17,'Dummy Table'!$A$3:$D$30,4,FALSE)</f>
        <v>Haas</v>
      </c>
      <c r="F17" s="29" t="str">
        <f>IF(C17&lt;&gt;"",IF(G17+Resultados!$M$26&gt;$G$8,"J","L"),"")</f>
        <v>J</v>
      </c>
      <c r="G17" s="137">
        <f>VLOOKUP(B17,'Dummy Table'!$A$3:$E$30,5,FALSE)</f>
        <v>27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10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4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6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2</v>
      </c>
      <c r="S17" s="23">
        <f>IF(C17&lt;&gt;"",SUMIF(Resultados!$C$332:$C$357,'Temporada 2025'!C17,Resultados!$F$332:$F$357),"")</f>
        <v>1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4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Lance Stroll</v>
      </c>
      <c r="D18" s="28" t="str">
        <f>VLOOKUP(B18,'Dummy Table'!$A$3:$C$30,3,FALSE)</f>
        <v>Canadá</v>
      </c>
      <c r="E18" s="28" t="str">
        <f>VLOOKUP(B18,'Dummy Table'!$A$3:$D$30,4,FALSE)</f>
        <v>Aston Martin</v>
      </c>
      <c r="F18" s="29" t="str">
        <f>IF(C18&lt;&gt;"",IF(G18+Resultados!$M$26&gt;$G$8,"J","L"),"")</f>
        <v>J</v>
      </c>
      <c r="G18" s="137">
        <f>VLOOKUP(B18,'Dummy Table'!$A$3:$E$30,5,FALSE)</f>
        <v>26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8</v>
      </c>
      <c r="J18" s="23">
        <f>IF(C18&lt;&gt;"",SUMIF(Resultados!$C$33:$C$81,'Temporada 2025'!C18,Resultados!$F$33:$F$81),"")</f>
        <v>2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6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6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Fernando Alonso</v>
      </c>
      <c r="D19" s="28" t="str">
        <f>VLOOKUP(B19,'Dummy Table'!$A$3:$C$30,3,FALSE)</f>
        <v>Espanha</v>
      </c>
      <c r="E19" s="28" t="str">
        <f>VLOOKUP(B19,'Dummy Table'!$A$3:$D$30,4,FALSE)</f>
        <v>Aston Martin</v>
      </c>
      <c r="F19" s="29" t="str">
        <f>IF(C19&lt;&gt;"",IF(G19+Resultados!$M$26&gt;$G$8,"J","L"),"")</f>
        <v>J</v>
      </c>
      <c r="G19" s="137">
        <f>VLOOKUP(B19,'Dummy Table'!$A$3:$E$30,5,FALSE)</f>
        <v>26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0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0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2</v>
      </c>
      <c r="R19" s="23">
        <f>IF(C19&lt;&gt;"",SUMIF(Resultados!$C$304:$C$329,'Temporada 2025'!C19,Resultados!$F$304:$F$329),"")</f>
        <v>6</v>
      </c>
      <c r="S19" s="23">
        <f>IF(C19&lt;&gt;"",SUMIF(Resultados!$C$332:$C$357,'Temporada 2025'!C19,Resultados!$F$332:$F$357),"")</f>
        <v>6</v>
      </c>
      <c r="T19" s="23">
        <f>IF(C19&lt;&gt;"",SUMIF(Resultados!$C$360:$C$385,'Temporada 2025'!C19,Resultados!$F$360:$F$385),"")</f>
        <v>2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10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Isack Hadjar</v>
      </c>
      <c r="D20" s="28" t="str">
        <f>VLOOKUP(B20,'Dummy Table'!$A$3:$C$30,3,FALSE)</f>
        <v>França</v>
      </c>
      <c r="E20" s="28" t="str">
        <f>VLOOKUP(B20,'Dummy Table'!$A$3:$D$30,4,FALSE)</f>
        <v>Racing Bulls</v>
      </c>
      <c r="F20" s="29" t="str">
        <f>IF(C20&lt;&gt;"",IF(G20+Resultados!$M$26&gt;$G$8,"J","L"),"")</f>
        <v>J</v>
      </c>
      <c r="G20" s="137">
        <f>VLOOKUP(B20,'Dummy Table'!$A$3:$E$30,5,FALSE)</f>
        <v>22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0</v>
      </c>
      <c r="K20" s="23">
        <f>IF(C20&lt;&gt;"",SUMIF(Resultados!$C$84:$C$109,'Temporada 2025'!C20,Resultados!$F$84:$F$109),"")</f>
        <v>4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1</v>
      </c>
      <c r="N20" s="23">
        <f>IF(C20&lt;&gt;"",SUMIF(Resultados!$C$169:$C$217,'Temporada 2025'!C20,Resultados!$F$169:$F$217),"")</f>
        <v>0</v>
      </c>
      <c r="O20" s="23">
        <f>IF(C20&lt;&gt;"",SUMIF(Resultados!$C$220:$C$245,'Temporada 2025'!C20,Resultados!$F$220:$F$245),"")</f>
        <v>2</v>
      </c>
      <c r="P20" s="23">
        <f>IF(C20&lt;&gt;"",SUMIF(Resultados!$C$248:$C$273,'Temporada 2025'!C20,Resultados!$F$248:$F$273),"")</f>
        <v>8</v>
      </c>
      <c r="Q20" s="23">
        <f>IF(C20&lt;&gt;"",SUMIF(Resultados!$C$276:$C$301,'Temporada 2025'!C20,Resultados!$F$276:$F$301),"")</f>
        <v>6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1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Pierre Gasly</v>
      </c>
      <c r="D21" s="28" t="str">
        <f>VLOOKUP(B21,'Dummy Table'!$A$3:$C$30,3,FALSE)</f>
        <v>França</v>
      </c>
      <c r="E21" s="28" t="str">
        <f>VLOOKUP(B21,'Dummy Table'!$A$3:$D$30,4,FALSE)</f>
        <v>Alpine</v>
      </c>
      <c r="F21" s="29" t="str">
        <f>IF(C21&lt;&gt;"",IF(G21+Resultados!$M$26&gt;$G$8,"J","L"),"")</f>
        <v>J</v>
      </c>
      <c r="G21" s="137">
        <f>VLOOKUP(B21,'Dummy Table'!$A$3:$E$30,5,FALSE)</f>
        <v>20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6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1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4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8</v>
      </c>
      <c r="U21" s="23">
        <f>IF(C21&lt;&gt;"",SUMIF(Resultados!$C$389:$C$437,'Temporada 2025'!C21,Resultados!$F$389:$F$437),"")</f>
        <v>1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Liam Lawson</v>
      </c>
      <c r="D22" s="28" t="str">
        <f>VLOOKUP(B22,'Dummy Table'!$A$3:$C$30,3,FALSE)</f>
        <v>Austrália</v>
      </c>
      <c r="E22" s="28" t="str">
        <f>VLOOKUP(B22,'Dummy Table'!$A$3:$D$30,4,FALSE)</f>
        <v>Racing Bulls</v>
      </c>
      <c r="F22" s="29" t="str">
        <f>IF(C22&lt;&gt;"",IF(G22+Resultados!$M$26&gt;$G$8,"J","L"),"")</f>
        <v>J</v>
      </c>
      <c r="G22" s="137">
        <f>VLOOKUP(B22,'Dummy Table'!$A$3:$E$30,5,FALSE)</f>
        <v>20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4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8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4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Carlos Sainz</v>
      </c>
      <c r="D23" s="28" t="str">
        <f>VLOOKUP(B23,'Dummy Table'!$A$3:$C$30,3,FALSE)</f>
        <v>Espanha</v>
      </c>
      <c r="E23" s="28" t="str">
        <f>VLOOKUP(B23,'Dummy Table'!$A$3:$D$30,4,FALSE)</f>
        <v>Williams</v>
      </c>
      <c r="F23" s="29" t="str">
        <f>IF(C23&lt;&gt;"",IF(G23+Resultados!$M$26&gt;$G$8,"J","L"),"")</f>
        <v>J</v>
      </c>
      <c r="G23" s="137">
        <f>VLOOKUP(B23,'Dummy Table'!$A$3:$E$30,5,FALSE)</f>
        <v>16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1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4</v>
      </c>
      <c r="N23" s="23">
        <f>IF(C23&lt;&gt;"",SUMIF(Resultados!$C$169:$C$217,'Temporada 2025'!C23,Resultados!$F$169:$F$217),"")</f>
        <v>2</v>
      </c>
      <c r="O23" s="23">
        <f>IF(C23&lt;&gt;"",SUMIF(Resultados!$C$220:$C$245,'Temporada 2025'!C23,Resultados!$F$220:$F$245),"")</f>
        <v>4</v>
      </c>
      <c r="P23" s="23">
        <f>IF(C23&lt;&gt;"",SUMIF(Resultados!$C$248:$C$273,'Temporada 2025'!C23,Resultados!$F$248:$F$273),"")</f>
        <v>1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1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3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Gabriel Bortoleto</v>
      </c>
      <c r="D24" s="28" t="str">
        <f>VLOOKUP(B24,'Dummy Table'!$A$3:$C$30,3,FALSE)</f>
        <v>Brasil</v>
      </c>
      <c r="E24" s="28" t="str">
        <f>VLOOKUP(B24,'Dummy Table'!$A$3:$D$30,4,FALSE)</f>
        <v>Kick Sauber</v>
      </c>
      <c r="F24" s="29" t="str">
        <f>IF(C24&lt;&gt;"",IF(G24+Resultados!$M$26&gt;$G$8,"J","L"),"")</f>
        <v>J</v>
      </c>
      <c r="G24" s="137">
        <f>VLOOKUP(B24,'Dummy Table'!$A$3:$E$30,5,FALSE)</f>
        <v>14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0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4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2</v>
      </c>
      <c r="V24" s="23">
        <f>IF(C24&lt;&gt;"",SUMIF(Resultados!$C$440:$C$465,'Temporada 2025'!C24,Resultados!$F$440:$F$465),"")</f>
        <v>8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Yuki Tsunoda</v>
      </c>
      <c r="D25" s="28" t="str">
        <f>VLOOKUP(B25,'Dummy Table'!$A$3:$C$30,3,FALSE)</f>
        <v>Japão</v>
      </c>
      <c r="E25" s="28" t="str">
        <f>VLOOKUP(B25,'Dummy Table'!$A$3:$D$30,4,FALSE)</f>
        <v>Red Bull</v>
      </c>
      <c r="F25" s="29" t="str">
        <f>IF(C25&lt;&gt;"",IF(G25+Resultados!$M$26&gt;$G$8,"J","L"),"")</f>
        <v>J</v>
      </c>
      <c r="G25" s="137">
        <f>VLOOKUP(B25,'Dummy Table'!$A$3:$E$30,5,FALSE)</f>
        <v>10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3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2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4</v>
      </c>
      <c r="O25" s="23">
        <f>IF(C25&lt;&gt;"",SUMIF(Resultados!$C$220:$C$245,'Temporada 2025'!C25,Resultados!$F$220:$F$245),"")</f>
        <v>1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Oliver Bearman</v>
      </c>
      <c r="D26" s="28" t="str">
        <f>VLOOKUP(B26,'Dummy Table'!$A$3:$C$30,3,FALSE)</f>
        <v>Inglaterra</v>
      </c>
      <c r="E26" s="28" t="str">
        <f>VLOOKUP(B26,'Dummy Table'!$A$3:$D$30,4,FALSE)</f>
        <v>Haas</v>
      </c>
      <c r="F26" s="29" t="str">
        <f>IF(C26&lt;&gt;"",IF(G26+Resultados!$M$26&gt;$G$8,"J","L"),"")</f>
        <v>J</v>
      </c>
      <c r="G26" s="137">
        <f>VLOOKUP(B26,'Dummy Table'!$A$3:$E$30,5,FALSE)</f>
        <v>8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4</v>
      </c>
      <c r="K26" s="23">
        <f>IF(C26&lt;&gt;"",SUMIF(Resultados!$C$84:$C$109,'Temporada 2025'!C26,Resultados!$F$84:$F$109),"")</f>
        <v>1</v>
      </c>
      <c r="L26" s="23">
        <f>IF(C26&lt;&gt;"",SUMIF(Resultados!$C$112:$C$137,'Temporada 2025'!C26,Resultados!$F$112:$F$137),"")</f>
        <v>1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2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/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559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Ferrari</v>
      </c>
      <c r="D40" s="28" t="str">
        <f>VLOOKUP(B40,'Dummy Table'!$A$34:$C$47,3,FALSE)</f>
        <v>Itália</v>
      </c>
      <c r="E40" s="28" t="str">
        <f>VLOOKUP(B40,'Dummy Table'!$A$34:$D$47,4,FALSE)</f>
        <v>Ferrari</v>
      </c>
      <c r="F40" s="29" t="str">
        <f>IF(C40&lt;&gt;"",IF(G40+Resultados!$K$30&gt;$G$39,"J","L"),"")</f>
        <v>J</v>
      </c>
      <c r="G40" s="137">
        <f>VLOOKUP(B40,'Dummy Table'!$A$34:$E$47,5,FALSE)</f>
        <v>260</v>
      </c>
      <c r="H40" s="30"/>
      <c r="I40" s="23">
        <f>IF(C40&lt;&gt;"",SUMIF(Resultados!$E$4:$E$29,'Temporada 2025'!C40,Resultados!$F$4:$F$29),"")</f>
        <v>5</v>
      </c>
      <c r="J40" s="23">
        <f>IF(C40&lt;&gt;"",SUMIF(Resultados!$E$33:$E$81,'Temporada 2025'!C40,Resultados!$F$33:$F$81),"")</f>
        <v>12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22</v>
      </c>
      <c r="M40" s="23">
        <f>IF(C40&lt;&gt;"",SUMIF(Resultados!$E$140:$E$165,'Temporada 2025'!C40,Resultados!$F$140:$F$165),"")</f>
        <v>21</v>
      </c>
      <c r="N40" s="23">
        <f>IF(C40&lt;&gt;"",SUMIF(Resultados!$E$169:$E$217,'Temporada 2025'!C40,Resultados!$F$169:$F$217),"")</f>
        <v>16</v>
      </c>
      <c r="O40" s="23">
        <f>IF(C40&lt;&gt;"",SUMIF(Resultados!$E$220:$E$245,'Temporada 2025'!C40,Resultados!$F$220:$F$245),"")</f>
        <v>20</v>
      </c>
      <c r="P40" s="23">
        <f>IF(C40&lt;&gt;"",SUMIF(Resultados!$E$248:$E$273,'Temporada 2025'!C40,Resultados!$F$248:$F$273),"")</f>
        <v>28</v>
      </c>
      <c r="Q40" s="23">
        <f>IF(C40&lt;&gt;"",SUMIF(Resultados!$E$276:$E$301,'Temporada 2025'!C40,Resultados!$F$276:$F$301),"")</f>
        <v>23</v>
      </c>
      <c r="R40" s="23">
        <f>IF(C40&lt;&gt;"",SUMIF(Resultados!$E$304:$E$329,'Temporada 2025'!C40,Resultados!$F$304:$F$329),"")</f>
        <v>18</v>
      </c>
      <c r="S40" s="23">
        <f>IF(C40&lt;&gt;"",SUMIF(Resultados!$E$332:$E$357,'Temporada 2025'!C40,Resultados!$F$332:$F$357),"")</f>
        <v>27</v>
      </c>
      <c r="T40" s="23">
        <f>IF(C40&lt;&gt;"",SUMIF(Resultados!$E$360:$E$385,'Temporada 2025'!C40,Resultados!$F$360:$F$385),"")</f>
        <v>12</v>
      </c>
      <c r="U40" s="23">
        <f>IF(C40&lt;&gt;"",SUMIF(Resultados!$E$389:$E$437,'Temporada 2025'!C40,Resultados!$F$389:$F$437),"")</f>
        <v>26</v>
      </c>
      <c r="V40" s="23">
        <f>IF(C40&lt;&gt;"",SUMIF(Resultados!$E$440:$E$465,'Temporada 2025'!C40,Resultados!$F$440:$F$465),"")</f>
        <v>12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Mercedes</v>
      </c>
      <c r="D41" s="28" t="str">
        <f>VLOOKUP(B41,'Dummy Table'!$A$34:$C$47,3,FALSE)</f>
        <v>Alemanha</v>
      </c>
      <c r="E41" s="28" t="str">
        <f>VLOOKUP(B41,'Dummy Table'!$A$34:$D$47,4,FALSE)</f>
        <v>Mercedes</v>
      </c>
      <c r="F41" s="29" t="str">
        <f>IF(C41&lt;&gt;"",IF(G41+Resultados!$K$30&gt;$G$39,"J","L"),"")</f>
        <v>J</v>
      </c>
      <c r="G41" s="137">
        <f>VLOOKUP(B41,'Dummy Table'!$A$34:$E$47,5,FALSE)</f>
        <v>236</v>
      </c>
      <c r="H41" s="30"/>
      <c r="I41" s="23">
        <f>IF(C41&lt;&gt;"",SUMIF(Resultados!$E$4:$E$29,'Temporada 2025'!C41,Resultados!$F$4:$F$29),"")</f>
        <v>27</v>
      </c>
      <c r="J41" s="23">
        <f>IF(C41&lt;&gt;"",SUMIF(Resultados!$E$33:$E$81,'Temporada 2025'!C41,Resultados!$F$33:$F$81),"")</f>
        <v>30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18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30</v>
      </c>
      <c r="O41" s="23">
        <f>IF(C41&lt;&gt;"",SUMIF(Resultados!$E$220:$E$245,'Temporada 2025'!C41,Resultados!$F$220:$F$245),"")</f>
        <v>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12</v>
      </c>
      <c r="R41" s="23">
        <f>IF(C41&lt;&gt;"",SUMIF(Resultados!$E$304:$E$329,'Temporada 2025'!C41,Resultados!$F$304:$F$329),"")</f>
        <v>40</v>
      </c>
      <c r="S41" s="23">
        <f>IF(C41&lt;&gt;"",SUMIF(Resultados!$E$332:$E$357,'Temporada 2025'!C41,Resultados!$F$332:$F$357),"")</f>
        <v>10</v>
      </c>
      <c r="T41" s="23">
        <f>IF(C41&lt;&gt;"",SUMIF(Resultados!$E$360:$E$385,'Temporada 2025'!C41,Resultados!$F$360:$F$385),"")</f>
        <v>1</v>
      </c>
      <c r="U41" s="23">
        <f>IF(C41&lt;&gt;"",SUMIF(Resultados!$E$389:$E$437,'Temporada 2025'!C41,Resultados!$F$389:$F$437),"")</f>
        <v>10</v>
      </c>
      <c r="V41" s="23">
        <f>IF(C41&lt;&gt;"",SUMIF(Resultados!$E$440:$E$465,'Temporada 2025'!C41,Resultados!$F$440:$F$465),"")</f>
        <v>16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194</v>
      </c>
      <c r="H42" s="30"/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70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Aston Martin</v>
      </c>
      <c r="D44" s="28" t="str">
        <f>VLOOKUP(B44,'Dummy Table'!$A$34:$C$47,3,FALSE)</f>
        <v>Inglaterra</v>
      </c>
      <c r="E44" s="28" t="str">
        <f>VLOOKUP(B44,'Dummy Table'!$A$34:$D$47,4,FALSE)</f>
        <v>Mercedes</v>
      </c>
      <c r="F44" s="29" t="str">
        <f>IF(C44&lt;&gt;"",IF(G44+Resultados!$K$30&gt;$G$39,"J","L"),"")</f>
        <v>L</v>
      </c>
      <c r="G44" s="137">
        <f>VLOOKUP(B44,'Dummy Table'!$A$34:$E$47,5,FALSE)</f>
        <v>52</v>
      </c>
      <c r="H44" s="30"/>
      <c r="I44" s="23">
        <f>IF(C44&lt;&gt;"",SUMIF(Resultados!$E$4:$E$29,'Temporada 2025'!C44,Resultados!$F$4:$F$29),"")</f>
        <v>8</v>
      </c>
      <c r="J44" s="23">
        <f>IF(C44&lt;&gt;"",SUMIF(Resultados!$E$33:$E$81,'Temporada 2025'!C44,Resultados!$F$33:$F$81),"")</f>
        <v>2</v>
      </c>
      <c r="K44" s="23">
        <f>IF(C44&lt;&gt;"",SUMIF(Resultados!$E$84:$E$109,'Temporada 2025'!C44,Resultados!$F$84:$F$109),"")</f>
        <v>0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4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2</v>
      </c>
      <c r="R44" s="23">
        <f>IF(C44&lt;&gt;"",SUMIF(Resultados!$E$304:$E$329,'Temporada 2025'!C44,Resultados!$F$304:$F$329),"")</f>
        <v>6</v>
      </c>
      <c r="S44" s="23">
        <f>IF(C44&lt;&gt;"",SUMIF(Resultados!$E$332:$E$357,'Temporada 2025'!C44,Resultados!$F$332:$F$357),"")</f>
        <v>6</v>
      </c>
      <c r="T44" s="23">
        <f>IF(C44&lt;&gt;"",SUMIF(Resultados!$E$360:$E$385,'Temporada 2025'!C44,Resultados!$F$360:$F$385),"")</f>
        <v>8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16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Kick Sauber</v>
      </c>
      <c r="D45" s="28" t="str">
        <f>VLOOKUP(B45,'Dummy Table'!$A$34:$C$47,3,FALSE)</f>
        <v>Suíça</v>
      </c>
      <c r="E45" s="28" t="str">
        <f>VLOOKUP(B45,'Dummy Table'!$A$34:$D$47,4,FALSE)</f>
        <v>Ferrari</v>
      </c>
      <c r="F45" s="29" t="str">
        <f>IF(C45&lt;&gt;"",IF(G45+Resultados!$K$30&gt;$G$39,"J","L"),"")</f>
        <v>L</v>
      </c>
      <c r="G45" s="137">
        <f>VLOOKUP(B45,'Dummy Table'!$A$34:$E$47,5,FALSE)</f>
        <v>51</v>
      </c>
      <c r="H45" s="30"/>
      <c r="I45" s="23">
        <f>IF(C45&lt;&gt;"",SUMIF(Resultados!$E$4:$E$29,'Temporada 2025'!C45,Resultados!$F$4:$F$29),"")</f>
        <v>6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10</v>
      </c>
      <c r="R45" s="23">
        <f>IF(C45&lt;&gt;"",SUMIF(Resultados!$E$304:$E$329,'Temporada 2025'!C45,Resultados!$F$304:$F$329),"")</f>
        <v>4</v>
      </c>
      <c r="S45" s="23">
        <f>IF(C45&lt;&gt;"",SUMIF(Resultados!$E$332:$E$357,'Temporada 2025'!C45,Resultados!$F$332:$F$357),"")</f>
        <v>6</v>
      </c>
      <c r="T45" s="23">
        <f>IF(C45&lt;&gt;"",SUMIF(Resultados!$E$360:$E$385,'Temporada 2025'!C45,Resultados!$F$360:$F$385),"")</f>
        <v>15</v>
      </c>
      <c r="U45" s="23">
        <f>IF(C45&lt;&gt;"",SUMIF(Resultados!$E$389:$E$437,'Temporada 2025'!C45,Resultados!$F$389:$F$437),"")</f>
        <v>2</v>
      </c>
      <c r="V45" s="23">
        <f>IF(C45&lt;&gt;"",SUMIF(Resultados!$E$440:$E$465,'Temporada 2025'!C45,Resultados!$F$440:$F$465),"")</f>
        <v>8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Racing Bulls</v>
      </c>
      <c r="D46" s="28" t="str">
        <f>VLOOKUP(B46,'Dummy Table'!$A$34:$C$47,3,FALSE)</f>
        <v>Itália</v>
      </c>
      <c r="E46" s="28" t="str">
        <f>VLOOKUP(B46,'Dummy Table'!$A$34:$D$47,4,FALSE)</f>
        <v>RBPT</v>
      </c>
      <c r="F46" s="29" t="str">
        <f>IF(C46&lt;&gt;"",IF(G46+Resultados!$K$30&gt;$G$39,"J","L"),"")</f>
        <v>L</v>
      </c>
      <c r="G46" s="137">
        <f>VLOOKUP(B46,'Dummy Table'!$A$34:$E$47,5,FALSE)</f>
        <v>45</v>
      </c>
      <c r="H46" s="30"/>
      <c r="I46" s="23">
        <f>IF(C46&lt;&gt;"",SUMIF(Resultados!$E$4:$E$29,'Temporada 2025'!C46,Resultados!$F$4:$F$29),"")</f>
        <v>0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4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1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2</v>
      </c>
      <c r="P46" s="23">
        <f>IF(C46&lt;&gt;"",SUMIF(Resultados!$E$248:$E$273,'Temporada 2025'!C46,Resultados!$F$248:$F$273),"")</f>
        <v>12</v>
      </c>
      <c r="Q46" s="23">
        <f>IF(C46&lt;&gt;"",SUMIF(Resultados!$E$276:$E$301,'Temporada 2025'!C46,Resultados!$F$276:$F$301),"")</f>
        <v>6</v>
      </c>
      <c r="R46" s="23">
        <f>IF(C46&lt;&gt;"",SUMIF(Resultados!$E$304:$E$329,'Temporada 2025'!C46,Resultados!$F$304:$F$329),"")</f>
        <v>0</v>
      </c>
      <c r="S46" s="23">
        <f>IF(C46&lt;&gt;"",SUMIF(Resultados!$E$332:$E$357,'Temporada 2025'!C46,Resultados!$F$332:$F$357),"")</f>
        <v>8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5</v>
      </c>
      <c r="V46" s="23">
        <f>IF(C46&lt;&gt;"",SUMIF(Resultados!$E$440:$E$465,'Temporada 2025'!C46,Resultados!$F$440:$F$465),"")</f>
        <v>4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35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/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G6:G7"/>
    <mergeCell ref="F6:F7"/>
    <mergeCell ref="I6:AF6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466" workbookViewId="0">
      <selection activeCell="C468" sqref="C468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7.42578125" style="68" hidden="1" customWidth="1"/>
    <col min="13" max="13" width="14.7109375" style="69" hidden="1" customWidth="1"/>
    <col min="14" max="14" width="8.85546875" style="69" hidden="1" customWidth="1"/>
    <col min="15" max="15" width="2" style="69" hidden="1" customWidth="1"/>
    <col min="16" max="16" width="14.7109375" style="68" hidden="1" customWidth="1"/>
    <col min="17" max="17" width="8.28515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2" style="68" hidden="1" customWidth="1"/>
    <col min="22" max="22" width="6.57031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</v>
      </c>
      <c r="O15" s="74">
        <v>1</v>
      </c>
      <c r="P15" s="74" t="str">
        <f>C436</f>
        <v>Lando Norris</v>
      </c>
      <c r="Q15" s="74" t="str">
        <f>E436</f>
        <v>McLaren</v>
      </c>
      <c r="R15" s="74">
        <v>1</v>
      </c>
      <c r="S15" s="74" t="str">
        <f>C437</f>
        <v>Oscar Piastri</v>
      </c>
      <c r="T15" s="74" t="str">
        <f>E437</f>
        <v>McLaren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750</v>
      </c>
      <c r="N26" s="74">
        <f>SUM(H:H)+O26</f>
        <v>476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475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308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337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319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316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322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346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341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344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347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338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342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397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314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318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339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259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403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315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323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337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319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316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308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397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318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338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347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315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341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259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342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314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322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339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346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403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344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 t="s">
        <v>319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 t="s">
        <v>337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319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337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397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316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347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314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338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308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339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344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259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346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318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322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342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403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315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341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323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 t="s">
        <v>316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 t="s">
        <v>397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1F7CF5-0BD2-4A9C-92E4-E91625C724C3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dc8c2798-6aba-4af7-93a4-b89253b03650"/>
    <ds:schemaRef ds:uri="http://schemas.microsoft.com/office/infopath/2007/PartnerControls"/>
    <ds:schemaRef ds:uri="2c8c20e6-817c-474f-b9c2-eb2b1ac2483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2025-08-04T13:14:36Z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