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349C40F-371E-4925-8D9D-782781637E94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30" i="5"/>
  <c r="S29" i="5"/>
  <c r="S28" i="5"/>
  <c r="S23" i="5"/>
  <c r="S22" i="5"/>
  <c r="S21" i="5"/>
  <c r="S20" i="5"/>
  <c r="P30" i="5"/>
  <c r="P29" i="5"/>
  <c r="P28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30" i="5"/>
  <c r="M29" i="5"/>
  <c r="M28" i="5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E51" i="5" l="1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N26" i="5"/>
  <c r="M26" i="5" s="1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K30" i="5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249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152" i="5" l="1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70" i="5"/>
  <c r="B162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354" i="5" l="1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D47" i="1"/>
  <c r="C45" i="1"/>
  <c r="G46" i="1"/>
  <c r="C47" i="1"/>
  <c r="C42" i="1"/>
  <c r="E42" i="1"/>
  <c r="C44" i="1"/>
  <c r="G47" i="1"/>
  <c r="D39" i="1"/>
  <c r="E50" i="1"/>
  <c r="D49" i="1"/>
  <c r="D41" i="1"/>
  <c r="D48" i="1"/>
  <c r="C50" i="1"/>
  <c r="C40" i="1"/>
  <c r="C51" i="1"/>
  <c r="E39" i="1"/>
  <c r="G40" i="1"/>
  <c r="C46" i="1"/>
  <c r="D45" i="1"/>
  <c r="C43" i="1"/>
  <c r="C48" i="1"/>
  <c r="E51" i="1"/>
  <c r="G45" i="1"/>
  <c r="D40" i="1"/>
  <c r="E48" i="1"/>
  <c r="G43" i="1"/>
  <c r="G42" i="1"/>
  <c r="C39" i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<sst xmlns="http://schemas.openxmlformats.org/spreadsheetml/2006/main" count="1000" uniqueCount="406">
  <si>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</si>
  <si>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</si>
  <si>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</si>
  <si>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</si>
  <si>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</si>
  <si>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</si>
  <si>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</si>
  <si>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</si>
  <si>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</si>
  <si>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</si>
  <si>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</si>
  <si>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</si>
  <si>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</si>
  <si>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</si>
  <si>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</si>
  <si>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</si>
  <si>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</si>
  <si>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</si>
  <si>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</si>
  <si>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</si>
  <si>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</si>
  <si>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</si>
  <si>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</si>
  <si>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</si>
  <si>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</si>
  <si>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</si>
  <si>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</si>
  <si>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</si>
  <si>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</si>
  <si>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</si>
  <si>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</si>
  <si>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</si>
  <si>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</si>
  <si>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</si>
  <si>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</si>
  <si>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</si>
  <si>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</si>
  <si>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</si>
  <si>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</si>
  <si>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</si>
  <si>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</si>
  <si>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</si>
  <si>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</si>
  <si>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</si>
  <si>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</si>
  <si>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</si>
  <si>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</si>
  <si>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</si>
  <si>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</si>
  <si>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</si>
  <si>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</si>
  <si>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</si>
  <si>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</si>
  <si>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</si>
  <si>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</si>
  <si>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</si>
  <si>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</si>
  <si>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</si>
  <si>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</si>
  <si>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</si>
  <si>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</si>
  <si>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</si>
  <si>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</si>
  <si>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</si>
  <si>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</si>
  <si>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</si>
  <si>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</si>
  <si>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</si>
  <si>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</si>
  <si>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</si>
  <si>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</si>
  <si>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</si>
  <si>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</si>
  <si>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</si>
  <si>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</si>
  <si>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</si>
  <si>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</si>
  <si>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</si>
  <si>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</si>
  <si>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</si>
  <si>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</si>
  <si>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</si>
  <si>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</si>
  <si>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</si>
  <si>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</si>
  <si>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</si>
  <si>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</si>
  <si>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</si>
  <si>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</si>
  <si>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</si>
  <si>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</si>
  <si>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</si>
  <si>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</si>
  <si>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</si>
  <si>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</si>
  <si>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</si>
  <si>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</si>
  <si>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</si>
  <si>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</si>
  <si>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</si>
  <si>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</si>
  <si>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</si>
  <si>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</si>
  <si>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</si>
  <si>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</si>
  <si>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</si>
  <si>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</si>
  <si>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</si>
  <si>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</si>
  <si>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</si>
  <si>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</si>
  <si>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</si>
  <si>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</si>
  <si>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</si>
  <si>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</si>
  <si>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</si>
  <si>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</si>
  <si>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</si>
  <si>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</si>
  <si>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</si>
  <si>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</si>
  <si>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</si>
  <si>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</si>
  <si>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</si>
  <si>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</si>
  <si>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</si>
  <si>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</si>
  <si>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</si>
  <si>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</si>
  <si>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</si>
  <si>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</si>
  <si>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</si>
  <si>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</si>
  <si>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</si>
  <si>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</si>
  <si>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</si>
  <si>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</si>
  <si>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</si>
  <si>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</si>
  <si>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</si>
  <si>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</si>
  <si>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</si>
  <si>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</si>
  <si>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</si>
  <si>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</si>
  <si>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</si>
  <si>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</si>
  <si>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</si>
  <si>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</si>
  <si>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</si>
  <si>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</si>
  <si>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</si>
  <si>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</si>
  <si>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</si>
  <si>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</si>
  <si>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</si>
  <si>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</si>
  <si>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</si>
  <si>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</si>
  <si>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</si>
  <si>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</si>
  <si>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</si>
  <si>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</si>
  <si>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</si>
  <si>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</si>
  <si>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</si>
  <si>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</si>
  <si>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</si>
  <si>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</si>
  <si>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</si>
  <si>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</si>
  <si>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</si>
  <si>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</si>
  <si>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</si>
  <si>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</si>
  <si>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</si>
  <si>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</si>
  <si>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</si>
  <si>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</si>
  <si>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</si>
  <si>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</si>
  <si>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</si>
  <si>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</si>
  <si>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</si>
  <si>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</si>
  <si>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</si>
  <si>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</si>
  <si>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</si>
  <si>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</si>
  <si>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</si>
  <si>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</si>
  <si>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</si>
  <si>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</si>
  <si>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</si>
  <si>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</si>
  <si>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</si>
  <si>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</si>
  <si>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</si>
  <si>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</si>
  <si>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</si>
  <si>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</si>
  <si>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</si>
  <si>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</si>
  <si>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</si>
  <si>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</si>
  <si>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</si>
  <si>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</si>
  <si>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</si>
  <si>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</si>
  <si>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</si>
  <si>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</si>
  <si>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</si>
  <si>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</si>
  <si>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</si>
  <si>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</si>
  <si>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</si>
  <si>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</si>
  <si>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</si>
  <si>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</si>
  <si>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</si>
  <si>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</si>
  <si>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</si>
  <si>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</si>
  <si>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</si>
  <si>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</si>
  <si>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</si>
  <si>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</si>
  <si>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</si>
  <si>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</si>
  <si>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</si>
  <si>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</si>
  <si>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</si>
  <si>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</si>
  <si>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</si>
  <si>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</si>
  <si>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</si>
  <si>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</si>
  <si>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</si>
  <si>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</si>
  <si>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</si>
  <si>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</si>
  <si>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</si>
  <si>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</si>
  <si>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</si>
  <si>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</si>
  <si>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</si>
  <si>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</si>
  <si>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</si>
  <si>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</si>
  <si>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</si>
  <si>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</si>
  <si>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</si>
  <si>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</si>
  <si>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</si>
  <si>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</si>
  <si>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</si>
  <si>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</si>
  <si>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</si>
  <si>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</si>
  <si>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</si>
  <si>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</si>
  <si>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</si>
  <si>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</si>
  <si>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</si>
  <si>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</si>
  <si>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</si>
  <si>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</si>
  <si>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</si>
  <si>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</si>
  <si>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</si>
  <si>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</si>
  <si>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</si>
  <si>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</si>
  <si>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</si>
  <si>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</si>
  <si>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</si>
  <si>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</si>
  <si>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</si>
  <si>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</si>
  <si>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</si>
  <si>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</si>
  <si>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</si>
  <si>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</si>
  <si>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</si>
  <si>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</si>
  <si>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</si>
  <si>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</si>
  <si>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</si>
  <si>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</si>
  <si>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</si>
  <si>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</si>
  <si>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</si>
  <si>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</si>
  <si>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</si>
  <si>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</si>
  <si>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</si>
  <si>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</si>
  <si>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</si>
  <si>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</si>
  <si>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</si>
  <si>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</si>
  <si>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</si>
  <si>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</si>
  <si>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</si>
  <si>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</si>
  <si>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</si>
  <si>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</si>
  <si>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</si>
  <si>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</si>
  <si>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</si>
  <si>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</si>
  <si>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</si>
  <si>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</si>
  <si>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</si>
  <si>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</si>
  <si>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</si>
  <si>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</si>
  <si>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</si>
  <si>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Planilha produzida por Maurilyn Júnior. @maurilyn - gtspeed.com.br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</si>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</sst>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tspeed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115</v>
      </c>
      <c r="F3" s="7">
        <f>IF(B3&lt;&gt;"",SUMPRODUCT((Resultados!$B$1:$B$549=1)*(Resultados!$C$1:$C$549=B3)*1),"")</f>
        <v>2</v>
      </c>
      <c r="G3" s="7">
        <f>IF(B3&lt;&gt;"",SUMPRODUCT((Resultados!$B$1:$B$549=2)*(Resultados!$C$1:$C$549=B3)*1),"")</f>
        <v>3</v>
      </c>
      <c r="H3" s="7">
        <f>IF(B3&lt;&gt;"",SUMPRODUCT((Resultados!$B$1:$B$549=3)*(Resultados!$C$1:$C$549=B3)*1),"")</f>
        <v>1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0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131</v>
      </c>
      <c r="F4" s="7">
        <f>IF(B4&lt;&gt;"",SUMPRODUCT((Resultados!$B$1:$B$549=1)*(Resultados!$C$1:$C$549=B4)*1),"")</f>
        <v>4</v>
      </c>
      <c r="G4" s="7">
        <f>IF(B4&lt;&gt;"",SUMPRODUCT((Resultados!$B$1:$B$549=2)*(Resultados!$C$1:$C$549=B4)*1),"")</f>
        <v>2</v>
      </c>
      <c r="H4" s="7">
        <f>IF(B4&lt;&gt;"",SUMPRODUCT((Resultados!$B$1:$B$549=3)*(Resultados!$C$1:$C$549=B4)*1),"")</f>
        <v>1</v>
      </c>
      <c r="I4" s="7">
        <f>IF(B4&lt;&gt;"",SUMPRODUCT((Resultados!$B$1:$B$549=4)*(Resultados!$C$1:$C$549=B4)*1),"")</f>
        <v>0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6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53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0</v>
      </c>
      <c r="H5" s="7">
        <f>IF(B5&lt;&gt;"",SUMPRODUCT((Resultados!$B$1:$B$549=3)*(Resultados!$C$1:$C$549=B5)*1),"")</f>
        <v>1</v>
      </c>
      <c r="I5" s="7">
        <f>IF(B5&lt;&gt;"",SUMPRODUCT((Resultados!$B$1:$B$549=4)*(Resultados!$C$1:$C$549=B5)*1),"")</f>
        <v>2</v>
      </c>
      <c r="J5" s="7">
        <f>IF(B5&lt;&gt;"",SUMPRODUCT((Resultados!$B$1:$B$549=5)*(Resultados!$C$1:$C$549=B5)*1),"")</f>
        <v>1</v>
      </c>
      <c r="K5" s="7">
        <f>IF(B5&lt;&gt;"",SUMPRODUCT((Resultados!$B$1:$B$549=6)*(Resultados!$C$1:$C$549=B5)*1),"")</f>
        <v>0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0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0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7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35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0</v>
      </c>
      <c r="J6" s="7">
        <f>IF(B6&lt;&gt;"",SUMPRODUCT((Resultados!$B$1:$B$549=5)*(Resultados!$C$1:$C$549=B6)*1),"")</f>
        <v>1</v>
      </c>
      <c r="K6" s="7">
        <f>IF(B6&lt;&gt;"",SUMPRODUCT((Resultados!$B$1:$B$549=6)*(Resultados!$C$1:$C$549=B6)*1),"")</f>
        <v>0</v>
      </c>
      <c r="L6" s="7">
        <f>IF(B6&lt;&gt;"",SUMPRODUCT((Resultados!$B$1:$B$549=7)*(Resultados!$C$1:$C$549=B6)*1),"")</f>
        <v>1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0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0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0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99</v>
      </c>
      <c r="F7" s="7">
        <f>IF(B7&lt;&gt;"",SUMPRODUCT((Resultados!$B$1:$B$549=1)*(Resultados!$C$1:$C$549=B7)*1),"")</f>
        <v>1</v>
      </c>
      <c r="G7" s="7">
        <f>IF(B7&lt;&gt;"",SUMPRODUCT((Resultados!$B$1:$B$549=2)*(Resultados!$C$1:$C$549=B7)*1),"")</f>
        <v>2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2</v>
      </c>
      <c r="J7" s="7">
        <f>IF(B7&lt;&gt;"",SUMPRODUCT((Resultados!$B$1:$B$549=5)*(Resultados!$C$1:$C$549=B7)*1),"")</f>
        <v>0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0</v>
      </c>
      <c r="O7" s="7">
        <f>IF(B7&lt;&gt;"",SUMPRODUCT((Resultados!$B$1:$B$549=10)*(Resultados!$C$1:$C$549=B7)*1),"")</f>
        <v>0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0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18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Red Bull</v>
      </c>
      <c r="E8" s="1">
        <f>IF(B8&lt;&gt;"",SUMIF(Resultados!C:C,B8,Resultados!F:F),"")</f>
        <v>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0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0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0</v>
      </c>
      <c r="P8" s="7">
        <f>IF(B8&lt;&gt;"",SUMPRODUCT((Resultados!$B$1:$B$549=11)*(Resultados!$C$1:$C$549=B8)*1),"")</f>
        <v>0</v>
      </c>
      <c r="Q8" s="7">
        <f>IF(B8&lt;&gt;"",SUMPRODUCT((Resultados!$B$1:$B$549=12)*(Resultados!$C$1:$C$549=B8)*1),"")</f>
        <v>2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1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0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0</v>
      </c>
      <c r="AK8" s="6">
        <f t="shared" si="8"/>
        <v>0</v>
      </c>
      <c r="AL8" s="6">
        <f t="shared" si="9"/>
        <v>0</v>
      </c>
      <c r="AM8" s="6">
        <f t="shared" si="10"/>
        <v>1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93</v>
      </c>
      <c r="F9" s="7">
        <f>IF(B9&lt;&gt;"",SUMPRODUCT((Resultados!$B$1:$B$549=1)*(Resultados!$C$1:$C$549=B9)*1),"")</f>
        <v>0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3</v>
      </c>
      <c r="I9" s="7">
        <f>IF(B9&lt;&gt;"",SUMPRODUCT((Resultados!$B$1:$B$549=4)*(Resultados!$C$1:$C$549=B9)*1),"")</f>
        <v>2</v>
      </c>
      <c r="J9" s="7">
        <f>IF(B9&lt;&gt;"",SUMPRODUCT((Resultados!$B$1:$B$549=5)*(Resultados!$C$1:$C$549=B9)*1),"")</f>
        <v>2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0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0</v>
      </c>
      <c r="P9" s="7">
        <f>IF(B9&lt;&gt;"",SUMPRODUCT((Resultados!$B$1:$B$549=11)*(Resultados!$C$1:$C$549=B9)*1),"")</f>
        <v>0</v>
      </c>
      <c r="Q9" s="7">
        <f>IF(B9&lt;&gt;"",SUMPRODUCT((Resultados!$B$1:$B$549=12)*(Resultados!$C$1:$C$549=B9)*1),"")</f>
        <v>0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5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54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0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3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0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0</v>
      </c>
      <c r="V10" s="7">
        <f>IF(B10&lt;&gt;"",SUMPRODUCT((Resultados!$B$1:$B$549=17)*(Resultados!$C$1:$C$549=B10)*1),"")</f>
        <v>0</v>
      </c>
      <c r="W10" s="7">
        <f>IF(B10&lt;&gt;"",SUMPRODUCT((Resultados!$B$1:$B$549=18)*(Resultados!$C$1:$C$549=B10)*1),"")</f>
        <v>0</v>
      </c>
      <c r="X10" s="7">
        <f>IF(B10&lt;&gt;"",SUMPRODUCT((Resultados!$B$1:$B$549=19)*(Resultados!$C$1:$C$549=B10)*1),"")</f>
        <v>0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9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14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0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0</v>
      </c>
      <c r="S11" s="7">
        <f>IF(B11&lt;&gt;"",SUMPRODUCT((Resultados!$B$1:$B$549=14)*(Resultados!$C$1:$C$549=B11)*1),"")</f>
        <v>0</v>
      </c>
      <c r="T11" s="7">
        <f>IF(B11&lt;&gt;"",SUMPRODUCT((Resultados!$B$1:$B$549=15)*(Resultados!$C$1:$C$549=B11)*1),"")</f>
        <v>0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1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1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17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0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0</v>
      </c>
      <c r="M12" s="7">
        <f>IF(B12&lt;&gt;"",SUMPRODUCT((Resultados!$B$1:$B$549=8)*(Resultados!$C$1:$C$549=B12)*1),"")</f>
        <v>0</v>
      </c>
      <c r="N12" s="7">
        <f>IF(B12&lt;&gt;"",SUMPRODUCT((Resultados!$B$1:$B$549=9)*(Resultados!$C$1:$C$549=B12)*1),"")</f>
        <v>0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2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0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2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0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12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7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0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1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0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2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0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0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0</v>
      </c>
      <c r="Y13" s="7">
        <f>IF(B13&lt;&gt;"",SUMPRODUCT((Resultados!$B$1:$B$549=20)*(Resultados!$C$1:$C$549=B13)*1),"")</f>
        <v>2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19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1</v>
      </c>
      <c r="AN14" s="6">
        <f t="shared" si="11"/>
        <v>0</v>
      </c>
      <c r="AO14" s="6">
        <f t="shared" si="12"/>
        <v>1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10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14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1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0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0</v>
      </c>
      <c r="O15" s="7">
        <f>IF(B15&lt;&gt;"",SUMPRODUCT((Resultados!$B$1:$B$549=10)*(Resultados!$C$1:$C$549=B15)*1),"")</f>
        <v>0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1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0</v>
      </c>
      <c r="U15" s="7">
        <f>IF(B15&lt;&gt;"",SUMPRODUCT((Resultados!$B$1:$B$549=16)*(Resultados!$C$1:$C$549=B15)*1),"")</f>
        <v>1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0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1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15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0</v>
      </c>
      <c r="L16" s="7">
        <f>IF(B16&lt;&gt;"",SUMPRODUCT((Resultados!$B$1:$B$549=7)*(Resultados!$C$1:$C$549=B16)*1),"")</f>
        <v>0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0</v>
      </c>
      <c r="Q16" s="7">
        <f>IF(B16&lt;&gt;"",SUMPRODUCT((Resultados!$B$1:$B$549=12)*(Resultados!$C$1:$C$549=B16)*1),"")</f>
        <v>0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0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0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1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11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9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1</v>
      </c>
      <c r="O17" s="7">
        <f>IF(B17&lt;&gt;"",SUMPRODUCT((Resultados!$B$1:$B$549=10)*(Resultados!$C$1:$C$549=B17)*1),"")</f>
        <v>1</v>
      </c>
      <c r="P17" s="7">
        <f>IF(B17&lt;&gt;"",SUMPRODUCT((Resultados!$B$1:$B$549=11)*(Resultados!$C$1:$C$549=B17)*1),"")</f>
        <v>0</v>
      </c>
      <c r="Q17" s="7">
        <f>IF(B17&lt;&gt;"",SUMPRODUCT((Resultados!$B$1:$B$549=12)*(Resultados!$C$1:$C$549=B17)*1),"")</f>
        <v>2</v>
      </c>
      <c r="R17" s="7">
        <f>IF(B17&lt;&gt;"",SUMPRODUCT((Resultados!$B$1:$B$549=13)*(Resultados!$C$1:$C$549=B17)*1),"")</f>
        <v>0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0</v>
      </c>
      <c r="U17" s="7">
        <f>IF(B17&lt;&gt;"",SUMPRODUCT((Resultados!$B$1:$B$549=16)*(Resultados!$C$1:$C$549=B17)*1),"")</f>
        <v>1</v>
      </c>
      <c r="V17" s="7">
        <f>IF(B17&lt;&gt;"",SUMPRODUCT((Resultados!$B$1:$B$549=17)*(Resultados!$C$1:$C$549=B17)*1),"")</f>
        <v>0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16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5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0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0</v>
      </c>
      <c r="L18" s="7">
        <f>IF(B18&lt;&gt;"",SUMPRODUCT((Resultados!$B$1:$B$549=7)*(Resultados!$C$1:$C$549=B18)*1),"")</f>
        <v>0</v>
      </c>
      <c r="M18" s="7">
        <f>IF(B18&lt;&gt;"",SUMPRODUCT((Resultados!$B$1:$B$549=8)*(Resultados!$C$1:$C$549=B18)*1),"")</f>
        <v>1</v>
      </c>
      <c r="N18" s="7">
        <f>IF(B18&lt;&gt;"",SUMPRODUCT((Resultados!$B$1:$B$549=9)*(Resultados!$C$1:$C$549=B18)*1),"")</f>
        <v>0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2</v>
      </c>
      <c r="Q18" s="7">
        <f>IF(B18&lt;&gt;"",SUMPRODUCT((Resultados!$B$1:$B$549=12)*(Resultados!$C$1:$C$549=B18)*1),"")</f>
        <v>0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0</v>
      </c>
      <c r="V18" s="7">
        <f>IF(B18&lt;&gt;"",SUMPRODUCT((Resultados!$B$1:$B$549=17)*(Resultados!$C$1:$C$549=B18)*1),"")</f>
        <v>0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1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0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30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2</v>
      </c>
      <c r="K19" s="7">
        <f>IF(B19&lt;&gt;"",SUMPRODUCT((Resultados!$B$1:$B$549=6)*(Resultados!$C$1:$C$549=B19)*1),"")</f>
        <v>0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0</v>
      </c>
      <c r="N19" s="7">
        <f>IF(B19&lt;&gt;"",SUMPRODUCT((Resultados!$B$1:$B$549=9)*(Resultados!$C$1:$C$549=B19)*1),"")</f>
        <v>2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0</v>
      </c>
      <c r="U19" s="7">
        <f>IF(B19&lt;&gt;"",SUMPRODUCT((Resultados!$B$1:$B$549=16)*(Resultados!$C$1:$C$549=B19)*1),"")</f>
        <v>0</v>
      </c>
      <c r="V19" s="7">
        <f>IF(B19&lt;&gt;"",SUMPRODUCT((Resultados!$B$1:$B$549=17)*(Resultados!$C$1:$C$549=B19)*1),"")</f>
        <v>0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0</v>
      </c>
      <c r="Y19" s="7">
        <f>IF(B19&lt;&gt;"",SUMPRODUCT((Resultados!$B$1:$B$549=20)*(Resultados!$C$1:$C$549=B19)*1),"")</f>
        <v>0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0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13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7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0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1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1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0</v>
      </c>
      <c r="R20" s="7">
        <f>IF(B20&lt;&gt;"",SUMPRODUCT((Resultados!$B$1:$B$549=13)*(Resultados!$C$1:$C$549=B20)*1),"")</f>
        <v>0</v>
      </c>
      <c r="S20" s="7">
        <f>IF(B20&lt;&gt;"",SUMPRODUCT((Resultados!$B$1:$B$549=14)*(Resultados!$C$1:$C$549=B20)*1),"")</f>
        <v>1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1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0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1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14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6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0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0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0</v>
      </c>
      <c r="N21" s="7">
        <f>IF(B21&lt;&gt;"",SUMPRODUCT((Resultados!$B$1:$B$549=9)*(Resultados!$C$1:$C$549=B21)*1),"")</f>
        <v>1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0</v>
      </c>
      <c r="R21" s="7">
        <f>IF(B21&lt;&gt;"",SUMPRODUCT((Resultados!$B$1:$B$549=13)*(Resultados!$C$1:$C$549=B21)*1),"")</f>
        <v>0</v>
      </c>
      <c r="S21" s="7">
        <f>IF(B21&lt;&gt;"",SUMPRODUCT((Resultados!$B$1:$B$549=14)*(Resultados!$C$1:$C$549=B21)*1),"")</f>
        <v>1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1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0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20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0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0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0</v>
      </c>
      <c r="N22" s="7">
        <f>IF(B22&lt;&gt;"",SUMPRODUCT((Resultados!$B$1:$B$549=9)*(Resultados!$C$1:$C$549=B22)*1),"")</f>
        <v>0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0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1</v>
      </c>
      <c r="T22" s="7">
        <f>IF(B22&lt;&gt;"",SUMPRODUCT((Resultados!$B$1:$B$549=15)*(Resultados!$C$1:$C$549=B22)*1),"")</f>
        <v>1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4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1</v>
      </c>
      <c r="AN22" s="6">
        <f t="shared" si="11"/>
        <v>0</v>
      </c>
      <c r="AO22" s="6">
        <f t="shared" si="12"/>
        <v>1</v>
      </c>
      <c r="AP22" s="6">
        <f t="shared" si="13"/>
        <v>1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21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0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0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0</v>
      </c>
      <c r="U23" s="7">
        <f>IF(B23&lt;&gt;"",SUMPRODUCT((Resultados!$B$1:$B$549=16)*(Resultados!$C$1:$C$549=B23)*1),"")</f>
        <v>0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0</v>
      </c>
      <c r="X23" s="7">
        <f>IF(B23&lt;&gt;"",SUMPRODUCT((Resultados!$B$1:$B$549=19)*(Resultados!$C$1:$C$549=B23)*1),"")</f>
        <v>0</v>
      </c>
      <c r="Y23" s="7">
        <f>IF(B23&lt;&gt;"",SUMPRODUCT((Resultados!$B$1:$B$549=20)*(Resultados!$C$1:$C$549=B23)*1),"")</f>
        <v>0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1</v>
      </c>
      <c r="AN23" s="6">
        <f t="shared" si="11"/>
        <v>0</v>
      </c>
      <c r="AO23" s="6">
        <f t="shared" si="12"/>
        <v>1</v>
      </c>
      <c r="AP23" s="6">
        <f t="shared" si="13"/>
        <v>1</v>
      </c>
      <c r="AQ23" s="6">
        <f t="shared" si="14"/>
        <v>1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246</v>
      </c>
      <c r="F35" s="7">
        <f>IF(B35&lt;&gt;"",SUMPRODUCT((Resultados!$B$1:$B$549=1)*(Resultados!$E$1:$E$549=B35)*1),"")</f>
        <v>6</v>
      </c>
      <c r="G35" s="7">
        <f>IF(B35&lt;&gt;"",SUMPRODUCT((Resultados!$B$1:$B$549=2)*(Resultados!$E$1:$E$549=B35)*1),"")</f>
        <v>5</v>
      </c>
      <c r="H35" s="7">
        <f>IF(B35&lt;&gt;"",SUMPRODUCT((Resultados!$B$1:$B$549=3)*(Resultados!$E$1:$E$549=B35)*1),"")</f>
        <v>2</v>
      </c>
      <c r="I35" s="7">
        <f>IF(B35&lt;&gt;"",SUMPRODUCT((Resultados!$B$1:$B$549=4)*(Resultados!$E$1:$E$549=B35)*1),"")</f>
        <v>1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0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0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4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88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0</v>
      </c>
      <c r="H36" s="7">
        <f>IF(B36&lt;&gt;"",SUMPRODUCT((Resultados!$B$1:$B$549=3)*(Resultados!$E$1:$E$549=B36)*1),"")</f>
        <v>2</v>
      </c>
      <c r="I36" s="7">
        <f>IF(B36&lt;&gt;"",SUMPRODUCT((Resultados!$B$1:$B$549=4)*(Resultados!$E$1:$E$549=B36)*1),"")</f>
        <v>2</v>
      </c>
      <c r="J36" s="7">
        <f>IF(B36&lt;&gt;"",SUMPRODUCT((Resultados!$B$1:$B$549=5)*(Resultados!$E$1:$E$549=B36)*1),"")</f>
        <v>2</v>
      </c>
      <c r="K36" s="7">
        <f>IF(B36&lt;&gt;"",SUMPRODUCT((Resultados!$B$1:$B$549=6)*(Resultados!$E$1:$E$549=B36)*1),"")</f>
        <v>0</v>
      </c>
      <c r="L36" s="7">
        <f>IF(B36&lt;&gt;"",SUMPRODUCT((Resultados!$B$1:$B$549=7)*(Resultados!$E$1:$E$549=B36)*1),"")</f>
        <v>2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0</v>
      </c>
      <c r="R36" s="7">
        <f>IF(B36&lt;&gt;"",SUMPRODUCT((Resultados!$B$1:$B$549=13)*(Resultados!$E$1:$ED$549=B36)*1),"")</f>
        <v>0</v>
      </c>
      <c r="S36" s="7">
        <f>IF(B36&lt;&gt;"",SUMPRODUCT((Resultados!$B$1:$B$549=14)*(Resultados!$E$1:$E$549=B36)*1),"")</f>
        <v>0</v>
      </c>
      <c r="T36" s="7">
        <f>IF(B36&lt;&gt;"",SUMPRODUCT((Resultados!$B$1:$B$549=15)*(Resultados!$E$1:$E$549=B36)*1),"")</f>
        <v>0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1</v>
      </c>
      <c r="Y36" s="7">
        <f>IF(B36&lt;&gt;"",SUMPRODUCT((Resultados!$B$1:$B$549=20)*(Resultados!$E$1:$E$549=B36)*1),"")</f>
        <v>1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3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105</v>
      </c>
      <c r="F37" s="7">
        <f>IF(B37&lt;&gt;"",SUMPRODUCT((Resultados!$B$1:$B$549=1)*(Resultados!$E$1:$E$549=B37)*1),"")</f>
        <v>1</v>
      </c>
      <c r="G37" s="7">
        <f>IF(B37&lt;&gt;"",SUMPRODUCT((Resultados!$B$1:$B$549=2)*(Resultados!$E$1:$E$549=B37)*1),"")</f>
        <v>2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2</v>
      </c>
      <c r="J37" s="7">
        <f>IF(B37&lt;&gt;"",SUMPRODUCT((Resultados!$B$1:$B$549=5)*(Resultados!$E$1:$E$549=B37)*1),"")</f>
        <v>0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1</v>
      </c>
      <c r="O37" s="7">
        <f>IF(B37&lt;&gt;"",SUMPRODUCT((Resultados!$B$1:$B$549=10)*(Resultados!$E$1:$E$549=B37)*1),"")</f>
        <v>1</v>
      </c>
      <c r="P37" s="7">
        <f>IF(B37&lt;&gt;"",SUMPRODUCT((Resultados!$B$1:$B$549=11)*(Resultados!$E$1:$E$549=B37)*1),"")</f>
        <v>0</v>
      </c>
      <c r="Q37" s="7">
        <f>IF(B37&lt;&gt;"",SUMPRODUCT((Resultados!$B$1:$B$549=12)*(Resultados!$E$1:$E$549=B37)*1),"")</f>
        <v>4</v>
      </c>
      <c r="R37" s="7">
        <f>IF(B37&lt;&gt;"",SUMPRODUCT((Resultados!$B$1:$B$549=13)*(Resultados!$E$1:$ED$549=B37)*1),"")</f>
        <v>1</v>
      </c>
      <c r="S37" s="7">
        <f>IF(B37&lt;&gt;"",SUMPRODUCT((Resultados!$B$1:$B$549=14)*(Resultados!$E$1:$E$549=B37)*1),"")</f>
        <v>1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0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2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147</v>
      </c>
      <c r="F38" s="7">
        <f>IF(B38&lt;&gt;"",SUMPRODUCT((Resultados!$B$1:$B$549=1)*(Resultados!$E$1:$E$549=B38)*1),"")</f>
        <v>0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3</v>
      </c>
      <c r="I38" s="7">
        <f>IF(B38&lt;&gt;"",SUMPRODUCT((Resultados!$B$1:$B$549=4)*(Resultados!$E$1:$E$549=B38)*1),"")</f>
        <v>3</v>
      </c>
      <c r="J38" s="7">
        <f>IF(B38&lt;&gt;"",SUMPRODUCT((Resultados!$B$1:$B$549=5)*(Resultados!$E$1:$E$549=B38)*1),"")</f>
        <v>2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0</v>
      </c>
      <c r="P38" s="7">
        <f>IF(B38&lt;&gt;"",SUMPRODUCT((Resultados!$B$1:$B$549=11)*(Resultados!$E$1:$E$549=B38)*1),"")</f>
        <v>1</v>
      </c>
      <c r="Q38" s="7">
        <f>IF(B38&lt;&gt;"",SUMPRODUCT((Resultados!$B$1:$B$549=12)*(Resultados!$E$1:$E$549=B38)*1),"")</f>
        <v>0</v>
      </c>
      <c r="R38" s="7">
        <f>IF(B38&lt;&gt;"",SUMPRODUCT((Resultados!$B$1:$B$549=13)*(Resultados!$E$1:$ED$549=B38)*1),"")</f>
        <v>0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0</v>
      </c>
      <c r="V38" s="7">
        <f>IF(B38&lt;&gt;"",SUMPRODUCT((Resultados!$B$1:$B$549=17)*(Resultados!$E$1:$E$549=B38)*1),"")</f>
        <v>0</v>
      </c>
      <c r="W38" s="7">
        <f>IF(B38&lt;&gt;"",SUMPRODUCT((Resultados!$B$1:$B$549=18)*(Resultados!$E$1:$E$549=B38)*1),"")</f>
        <v>0</v>
      </c>
      <c r="X38" s="7">
        <f>IF(B38&lt;&gt;"",SUMPRODUCT((Resultados!$B$1:$B$549=19)*(Resultados!$E$1:$E$549=B38)*1),"")</f>
        <v>0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7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14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1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0</v>
      </c>
      <c r="M39" s="7">
        <f>IF(B39&lt;&gt;"",SUMPRODUCT((Resultados!$B$1:$B$549=8)*(Resultados!$E$1:$E$549=B39)*1),"")</f>
        <v>0</v>
      </c>
      <c r="N39" s="7">
        <f>IF(B39&lt;&gt;"",SUMPRODUCT((Resultados!$B$1:$B$549=9)*(Resultados!$E$1:$E$549=B39)*1),"")</f>
        <v>2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2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0</v>
      </c>
      <c r="S39" s="7">
        <f>IF(B39&lt;&gt;"",SUMPRODUCT((Resultados!$B$1:$B$549=14)*(Resultados!$E$1:$E$549=B39)*1),"")</f>
        <v>0</v>
      </c>
      <c r="T39" s="7">
        <f>IF(B39&lt;&gt;"",SUMPRODUCT((Resultados!$B$1:$B$549=15)*(Resultados!$E$1:$E$549=B39)*1),"")</f>
        <v>2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3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0</v>
      </c>
      <c r="Y39" s="7">
        <f>IF(B39&lt;&gt;"",SUMPRODUCT((Resultados!$B$1:$B$549=20)*(Resultados!$E$1:$E$549=B39)*1),"")</f>
        <v>1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9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7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0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1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0</v>
      </c>
      <c r="P40" s="7">
        <f>IF(B40&lt;&gt;"",SUMPRODUCT((Resultados!$B$1:$B$549=11)*(Resultados!$E$1:$E$549=B40)*1),"")</f>
        <v>1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3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1</v>
      </c>
      <c r="U40" s="7">
        <f>IF(B40&lt;&gt;"",SUMPRODUCT((Resultados!$B$1:$B$549=16)*(Resultados!$E$1:$E$549=B40)*1),"")</f>
        <v>1</v>
      </c>
      <c r="V40" s="7">
        <f>IF(B40&lt;&gt;"",SUMPRODUCT((Resultados!$B$1:$B$549=17)*(Resultados!$E$1:$E$549=B40)*1),"")</f>
        <v>1</v>
      </c>
      <c r="W40" s="7">
        <f>IF(B40&lt;&gt;"",SUMPRODUCT((Resultados!$B$1:$B$549=18)*(Resultados!$E$1:$E$549=B40)*1),"")</f>
        <v>0</v>
      </c>
      <c r="X40" s="7">
        <f>IF(B40&lt;&gt;"",SUMPRODUCT((Resultados!$B$1:$B$549=19)*(Resultados!$E$1:$E$549=B40)*1),"")</f>
        <v>1</v>
      </c>
      <c r="Y40" s="7">
        <f>IF(B40&lt;&gt;"",SUMPRODUCT((Resultados!$B$1:$B$549=20)*(Resultados!$E$1:$E$549=B40)*1),"")</f>
        <v>4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6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20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1</v>
      </c>
      <c r="K41" s="7">
        <f>IF(B41&lt;&gt;"",SUMPRODUCT((Resultados!$B$1:$B$549=6)*(Resultados!$E$1:$E$549=B41)*1),"")</f>
        <v>0</v>
      </c>
      <c r="L41" s="7">
        <f>IF(B41&lt;&gt;"",SUMPRODUCT((Resultados!$B$1:$B$549=7)*(Resultados!$E$1:$E$549=B41)*1),"")</f>
        <v>0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0</v>
      </c>
      <c r="O41" s="7">
        <f>IF(B41&lt;&gt;"",SUMPRODUCT((Resultados!$B$1:$B$549=10)*(Resultados!$E$1:$E$549=B41)*1),"")</f>
        <v>2</v>
      </c>
      <c r="P41" s="7">
        <f>IF(B41&lt;&gt;"",SUMPRODUCT((Resultados!$B$1:$B$549=11)*(Resultados!$E$1:$E$549=B41)*1),"")</f>
        <v>0</v>
      </c>
      <c r="Q41" s="7">
        <f>IF(B41&lt;&gt;"",SUMPRODUCT((Resultados!$B$1:$B$549=12)*(Resultados!$E$1:$E$549=B41)*1),"")</f>
        <v>2</v>
      </c>
      <c r="R41" s="7">
        <f>IF(B41&lt;&gt;"",SUMPRODUCT((Resultados!$B$1:$B$549=13)*(Resultados!$E$1:$ED$549=B41)*1),"")</f>
        <v>2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1</v>
      </c>
      <c r="U41" s="7">
        <f>IF(B41&lt;&gt;"",SUMPRODUCT((Resultados!$B$1:$B$549=16)*(Resultados!$E$1:$E$549=B41)*1),"")</f>
        <v>1</v>
      </c>
      <c r="V41" s="7">
        <f>IF(B41&lt;&gt;"",SUMPRODUCT((Resultados!$B$1:$B$549=17)*(Resultados!$E$1:$E$549=B41)*1),"")</f>
        <v>0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0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8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8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0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0</v>
      </c>
      <c r="L42" s="7">
        <f>IF(B42&lt;&gt;"",SUMPRODUCT((Resultados!$B$1:$B$549=7)*(Resultados!$E$1:$E$549=B42)*1),"")</f>
        <v>0</v>
      </c>
      <c r="M42" s="7">
        <f>IF(B42&lt;&gt;"",SUMPRODUCT((Resultados!$B$1:$B$549=8)*(Resultados!$E$1:$E$549=B42)*1),"")</f>
        <v>1</v>
      </c>
      <c r="N42" s="7">
        <f>IF(B42&lt;&gt;"",SUMPRODUCT((Resultados!$B$1:$B$549=9)*(Resultados!$E$1:$E$549=B42)*1),"")</f>
        <v>0</v>
      </c>
      <c r="O42" s="7">
        <f>IF(B42&lt;&gt;"",SUMPRODUCT((Resultados!$B$1:$B$549=10)*(Resultados!$E$1:$E$549=B42)*1),"")</f>
        <v>2</v>
      </c>
      <c r="P42" s="7">
        <f>IF(B42&lt;&gt;"",SUMPRODUCT((Resultados!$B$1:$B$549=11)*(Resultados!$E$1:$E$549=B42)*1),"")</f>
        <v>2</v>
      </c>
      <c r="Q42" s="7">
        <f>IF(B42&lt;&gt;"",SUMPRODUCT((Resultados!$B$1:$B$549=12)*(Resultados!$E$1:$E$549=B42)*1),"")</f>
        <v>0</v>
      </c>
      <c r="R42" s="7">
        <f>IF(B42&lt;&gt;"",SUMPRODUCT((Resultados!$B$1:$B$549=13)*(Resultados!$E$1:$ED$549=B42)*1),"")</f>
        <v>2</v>
      </c>
      <c r="S42" s="7">
        <f>IF(B42&lt;&gt;"",SUMPRODUCT((Resultados!$B$1:$B$549=14)*(Resultados!$E$1:$E$549=B42)*1),"")</f>
        <v>0</v>
      </c>
      <c r="T42" s="7">
        <f>IF(B42&lt;&gt;"",SUMPRODUCT((Resultados!$B$1:$B$549=15)*(Resultados!$E$1:$E$549=B42)*1),"")</f>
        <v>0</v>
      </c>
      <c r="U42" s="7">
        <f>IF(B42&lt;&gt;"",SUMPRODUCT((Resultados!$B$1:$B$549=16)*(Resultados!$E$1:$E$549=B42)*1),"")</f>
        <v>0</v>
      </c>
      <c r="V42" s="7">
        <f>IF(B42&lt;&gt;"",SUMPRODUCT((Resultados!$B$1:$B$549=17)*(Resultados!$E$1:$E$549=B42)*1),"")</f>
        <v>0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0</v>
      </c>
      <c r="Y42" s="7">
        <f>IF(B42&lt;&gt;"",SUMPRODUCT((Resultados!$B$1:$B$549=20)*(Resultados!$E$1:$E$549=B42)*1),"")</f>
        <v>1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37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2</v>
      </c>
      <c r="K43" s="7">
        <f>IF(B43&lt;&gt;"",SUMPRODUCT((Resultados!$B$1:$B$549=6)*(Resultados!$E$1:$E$549=B43)*1),"")</f>
        <v>0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1</v>
      </c>
      <c r="N43" s="7">
        <f>IF(B43&lt;&gt;"",SUMPRODUCT((Resultados!$B$1:$B$549=9)*(Resultados!$E$1:$E$549=B43)*1),"")</f>
        <v>3</v>
      </c>
      <c r="O43" s="7">
        <f>IF(B43&lt;&gt;"",SUMPRODUCT((Resultados!$B$1:$B$549=10)*(Resultados!$E$1:$E$549=B43)*1),"")</f>
        <v>1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1</v>
      </c>
      <c r="R43" s="7">
        <f>IF(B43&lt;&gt;"",SUMPRODUCT((Resultados!$B$1:$B$549=13)*(Resultados!$E$1:$ED$549=B43)*1),"")</f>
        <v>0</v>
      </c>
      <c r="S43" s="7">
        <f>IF(B43&lt;&gt;"",SUMPRODUCT((Resultados!$B$1:$B$549=14)*(Resultados!$E$1:$E$549=B43)*1),"")</f>
        <v>1</v>
      </c>
      <c r="T43" s="7">
        <f>IF(B43&lt;&gt;"",SUMPRODUCT((Resultados!$B$1:$B$549=15)*(Resultados!$E$1:$E$549=B43)*1),"")</f>
        <v>0</v>
      </c>
      <c r="U43" s="7">
        <f>IF(B43&lt;&gt;"",SUMPRODUCT((Resultados!$B$1:$B$549=16)*(Resultados!$E$1:$E$549=B43)*1),"")</f>
        <v>0</v>
      </c>
      <c r="V43" s="7">
        <f>IF(B43&lt;&gt;"",SUMPRODUCT((Resultados!$B$1:$B$549=17)*(Resultados!$E$1:$E$549=B43)*1),"")</f>
        <v>1</v>
      </c>
      <c r="W43" s="7">
        <f>IF(B43&lt;&gt;"",SUMPRODUCT((Resultados!$B$1:$B$549=18)*(Resultados!$E$1:$E$549=B43)*1),"")</f>
        <v>1</v>
      </c>
      <c r="X43" s="7">
        <f>IF(B43&lt;&gt;"",SUMPRODUCT((Resultados!$B$1:$B$549=19)*(Resultados!$E$1:$E$549=B43)*1),"")</f>
        <v>2</v>
      </c>
      <c r="Y43" s="7">
        <f>IF(B43&lt;&gt;"",SUMPRODUCT((Resultados!$B$1:$B$549=20)*(Resultados!$E$1:$E$549=B43)*1),"")</f>
        <v>0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10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6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0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0</v>
      </c>
      <c r="K44" s="7">
        <f>IF(B44&lt;&gt;"",SUMPRODUCT((Resultados!$B$1:$B$549=6)*(Resultados!$E$1:$E$549=B44)*1),"")</f>
        <v>0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0</v>
      </c>
      <c r="N44" s="7">
        <f>IF(B44&lt;&gt;"",SUMPRODUCT((Resultados!$B$1:$B$549=9)*(Resultados!$E$1:$E$549=B44)*1),"")</f>
        <v>1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0</v>
      </c>
      <c r="R44" s="7">
        <f>IF(B44&lt;&gt;"",SUMPRODUCT((Resultados!$B$1:$B$549=13)*(Resultados!$E$1:$ED$549=B44)*1),"")</f>
        <v>0</v>
      </c>
      <c r="S44" s="7">
        <f>IF(B44&lt;&gt;"",SUMPRODUCT((Resultados!$B$1:$B$549=14)*(Resultados!$E$1:$E$549=B44)*1),"")</f>
        <v>2</v>
      </c>
      <c r="T44" s="7">
        <f>IF(B44&lt;&gt;"",SUMPRODUCT((Resultados!$B$1:$B$549=15)*(Resultados!$E$1:$E$549=B44)*1),"")</f>
        <v>3</v>
      </c>
      <c r="U44" s="7">
        <f>IF(B44&lt;&gt;"",SUMPRODUCT((Resultados!$B$1:$B$549=16)*(Resultados!$E$1:$E$549=B44)*1),"")</f>
        <v>2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4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349</v>
      </c>
      <c r="D2" s="4" t="s">
        <v>350</v>
      </c>
      <c r="E2" s="4" t="s">
        <v>356</v>
      </c>
    </row>
    <row r="3" spans="1:5" x14ac:dyDescent="0.2">
      <c r="A3">
        <f>A2+1</f>
        <v>2</v>
      </c>
      <c r="B3" s="3">
        <v>45739</v>
      </c>
      <c r="C3" s="4" t="s">
        <v>351</v>
      </c>
      <c r="D3" s="4" t="s">
        <v>375</v>
      </c>
      <c r="E3" s="4" t="s">
        <v>357</v>
      </c>
    </row>
    <row r="4" spans="1:5" x14ac:dyDescent="0.2">
      <c r="A4">
        <f t="shared" ref="A4:A25" si="0">A3+1</f>
        <v>3</v>
      </c>
      <c r="B4" s="3">
        <v>45753</v>
      </c>
      <c r="C4" s="4" t="s">
        <v>344</v>
      </c>
      <c r="D4" s="4" t="s">
        <v>376</v>
      </c>
      <c r="E4" s="4" t="s">
        <v>358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377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352</v>
      </c>
      <c r="D6" s="4" t="s">
        <v>378</v>
      </c>
      <c r="E6" s="4" t="s">
        <v>359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379</v>
      </c>
      <c r="E7" s="4" t="s">
        <v>360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380</v>
      </c>
      <c r="E8" s="4" t="s">
        <v>361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381</v>
      </c>
      <c r="E9" s="4" t="s">
        <v>362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382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383</v>
      </c>
      <c r="E11" s="4" t="s">
        <v>363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384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385</v>
      </c>
      <c r="E13" s="4" t="s">
        <v>364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386</v>
      </c>
      <c r="E14" s="4" t="s">
        <v>365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387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388</v>
      </c>
      <c r="E16" s="4" t="s">
        <v>366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389</v>
      </c>
      <c r="E17" s="4" t="s">
        <v>367</v>
      </c>
    </row>
    <row r="18" spans="1:5" x14ac:dyDescent="0.2">
      <c r="A18">
        <f t="shared" si="0"/>
        <v>17</v>
      </c>
      <c r="B18" s="3">
        <v>45921</v>
      </c>
      <c r="C18" s="4" t="s">
        <v>353</v>
      </c>
      <c r="D18" s="4" t="s">
        <v>390</v>
      </c>
      <c r="E18" s="4" t="s">
        <v>368</v>
      </c>
    </row>
    <row r="19" spans="1:5" x14ac:dyDescent="0.2">
      <c r="A19">
        <f t="shared" si="0"/>
        <v>18</v>
      </c>
      <c r="B19" s="3">
        <v>45935</v>
      </c>
      <c r="C19" s="4" t="s">
        <v>354</v>
      </c>
      <c r="D19" s="4" t="s">
        <v>391</v>
      </c>
      <c r="E19" s="4" t="s">
        <v>369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392</v>
      </c>
      <c r="E20" s="4" t="s">
        <v>370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393</v>
      </c>
      <c r="E21" s="4" t="s">
        <v>371</v>
      </c>
    </row>
    <row r="22" spans="1:5" x14ac:dyDescent="0.2">
      <c r="A22">
        <f t="shared" si="0"/>
        <v>21</v>
      </c>
      <c r="B22" s="3">
        <v>45970</v>
      </c>
      <c r="C22" s="4" t="s">
        <v>326</v>
      </c>
      <c r="D22" s="4" t="s">
        <v>394</v>
      </c>
      <c r="E22" s="4" t="s">
        <v>372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395</v>
      </c>
      <c r="E23" s="4" t="s">
        <v>373</v>
      </c>
    </row>
    <row r="24" spans="1:5" x14ac:dyDescent="0.2">
      <c r="A24">
        <f t="shared" si="0"/>
        <v>23</v>
      </c>
      <c r="B24" s="3">
        <v>45991</v>
      </c>
      <c r="C24" s="4" t="s">
        <v>355</v>
      </c>
      <c r="D24" s="4" t="s">
        <v>396</v>
      </c>
      <c r="E24" s="4" t="s">
        <v>374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397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showRowColHeaders="0" tabSelected="1" zoomScaleNormal="100" workbookViewId="0">
      <selection activeCell="H8" sqref="H8"/>
    </sheetView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1" t="s">
        <v>327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</row>
    <row r="3" spans="1:41" ht="12.75" customHeight="1" x14ac:dyDescent="0.2"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2" t="s">
        <v>399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</row>
    <row r="6" spans="1:41" x14ac:dyDescent="0.2">
      <c r="B6" s="144" t="s">
        <v>250</v>
      </c>
      <c r="C6" s="144" t="s">
        <v>29</v>
      </c>
      <c r="D6" s="144" t="s">
        <v>16</v>
      </c>
      <c r="E6" s="144" t="s">
        <v>17</v>
      </c>
      <c r="F6" s="144" t="s">
        <v>251</v>
      </c>
      <c r="G6" s="144" t="s">
        <v>252</v>
      </c>
      <c r="H6" s="144" t="s">
        <v>260</v>
      </c>
      <c r="I6" s="145" t="s">
        <v>237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I6" s="16"/>
    </row>
    <row r="7" spans="1:41" x14ac:dyDescent="0.2">
      <c r="B7" s="144"/>
      <c r="C7" s="144"/>
      <c r="D7" s="144"/>
      <c r="E7" s="144"/>
      <c r="F7" s="144"/>
      <c r="G7" s="144"/>
      <c r="H7" s="144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IF(C8&lt;&gt;"",IF(G8+Resultados!$M$26&gt;$G$8,"J","L"),"")</f>
        <v>J</v>
      </c>
      <c r="G8" s="137">
        <f>VLOOKUP(B8,'Dummy Table'!$A$3:$E$30,5,FALSE)</f>
        <v>131</v>
      </c>
      <c r="H8" s="30">
        <f>IF(B8="","",SUMIF(Resultados!$M$3:$M$30,C8,Resultados!$O$3:$O$30))</f>
        <v>4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0</v>
      </c>
      <c r="P8" s="23">
        <f>IF(C8&lt;&gt;"",SUMIF(Resultados!$C$248:$C$273,'Temporada 2025'!C8,Resultados!$F$248:$F$273),"")</f>
        <v>0</v>
      </c>
      <c r="Q8" s="23">
        <f>IF(C8&lt;&gt;"",SUMIF(Resultados!$C$276:$C$301,'Temporada 2025'!C8,Resultados!$F$276:$F$301),"")</f>
        <v>0</v>
      </c>
      <c r="R8" s="23">
        <f>IF(C8&lt;&gt;"",SUMIF(Resultados!$C$304:$C$329,'Temporada 2025'!C8,Resultados!$F$304:$F$329),"")</f>
        <v>0</v>
      </c>
      <c r="S8" s="23">
        <f>IF(C8&lt;&gt;"",SUMIF(Resultados!$C$332:$C$357,'Temporada 2025'!C8,Resultados!$F$332:$F$357),"")</f>
        <v>0</v>
      </c>
      <c r="T8" s="23">
        <f>IF(C8&lt;&gt;"",SUMIF(Resultados!$C$360:$C$385,'Temporada 2025'!C8,Resultados!$F$360:$F$385),"")</f>
        <v>0</v>
      </c>
      <c r="U8" s="23">
        <f>IF(C8&lt;&gt;"",SUMIF(Resultados!$C$389:$C$437,'Temporada 2025'!C8,Resultados!$F$389:$F$437),"")</f>
        <v>0</v>
      </c>
      <c r="V8" s="23">
        <f>IF(C8&lt;&gt;"",SUMIF(Resultados!$C$440:$C$465,'Temporada 2025'!C8,Resultados!$F$440:$F$465),"")</f>
        <v>0</v>
      </c>
      <c r="W8" s="23">
        <f>IF(C8&lt;&gt;"",SUMIF(Resultados!$C$468:$C$493,'Temporada 2025'!C8,Resultados!$F$468:$F$493),"")</f>
        <v>0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IF(C9&lt;&gt;"",IF(G9+Resultados!$M$26&gt;$G$8,"J","L"),"")</f>
        <v>J</v>
      </c>
      <c r="G9" s="137">
        <f>VLOOKUP(B9,'Dummy Table'!$A$3:$E$30,5,FALSE)</f>
        <v>115</v>
      </c>
      <c r="H9" s="30">
        <f>IF(B9="","",SUMIF(Resultados!$M$3:$M$30,C9,Resultados!$O$3:$O$30))</f>
        <v>1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0</v>
      </c>
      <c r="P9" s="23">
        <f>IF(C9&lt;&gt;"",SUMIF(Resultados!$C$248:$C$273,'Temporada 2025'!C9,Resultados!$F$248:$F$273),"")</f>
        <v>0</v>
      </c>
      <c r="Q9" s="23">
        <f>IF(C9&lt;&gt;"",SUMIF(Resultados!$C$276:$C$301,'Temporada 2025'!C9,Resultados!$F$276:$F$301),"")</f>
        <v>0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0</v>
      </c>
      <c r="T9" s="23">
        <f>IF(C9&lt;&gt;"",SUMIF(Resultados!$C$360:$C$385,'Temporada 2025'!C9,Resultados!$F$360:$F$385),"")</f>
        <v>0</v>
      </c>
      <c r="U9" s="23">
        <f>IF(C9&lt;&gt;"",SUMIF(Resultados!$C$389:$C$437,'Temporada 2025'!C9,Resultados!$F$389:$F$437),"")</f>
        <v>0</v>
      </c>
      <c r="V9" s="23">
        <f>IF(C9&lt;&gt;"",SUMIF(Resultados!$C$440:$C$465,'Temporada 2025'!C9,Resultados!$F$440:$F$465),"")</f>
        <v>0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IF(C10&lt;&gt;"",IF(G10+Resultados!$M$26&gt;$G$8,"J","L"),"")</f>
        <v>J</v>
      </c>
      <c r="G10" s="137">
        <f>VLOOKUP(B10,'Dummy Table'!$A$3:$E$30,5,FALSE)</f>
        <v>99</v>
      </c>
      <c r="H10" s="30">
        <f>IF(B10="","",SUMIF(Resultados!$M$3:$M$30,C10,Resultados!$O$3:$O$30))</f>
        <v>1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0</v>
      </c>
      <c r="P10" s="23">
        <f>IF(C10&lt;&gt;"",SUMIF(Resultados!$C$248:$C$273,'Temporada 2025'!C10,Resultados!$F$248:$F$273),"")</f>
        <v>0</v>
      </c>
      <c r="Q10" s="23">
        <f>IF(C10&lt;&gt;"",SUMIF(Resultados!$C$276:$C$301,'Temporada 2025'!C10,Resultados!$F$276:$F$301),"")</f>
        <v>0</v>
      </c>
      <c r="R10" s="23">
        <f>IF(C10&lt;&gt;"",SUMIF(Resultados!$C$304:$C$329,'Temporada 2025'!C10,Resultados!$F$304:$F$329),"")</f>
        <v>0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0</v>
      </c>
      <c r="U10" s="23">
        <f>IF(C10&lt;&gt;"",SUMIF(Resultados!$C$389:$C$437,'Temporada 2025'!C10,Resultados!$F$389:$F$437),"")</f>
        <v>0</v>
      </c>
      <c r="V10" s="23">
        <f>IF(C10&lt;&gt;"",SUMIF(Resultados!$C$440:$C$465,'Temporada 2025'!C10,Resultados!$F$440:$F$465),"")</f>
        <v>0</v>
      </c>
      <c r="W10" s="23">
        <f>IF(C10&lt;&gt;"",SUMIF(Resultados!$C$468:$C$493,'Temporada 2025'!C10,Resultados!$F$468:$F$493),"")</f>
        <v>0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IF(C11&lt;&gt;"",IF(G11+Resultados!$M$26&gt;$G$8,"J","L"),"")</f>
        <v>J</v>
      </c>
      <c r="G11" s="137">
        <f>VLOOKUP(B11,'Dummy Table'!$A$3:$E$30,5,FALSE)</f>
        <v>93</v>
      </c>
      <c r="H11" s="30">
        <f>IF(B11="","",SUMIF(Resultados!$M$3:$M$30,C11,Resultados!$O$3:$O$30))</f>
        <v>0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0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0</v>
      </c>
      <c r="R11" s="23">
        <f>IF(C11&lt;&gt;"",SUMIF(Resultados!$C$304:$C$329,'Temporada 2025'!C11,Resultados!$F$304:$F$329),"")</f>
        <v>0</v>
      </c>
      <c r="S11" s="23">
        <f>IF(C11&lt;&gt;"",SUMIF(Resultados!$C$332:$C$357,'Temporada 2025'!C11,Resultados!$F$332:$F$357),"")</f>
        <v>0</v>
      </c>
      <c r="T11" s="23">
        <f>IF(C11&lt;&gt;"",SUMIF(Resultados!$C$360:$C$385,'Temporada 2025'!C11,Resultados!$F$360:$F$385),"")</f>
        <v>0</v>
      </c>
      <c r="U11" s="23">
        <f>IF(C11&lt;&gt;"",SUMIF(Resultados!$C$389:$C$437,'Temporada 2025'!C11,Resultados!$F$389:$F$437),"")</f>
        <v>0</v>
      </c>
      <c r="V11" s="23">
        <f>IF(C11&lt;&gt;"",SUMIF(Resultados!$C$440:$C$465,'Temporada 2025'!C11,Resultados!$F$440:$F$465),"")</f>
        <v>0</v>
      </c>
      <c r="W11" s="23">
        <f>IF(C11&lt;&gt;"",SUMIF(Resultados!$C$468:$C$493,'Temporada 2025'!C11,Resultados!$F$468:$F$493),"")</f>
        <v>0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Kimi Antonelli</v>
      </c>
      <c r="D12" s="28" t="str">
        <f>VLOOKUP(B12,'Dummy Table'!$A$3:$C$30,3,FALSE)</f>
        <v>Itália</v>
      </c>
      <c r="E12" s="28" t="str">
        <f>VLOOKUP(B12,'Dummy Table'!$A$3:$D$30,4,FALSE)</f>
        <v>Mercedes</v>
      </c>
      <c r="F12" s="29" t="str">
        <f>IF(C12&lt;&gt;"",IF(G12+Resultados!$M$26&gt;$G$8,"J","L"),"")</f>
        <v>J</v>
      </c>
      <c r="G12" s="137">
        <f>VLOOKUP(B12,'Dummy Table'!$A$3:$E$30,5,FALSE)</f>
        <v>54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12</v>
      </c>
      <c r="J12" s="23">
        <f>IF(C12&lt;&gt;"",SUMIF(Resultados!$C$33:$C$81,'Temporada 2025'!C12,Resultados!$F$33:$F$81),"")</f>
        <v>10</v>
      </c>
      <c r="K12" s="23">
        <f>IF(C12&lt;&gt;"",SUMIF(Resultados!$C$84:$C$109,'Temporada 2025'!C12,Resultados!$F$84:$F$109),"")</f>
        <v>8</v>
      </c>
      <c r="L12" s="23">
        <f>IF(C12&lt;&gt;"",SUMIF(Resultados!$C$112:$C$137,'Temporada 2025'!C12,Resultados!$F$112:$F$137),"")</f>
        <v>0</v>
      </c>
      <c r="M12" s="23">
        <f>IF(C12&lt;&gt;"",SUMIF(Resultados!$C$140:$C$165,'Temporada 2025'!C12,Resultados!$F$140:$F$165),"")</f>
        <v>14</v>
      </c>
      <c r="N12" s="23">
        <f>IF(C12&lt;&gt;"",SUMIF(Resultados!$C$169:$C$217,'Temporada 2025'!C12,Resultados!$F$169:$F$217),"")</f>
        <v>10</v>
      </c>
      <c r="O12" s="23">
        <f>IF(C12&lt;&gt;"",SUMIF(Resultados!$C$220:$C$245,'Temporada 2025'!C12,Resultados!$F$220:$F$245),"")</f>
        <v>0</v>
      </c>
      <c r="P12" s="23">
        <f>IF(C12&lt;&gt;"",SUMIF(Resultados!$C$248:$C$273,'Temporada 2025'!C12,Resultados!$F$248:$F$273),"")</f>
        <v>0</v>
      </c>
      <c r="Q12" s="23">
        <f>IF(C12&lt;&gt;"",SUMIF(Resultados!$C$276:$C$301,'Temporada 2025'!C12,Resultados!$F$276:$F$301),"")</f>
        <v>0</v>
      </c>
      <c r="R12" s="23">
        <f>IF(C12&lt;&gt;"",SUMIF(Resultados!$C$304:$C$329,'Temporada 2025'!C12,Resultados!$F$304:$F$329),"")</f>
        <v>0</v>
      </c>
      <c r="S12" s="23">
        <f>IF(C12&lt;&gt;"",SUMIF(Resultados!$C$332:$C$357,'Temporada 2025'!C12,Resultados!$F$332:$F$357),"")</f>
        <v>0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0</v>
      </c>
      <c r="V12" s="23">
        <f>IF(C12&lt;&gt;"",SUMIF(Resultados!$C$440:$C$465,'Temporada 2025'!C12,Resultados!$F$440:$F$465),"")</f>
        <v>0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Charles Leclerc</v>
      </c>
      <c r="D13" s="28" t="str">
        <f>VLOOKUP(B13,'Dummy Table'!$A$3:$C$30,3,FALSE)</f>
        <v>Mônaco</v>
      </c>
      <c r="E13" s="28" t="str">
        <f>VLOOKUP(B13,'Dummy Table'!$A$3:$D$30,4,FALSE)</f>
        <v>Ferrari</v>
      </c>
      <c r="F13" s="29" t="str">
        <f>IF(C13&lt;&gt;"",IF(G13+Resultados!$M$26&gt;$G$8,"J","L"),"")</f>
        <v>J</v>
      </c>
      <c r="G13" s="137">
        <f>VLOOKUP(B13,'Dummy Table'!$A$3:$E$30,5,FALSE)</f>
        <v>53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4</v>
      </c>
      <c r="J13" s="23">
        <f>IF(C13&lt;&gt;"",SUMIF(Resultados!$C$33:$C$81,'Temporada 2025'!C13,Resultados!$F$33:$F$81),"")</f>
        <v>4</v>
      </c>
      <c r="K13" s="23">
        <f>IF(C13&lt;&gt;"",SUMIF(Resultados!$C$84:$C$109,'Temporada 2025'!C13,Resultados!$F$84:$F$109),"")</f>
        <v>12</v>
      </c>
      <c r="L13" s="23">
        <f>IF(C13&lt;&gt;"",SUMIF(Resultados!$C$112:$C$137,'Temporada 2025'!C13,Resultados!$F$112:$F$137),"")</f>
        <v>12</v>
      </c>
      <c r="M13" s="23">
        <f>IF(C13&lt;&gt;"",SUMIF(Resultados!$C$140:$C$165,'Temporada 2025'!C13,Resultados!$F$140:$F$165),"")</f>
        <v>15</v>
      </c>
      <c r="N13" s="23">
        <f>IF(C13&lt;&gt;"",SUMIF(Resultados!$C$169:$C$217,'Temporada 2025'!C13,Resultados!$F$169:$F$217),"")</f>
        <v>6</v>
      </c>
      <c r="O13" s="23">
        <f>IF(C13&lt;&gt;"",SUMIF(Resultados!$C$220:$C$245,'Temporada 2025'!C13,Resultados!$F$220:$F$245),"")</f>
        <v>0</v>
      </c>
      <c r="P13" s="23">
        <f>IF(C13&lt;&gt;"",SUMIF(Resultados!$C$248:$C$273,'Temporada 2025'!C13,Resultados!$F$248:$F$273),"")</f>
        <v>0</v>
      </c>
      <c r="Q13" s="23">
        <f>IF(C13&lt;&gt;"",SUMIF(Resultados!$C$276:$C$301,'Temporada 2025'!C13,Resultados!$F$276:$F$301),"")</f>
        <v>0</v>
      </c>
      <c r="R13" s="23">
        <f>IF(C13&lt;&gt;"",SUMIF(Resultados!$C$304:$C$329,'Temporada 2025'!C13,Resultados!$F$304:$F$329),"")</f>
        <v>0</v>
      </c>
      <c r="S13" s="23">
        <f>IF(C13&lt;&gt;"",SUMIF(Resultados!$C$332:$C$357,'Temporada 2025'!C13,Resultados!$F$332:$F$357),"")</f>
        <v>0</v>
      </c>
      <c r="T13" s="23">
        <f>IF(C13&lt;&gt;"",SUMIF(Resultados!$C$360:$C$385,'Temporada 2025'!C13,Resultados!$F$360:$F$385),"")</f>
        <v>0</v>
      </c>
      <c r="U13" s="23">
        <f>IF(C13&lt;&gt;"",SUMIF(Resultados!$C$389:$C$437,'Temporada 2025'!C13,Resultados!$F$389:$F$437),"")</f>
        <v>0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Lewis Hamilton</v>
      </c>
      <c r="D14" s="28" t="str">
        <f>VLOOKUP(B14,'Dummy Table'!$A$3:$C$30,3,FALSE)</f>
        <v>Inglaterra</v>
      </c>
      <c r="E14" s="28" t="str">
        <f>VLOOKUP(B14,'Dummy Table'!$A$3:$D$30,4,FALSE)</f>
        <v>Ferrari</v>
      </c>
      <c r="F14" s="29" t="str">
        <f>IF(C14&lt;&gt;"",IF(G14+Resultados!$M$26&gt;$G$8,"J","L"),"")</f>
        <v>J</v>
      </c>
      <c r="G14" s="137">
        <f>VLOOKUP(B14,'Dummy Table'!$A$3:$E$30,5,FALSE)</f>
        <v>35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</v>
      </c>
      <c r="J14" s="23">
        <f>IF(C14&lt;&gt;"",SUMIF(Resultados!$C$33:$C$81,'Temporada 2025'!C14,Resultados!$F$33:$F$81),"")</f>
        <v>8</v>
      </c>
      <c r="K14" s="23">
        <f>IF(C14&lt;&gt;"",SUMIF(Resultados!$C$84:$C$109,'Temporada 2025'!C14,Resultados!$F$84:$F$109),"")</f>
        <v>6</v>
      </c>
      <c r="L14" s="23">
        <f>IF(C14&lt;&gt;"",SUMIF(Resultados!$C$112:$C$137,'Temporada 2025'!C14,Resultados!$F$112:$F$137),"")</f>
        <v>10</v>
      </c>
      <c r="M14" s="23">
        <f>IF(C14&lt;&gt;"",SUMIF(Resultados!$C$140:$C$165,'Temporada 2025'!C14,Resultados!$F$140:$F$165),"")</f>
        <v>0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0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0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IF(C15&lt;&gt;"",IF(G15+Resultados!$M$26&gt;$G$8,"J","L"),"")</f>
        <v>J</v>
      </c>
      <c r="G15" s="137">
        <f>VLOOKUP(B15,'Dummy Table'!$A$3:$E$30,5,FALSE)</f>
        <v>30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0</v>
      </c>
      <c r="P15" s="23">
        <f>IF(C15&lt;&gt;"",SUMIF(Resultados!$C$248:$C$273,'Temporada 2025'!C15,Resultados!$F$248:$F$273),"")</f>
        <v>0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0</v>
      </c>
      <c r="U15" s="23">
        <f>IF(C15&lt;&gt;"",SUMIF(Resultados!$C$389:$C$437,'Temporada 2025'!C15,Resultados!$F$389:$F$437),"")</f>
        <v>0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Lance Stroll</v>
      </c>
      <c r="D16" s="28" t="str">
        <f>VLOOKUP(B16,'Dummy Table'!$A$3:$C$30,3,FALSE)</f>
        <v>Canadá</v>
      </c>
      <c r="E16" s="28" t="str">
        <f>VLOOKUP(B16,'Dummy Table'!$A$3:$D$30,4,FALSE)</f>
        <v>Aston Martin</v>
      </c>
      <c r="F16" s="29" t="str">
        <f>IF(C16&lt;&gt;"",IF(G16+Resultados!$M$26&gt;$G$8,"J","L"),"")</f>
        <v>J</v>
      </c>
      <c r="G16" s="137">
        <f>VLOOKUP(B16,'Dummy Table'!$A$3:$E$30,5,FALSE)</f>
        <v>14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8</v>
      </c>
      <c r="J16" s="23">
        <f>IF(C16&lt;&gt;"",SUMIF(Resultados!$C$33:$C$81,'Temporada 2025'!C16,Resultados!$F$33:$F$81),"")</f>
        <v>2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4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0</v>
      </c>
      <c r="R16" s="23">
        <f>IF(C16&lt;&gt;"",SUMIF(Resultados!$C$304:$C$329,'Temporada 2025'!C16,Resultados!$F$304:$F$329),"")</f>
        <v>0</v>
      </c>
      <c r="S16" s="23">
        <f>IF(C16&lt;&gt;"",SUMIF(Resultados!$C$332:$C$357,'Temporada 2025'!C16,Resultados!$F$332:$F$357),"")</f>
        <v>0</v>
      </c>
      <c r="T16" s="23">
        <f>IF(C16&lt;&gt;"",SUMIF(Resultados!$C$360:$C$385,'Temporada 2025'!C16,Resultados!$F$360:$F$385),"")</f>
        <v>0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Esteban Ocon</v>
      </c>
      <c r="D17" s="28" t="str">
        <f>VLOOKUP(B17,'Dummy Table'!$A$3:$C$30,3,FALSE)</f>
        <v>França</v>
      </c>
      <c r="E17" s="28" t="str">
        <f>VLOOKUP(B17,'Dummy Table'!$A$3:$D$30,4,FALSE)</f>
        <v>Haas</v>
      </c>
      <c r="F17" s="29" t="str">
        <f>IF(C17&lt;&gt;"",IF(G17+Resultados!$M$26&gt;$G$8,"J","L"),"")</f>
        <v>J</v>
      </c>
      <c r="G17" s="137">
        <f>VLOOKUP(B17,'Dummy Table'!$A$3:$E$30,5,FALSE)</f>
        <v>14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10</v>
      </c>
      <c r="K17" s="23">
        <f>IF(C17&lt;&gt;"",SUMIF(Resultados!$C$84:$C$109,'Temporada 2025'!C17,Resultados!$F$84:$F$109),"")</f>
        <v>0</v>
      </c>
      <c r="L17" s="23">
        <f>IF(C17&lt;&gt;"",SUMIF(Resultados!$C$112:$C$137,'Temporada 2025'!C17,Resultados!$F$112:$F$137),"")</f>
        <v>4</v>
      </c>
      <c r="M17" s="23">
        <f>IF(C17&lt;&gt;"",SUMIF(Resultados!$C$140:$C$165,'Temporada 2025'!C17,Resultados!$F$140:$F$165),"")</f>
        <v>0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0</v>
      </c>
      <c r="P17" s="23">
        <f>IF(C17&lt;&gt;"",SUMIF(Resultados!$C$248:$C$273,'Temporada 2025'!C17,Resultados!$F$248:$F$273),"")</f>
        <v>0</v>
      </c>
      <c r="Q17" s="23">
        <f>IF(C17&lt;&gt;"",SUMIF(Resultados!$C$276:$C$301,'Temporada 2025'!C17,Resultados!$F$276:$F$301),"")</f>
        <v>0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0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0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Yuki Tsunoda</v>
      </c>
      <c r="D18" s="28" t="str">
        <f>VLOOKUP(B18,'Dummy Table'!$A$3:$C$30,3,FALSE)</f>
        <v>Japão</v>
      </c>
      <c r="E18" s="28" t="str">
        <f>VLOOKUP(B18,'Dummy Table'!$A$3:$D$30,4,FALSE)</f>
        <v>Red Bull</v>
      </c>
      <c r="F18" s="29" t="str">
        <f>IF(C18&lt;&gt;"",IF(G18+Resultados!$M$26&gt;$G$8,"J","L"),"")</f>
        <v>J</v>
      </c>
      <c r="G18" s="137">
        <f>VLOOKUP(B18,'Dummy Table'!$A$3:$E$30,5,FALSE)</f>
        <v>9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0</v>
      </c>
      <c r="J18" s="23">
        <f>IF(C18&lt;&gt;"",SUMIF(Resultados!$C$33:$C$81,'Temporada 2025'!C18,Resultados!$F$33:$F$81),"")</f>
        <v>3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2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0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0</v>
      </c>
      <c r="W18" s="23">
        <f>IF(C18&lt;&gt;"",SUMIF(Resultados!$C$468:$C$493,'Temporada 2025'!C18,Resultados!$F$468:$F$493),"")</f>
        <v>0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Pierre Gasly</v>
      </c>
      <c r="D19" s="28" t="str">
        <f>VLOOKUP(B19,'Dummy Table'!$A$3:$C$30,3,FALSE)</f>
        <v>França</v>
      </c>
      <c r="E19" s="28" t="str">
        <f>VLOOKUP(B19,'Dummy Table'!$A$3:$D$30,4,FALSE)</f>
        <v>Alpine</v>
      </c>
      <c r="F19" s="29" t="str">
        <f>IF(C19&lt;&gt;"",IF(G19+Resultados!$M$26&gt;$G$8,"J","L"),"")</f>
        <v>J</v>
      </c>
      <c r="G19" s="137">
        <f>VLOOKUP(B19,'Dummy Table'!$A$3:$E$30,5,FALSE)</f>
        <v>7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0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6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1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0</v>
      </c>
      <c r="R19" s="23">
        <f>IF(C19&lt;&gt;"",SUMIF(Resultados!$C$304:$C$329,'Temporada 2025'!C19,Resultados!$F$304:$F$329),"")</f>
        <v>0</v>
      </c>
      <c r="S19" s="23">
        <f>IF(C19&lt;&gt;"",SUMIF(Resultados!$C$332:$C$357,'Temporada 2025'!C19,Resultados!$F$332:$F$357),"")</f>
        <v>0</v>
      </c>
      <c r="T19" s="23">
        <f>IF(C19&lt;&gt;"",SUMIF(Resultados!$C$360:$C$385,'Temporada 2025'!C19,Resultados!$F$360:$F$385),"")</f>
        <v>0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0</v>
      </c>
      <c r="W19" s="23">
        <f>IF(C19&lt;&gt;"",SUMIF(Resultados!$C$468:$C$493,'Temporada 2025'!C19,Resultados!$F$468:$F$493),"")</f>
        <v>0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Carlos Sainz</v>
      </c>
      <c r="D20" s="28" t="str">
        <f>VLOOKUP(B20,'Dummy Table'!$A$3:$C$30,3,FALSE)</f>
        <v>Espanha</v>
      </c>
      <c r="E20" s="28" t="str">
        <f>VLOOKUP(B20,'Dummy Table'!$A$3:$D$30,4,FALSE)</f>
        <v>Williams</v>
      </c>
      <c r="F20" s="29" t="str">
        <f>IF(C20&lt;&gt;"",IF(G20+Resultados!$M$26&gt;$G$8,"J","L"),"")</f>
        <v>J</v>
      </c>
      <c r="G20" s="137">
        <f>VLOOKUP(B20,'Dummy Table'!$A$3:$E$30,5,FALSE)</f>
        <v>7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1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0</v>
      </c>
      <c r="M20" s="23">
        <f>IF(C20&lt;&gt;"",SUMIF(Resultados!$C$140:$C$165,'Temporada 2025'!C20,Resultados!$F$140:$F$165),"")</f>
        <v>4</v>
      </c>
      <c r="N20" s="23">
        <f>IF(C20&lt;&gt;"",SUMIF(Resultados!$C$169:$C$217,'Temporada 2025'!C20,Resultados!$F$169:$F$217),"")</f>
        <v>2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0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0</v>
      </c>
      <c r="S20" s="23">
        <f>IF(C20&lt;&gt;"",SUMIF(Resultados!$C$332:$C$357,'Temporada 2025'!C20,Resultados!$F$332:$F$357),"")</f>
        <v>0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0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0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Nico Hulkenberg</v>
      </c>
      <c r="D21" s="28" t="str">
        <f>VLOOKUP(B21,'Dummy Table'!$A$3:$C$30,3,FALSE)</f>
        <v>Alemanha</v>
      </c>
      <c r="E21" s="28" t="str">
        <f>VLOOKUP(B21,'Dummy Table'!$A$3:$D$30,4,FALSE)</f>
        <v>Kick Sauber</v>
      </c>
      <c r="F21" s="29" t="str">
        <f>IF(C21&lt;&gt;"",IF(G21+Resultados!$M$26&gt;$G$8,"J","L"),"")</f>
        <v>J</v>
      </c>
      <c r="G21" s="137">
        <f>VLOOKUP(B21,'Dummy Table'!$A$3:$E$30,5,FALSE)</f>
        <v>6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6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0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0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0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0</v>
      </c>
      <c r="U21" s="23">
        <f>IF(C21&lt;&gt;"",SUMIF(Resultados!$C$389:$C$437,'Temporada 2025'!C21,Resultados!$F$389:$F$437),"")</f>
        <v>0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Oliver Bearman</v>
      </c>
      <c r="D22" s="28" t="str">
        <f>VLOOKUP(B22,'Dummy Table'!$A$3:$C$30,3,FALSE)</f>
        <v>Inglaterra</v>
      </c>
      <c r="E22" s="28" t="str">
        <f>VLOOKUP(B22,'Dummy Table'!$A$3:$D$30,4,FALSE)</f>
        <v>Haas</v>
      </c>
      <c r="F22" s="29" t="str">
        <f>IF(C22&lt;&gt;"",IF(G22+Resultados!$M$26&gt;$G$8,"J","L"),"")</f>
        <v>J</v>
      </c>
      <c r="G22" s="137">
        <f>VLOOKUP(B22,'Dummy Table'!$A$3:$E$30,5,FALSE)</f>
        <v>6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4</v>
      </c>
      <c r="K22" s="23">
        <f>IF(C22&lt;&gt;"",SUMIF(Resultados!$C$84:$C$109,'Temporada 2025'!C22,Resultados!$F$84:$F$109),"")</f>
        <v>1</v>
      </c>
      <c r="L22" s="23">
        <f>IF(C22&lt;&gt;"",SUMIF(Resultados!$C$112:$C$137,'Temporada 2025'!C22,Resultados!$F$112:$F$137),"")</f>
        <v>1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0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0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0</v>
      </c>
      <c r="V22" s="23">
        <f>IF(C22&lt;&gt;"",SUMIF(Resultados!$C$440:$C$465,'Temporada 2025'!C22,Resultados!$F$440:$F$465),"")</f>
        <v>0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Isack Hadjar</v>
      </c>
      <c r="D23" s="28" t="str">
        <f>VLOOKUP(B23,'Dummy Table'!$A$3:$C$30,3,FALSE)</f>
        <v>França</v>
      </c>
      <c r="E23" s="28" t="str">
        <f>VLOOKUP(B23,'Dummy Table'!$A$3:$D$30,4,FALSE)</f>
        <v>Racing Bulls</v>
      </c>
      <c r="F23" s="29" t="str">
        <f>IF(C23&lt;&gt;"",IF(G23+Resultados!$M$26&gt;$G$8,"J","L"),"")</f>
        <v>J</v>
      </c>
      <c r="G23" s="137">
        <f>VLOOKUP(B23,'Dummy Table'!$A$3:$E$30,5,FALSE)</f>
        <v>5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0</v>
      </c>
      <c r="K23" s="23">
        <f>IF(C23&lt;&gt;"",SUMIF(Resultados!$C$84:$C$109,'Temporada 2025'!C23,Resultados!$F$84:$F$109),"")</f>
        <v>4</v>
      </c>
      <c r="L23" s="23">
        <f>IF(C23&lt;&gt;"",SUMIF(Resultados!$C$112:$C$137,'Temporada 2025'!C23,Resultados!$F$112:$F$137),"")</f>
        <v>0</v>
      </c>
      <c r="M23" s="23">
        <f>IF(C23&lt;&gt;"",SUMIF(Resultados!$C$140:$C$165,'Temporada 2025'!C23,Resultados!$F$140:$F$165),"")</f>
        <v>1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0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0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Fernando Alonso</v>
      </c>
      <c r="D24" s="28" t="str">
        <f>VLOOKUP(B24,'Dummy Table'!$A$3:$C$30,3,FALSE)</f>
        <v>Espanha</v>
      </c>
      <c r="E24" s="28" t="str">
        <f>VLOOKUP(B24,'Dummy Table'!$A$3:$D$30,4,FALSE)</f>
        <v>Aston Martin</v>
      </c>
      <c r="F24" s="29" t="str">
        <f>IF(C24&lt;&gt;"",IF(G24+Resultados!$M$26&gt;$G$8,"J","L"),"")</f>
        <v>J</v>
      </c>
      <c r="G24" s="137">
        <f>VLOOKUP(B24,'Dummy Table'!$A$3:$E$30,5,FALSE)</f>
        <v>0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0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0</v>
      </c>
      <c r="M24" s="23">
        <f>IF(C24&lt;&gt;"",SUMIF(Resultados!$C$140:$C$165,'Temporada 2025'!C24,Resultados!$F$140:$F$165),"")</f>
        <v>0</v>
      </c>
      <c r="N24" s="23">
        <f>IF(C24&lt;&gt;"",SUMIF(Resultados!$C$169:$C$217,'Temporada 2025'!C24,Resultados!$F$169:$F$217),"")</f>
        <v>0</v>
      </c>
      <c r="O24" s="23">
        <f>IF(C24&lt;&gt;"",SUMIF(Resultados!$C$220:$C$245,'Temporada 2025'!C24,Resultados!$F$220:$F$245),"")</f>
        <v>0</v>
      </c>
      <c r="P24" s="23">
        <f>IF(C24&lt;&gt;"",SUMIF(Resultados!$C$248:$C$273,'Temporada 2025'!C24,Resultados!$F$248:$F$273),"")</f>
        <v>0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0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0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Liam Lawson</v>
      </c>
      <c r="D25" s="28" t="str">
        <f>VLOOKUP(B25,'Dummy Table'!$A$3:$C$30,3,FALSE)</f>
        <v>Austrália</v>
      </c>
      <c r="E25" s="28" t="str">
        <f>VLOOKUP(B25,'Dummy Table'!$A$3:$D$30,4,FALSE)</f>
        <v>Red Bull</v>
      </c>
      <c r="F25" s="29" t="str">
        <f>IF(C25&lt;&gt;"",IF(G25+Resultados!$M$26&gt;$G$8,"J","L"),"")</f>
        <v>J</v>
      </c>
      <c r="G25" s="137">
        <f>VLOOKUP(B25,'Dummy Table'!$A$3:$E$30,5,FALSE)</f>
        <v>0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0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0</v>
      </c>
      <c r="V25" s="23">
        <f>IF(C25&lt;&gt;"",SUMIF(Resultados!$C$440:$C$465,'Temporada 2025'!C25,Resultados!$F$440:$F$465),"")</f>
        <v>0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Jack Doohan</v>
      </c>
      <c r="D26" s="28" t="str">
        <f>VLOOKUP(B26,'Dummy Table'!$A$3:$C$30,3,FALSE)</f>
        <v>Austrália</v>
      </c>
      <c r="E26" s="28" t="str">
        <f>VLOOKUP(B26,'Dummy Table'!$A$3:$D$30,4,FALSE)</f>
        <v>Alpine</v>
      </c>
      <c r="F26" s="29" t="str">
        <f>IF(C26&lt;&gt;"",IF(G26+Resultados!$M$26&gt;$G$8,"J","L"),"")</f>
        <v>J</v>
      </c>
      <c r="G26" s="137">
        <f>VLOOKUP(B26,'Dummy Table'!$A$3:$E$30,5,FALSE)</f>
        <v>0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0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0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0</v>
      </c>
      <c r="O26" s="23">
        <f>IF(C26&lt;&gt;"",SUMIF(Resultados!$C$220:$C$245,'Temporada 2025'!C26,Resultados!$F$220:$F$245),"")</f>
        <v>0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0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Gabriel Bortoleto</v>
      </c>
      <c r="D27" s="28" t="str">
        <f>VLOOKUP(B27,'Dummy Table'!$A$3:$C$30,3,FALSE)</f>
        <v>Brasil</v>
      </c>
      <c r="E27" s="28" t="str">
        <f>VLOOKUP(B27,'Dummy Table'!$A$3:$D$30,4,FALSE)</f>
        <v>Kick Sauber</v>
      </c>
      <c r="F27" s="29" t="str">
        <f>IF(C27&lt;&gt;"",IF(G27+Resultados!$M$26&gt;$G$8,"J","L"),"")</f>
        <v>J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Franco Colapinto</v>
      </c>
      <c r="D28" s="28" t="str">
        <f>VLOOKUP(B28,'Dummy Table'!$A$3:$C$30,3,FALSE)</f>
        <v>Argentina</v>
      </c>
      <c r="E28" s="28" t="str">
        <f>VLOOKUP(B28,'Dummy Table'!$A$3:$D$30,4,FALSE)</f>
        <v>Alpine</v>
      </c>
      <c r="F28" s="29" t="str">
        <f>IF(C28&lt;&gt;"",IF(G28+Resultados!$M$26&gt;$G$8,"J","L"),"")</f>
        <v>J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IF(C29&lt;&gt;"",IF(G29+Resultados!$M$26&gt;$G$8,"J","L"),"")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IF(C30&lt;&gt;"",IF(G30+Resultados!$M$26&gt;$G$8,"J","L"),"")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IF(C31&lt;&gt;"",IF(G31+Resultados!$M$26&gt;$G$8,"J","L"),"")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IF(C32&lt;&gt;"",IF(G32+Resultados!$M$26&gt;$G$8,"J",""),"")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IF(C33&lt;&gt;"",IF(G33+Resultados!$M$26&gt;$G$8,"J",""),"")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IF(C34&lt;&gt;"",IF(G34+Resultados!$M$26&gt;$G$8,"J",""),"")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IF(C35&lt;&gt;"",IF(G35+Resultados!$M$26&gt;$G$8,"J",""),"")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318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4" t="s">
        <v>250</v>
      </c>
      <c r="C37" s="144" t="s">
        <v>238</v>
      </c>
      <c r="D37" s="144" t="s">
        <v>16</v>
      </c>
      <c r="E37" s="144" t="s">
        <v>241</v>
      </c>
      <c r="F37" s="144" t="s">
        <v>251</v>
      </c>
      <c r="G37" s="144" t="s">
        <v>252</v>
      </c>
      <c r="H37" s="144"/>
      <c r="I37" s="145" t="s">
        <v>237</v>
      </c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</row>
    <row r="38" spans="2:32" x14ac:dyDescent="0.2">
      <c r="B38" s="144"/>
      <c r="C38" s="144"/>
      <c r="D38" s="144"/>
      <c r="E38" s="144"/>
      <c r="F38" s="144"/>
      <c r="G38" s="144"/>
      <c r="H38" s="144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246</v>
      </c>
      <c r="H39" s="30"/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0</v>
      </c>
      <c r="P39" s="23">
        <f>IF(C39&lt;&gt;"",SUMIF(Resultados!$E$248:$E$273,'Temporada 2025'!C39,Resultados!$F$248:$F$273),"")</f>
        <v>0</v>
      </c>
      <c r="Q39" s="23">
        <f>IF(C39&lt;&gt;"",SUMIF(Resultados!$E$276:$E$301,'Temporada 2025'!C39,Resultados!$F$276:$F$301),"")</f>
        <v>0</v>
      </c>
      <c r="R39" s="23">
        <f>IF(C39&lt;&gt;"",SUMIF(Resultados!$E$304:$E$329,'Temporada 2025'!C39,Resultados!$F$304:$F$329),"")</f>
        <v>0</v>
      </c>
      <c r="S39" s="23">
        <f>IF(C39&lt;&gt;"",SUMIF(Resultados!$E$332:$E$357,'Temporada 2025'!C39,Resultados!$F$332:$F$357),"")</f>
        <v>0</v>
      </c>
      <c r="T39" s="23">
        <f>IF(C39&lt;&gt;"",SUMIF(Resultados!$E$360:$E$385,'Temporada 2025'!C39,Resultados!$F$360:$F$385),"")</f>
        <v>0</v>
      </c>
      <c r="U39" s="23">
        <f>IF(C39&lt;&gt;"",SUMIF(Resultados!$E$389:$E$437,'Temporada 2025'!C39,Resultados!$F$389:$F$437),"")</f>
        <v>0</v>
      </c>
      <c r="V39" s="23">
        <f>IF(C39&lt;&gt;"",SUMIF(Resultados!$E$440:$E$465,'Temporada 2025'!C39,Resultados!$F$440:$F$465),"")</f>
        <v>0</v>
      </c>
      <c r="W39" s="23">
        <f>IF(C39&lt;&gt;"",SUMIF(Resultados!$E$468:$E$493,'Temporada 2025'!C39,Resultados!$F$468:$F$493),"")</f>
        <v>0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Mercedes</v>
      </c>
      <c r="D40" s="28" t="str">
        <f>VLOOKUP(B40,'Dummy Table'!$A$34:$C$47,3,FALSE)</f>
        <v>Alemanha</v>
      </c>
      <c r="E40" s="28" t="str">
        <f>VLOOKUP(B40,'Dummy Table'!$A$34:$D$47,4,FALSE)</f>
        <v>Mercedes</v>
      </c>
      <c r="F40" s="29" t="str">
        <f>IF(C40&lt;&gt;"",IF(G40+Resultados!$K$30&gt;$G$39,"J","L"),"")</f>
        <v>J</v>
      </c>
      <c r="G40" s="137">
        <f>VLOOKUP(B40,'Dummy Table'!$A$34:$E$47,5,FALSE)</f>
        <v>147</v>
      </c>
      <c r="H40" s="30"/>
      <c r="I40" s="23">
        <f>IF(C40&lt;&gt;"",SUMIF(Resultados!$E$4:$E$29,'Temporada 2025'!C40,Resultados!$F$4:$F$29),"")</f>
        <v>27</v>
      </c>
      <c r="J40" s="23">
        <f>IF(C40&lt;&gt;"",SUMIF(Resultados!$E$33:$E$81,'Temporada 2025'!C40,Resultados!$F$33:$F$81),"")</f>
        <v>30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18</v>
      </c>
      <c r="M40" s="23">
        <f>IF(C40&lt;&gt;"",SUMIF(Resultados!$E$140:$E$165,'Temporada 2025'!C40,Resultados!$F$140:$F$165),"")</f>
        <v>24</v>
      </c>
      <c r="N40" s="23">
        <f>IF(C40&lt;&gt;"",SUMIF(Resultados!$E$169:$E$217,'Temporada 2025'!C40,Resultados!$F$169:$F$217),"")</f>
        <v>30</v>
      </c>
      <c r="O40" s="23">
        <f>IF(C40&lt;&gt;"",SUMIF(Resultados!$E$220:$E$245,'Temporada 2025'!C40,Resultados!$F$220:$F$245),"")</f>
        <v>0</v>
      </c>
      <c r="P40" s="23">
        <f>IF(C40&lt;&gt;"",SUMIF(Resultados!$E$248:$E$273,'Temporada 2025'!C40,Resultados!$F$248:$F$273),"")</f>
        <v>0</v>
      </c>
      <c r="Q40" s="23">
        <f>IF(C40&lt;&gt;"",SUMIF(Resultados!$E$276:$E$301,'Temporada 2025'!C40,Resultados!$F$276:$F$301),"")</f>
        <v>0</v>
      </c>
      <c r="R40" s="23">
        <f>IF(C40&lt;&gt;"",SUMIF(Resultados!$E$304:$E$329,'Temporada 2025'!C40,Resultados!$F$304:$F$329),"")</f>
        <v>0</v>
      </c>
      <c r="S40" s="23">
        <f>IF(C40&lt;&gt;"",SUMIF(Resultados!$E$332:$E$357,'Temporada 2025'!C40,Resultados!$F$332:$F$357),"")</f>
        <v>0</v>
      </c>
      <c r="T40" s="23">
        <f>IF(C40&lt;&gt;"",SUMIF(Resultados!$E$360:$E$385,'Temporada 2025'!C40,Resultados!$F$360:$F$385),"")</f>
        <v>0</v>
      </c>
      <c r="U40" s="23">
        <f>IF(C40&lt;&gt;"",SUMIF(Resultados!$E$389:$E$437,'Temporada 2025'!C40,Resultados!$F$389:$F$437),"")</f>
        <v>0</v>
      </c>
      <c r="V40" s="23">
        <f>IF(C40&lt;&gt;"",SUMIF(Resultados!$E$440:$E$465,'Temporada 2025'!C40,Resultados!$F$440:$F$465),"")</f>
        <v>0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Red Bull</v>
      </c>
      <c r="D41" s="28" t="str">
        <f>VLOOKUP(B41,'Dummy Table'!$A$34:$C$47,3,FALSE)</f>
        <v>Áustria</v>
      </c>
      <c r="E41" s="28" t="str">
        <f>VLOOKUP(B41,'Dummy Table'!$A$34:$D$47,4,FALSE)</f>
        <v>RBPT</v>
      </c>
      <c r="F41" s="29" t="str">
        <f>IF(C41&lt;&gt;"",IF(G41+Resultados!$K$30&gt;$G$39,"J","L"),"")</f>
        <v>J</v>
      </c>
      <c r="G41" s="137">
        <f>VLOOKUP(B41,'Dummy Table'!$A$34:$E$47,5,FALSE)</f>
        <v>105</v>
      </c>
      <c r="H41" s="30"/>
      <c r="I41" s="23">
        <f>IF(C41&lt;&gt;"",SUMIF(Resultados!$E$4:$E$29,'Temporada 2025'!C41,Resultados!$F$4:$F$29),"")</f>
        <v>18</v>
      </c>
      <c r="J41" s="23">
        <f>IF(C41&lt;&gt;"",SUMIF(Resultados!$E$33:$E$81,'Temporada 2025'!C41,Resultados!$F$33:$F$81),"")</f>
        <v>21</v>
      </c>
      <c r="K41" s="23">
        <f>IF(C41&lt;&gt;"",SUMIF(Resultados!$E$84:$E$109,'Temporada 2025'!C41,Resultados!$F$84:$F$109),"")</f>
        <v>25</v>
      </c>
      <c r="L41" s="23">
        <f>IF(C41&lt;&gt;"",SUMIF(Resultados!$E$112:$E$137,'Temporada 2025'!C41,Resultados!$F$112:$F$137),"")</f>
        <v>10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16</v>
      </c>
      <c r="O41" s="23">
        <f>IF(C41&lt;&gt;"",SUMIF(Resultados!$E$220:$E$245,'Temporada 2025'!C41,Resultados!$F$220:$F$245),"")</f>
        <v>0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0</v>
      </c>
      <c r="R41" s="23">
        <f>IF(C41&lt;&gt;"",SUMIF(Resultados!$E$304:$E$329,'Temporada 2025'!C41,Resultados!$F$304:$F$329),"")</f>
        <v>0</v>
      </c>
      <c r="S41" s="23">
        <f>IF(C41&lt;&gt;"",SUMIF(Resultados!$E$332:$E$357,'Temporada 2025'!C41,Resultados!$F$332:$F$357),"")</f>
        <v>0</v>
      </c>
      <c r="T41" s="23">
        <f>IF(C41&lt;&gt;"",SUMIF(Resultados!$E$360:$E$385,'Temporada 2025'!C41,Resultados!$F$360:$F$385),"")</f>
        <v>0</v>
      </c>
      <c r="U41" s="23">
        <f>IF(C41&lt;&gt;"",SUMIF(Resultados!$E$389:$E$437,'Temporada 2025'!C41,Resultados!$F$389:$F$437),"")</f>
        <v>0</v>
      </c>
      <c r="V41" s="23">
        <f>IF(C41&lt;&gt;"",SUMIF(Resultados!$E$440:$E$465,'Temporada 2025'!C41,Resultados!$F$440:$F$465),"")</f>
        <v>0</v>
      </c>
      <c r="W41" s="23">
        <f>IF(C41&lt;&gt;"",SUMIF(Resultados!$E$468:$E$493,'Temporada 2025'!C41,Resultados!$F$468:$F$493),"")</f>
        <v>0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Ferrari</v>
      </c>
      <c r="D42" s="28" t="str">
        <f>VLOOKUP(B42,'Dummy Table'!$A$34:$C$47,3,FALSE)</f>
        <v>Itália</v>
      </c>
      <c r="E42" s="28" t="str">
        <f>VLOOKUP(B42,'Dummy Table'!$A$34:$D$47,4,FALSE)</f>
        <v>Ferrari</v>
      </c>
      <c r="F42" s="29" t="str">
        <f>IF(C42&lt;&gt;"",IF(G42+Resultados!$K$30&gt;$G$39,"J","L"),"")</f>
        <v>J</v>
      </c>
      <c r="G42" s="137">
        <f>VLOOKUP(B42,'Dummy Table'!$A$34:$E$47,5,FALSE)</f>
        <v>88</v>
      </c>
      <c r="H42" s="30"/>
      <c r="I42" s="23">
        <f>IF(C42&lt;&gt;"",SUMIF(Resultados!$E$4:$E$29,'Temporada 2025'!C42,Resultados!$F$4:$F$29),"")</f>
        <v>5</v>
      </c>
      <c r="J42" s="23">
        <f>IF(C42&lt;&gt;"",SUMIF(Resultados!$E$33:$E$81,'Temporada 2025'!C42,Resultados!$F$33:$F$81),"")</f>
        <v>12</v>
      </c>
      <c r="K42" s="23">
        <f>IF(C42&lt;&gt;"",SUMIF(Resultados!$E$84:$E$109,'Temporada 2025'!C42,Resultados!$F$84:$F$109),"")</f>
        <v>18</v>
      </c>
      <c r="L42" s="23">
        <f>IF(C42&lt;&gt;"",SUMIF(Resultados!$E$112:$E$137,'Temporada 2025'!C42,Resultados!$F$112:$F$137),"")</f>
        <v>22</v>
      </c>
      <c r="M42" s="23">
        <f>IF(C42&lt;&gt;"",SUMIF(Resultados!$E$140:$E$165,'Temporada 2025'!C42,Resultados!$F$140:$F$165),"")</f>
        <v>15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0</v>
      </c>
      <c r="P42" s="23">
        <f>IF(C42&lt;&gt;"",SUMIF(Resultados!$E$248:$E$273,'Temporada 2025'!C42,Resultados!$F$248:$F$273),"")</f>
        <v>0</v>
      </c>
      <c r="Q42" s="23">
        <f>IF(C42&lt;&gt;"",SUMIF(Resultados!$E$276:$E$301,'Temporada 2025'!C42,Resultados!$F$276:$F$301),"")</f>
        <v>0</v>
      </c>
      <c r="R42" s="23">
        <f>IF(C42&lt;&gt;"",SUMIF(Resultados!$E$304:$E$329,'Temporada 2025'!C42,Resultados!$F$304:$F$329),"")</f>
        <v>0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0</v>
      </c>
      <c r="U42" s="23">
        <f>IF(C42&lt;&gt;"",SUMIF(Resultados!$E$389:$E$437,'Temporada 2025'!C42,Resultados!$F$389:$F$437),"")</f>
        <v>0</v>
      </c>
      <c r="V42" s="23">
        <f>IF(C42&lt;&gt;"",SUMIF(Resultados!$E$440:$E$465,'Temporada 2025'!C42,Resultados!$F$440:$F$465),"")</f>
        <v>0</v>
      </c>
      <c r="W42" s="23">
        <f>IF(C42&lt;&gt;"",SUMIF(Resultados!$E$468:$E$493,'Temporada 2025'!C42,Resultados!$F$468:$F$493),"")</f>
        <v>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J</v>
      </c>
      <c r="G43" s="137">
        <f>VLOOKUP(B43,'Dummy Table'!$A$34:$E$47,5,FALSE)</f>
        <v>37</v>
      </c>
      <c r="H43" s="30"/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0</v>
      </c>
      <c r="P43" s="23">
        <f>IF(C43&lt;&gt;"",SUMIF(Resultados!$E$248:$E$273,'Temporada 2025'!C43,Resultados!$F$248:$F$273),"")</f>
        <v>0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0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0</v>
      </c>
      <c r="U43" s="23">
        <f>IF(C43&lt;&gt;"",SUMIF(Resultados!$E$389:$E$437,'Temporada 2025'!C43,Resultados!$F$389:$F$437),"")</f>
        <v>0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Haas</v>
      </c>
      <c r="D44" s="28" t="str">
        <f>VLOOKUP(B44,'Dummy Table'!$A$34:$C$47,3,FALSE)</f>
        <v>USA</v>
      </c>
      <c r="E44" s="28" t="str">
        <f>VLOOKUP(B44,'Dummy Table'!$A$34:$D$47,4,FALSE)</f>
        <v>Ferrari</v>
      </c>
      <c r="F44" s="29" t="str">
        <f>IF(C44&lt;&gt;"",IF(G44+Resultados!$K$30&gt;$G$39,"J","L"),"")</f>
        <v>J</v>
      </c>
      <c r="G44" s="137">
        <f>VLOOKUP(B44,'Dummy Table'!$A$34:$E$47,5,FALSE)</f>
        <v>20</v>
      </c>
      <c r="H44" s="30"/>
      <c r="I44" s="23">
        <f>IF(C44&lt;&gt;"",SUMIF(Resultados!$E$4:$E$29,'Temporada 2025'!C44,Resultados!$F$4:$F$29),"")</f>
        <v>0</v>
      </c>
      <c r="J44" s="23">
        <f>IF(C44&lt;&gt;"",SUMIF(Resultados!$E$33:$E$81,'Temporada 2025'!C44,Resultados!$F$33:$F$81),"")</f>
        <v>14</v>
      </c>
      <c r="K44" s="23">
        <f>IF(C44&lt;&gt;"",SUMIF(Resultados!$E$84:$E$109,'Temporada 2025'!C44,Resultados!$F$84:$F$109),"")</f>
        <v>1</v>
      </c>
      <c r="L44" s="23">
        <f>IF(C44&lt;&gt;"",SUMIF(Resultados!$E$112:$E$137,'Temporada 2025'!C44,Resultados!$F$112:$F$137),"")</f>
        <v>5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0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0</v>
      </c>
      <c r="R44" s="23">
        <f>IF(C44&lt;&gt;"",SUMIF(Resultados!$E$304:$E$329,'Temporada 2025'!C44,Resultados!$F$304:$F$329),"")</f>
        <v>0</v>
      </c>
      <c r="S44" s="23">
        <f>IF(C44&lt;&gt;"",SUMIF(Resultados!$E$332:$E$357,'Temporada 2025'!C44,Resultados!$F$332:$F$357),"")</f>
        <v>0</v>
      </c>
      <c r="T44" s="23">
        <f>IF(C44&lt;&gt;"",SUMIF(Resultados!$E$360:$E$385,'Temporada 2025'!C44,Resultados!$F$360:$F$385),"")</f>
        <v>0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0</v>
      </c>
      <c r="W44" s="23">
        <f>IF(C44&lt;&gt;"",SUMIF(Resultados!$E$468:$E$493,'Temporada 2025'!C44,Resultados!$F$468:$F$493),"")</f>
        <v>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Aston Martin</v>
      </c>
      <c r="D45" s="28" t="str">
        <f>VLOOKUP(B45,'Dummy Table'!$A$34:$C$47,3,FALSE)</f>
        <v>Inglaterra</v>
      </c>
      <c r="E45" s="28" t="str">
        <f>VLOOKUP(B45,'Dummy Table'!$A$34:$D$47,4,FALSE)</f>
        <v>Mercedes</v>
      </c>
      <c r="F45" s="29" t="str">
        <f>IF(C45&lt;&gt;"",IF(G45+Resultados!$K$30&gt;$G$39,"J","L"),"")</f>
        <v>J</v>
      </c>
      <c r="G45" s="137">
        <f>VLOOKUP(B45,'Dummy Table'!$A$34:$E$47,5,FALSE)</f>
        <v>14</v>
      </c>
      <c r="H45" s="30"/>
      <c r="I45" s="23">
        <f>IF(C45&lt;&gt;"",SUMIF(Resultados!$E$4:$E$29,'Temporada 2025'!C45,Resultados!$F$4:$F$29),"")</f>
        <v>8</v>
      </c>
      <c r="J45" s="23">
        <f>IF(C45&lt;&gt;"",SUMIF(Resultados!$E$33:$E$81,'Temporada 2025'!C45,Resultados!$F$33:$F$81),"")</f>
        <v>2</v>
      </c>
      <c r="K45" s="23">
        <f>IF(C45&lt;&gt;"",SUMIF(Resultados!$E$84:$E$109,'Temporada 2025'!C45,Resultados!$F$84:$F$109),"")</f>
        <v>0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0</v>
      </c>
      <c r="N45" s="23">
        <f>IF(C45&lt;&gt;"",SUMIF(Resultados!$E$169:$E$217,'Temporada 2025'!C45,Resultados!$F$169:$F$217),"")</f>
        <v>4</v>
      </c>
      <c r="O45" s="23">
        <f>IF(C45&lt;&gt;"",SUMIF(Resultados!$E$220:$E$245,'Temporada 2025'!C45,Resultados!$F$220:$F$245),"")</f>
        <v>0</v>
      </c>
      <c r="P45" s="23">
        <f>IF(C45&lt;&gt;"",SUMIF(Resultados!$E$248:$E$273,'Temporada 2025'!C45,Resultados!$F$248:$F$273),"")</f>
        <v>0</v>
      </c>
      <c r="Q45" s="23">
        <f>IF(C45&lt;&gt;"",SUMIF(Resultados!$E$276:$E$301,'Temporada 2025'!C45,Resultados!$F$276:$F$301),"")</f>
        <v>0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0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0</v>
      </c>
      <c r="V45" s="23">
        <f>IF(C45&lt;&gt;"",SUMIF(Resultados!$E$440:$E$465,'Temporada 2025'!C45,Resultados!$F$440:$F$465),"")</f>
        <v>0</v>
      </c>
      <c r="W45" s="23">
        <f>IF(C45&lt;&gt;"",SUMIF(Resultados!$E$468:$E$493,'Temporada 2025'!C45,Resultados!$F$468:$F$493),"")</f>
        <v>0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Racing Bulls</v>
      </c>
      <c r="D46" s="28" t="str">
        <f>VLOOKUP(B46,'Dummy Table'!$A$34:$C$47,3,FALSE)</f>
        <v>Itália</v>
      </c>
      <c r="E46" s="28" t="str">
        <f>VLOOKUP(B46,'Dummy Table'!$A$34:$D$47,4,FALSE)</f>
        <v>RBPT</v>
      </c>
      <c r="F46" s="29" t="str">
        <f>IF(C46&lt;&gt;"",IF(G46+Resultados!$K$30&gt;$G$39,"J","L"),"")</f>
        <v>J</v>
      </c>
      <c r="G46" s="137">
        <f>VLOOKUP(B46,'Dummy Table'!$A$34:$E$47,5,FALSE)</f>
        <v>8</v>
      </c>
      <c r="H46" s="30"/>
      <c r="I46" s="23">
        <f>IF(C46&lt;&gt;"",SUMIF(Resultados!$E$4:$E$29,'Temporada 2025'!C46,Resultados!$F$4:$F$29),"")</f>
        <v>0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4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1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0</v>
      </c>
      <c r="R46" s="23">
        <f>IF(C46&lt;&gt;"",SUMIF(Resultados!$E$304:$E$329,'Temporada 2025'!C46,Resultados!$F$304:$F$329),"")</f>
        <v>0</v>
      </c>
      <c r="S46" s="23">
        <f>IF(C46&lt;&gt;"",SUMIF(Resultados!$E$332:$E$357,'Temporada 2025'!C46,Resultados!$F$332:$F$357),"")</f>
        <v>0</v>
      </c>
      <c r="T46" s="23">
        <f>IF(C46&lt;&gt;"",SUMIF(Resultados!$E$360:$E$385,'Temporada 2025'!C46,Resultados!$F$360:$F$385),"")</f>
        <v>0</v>
      </c>
      <c r="U46" s="23">
        <f>IF(C46&lt;&gt;"",SUMIF(Resultados!$E$389:$E$437,'Temporada 2025'!C46,Resultados!$F$389:$F$437),"")</f>
        <v>0</v>
      </c>
      <c r="V46" s="23">
        <f>IF(C46&lt;&gt;"",SUMIF(Resultados!$E$440:$E$465,'Temporada 2025'!C46,Resultados!$F$440:$F$465),"")</f>
        <v>0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Alpine</v>
      </c>
      <c r="D47" s="28" t="str">
        <f>VLOOKUP(B47,'Dummy Table'!$A$34:$C$47,3,FALSE)</f>
        <v>França</v>
      </c>
      <c r="E47" s="28" t="str">
        <f>VLOOKUP(B47,'Dummy Table'!$A$34:$D$47,4,FALSE)</f>
        <v>Renault</v>
      </c>
      <c r="F47" s="29" t="str">
        <f>IF(C47&lt;&gt;"",IF(G47+Resultados!$K$30&gt;$G$39,"J","L"),"")</f>
        <v>J</v>
      </c>
      <c r="G47" s="137">
        <f>VLOOKUP(B47,'Dummy Table'!$A$34:$E$47,5,FALSE)</f>
        <v>7</v>
      </c>
      <c r="H47" s="30"/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0</v>
      </c>
      <c r="K47" s="23">
        <f>IF(C47&lt;&gt;"",SUMIF(Resultados!$E$84:$E$109,'Temporada 2025'!C47,Resultados!$F$84:$F$109),"")</f>
        <v>0</v>
      </c>
      <c r="L47" s="23">
        <f>IF(C47&lt;&gt;"",SUMIF(Resultados!$E$112:$E$137,'Temporada 2025'!C47,Resultados!$F$112:$F$137),"")</f>
        <v>6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1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0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0</v>
      </c>
      <c r="S47" s="23">
        <f>IF(C47&lt;&gt;"",SUMIF(Resultados!$E$332:$E$357,'Temporada 2025'!C47,Resultados!$F$332:$F$357),"")</f>
        <v>0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0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0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Kick Sauber</v>
      </c>
      <c r="D48" s="28" t="str">
        <f>VLOOKUP(B48,'Dummy Table'!$A$34:$C$47,3,FALSE)</f>
        <v>Suíça</v>
      </c>
      <c r="E48" s="28" t="str">
        <f>VLOOKUP(B48,'Dummy Table'!$A$34:$D$47,4,FALSE)</f>
        <v>Ferrari</v>
      </c>
      <c r="F48" s="29" t="str">
        <f>IF(C48&lt;&gt;"",IF(G48+Resultados!$K$30&gt;$G$39,"J","L"),"")</f>
        <v>J</v>
      </c>
      <c r="G48" s="137">
        <f>VLOOKUP(B48,'Dummy Table'!$A$34:$E$47,5,FALSE)</f>
        <v>6</v>
      </c>
      <c r="H48" s="30"/>
      <c r="I48" s="23">
        <f>IF(C48&lt;&gt;"",SUMIF(Resultados!$E$4:$E$29,'Temporada 2025'!C48,Resultados!$F$4:$F$29),"")</f>
        <v>6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0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0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0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0</v>
      </c>
      <c r="U48" s="23">
        <f>IF(C48&lt;&gt;"",SUMIF(Resultados!$E$389:$E$437,'Temporada 2025'!C48,Resultados!$F$389:$F$437),"")</f>
        <v>0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/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/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/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3" t="s">
        <v>256</v>
      </c>
      <c r="C54" s="143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G6:G7"/>
    <mergeCell ref="F6:F7"/>
    <mergeCell ref="I6:AF6"/>
    <mergeCell ref="B2:AF3"/>
    <mergeCell ref="B5:AF5"/>
    <mergeCell ref="B54:C54"/>
    <mergeCell ref="B37:B38"/>
    <mergeCell ref="B6:B7"/>
    <mergeCell ref="C37:C38"/>
    <mergeCell ref="D37:D38"/>
    <mergeCell ref="G37:G38"/>
    <mergeCell ref="H37:H38"/>
    <mergeCell ref="C6:C7"/>
    <mergeCell ref="D6:D7"/>
    <mergeCell ref="I37:AF37"/>
    <mergeCell ref="E6:E7"/>
    <mergeCell ref="H6:H7"/>
    <mergeCell ref="F37:F38"/>
    <mergeCell ref="E37:E38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</hyperlinks>
  <pageMargins left="0.2" right="0.38" top="0.984251969" bottom="0.984251969" header="0.5" footer="0.5"/>
  <pageSetup paperSize="9" orientation="landscape" horizontalDpi="300" verticalDpi="30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46" t="s">
        <v>28</v>
      </c>
      <c r="C2" s="146"/>
      <c r="D2" s="146"/>
      <c r="E2" s="146"/>
      <c r="F2" s="146"/>
      <c r="G2" s="146"/>
      <c r="H2" s="146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322</v>
      </c>
      <c r="F4" s="41" t="s">
        <v>24</v>
      </c>
      <c r="G4" s="156" t="s">
        <v>27</v>
      </c>
      <c r="H4" s="156"/>
    </row>
    <row r="5" spans="2:8" ht="12.75" customHeight="1" x14ac:dyDescent="0.2">
      <c r="B5" s="154">
        <v>1</v>
      </c>
      <c r="C5" s="153">
        <f>'Calendário atual'!B2</f>
        <v>45732</v>
      </c>
      <c r="D5" s="150" t="str">
        <f>'Calendário atual'!C2</f>
        <v>Australia</v>
      </c>
      <c r="E5" s="147" t="str">
        <f>'Calendário atual'!D2</f>
        <v>FORMULA 1 LOUIS VUITTON AUSTRALIAN GRAND PRIX 2025</v>
      </c>
      <c r="F5" s="150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54"/>
      <c r="C6" s="153"/>
      <c r="D6" s="151"/>
      <c r="E6" s="148"/>
      <c r="F6" s="151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54"/>
      <c r="C7" s="153"/>
      <c r="D7" s="152"/>
      <c r="E7" s="149"/>
      <c r="F7" s="152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53">
        <f>'Calendário atual'!B3</f>
        <v>45739</v>
      </c>
      <c r="D8" s="152" t="str">
        <f>'Calendário atual'!C3</f>
        <v>China</v>
      </c>
      <c r="E8" s="147" t="str">
        <f>'Calendário atual'!D3</f>
        <v>FORMULA 1 HEINEKEN CHINESE GRAND PRIX 2025</v>
      </c>
      <c r="F8" s="150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54"/>
      <c r="C9" s="153"/>
      <c r="D9" s="155"/>
      <c r="E9" s="148"/>
      <c r="F9" s="151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54"/>
      <c r="C10" s="153"/>
      <c r="D10" s="155"/>
      <c r="E10" s="149"/>
      <c r="F10" s="152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54">
        <v>3</v>
      </c>
      <c r="C11" s="153">
        <f>'Calendário atual'!B4</f>
        <v>45753</v>
      </c>
      <c r="D11" s="155" t="str">
        <f>'Calendário atual'!C4</f>
        <v>Japão</v>
      </c>
      <c r="E11" s="147" t="str">
        <f>'Calendário atual'!D4</f>
        <v>FORMULA 1 LENOVO JAPANESE GRAND PRIX 2025</v>
      </c>
      <c r="F11" s="150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54"/>
      <c r="C12" s="153"/>
      <c r="D12" s="155"/>
      <c r="E12" s="148"/>
      <c r="F12" s="151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54"/>
      <c r="C13" s="153"/>
      <c r="D13" s="155"/>
      <c r="E13" s="149"/>
      <c r="F13" s="152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54">
        <v>4</v>
      </c>
      <c r="C14" s="153">
        <f>'Calendário atual'!B5</f>
        <v>45760</v>
      </c>
      <c r="D14" s="155" t="str">
        <f>'Calendário atual'!C5</f>
        <v>Bahrein</v>
      </c>
      <c r="E14" s="147" t="str">
        <f>'Calendário atual'!D5</f>
        <v>FORMULA 1 GULF AIR BAHRAIN GRAND PRIX 2025</v>
      </c>
      <c r="F14" s="150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54"/>
      <c r="C15" s="153"/>
      <c r="D15" s="155"/>
      <c r="E15" s="148"/>
      <c r="F15" s="151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54"/>
      <c r="C16" s="153"/>
      <c r="D16" s="155"/>
      <c r="E16" s="149"/>
      <c r="F16" s="152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54">
        <v>5</v>
      </c>
      <c r="C17" s="153">
        <f>'Calendário atual'!B6</f>
        <v>45767</v>
      </c>
      <c r="D17" s="155" t="str">
        <f>'Calendário atual'!C6</f>
        <v>Arabia Saudita</v>
      </c>
      <c r="E17" s="147" t="str">
        <f>'Calendário atual'!D6</f>
        <v>FORMULA 1 STC SAUDI ARABIAN GRAND PRIX 2025</v>
      </c>
      <c r="F17" s="150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54"/>
      <c r="C18" s="153"/>
      <c r="D18" s="155"/>
      <c r="E18" s="148"/>
      <c r="F18" s="151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54"/>
      <c r="C19" s="153"/>
      <c r="D19" s="155"/>
      <c r="E19" s="149"/>
      <c r="F19" s="152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54">
        <v>6</v>
      </c>
      <c r="C20" s="153">
        <f>'Calendário atual'!B7</f>
        <v>45781</v>
      </c>
      <c r="D20" s="155" t="str">
        <f>'Calendário atual'!C7</f>
        <v>USA</v>
      </c>
      <c r="E20" s="147" t="str">
        <f>'Calendário atual'!D7</f>
        <v>FORMULA 1 CRYPTO.COM MIAMI GRAND PRIX 2025</v>
      </c>
      <c r="F20" s="155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54"/>
      <c r="C21" s="153"/>
      <c r="D21" s="155"/>
      <c r="E21" s="148"/>
      <c r="F21" s="155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54"/>
      <c r="C22" s="153"/>
      <c r="D22" s="155"/>
      <c r="E22" s="149"/>
      <c r="F22" s="155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54">
        <v>7</v>
      </c>
      <c r="C23" s="153">
        <f>'Calendário atual'!B8</f>
        <v>45795</v>
      </c>
      <c r="D23" s="155" t="str">
        <f>'Calendário atual'!C8</f>
        <v>Itália</v>
      </c>
      <c r="E23" s="147" t="str">
        <f>'Calendário atual'!D8</f>
        <v>FORMULA 1 AWS GRAN PREMIO DEL MADE IN ITALY E DELL'EMILIA-ROMAGNA 2025</v>
      </c>
      <c r="F23" s="155" t="str">
        <f>'Calendário atual'!E8</f>
        <v>Imola</v>
      </c>
      <c r="G23" s="37">
        <v>1</v>
      </c>
      <c r="H23" s="43" t="str">
        <f>IF(Resultados!C220&lt;&gt;"",Resultados!C220,"")</f>
        <v/>
      </c>
    </row>
    <row r="24" spans="2:8" ht="12.75" customHeight="1" x14ac:dyDescent="0.2">
      <c r="B24" s="154"/>
      <c r="C24" s="153"/>
      <c r="D24" s="155"/>
      <c r="E24" s="148"/>
      <c r="F24" s="155"/>
      <c r="G24" s="44">
        <v>2</v>
      </c>
      <c r="H24" s="45" t="str">
        <f>IF(Resultados!C221&lt;&gt;"",Resultados!C221,"")</f>
        <v/>
      </c>
    </row>
    <row r="25" spans="2:8" ht="12.75" customHeight="1" x14ac:dyDescent="0.2">
      <c r="B25" s="154"/>
      <c r="C25" s="153"/>
      <c r="D25" s="155"/>
      <c r="E25" s="149"/>
      <c r="F25" s="155"/>
      <c r="G25" s="46">
        <v>3</v>
      </c>
      <c r="H25" s="47" t="str">
        <f>IF(Resultados!C222&lt;&gt;"",Resultados!C222,"")</f>
        <v/>
      </c>
    </row>
    <row r="26" spans="2:8" ht="12.75" customHeight="1" x14ac:dyDescent="0.2">
      <c r="B26" s="154">
        <v>8</v>
      </c>
      <c r="C26" s="153">
        <f>'Calendário atual'!B9</f>
        <v>45802</v>
      </c>
      <c r="D26" s="155" t="str">
        <f>'Calendário atual'!C9</f>
        <v>Mônaco</v>
      </c>
      <c r="E26" s="147" t="str">
        <f>'Calendário atual'!D9</f>
        <v>FORMULA 1 TAG HEUER GRAND PRIX DE MONACO 2025</v>
      </c>
      <c r="F26" s="155" t="str">
        <f>'Calendário atual'!E9</f>
        <v>Monaco</v>
      </c>
      <c r="G26" s="37">
        <v>1</v>
      </c>
      <c r="H26" s="43" t="str">
        <f>IF(Resultados!C248&lt;&gt;"",Resultados!C248,"")</f>
        <v/>
      </c>
    </row>
    <row r="27" spans="2:8" ht="12.75" customHeight="1" x14ac:dyDescent="0.2">
      <c r="B27" s="154"/>
      <c r="C27" s="153"/>
      <c r="D27" s="155"/>
      <c r="E27" s="148"/>
      <c r="F27" s="155"/>
      <c r="G27" s="44">
        <v>2</v>
      </c>
      <c r="H27" s="45" t="str">
        <f>IF(Resultados!C249&lt;&gt;"",Resultados!C249,"")</f>
        <v/>
      </c>
    </row>
    <row r="28" spans="2:8" ht="12.75" customHeight="1" x14ac:dyDescent="0.2">
      <c r="B28" s="154"/>
      <c r="C28" s="153"/>
      <c r="D28" s="155"/>
      <c r="E28" s="149"/>
      <c r="F28" s="155"/>
      <c r="G28" s="46">
        <v>3</v>
      </c>
      <c r="H28" s="47" t="str">
        <f>IF(Resultados!C250&lt;&gt;"",Resultados!C250,"")</f>
        <v/>
      </c>
    </row>
    <row r="29" spans="2:8" ht="12.75" customHeight="1" x14ac:dyDescent="0.2">
      <c r="B29" s="154">
        <v>9</v>
      </c>
      <c r="C29" s="153">
        <f>'Calendário atual'!B10</f>
        <v>45809</v>
      </c>
      <c r="D29" s="155" t="str">
        <f>'Calendário atual'!C10</f>
        <v>Espanha</v>
      </c>
      <c r="E29" s="147" t="str">
        <f>'Calendário atual'!D10</f>
        <v>FORMULA 1 ARAMCO GRAN PREMIO DE ESPAÑA 2025</v>
      </c>
      <c r="F29" s="155" t="str">
        <f>'Calendário atual'!E10</f>
        <v>Circuit de Catalunya</v>
      </c>
      <c r="G29" s="37">
        <v>1</v>
      </c>
      <c r="H29" s="43" t="str">
        <f>IF(Resultados!C276&lt;&gt;"",Resultados!C276,"")</f>
        <v/>
      </c>
    </row>
    <row r="30" spans="2:8" ht="12.75" customHeight="1" x14ac:dyDescent="0.2">
      <c r="B30" s="154"/>
      <c r="C30" s="153"/>
      <c r="D30" s="155"/>
      <c r="E30" s="148"/>
      <c r="F30" s="155"/>
      <c r="G30" s="44">
        <v>2</v>
      </c>
      <c r="H30" s="45" t="str">
        <f>IF(Resultados!C277&lt;&gt;"",Resultados!C277,"")</f>
        <v/>
      </c>
    </row>
    <row r="31" spans="2:8" ht="12.75" customHeight="1" x14ac:dyDescent="0.2">
      <c r="B31" s="154"/>
      <c r="C31" s="153"/>
      <c r="D31" s="155"/>
      <c r="E31" s="149"/>
      <c r="F31" s="155"/>
      <c r="G31" s="46">
        <v>3</v>
      </c>
      <c r="H31" s="47" t="str">
        <f>IF(Resultados!C278&lt;&gt;"",Resultados!C278,"")</f>
        <v/>
      </c>
    </row>
    <row r="32" spans="2:8" ht="12.75" customHeight="1" x14ac:dyDescent="0.2">
      <c r="B32" s="154">
        <v>10</v>
      </c>
      <c r="C32" s="153">
        <f>'Calendário atual'!B11</f>
        <v>45823</v>
      </c>
      <c r="D32" s="150" t="str">
        <f>'Calendário atual'!C11</f>
        <v>Canadá</v>
      </c>
      <c r="E32" s="147" t="str">
        <f>'Calendário atual'!D11</f>
        <v>FORMULA 1 PIRELLI GRAND PRIX DU CANADA 2025</v>
      </c>
      <c r="F32" s="150" t="str">
        <f>'Calendário atual'!E11</f>
        <v>Circuit Gilles Villeneuve</v>
      </c>
      <c r="G32" s="37">
        <v>1</v>
      </c>
      <c r="H32" s="43" t="str">
        <f>IF(Resultados!C304&lt;&gt;"",Resultados!C304,"")</f>
        <v/>
      </c>
    </row>
    <row r="33" spans="2:8" ht="12.75" customHeight="1" x14ac:dyDescent="0.2">
      <c r="B33" s="154"/>
      <c r="C33" s="153"/>
      <c r="D33" s="151"/>
      <c r="E33" s="148"/>
      <c r="F33" s="151"/>
      <c r="G33" s="44">
        <v>2</v>
      </c>
      <c r="H33" s="45" t="str">
        <f>IF(Resultados!C305&lt;&gt;"",Resultados!C305,"")</f>
        <v/>
      </c>
    </row>
    <row r="34" spans="2:8" ht="12.75" customHeight="1" x14ac:dyDescent="0.2">
      <c r="B34" s="154"/>
      <c r="C34" s="153"/>
      <c r="D34" s="152"/>
      <c r="E34" s="149"/>
      <c r="F34" s="152"/>
      <c r="G34" s="46">
        <v>3</v>
      </c>
      <c r="H34" s="47" t="str">
        <f>IF(Resultados!C306&lt;&gt;"",Resultados!C306,"")</f>
        <v/>
      </c>
    </row>
    <row r="35" spans="2:8" ht="12.75" customHeight="1" x14ac:dyDescent="0.2">
      <c r="B35" s="154">
        <v>11</v>
      </c>
      <c r="C35" s="153">
        <f>'Calendário atual'!B12</f>
        <v>45837</v>
      </c>
      <c r="D35" s="155" t="str">
        <f>'Calendário atual'!C12</f>
        <v>Austria</v>
      </c>
      <c r="E35" s="147" t="str">
        <f>'Calendário atual'!D12</f>
        <v>FORMULA 1 MSC CRUISES AUSTRIAN GRAND PRIX 2025</v>
      </c>
      <c r="F35" s="155" t="str">
        <f>'Calendário atual'!E12</f>
        <v>Red Bull Ring</v>
      </c>
      <c r="G35" s="37">
        <v>1</v>
      </c>
      <c r="H35" s="43" t="str">
        <f>IF(Resultados!C332&lt;&gt;"",Resultados!C332,"")</f>
        <v/>
      </c>
    </row>
    <row r="36" spans="2:8" ht="12.75" customHeight="1" x14ac:dyDescent="0.2">
      <c r="B36" s="154"/>
      <c r="C36" s="153"/>
      <c r="D36" s="155"/>
      <c r="E36" s="148"/>
      <c r="F36" s="155"/>
      <c r="G36" s="44">
        <v>2</v>
      </c>
      <c r="H36" s="45" t="str">
        <f>IF(Resultados!C333&lt;&gt;"",Resultados!C333,"")</f>
        <v/>
      </c>
    </row>
    <row r="37" spans="2:8" ht="12.75" customHeight="1" x14ac:dyDescent="0.2">
      <c r="B37" s="154"/>
      <c r="C37" s="153"/>
      <c r="D37" s="155"/>
      <c r="E37" s="149"/>
      <c r="F37" s="155"/>
      <c r="G37" s="46">
        <v>3</v>
      </c>
      <c r="H37" s="47" t="str">
        <f>IF(Resultados!C334&lt;&gt;"",Resultados!C334,"")</f>
        <v/>
      </c>
    </row>
    <row r="38" spans="2:8" ht="12.75" customHeight="1" x14ac:dyDescent="0.2">
      <c r="B38" s="154">
        <v>12</v>
      </c>
      <c r="C38" s="153">
        <f>'Calendário atual'!B13</f>
        <v>45844</v>
      </c>
      <c r="D38" s="155" t="str">
        <f>'Calendário atual'!C13</f>
        <v>Inglaterra</v>
      </c>
      <c r="E38" s="147" t="str">
        <f>'Calendário atual'!D13</f>
        <v>FORMULA 1 QATAR AIRWAYS BRITISH GRAND PRIX 2025</v>
      </c>
      <c r="F38" s="155" t="str">
        <f>'Calendário atual'!E13</f>
        <v>Silverston</v>
      </c>
      <c r="G38" s="37">
        <v>1</v>
      </c>
      <c r="H38" s="43" t="str">
        <f>IF(Resultados!C360&lt;&gt;"",Resultados!C360,"")</f>
        <v/>
      </c>
    </row>
    <row r="39" spans="2:8" ht="12.75" customHeight="1" x14ac:dyDescent="0.2">
      <c r="B39" s="154"/>
      <c r="C39" s="153"/>
      <c r="D39" s="155"/>
      <c r="E39" s="148"/>
      <c r="F39" s="155"/>
      <c r="G39" s="44">
        <v>2</v>
      </c>
      <c r="H39" s="45" t="str">
        <f>IF(Resultados!C361&lt;&gt;"",Resultados!C361,"")</f>
        <v/>
      </c>
    </row>
    <row r="40" spans="2:8" ht="12.75" customHeight="1" x14ac:dyDescent="0.2">
      <c r="B40" s="154"/>
      <c r="C40" s="153"/>
      <c r="D40" s="155"/>
      <c r="E40" s="149"/>
      <c r="F40" s="155"/>
      <c r="G40" s="46">
        <v>3</v>
      </c>
      <c r="H40" s="47" t="str">
        <f>IF(Resultados!C362&lt;&gt;"",Resultados!C362,"")</f>
        <v/>
      </c>
    </row>
    <row r="41" spans="2:8" ht="12.75" customHeight="1" x14ac:dyDescent="0.2">
      <c r="B41" s="154">
        <v>13</v>
      </c>
      <c r="C41" s="153">
        <f>'Calendário atual'!B14</f>
        <v>45865</v>
      </c>
      <c r="D41" s="155" t="str">
        <f>'Calendário atual'!C14</f>
        <v>Bélgica</v>
      </c>
      <c r="E41" s="147" t="str">
        <f>'Calendário atual'!D14</f>
        <v>FORMULA 1 MOËT &amp; CHANDON BELGIAN GRAND PRIX 2025</v>
      </c>
      <c r="F41" s="155" t="str">
        <f>'Calendário atual'!E14</f>
        <v>Spa-Francorchamps</v>
      </c>
      <c r="G41" s="37">
        <v>1</v>
      </c>
      <c r="H41" s="43" t="str">
        <f>IF(Resultados!C412&lt;&gt;"",Resultados!C412,"")</f>
        <v/>
      </c>
    </row>
    <row r="42" spans="2:8" ht="12.75" customHeight="1" x14ac:dyDescent="0.2">
      <c r="B42" s="154"/>
      <c r="C42" s="153"/>
      <c r="D42" s="155"/>
      <c r="E42" s="148"/>
      <c r="F42" s="155"/>
      <c r="G42" s="44">
        <v>2</v>
      </c>
      <c r="H42" s="45" t="str">
        <f>IF(Resultados!C413&lt;&gt;"",Resultados!C413,"")</f>
        <v/>
      </c>
    </row>
    <row r="43" spans="2:8" ht="12.75" customHeight="1" x14ac:dyDescent="0.2">
      <c r="B43" s="154"/>
      <c r="C43" s="153"/>
      <c r="D43" s="155"/>
      <c r="E43" s="149"/>
      <c r="F43" s="155"/>
      <c r="G43" s="46">
        <v>3</v>
      </c>
      <c r="H43" s="47" t="str">
        <f>IF(Resultados!C414&lt;&gt;"",Resultados!C414,"")</f>
        <v/>
      </c>
    </row>
    <row r="44" spans="2:8" ht="12.75" customHeight="1" x14ac:dyDescent="0.2">
      <c r="B44" s="154">
        <v>14</v>
      </c>
      <c r="C44" s="153">
        <f>'Calendário atual'!B15</f>
        <v>45872</v>
      </c>
      <c r="D44" s="155" t="str">
        <f>'Calendário atual'!C15</f>
        <v>Hungria</v>
      </c>
      <c r="E44" s="147" t="str">
        <f>'Calendário atual'!D15</f>
        <v>FORMULA 1 LENOVO HUNGARIAN GRAND PRIX 2025</v>
      </c>
      <c r="F44" s="155" t="str">
        <f>'Calendário atual'!E15</f>
        <v>Hungaroring</v>
      </c>
      <c r="G44" s="37">
        <v>1</v>
      </c>
      <c r="H44" s="43" t="str">
        <f>IF(Resultados!C440&lt;&gt;"",Resultados!C440,"")</f>
        <v/>
      </c>
    </row>
    <row r="45" spans="2:8" ht="12.75" customHeight="1" x14ac:dyDescent="0.2">
      <c r="B45" s="154"/>
      <c r="C45" s="153"/>
      <c r="D45" s="155"/>
      <c r="E45" s="148"/>
      <c r="F45" s="155"/>
      <c r="G45" s="44">
        <v>2</v>
      </c>
      <c r="H45" s="45" t="str">
        <f>IF(Resultados!C441&lt;&gt;"",Resultados!C441,"")</f>
        <v/>
      </c>
    </row>
    <row r="46" spans="2:8" ht="12.75" customHeight="1" x14ac:dyDescent="0.2">
      <c r="B46" s="154"/>
      <c r="C46" s="153"/>
      <c r="D46" s="155"/>
      <c r="E46" s="149"/>
      <c r="F46" s="155"/>
      <c r="G46" s="46">
        <v>3</v>
      </c>
      <c r="H46" s="47" t="str">
        <f>IF(Resultados!C442&lt;&gt;"",Resultados!C442,"")</f>
        <v/>
      </c>
    </row>
    <row r="47" spans="2:8" ht="12.75" customHeight="1" x14ac:dyDescent="0.2">
      <c r="B47" s="154">
        <v>15</v>
      </c>
      <c r="C47" s="153">
        <f>'Calendário atual'!B16</f>
        <v>45900</v>
      </c>
      <c r="D47" s="155" t="str">
        <f>'Calendário atual'!C16</f>
        <v>Holanda</v>
      </c>
      <c r="E47" s="147" t="str">
        <f>'Calendário atual'!D16</f>
        <v>FORMULA 1 HEINEKEN DUTCH GRAND PRIX 2025</v>
      </c>
      <c r="F47" s="155" t="str">
        <f>'Calendário atual'!E16</f>
        <v>Zandvoort</v>
      </c>
      <c r="G47" s="37">
        <v>1</v>
      </c>
      <c r="H47" s="43" t="str">
        <f>IF(Resultados!C468&lt;&gt;"",Resultados!C468,"")</f>
        <v/>
      </c>
    </row>
    <row r="48" spans="2:8" ht="12.75" customHeight="1" x14ac:dyDescent="0.2">
      <c r="B48" s="154"/>
      <c r="C48" s="153"/>
      <c r="D48" s="155"/>
      <c r="E48" s="148"/>
      <c r="F48" s="155"/>
      <c r="G48" s="44">
        <v>2</v>
      </c>
      <c r="H48" s="45" t="str">
        <f>IF(Resultados!C469&lt;&gt;"",Resultados!C469,"")</f>
        <v/>
      </c>
    </row>
    <row r="49" spans="2:8" ht="12.75" customHeight="1" x14ac:dyDescent="0.2">
      <c r="B49" s="154"/>
      <c r="C49" s="153"/>
      <c r="D49" s="155"/>
      <c r="E49" s="149"/>
      <c r="F49" s="155"/>
      <c r="G49" s="46">
        <v>3</v>
      </c>
      <c r="H49" s="47" t="str">
        <f>IF(Resultados!C470&lt;&gt;"",Resultados!C470,"")</f>
        <v/>
      </c>
    </row>
    <row r="50" spans="2:8" ht="12.75" customHeight="1" x14ac:dyDescent="0.2">
      <c r="B50" s="154">
        <v>16</v>
      </c>
      <c r="C50" s="153">
        <f>'Calendário atual'!B17</f>
        <v>45907</v>
      </c>
      <c r="D50" s="155" t="str">
        <f>'Calendário atual'!C17</f>
        <v>Itália</v>
      </c>
      <c r="E50" s="147" t="str">
        <f>'Calendário atual'!D17</f>
        <v>FORMULA 1 PIRELLI GRAN PREMIO D'ITALIA 2025</v>
      </c>
      <c r="F50" s="155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54"/>
      <c r="C51" s="153"/>
      <c r="D51" s="155"/>
      <c r="E51" s="148"/>
      <c r="F51" s="155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54"/>
      <c r="C52" s="153"/>
      <c r="D52" s="155"/>
      <c r="E52" s="149"/>
      <c r="F52" s="155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54">
        <v>17</v>
      </c>
      <c r="C53" s="153">
        <f>'Calendário atual'!B18</f>
        <v>45921</v>
      </c>
      <c r="D53" s="155" t="str">
        <f>'Calendário atual'!C18</f>
        <v>Azerbaijão</v>
      </c>
      <c r="E53" s="147" t="str">
        <f>'Calendário atual'!D18</f>
        <v>FORMULA 1 QATAR AIRWAYS AZERBAIJAN GRAND PRIX 2025</v>
      </c>
      <c r="F53" s="155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54"/>
      <c r="C54" s="153"/>
      <c r="D54" s="155"/>
      <c r="E54" s="148"/>
      <c r="F54" s="155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54"/>
      <c r="C55" s="153"/>
      <c r="D55" s="155"/>
      <c r="E55" s="149"/>
      <c r="F55" s="155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54">
        <v>18</v>
      </c>
      <c r="C56" s="153">
        <f>'Calendário atual'!B19</f>
        <v>45935</v>
      </c>
      <c r="D56" s="155" t="str">
        <f>'Calendário atual'!C19</f>
        <v>Singapura</v>
      </c>
      <c r="E56" s="147" t="str">
        <f>'Calendário atual'!D19</f>
        <v>FORMULA 1 SINGAPORE AIRLINES SINGAPORE GRAND PRIX 2025</v>
      </c>
      <c r="F56" s="155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54"/>
      <c r="C57" s="153"/>
      <c r="D57" s="155"/>
      <c r="E57" s="148"/>
      <c r="F57" s="155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54"/>
      <c r="C58" s="153"/>
      <c r="D58" s="155"/>
      <c r="E58" s="149"/>
      <c r="F58" s="155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54">
        <v>19</v>
      </c>
      <c r="C59" s="153">
        <f>'Calendário atual'!B20</f>
        <v>45949</v>
      </c>
      <c r="D59" s="155" t="str">
        <f>'Calendário atual'!C20</f>
        <v>USA</v>
      </c>
      <c r="E59" s="147" t="str">
        <f>'Calendário atual'!D20</f>
        <v>FORMULA 1 MSC CRUISES UNITED STATES GRAND PRIX 2025</v>
      </c>
      <c r="F59" s="155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54"/>
      <c r="C60" s="153"/>
      <c r="D60" s="155"/>
      <c r="E60" s="148"/>
      <c r="F60" s="155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54"/>
      <c r="C61" s="153"/>
      <c r="D61" s="155"/>
      <c r="E61" s="149"/>
      <c r="F61" s="155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54">
        <v>20</v>
      </c>
      <c r="C62" s="153">
        <f>'Calendário atual'!B21</f>
        <v>45956</v>
      </c>
      <c r="D62" s="155" t="str">
        <f>'Calendário atual'!C21</f>
        <v>México</v>
      </c>
      <c r="E62" s="147" t="str">
        <f>'Calendário atual'!D21</f>
        <v>FORMULA 1  GRAN PREMIO DE LA CIUDAD DE MÉXICO 2025</v>
      </c>
      <c r="F62" s="155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54"/>
      <c r="C63" s="153"/>
      <c r="D63" s="155"/>
      <c r="E63" s="148"/>
      <c r="F63" s="155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54"/>
      <c r="C64" s="153"/>
      <c r="D64" s="155"/>
      <c r="E64" s="149"/>
      <c r="F64" s="155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54">
        <v>21</v>
      </c>
      <c r="C65" s="153">
        <f>'Calendário atual'!B22</f>
        <v>45970</v>
      </c>
      <c r="D65" s="155" t="str">
        <f>'Calendário atual'!C22</f>
        <v>Brasil</v>
      </c>
      <c r="E65" s="147" t="str">
        <f>'Calendário atual'!D22</f>
        <v>FORMULA 1 MSC CRUISES GRANDE PRÊMIO DE SÃO PAULO 2025</v>
      </c>
      <c r="F65" s="155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54"/>
      <c r="C66" s="153"/>
      <c r="D66" s="155"/>
      <c r="E66" s="148"/>
      <c r="F66" s="155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54"/>
      <c r="C67" s="153"/>
      <c r="D67" s="155"/>
      <c r="E67" s="149"/>
      <c r="F67" s="155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54">
        <v>22</v>
      </c>
      <c r="C68" s="153">
        <f>'Calendário atual'!B23</f>
        <v>45983</v>
      </c>
      <c r="D68" s="155" t="str">
        <f>'Calendário atual'!C23</f>
        <v>USA</v>
      </c>
      <c r="E68" s="147" t="str">
        <f>'Calendário atual'!D23</f>
        <v>FORMULA 1 HEINEKEN LAS VEGAS GRAND PRIX 2025</v>
      </c>
      <c r="F68" s="155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54"/>
      <c r="C69" s="153"/>
      <c r="D69" s="155"/>
      <c r="E69" s="148"/>
      <c r="F69" s="155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54"/>
      <c r="C70" s="153"/>
      <c r="D70" s="155"/>
      <c r="E70" s="149"/>
      <c r="F70" s="155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54">
        <v>23</v>
      </c>
      <c r="C71" s="153">
        <f>'Calendário atual'!B24</f>
        <v>45991</v>
      </c>
      <c r="D71" s="155" t="str">
        <f>'Calendário atual'!C24</f>
        <v>Qatar</v>
      </c>
      <c r="E71" s="147" t="str">
        <f>'Calendário atual'!D24</f>
        <v>FORMULA 1 QATAR AIRWAYS QATAR GRAND PRIX 2025</v>
      </c>
      <c r="F71" s="155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54"/>
      <c r="C72" s="153"/>
      <c r="D72" s="155"/>
      <c r="E72" s="148"/>
      <c r="F72" s="155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54"/>
      <c r="C73" s="153"/>
      <c r="D73" s="155"/>
      <c r="E73" s="149"/>
      <c r="F73" s="155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54">
        <v>24</v>
      </c>
      <c r="C74" s="153">
        <f>'Calendário atual'!B25</f>
        <v>45998</v>
      </c>
      <c r="D74" s="155" t="str">
        <f>'Calendário atual'!C25</f>
        <v>Abu Dhabi</v>
      </c>
      <c r="E74" s="147" t="str">
        <f>'Calendário atual'!D25</f>
        <v>FORMULA 1 ETIHAD AIRWAYS ABU DHABI GRAND PRIX 2025</v>
      </c>
      <c r="F74" s="155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54"/>
      <c r="C75" s="153"/>
      <c r="D75" s="155"/>
      <c r="E75" s="148"/>
      <c r="F75" s="155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54"/>
      <c r="C76" s="153"/>
      <c r="D76" s="155"/>
      <c r="E76" s="149"/>
      <c r="F76" s="155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218" workbookViewId="0">
      <selection activeCell="C220" sqref="C220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7109375" style="66" customWidth="1"/>
    <col min="7" max="8" width="3.28515625" style="66" hidden="1" customWidth="1"/>
    <col min="9" max="9" width="2.140625" style="66" hidden="1" customWidth="1"/>
    <col min="10" max="10" width="3.5703125" style="67" hidden="1" customWidth="1"/>
    <col min="11" max="11" width="16.7109375" style="68" hidden="1" customWidth="1"/>
    <col min="12" max="12" width="3.28515625" style="68" hidden="1" customWidth="1"/>
    <col min="13" max="13" width="11.42578125" style="69" hidden="1" customWidth="1"/>
    <col min="14" max="14" width="8.140625" style="69" hidden="1" customWidth="1"/>
    <col min="15" max="15" width="3.7109375" style="69" hidden="1" customWidth="1"/>
    <col min="16" max="16" width="11.42578125" style="68" hidden="1" customWidth="1"/>
    <col min="17" max="17" width="8.140625" style="68" hidden="1" customWidth="1"/>
    <col min="18" max="18" width="4.140625" style="68" hidden="1" customWidth="1"/>
    <col min="19" max="19" width="11.42578125" style="68" hidden="1" customWidth="1"/>
    <col min="20" max="20" width="8.140625" style="68" hidden="1" customWidth="1"/>
    <col min="21" max="21" width="3.28515625" style="68" hidden="1" customWidth="1"/>
    <col min="22" max="23" width="0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320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398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340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319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>
        <f>C220</f>
        <v>0</v>
      </c>
      <c r="N9" s="74" t="str">
        <f>E220</f>
        <v/>
      </c>
      <c r="O9" s="74">
        <v>1</v>
      </c>
      <c r="P9" s="74">
        <f>C244</f>
        <v>0</v>
      </c>
      <c r="Q9" s="74" t="str">
        <f>D244</f>
        <v/>
      </c>
      <c r="R9" s="74">
        <v>1</v>
      </c>
      <c r="S9" s="74">
        <f>C245</f>
        <v>0</v>
      </c>
      <c r="T9" s="74" t="str">
        <f>E245</f>
        <v/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>
        <f>C248</f>
        <v>0</v>
      </c>
      <c r="N10" s="74" t="str">
        <f>E248</f>
        <v/>
      </c>
      <c r="O10" s="74">
        <v>1</v>
      </c>
      <c r="P10" s="74">
        <f>C272</f>
        <v>0</v>
      </c>
      <c r="Q10" s="74" t="str">
        <f>E272</f>
        <v/>
      </c>
      <c r="R10" s="74">
        <v>1</v>
      </c>
      <c r="S10" s="74">
        <f>C273</f>
        <v>0</v>
      </c>
      <c r="T10" s="74" t="str">
        <f>E273</f>
        <v/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>
        <f>C276</f>
        <v>0</v>
      </c>
      <c r="N11" s="74" t="str">
        <f>E276</f>
        <v/>
      </c>
      <c r="O11" s="74">
        <v>1</v>
      </c>
      <c r="P11" s="74">
        <f>C300</f>
        <v>0</v>
      </c>
      <c r="Q11" s="74" t="str">
        <f>E300</f>
        <v/>
      </c>
      <c r="R11" s="74">
        <v>1</v>
      </c>
      <c r="S11" s="74">
        <f>C301</f>
        <v>0</v>
      </c>
      <c r="T11" s="74" t="str">
        <f>E301</f>
        <v/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338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>
        <f>C304</f>
        <v>0</v>
      </c>
      <c r="N12" s="74" t="str">
        <f>E304</f>
        <v/>
      </c>
      <c r="O12" s="74">
        <v>1</v>
      </c>
      <c r="P12" s="74">
        <f>C328</f>
        <v>0</v>
      </c>
      <c r="Q12" s="74" t="str">
        <f>E328</f>
        <v/>
      </c>
      <c r="R12" s="74">
        <v>1</v>
      </c>
      <c r="S12" s="74">
        <f>C329</f>
        <v>0</v>
      </c>
      <c r="T12" s="74" t="str">
        <f>E329</f>
        <v/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>
        <f>C332</f>
        <v>0</v>
      </c>
      <c r="N13" s="74" t="str">
        <f>E332</f>
        <v/>
      </c>
      <c r="O13" s="74">
        <v>1</v>
      </c>
      <c r="P13" s="74">
        <f>C356</f>
        <v>0</v>
      </c>
      <c r="Q13" s="74" t="str">
        <f>E356</f>
        <v/>
      </c>
      <c r="R13" s="74">
        <v>1</v>
      </c>
      <c r="S13" s="74">
        <f>C357</f>
        <v>0</v>
      </c>
      <c r="T13" s="74" t="str">
        <f>E357</f>
        <v/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>
        <f>C360</f>
        <v>0</v>
      </c>
      <c r="N14" s="74" t="str">
        <f>E360</f>
        <v/>
      </c>
      <c r="O14" s="74">
        <v>1</v>
      </c>
      <c r="P14" s="74">
        <f>C384</f>
        <v>0</v>
      </c>
      <c r="Q14" s="74" t="str">
        <f>E384</f>
        <v/>
      </c>
      <c r="R14" s="74">
        <v>1</v>
      </c>
      <c r="S14" s="74">
        <f>C385</f>
        <v>0</v>
      </c>
      <c r="T14" s="74" t="str">
        <f>E385</f>
        <v/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343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>
        <f>C412</f>
        <v>0</v>
      </c>
      <c r="N15" s="74" t="str">
        <f>E412</f>
        <v/>
      </c>
      <c r="O15" s="74">
        <v>1</v>
      </c>
      <c r="P15" s="74">
        <f>C436</f>
        <v>0</v>
      </c>
      <c r="Q15" s="74" t="str">
        <f>E436</f>
        <v/>
      </c>
      <c r="R15" s="74">
        <v>1</v>
      </c>
      <c r="S15" s="74">
        <f>C437</f>
        <v>0</v>
      </c>
      <c r="T15" s="74" t="str">
        <f>E437</f>
        <v/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323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>
        <f>C440</f>
        <v>0</v>
      </c>
      <c r="N16" s="74" t="str">
        <f>E440</f>
        <v/>
      </c>
      <c r="O16" s="74">
        <v>1</v>
      </c>
      <c r="P16" s="74">
        <f>C464</f>
        <v>0</v>
      </c>
      <c r="Q16" s="74" t="str">
        <f>E464</f>
        <v/>
      </c>
      <c r="R16" s="74">
        <v>1</v>
      </c>
      <c r="S16" s="74">
        <f>C465</f>
        <v>0</v>
      </c>
      <c r="T16" s="74" t="str">
        <f>E465</f>
        <v/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342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>
        <f>C468</f>
        <v>0</v>
      </c>
      <c r="N17" s="74" t="str">
        <f>E468</f>
        <v/>
      </c>
      <c r="O17" s="74">
        <v>1</v>
      </c>
      <c r="P17" s="74">
        <f>C492</f>
        <v>0</v>
      </c>
      <c r="Q17" s="74" t="str">
        <f>E492</f>
        <v/>
      </c>
      <c r="R17" s="74">
        <v>1</v>
      </c>
      <c r="S17" s="74">
        <f>C493</f>
        <v>0</v>
      </c>
      <c r="T17" s="74" t="str">
        <f>E493</f>
        <v/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339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Red Bull</v>
      </c>
      <c r="F18" s="51" t="s">
        <v>324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348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324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324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347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324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341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324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345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324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t="12.75" hidden="1" customHeight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/>
      <c r="N24" s="74"/>
      <c r="O24" s="74">
        <v>1</v>
      </c>
      <c r="P24" s="74"/>
      <c r="Q24" s="74"/>
      <c r="R24" s="74">
        <v>1</v>
      </c>
      <c r="S24" s="74"/>
      <c r="T24" s="74"/>
      <c r="U24" s="68">
        <v>1</v>
      </c>
      <c r="V24" s="68"/>
      <c r="W24" s="68"/>
      <c r="X24" s="68"/>
    </row>
    <row r="25" spans="1:24" ht="12.75" hidden="1" customHeight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 t="s">
        <v>300</v>
      </c>
      <c r="N25" s="74" t="s">
        <v>300</v>
      </c>
      <c r="O25" s="74">
        <v>1</v>
      </c>
      <c r="P25" s="74"/>
      <c r="Q25" s="74"/>
      <c r="R25" s="74">
        <v>1</v>
      </c>
      <c r="S25" s="74"/>
      <c r="T25" s="74"/>
      <c r="U25" s="68">
        <v>1</v>
      </c>
      <c r="V25" s="68"/>
      <c r="W25" s="68"/>
      <c r="X25" s="68"/>
    </row>
    <row r="26" spans="1:24" ht="12.75" hidden="1" customHeight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SUM(G:G)+N26</f>
        <v>1317</v>
      </c>
      <c r="N26" s="74">
        <f>SUM(H:H)+O26</f>
        <v>835</v>
      </c>
      <c r="O26" s="74">
        <v>1</v>
      </c>
      <c r="P26" s="74"/>
      <c r="Q26" s="74"/>
      <c r="R26" s="74">
        <v>1</v>
      </c>
      <c r="S26" s="74"/>
      <c r="T26" s="74"/>
      <c r="U26" s="68">
        <v>1</v>
      </c>
      <c r="V26" s="68"/>
      <c r="W26" s="68"/>
      <c r="X26" s="68"/>
    </row>
    <row r="27" spans="1:24" ht="12.75" hidden="1" customHeight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M27" s="74" t="s">
        <v>301</v>
      </c>
      <c r="N27" s="74" t="s">
        <v>301</v>
      </c>
      <c r="O27" s="74">
        <v>1</v>
      </c>
      <c r="P27" s="74"/>
      <c r="Q27" s="74"/>
      <c r="R27" s="74">
        <v>1</v>
      </c>
      <c r="S27" s="74"/>
      <c r="T27" s="74"/>
      <c r="U27" s="68">
        <v>1</v>
      </c>
      <c r="V27" s="68"/>
      <c r="W27" s="68"/>
      <c r="X27" s="68"/>
    </row>
    <row r="28" spans="1:24" x14ac:dyDescent="0.2">
      <c r="B28" s="52" t="s">
        <v>249</v>
      </c>
      <c r="C28" s="53" t="s">
        <v>320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>
        <f>C712</f>
        <v>0</v>
      </c>
      <c r="N28" s="74" t="str">
        <f>E712</f>
        <v/>
      </c>
      <c r="O28" s="74">
        <v>1</v>
      </c>
      <c r="P28" s="74">
        <f>C736</f>
        <v>0</v>
      </c>
      <c r="Q28" s="74" t="str">
        <f>E736</f>
        <v/>
      </c>
      <c r="R28" s="74">
        <v>1</v>
      </c>
      <c r="S28" s="74">
        <f>C737</f>
        <v>0</v>
      </c>
      <c r="T28" s="74" t="str">
        <f>E737</f>
        <v/>
      </c>
      <c r="U28" s="68">
        <v>1</v>
      </c>
      <c r="V28" s="68"/>
      <c r="W28" s="68"/>
      <c r="X28" s="68"/>
    </row>
    <row r="29" spans="1:24" x14ac:dyDescent="0.2">
      <c r="B29" s="56" t="s">
        <v>239</v>
      </c>
      <c r="C29" s="57" t="s">
        <v>320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>
        <f>C764</f>
        <v>0</v>
      </c>
      <c r="N29" s="74" t="str">
        <f>E764</f>
        <v/>
      </c>
      <c r="O29" s="74">
        <v>1</v>
      </c>
      <c r="P29" s="74">
        <f>C788</f>
        <v>0</v>
      </c>
      <c r="Q29" s="74" t="str">
        <f>E788</f>
        <v/>
      </c>
      <c r="R29" s="74">
        <v>1</v>
      </c>
      <c r="S29" s="74">
        <f>C789</f>
        <v>0</v>
      </c>
      <c r="T29" s="74" t="str">
        <f>E789</f>
        <v/>
      </c>
      <c r="U29" s="68">
        <v>1</v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834</v>
      </c>
      <c r="M30" s="74">
        <f>C792</f>
        <v>0</v>
      </c>
      <c r="N30" s="74" t="str">
        <f>E792</f>
        <v/>
      </c>
      <c r="O30" s="74">
        <v>1</v>
      </c>
      <c r="P30" s="74">
        <f>C816</f>
        <v>0</v>
      </c>
      <c r="Q30" s="74" t="str">
        <f>E816</f>
        <v/>
      </c>
      <c r="R30" s="74">
        <v>1</v>
      </c>
      <c r="S30" s="74">
        <f>C817</f>
        <v>0</v>
      </c>
      <c r="T30" s="74" t="str">
        <f>E817</f>
        <v/>
      </c>
      <c r="U30" s="68">
        <v>1</v>
      </c>
      <c r="V30" s="68"/>
      <c r="W30" s="68"/>
      <c r="X30" s="68"/>
    </row>
    <row r="31" spans="1:24" x14ac:dyDescent="0.2">
      <c r="B31" s="134"/>
      <c r="C31" s="136" t="s">
        <v>400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338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1"/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M35" s="130"/>
      <c r="N35" s="130"/>
      <c r="O35" s="130"/>
    </row>
    <row r="36" spans="1:26" x14ac:dyDescent="0.2">
      <c r="B36" s="60">
        <f>$J$5</f>
        <v>4</v>
      </c>
      <c r="C36" s="48" t="s">
        <v>398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8"/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343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340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320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319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345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339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Red Bull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342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323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347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348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341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401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338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320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398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323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340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319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342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347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345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339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Red Bull</v>
      </c>
      <c r="F67" s="51"/>
      <c r="K67" s="71"/>
    </row>
    <row r="68" spans="1:26" x14ac:dyDescent="0.2">
      <c r="B68" s="60">
        <f>$J$14</f>
        <v>13</v>
      </c>
      <c r="C68" s="48" t="s">
        <v>341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348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343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324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402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402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402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338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320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338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398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340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345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319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342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343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347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341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339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Red Bull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323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348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340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338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398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320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323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343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342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340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319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345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341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339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Red Bull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348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347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324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402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338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338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338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320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398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340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340</v>
      </c>
      <c r="D146" s="49" t="str">
        <f>IF(C146&lt;&gt;"",VLOOKUP(C146,'Dummy Table'!$B$3:$C$30,2,FALSE),"")</f>
        <v>Itália</v>
      </c>
      <c r="E146" s="49" t="str">
        <f>IF(C146&lt;&gt;"",VLOOKUP(C146,'Dummy Table'!$B$3:$D$30,3,FALSE),"")</f>
        <v>Mercedes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347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319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345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339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Red Bull</v>
      </c>
      <c r="F151" s="51"/>
      <c r="K151" s="71"/>
    </row>
    <row r="152" spans="1:26" x14ac:dyDescent="0.2">
      <c r="B152" s="60">
        <f>$J$14</f>
        <v>13</v>
      </c>
      <c r="C152" s="48" t="s">
        <v>342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323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341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348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343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324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324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320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400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320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338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398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343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340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345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319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323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339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Red Bull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342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348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341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324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347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324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403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401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338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320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398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319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340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347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343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345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323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339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Red Bull</v>
      </c>
      <c r="F208" s="51" t="s">
        <v>324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348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324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342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324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341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324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320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/>
      <c r="D220" s="49" t="str">
        <f>IF(C220&lt;&gt;"",VLOOKUP(C220,'Dummy Table'!$B$3:$C$30,2,FALSE),"")</f>
        <v/>
      </c>
      <c r="E220" s="49" t="str">
        <f>IF(C220&lt;&gt;"",VLOOKUP(C220,'Dummy Table'!$B$3:$D$30,3,FALSE),"")</f>
        <v/>
      </c>
      <c r="F220" s="50">
        <v>25</v>
      </c>
      <c r="G220" s="66">
        <f>IF(C220="",F220,0)</f>
        <v>25</v>
      </c>
      <c r="H220" s="66">
        <f>IF(C220="",F220,0)</f>
        <v>25</v>
      </c>
      <c r="I220" s="66">
        <f>IF(C220="",1,0)</f>
        <v>1</v>
      </c>
      <c r="K220" s="71"/>
    </row>
    <row r="221" spans="1:26" x14ac:dyDescent="0.2">
      <c r="B221" s="60">
        <f>$J$3</f>
        <v>2</v>
      </c>
      <c r="C221" s="48"/>
      <c r="D221" s="49" t="str">
        <f>IF(C221&lt;&gt;"",VLOOKUP(C221,'Dummy Table'!$B$3:$C$30,2,FALSE),"")</f>
        <v/>
      </c>
      <c r="E221" s="49" t="str">
        <f>IF(C221&lt;&gt;"",VLOOKUP(C221,'Dummy Table'!$B$3:$D$30,3,FALSE),"")</f>
        <v/>
      </c>
      <c r="F221" s="50">
        <v>18</v>
      </c>
      <c r="H221" s="66">
        <f>IF(C221="",F221,0)</f>
        <v>18</v>
      </c>
      <c r="K221" s="71"/>
    </row>
    <row r="222" spans="1:26" x14ac:dyDescent="0.2">
      <c r="B222" s="60">
        <f>$J$4</f>
        <v>3</v>
      </c>
      <c r="C222" s="48"/>
      <c r="D222" s="49" t="str">
        <f>IF(C222&lt;&gt;"",VLOOKUP(C222,'Dummy Table'!$B$3:$C$30,2,FALSE),"")</f>
        <v/>
      </c>
      <c r="E222" s="49" t="str">
        <f>IF(C222&lt;&gt;"",VLOOKUP(C222,'Dummy Table'!$B$3:$D$30,3,FALSE),"")</f>
        <v/>
      </c>
      <c r="F222" s="50">
        <v>15</v>
      </c>
    </row>
    <row r="223" spans="1:26" x14ac:dyDescent="0.2">
      <c r="B223" s="60">
        <f>$J$5</f>
        <v>4</v>
      </c>
      <c r="C223" s="48"/>
      <c r="D223" s="49" t="str">
        <f>IF(C223&lt;&gt;"",VLOOKUP(C223,'Dummy Table'!$B$3:$C$30,2,FALSE),"")</f>
        <v/>
      </c>
      <c r="E223" s="49" t="str">
        <f>IF(C223&lt;&gt;"",VLOOKUP(C223,'Dummy Table'!$B$3:$D$30,3,FALSE),"")</f>
        <v/>
      </c>
      <c r="F223" s="50">
        <v>12</v>
      </c>
      <c r="K223" s="78"/>
    </row>
    <row r="224" spans="1:26" x14ac:dyDescent="0.2">
      <c r="B224" s="60">
        <f>$J$6</f>
        <v>5</v>
      </c>
      <c r="C224" s="48"/>
      <c r="D224" s="49" t="str">
        <f>IF(C224&lt;&gt;"",VLOOKUP(C224,'Dummy Table'!$B$3:$C$30,2,FALSE),"")</f>
        <v/>
      </c>
      <c r="E224" s="49" t="str">
        <f>IF(C224&lt;&gt;"",VLOOKUP(C224,'Dummy Table'!$B$3:$D$30,3,FALSE),"")</f>
        <v/>
      </c>
      <c r="F224" s="50">
        <v>10</v>
      </c>
    </row>
    <row r="225" spans="1:26" x14ac:dyDescent="0.2">
      <c r="B225" s="60">
        <f>$J$7</f>
        <v>6</v>
      </c>
      <c r="C225" s="48"/>
      <c r="D225" s="49" t="str">
        <f>IF(C225&lt;&gt;"",VLOOKUP(C225,'Dummy Table'!$B$3:$C$30,2,FALSE),"")</f>
        <v/>
      </c>
      <c r="E225" s="49" t="str">
        <f>IF(C225&lt;&gt;"",VLOOKUP(C225,'Dummy Table'!$B$3:$D$30,3,FALSE),"")</f>
        <v/>
      </c>
      <c r="F225" s="50">
        <v>8</v>
      </c>
      <c r="K225" s="71"/>
    </row>
    <row r="226" spans="1:26" x14ac:dyDescent="0.2">
      <c r="B226" s="60">
        <f>$J$8</f>
        <v>7</v>
      </c>
      <c r="C226" s="48"/>
      <c r="D226" s="49" t="str">
        <f>IF(C226&lt;&gt;"",VLOOKUP(C226,'Dummy Table'!$B$3:$C$30,2,FALSE),"")</f>
        <v/>
      </c>
      <c r="E226" s="49" t="str">
        <f>IF(C226&lt;&gt;"",VLOOKUP(C226,'Dummy Table'!$B$3:$D$30,3,FALSE),"")</f>
        <v/>
      </c>
      <c r="F226" s="50">
        <v>6</v>
      </c>
      <c r="K226" s="71"/>
    </row>
    <row r="227" spans="1:26" x14ac:dyDescent="0.2">
      <c r="B227" s="60">
        <f>$J$9</f>
        <v>8</v>
      </c>
      <c r="C227" s="48"/>
      <c r="D227" s="49" t="str">
        <f>IF(C227&lt;&gt;"",VLOOKUP(C227,'Dummy Table'!$B$3:$C$30,2,FALSE),"")</f>
        <v/>
      </c>
      <c r="E227" s="49" t="str">
        <f>IF(C227&lt;&gt;"",VLOOKUP(C227,'Dummy Table'!$B$3:$D$30,3,FALSE),"")</f>
        <v/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/>
      <c r="D228" s="49" t="str">
        <f>IF(C228&lt;&gt;"",VLOOKUP(C228,'Dummy Table'!$B$3:$C$30,2,FALSE),"")</f>
        <v/>
      </c>
      <c r="E228" s="49" t="str">
        <f>IF(C228&lt;&gt;"",VLOOKUP(C228,'Dummy Table'!$B$3:$D$30,3,FALSE),"")</f>
        <v/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/>
      <c r="D229" s="49" t="str">
        <f>IF(C229&lt;&gt;"",VLOOKUP(C229,'Dummy Table'!$B$3:$C$30,2,FALSE),"")</f>
        <v/>
      </c>
      <c r="E229" s="49" t="str">
        <f>IF(C229&lt;&gt;"",VLOOKUP(C229,'Dummy Table'!$B$3:$D$30,3,FALSE),"")</f>
        <v/>
      </c>
      <c r="F229" s="50">
        <v>1</v>
      </c>
      <c r="K229" s="71"/>
    </row>
    <row r="230" spans="1:26" x14ac:dyDescent="0.2">
      <c r="B230" s="60">
        <f>$J$12</f>
        <v>11</v>
      </c>
      <c r="C230" s="48"/>
      <c r="D230" s="49" t="str">
        <f>IF(C230&lt;&gt;"",VLOOKUP(C230,'Dummy Table'!$B$3:$C$30,2,FALSE),"")</f>
        <v/>
      </c>
      <c r="E230" s="49" t="str">
        <f>IF(C230&lt;&gt;"",VLOOKUP(C230,'Dummy Table'!$B$3:$D$30,3,FALSE),"")</f>
        <v/>
      </c>
      <c r="F230" s="51"/>
      <c r="K230" s="71"/>
    </row>
    <row r="231" spans="1:26" x14ac:dyDescent="0.2">
      <c r="B231" s="60">
        <f>$J$13</f>
        <v>12</v>
      </c>
      <c r="C231" s="48"/>
      <c r="D231" s="49" t="str">
        <f>IF(C231&lt;&gt;"",VLOOKUP(C231,'Dummy Table'!$B$3:$C$30,2,FALSE),"")</f>
        <v/>
      </c>
      <c r="E231" s="49" t="str">
        <f>IF(C231&lt;&gt;"",VLOOKUP(C231,'Dummy Table'!$B$3:$D$30,3,FALSE),"")</f>
        <v/>
      </c>
      <c r="F231" s="51"/>
      <c r="K231" s="71"/>
    </row>
    <row r="232" spans="1:26" x14ac:dyDescent="0.2">
      <c r="B232" s="60">
        <f>$J$14</f>
        <v>13</v>
      </c>
      <c r="C232" s="48"/>
      <c r="D232" s="49" t="str">
        <f>IF(C232&lt;&gt;"",VLOOKUP(C232,'Dummy Table'!$B$3:$C$30,2,FALSE),"")</f>
        <v/>
      </c>
      <c r="E232" s="49" t="str">
        <f>IF(C232&lt;&gt;"",VLOOKUP(C232,'Dummy Table'!$B$3:$D$30,3,FALSE),"")</f>
        <v/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/>
      <c r="D233" s="49" t="str">
        <f>IF(C233&lt;&gt;"",VLOOKUP(C233,'Dummy Table'!$B$3:$C$30,2,FALSE),"")</f>
        <v/>
      </c>
      <c r="E233" s="49" t="str">
        <f>IF(C233&lt;&gt;"",VLOOKUP(C233,'Dummy Table'!$B$3:$D$30,3,FALSE),"")</f>
        <v/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/>
      <c r="D234" s="49" t="str">
        <f>IF(C234&lt;&gt;"",VLOOKUP(C234,'Dummy Table'!$B$3:$C$30,2,FALSE),"")</f>
        <v/>
      </c>
      <c r="E234" s="49" t="str">
        <f>IF(C234&lt;&gt;"",VLOOKUP(C234,'Dummy Table'!$B$3:$D$30,3,FALSE),"")</f>
        <v/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/>
      <c r="D235" s="49" t="str">
        <f>IF(C235&lt;&gt;"",VLOOKUP(C235,'Dummy Table'!$B$3:$C$30,2,FALSE),"")</f>
        <v/>
      </c>
      <c r="E235" s="49" t="str">
        <f>IF(C235&lt;&gt;"",VLOOKUP(C235,'Dummy Table'!$B$3:$D$30,3,FALSE),"")</f>
        <v/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/>
      <c r="D236" s="49" t="str">
        <f>IF(C236&lt;&gt;"",VLOOKUP(C236,'Dummy Table'!$B$3:$C$30,2,FALSE),"")</f>
        <v/>
      </c>
      <c r="E236" s="49" t="str">
        <f>IF(C236&lt;&gt;"",VLOOKUP(C236,'Dummy Table'!$B$3:$D$30,3,FALSE),"")</f>
        <v/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/>
      <c r="D237" s="49" t="str">
        <f>IF(C237&lt;&gt;"",VLOOKUP(C237,'Dummy Table'!$B$3:$C$30,2,FALSE),"")</f>
        <v/>
      </c>
      <c r="E237" s="49" t="str">
        <f>IF(C237&lt;&gt;"",VLOOKUP(C237,'Dummy Table'!$B$3:$D$30,3,FALSE),"")</f>
        <v/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/>
      <c r="D238" s="49" t="str">
        <f>IF(C238&lt;&gt;"",VLOOKUP(C238,'Dummy Table'!$B$3:$C$30,2,FALSE),"")</f>
        <v/>
      </c>
      <c r="E238" s="49" t="str">
        <f>IF(C238&lt;&gt;"",VLOOKUP(C238,'Dummy Table'!$B$3:$D$30,3,FALSE),"")</f>
        <v/>
      </c>
      <c r="F238" s="51"/>
      <c r="G238" s="72"/>
      <c r="H238" s="72"/>
      <c r="I238" s="72"/>
    </row>
    <row r="239" spans="1:26" x14ac:dyDescent="0.2">
      <c r="B239" s="60">
        <f>$J$21</f>
        <v>20</v>
      </c>
      <c r="C239" s="48"/>
      <c r="D239" s="49" t="str">
        <f>IF(C239&lt;&gt;"",VLOOKUP(C239,'Dummy Table'!$B$3:$C$30,2,FALSE),"")</f>
        <v/>
      </c>
      <c r="E239" s="49" t="str">
        <f>IF(C239&lt;&gt;"",VLOOKUP(C239,'Dummy Table'!$B$3:$D$30,3,FALSE),"")</f>
        <v/>
      </c>
      <c r="F239" s="51"/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/>
      <c r="D244" s="54" t="str">
        <f>IF(C244&lt;&gt;"",VLOOKUP(C244,'Dummy Table'!$B$3:$C$30,2,FALSE),"")</f>
        <v/>
      </c>
      <c r="E244" s="54" t="str">
        <f>IF(C244&lt;&gt;"",VLOOKUP(C244,'Dummy Table'!$B$3:$D$30,3,FALSE),"")</f>
        <v/>
      </c>
      <c r="F244" s="55"/>
      <c r="H244" s="72"/>
      <c r="K244" s="71"/>
    </row>
    <row r="245" spans="1:26" x14ac:dyDescent="0.2">
      <c r="B245" s="56" t="s">
        <v>239</v>
      </c>
      <c r="C245" s="57"/>
      <c r="D245" s="54" t="str">
        <f>IF(C245&lt;&gt;"",VLOOKUP(C245,'Dummy Table'!$B$3:$C$30,2,FALSE),"")</f>
        <v/>
      </c>
      <c r="E245" s="54" t="str">
        <f>IF(C245&lt;&gt;"",VLOOKUP(C245,'Dummy Table'!$B$3:$D$30,3,FALSE),"")</f>
        <v/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/>
      <c r="D248" s="49" t="str">
        <f>IF(C248&lt;&gt;"",VLOOKUP(C248,'Dummy Table'!$B$3:$C$30,2,FALSE),"")</f>
        <v/>
      </c>
      <c r="E248" s="49" t="str">
        <f>IF(C248&lt;&gt;"",VLOOKUP(C248,'Dummy Table'!$B$3:$D$30,3,FALSE),"")</f>
        <v/>
      </c>
      <c r="F248" s="50">
        <v>25</v>
      </c>
      <c r="G248" s="66">
        <f>IF(C248="",F248,0)</f>
        <v>25</v>
      </c>
      <c r="H248" s="66">
        <f>IF(C248="",F248,0)</f>
        <v>25</v>
      </c>
      <c r="I248" s="66">
        <f>IF(C248="",1,0)</f>
        <v>1</v>
      </c>
      <c r="K248" s="71"/>
    </row>
    <row r="249" spans="1:26" x14ac:dyDescent="0.2">
      <c r="B249" s="60">
        <f>$J$3</f>
        <v>2</v>
      </c>
      <c r="C249" s="48"/>
      <c r="D249" s="49" t="str">
        <f>IF(C249&lt;&gt;"",VLOOKUP(C249,'Dummy Table'!$B$3:$C$30,2,FALSE),"")</f>
        <v/>
      </c>
      <c r="E249" s="49" t="str">
        <f>IF(C249&lt;&gt;"",VLOOKUP(C249,'Dummy Table'!$B$3:$D$30,3,FALSE),"")</f>
        <v/>
      </c>
      <c r="F249" s="50">
        <v>18</v>
      </c>
      <c r="H249" s="66">
        <f>IF(C249="",F249,0)</f>
        <v>18</v>
      </c>
      <c r="K249" s="71"/>
    </row>
    <row r="250" spans="1:26" x14ac:dyDescent="0.2">
      <c r="B250" s="60">
        <f>$J$4</f>
        <v>3</v>
      </c>
      <c r="C250" s="48"/>
      <c r="D250" s="49" t="str">
        <f>IF(C250&lt;&gt;"",VLOOKUP(C250,'Dummy Table'!$B$3:$C$30,2,FALSE),"")</f>
        <v/>
      </c>
      <c r="E250" s="49" t="str">
        <f>IF(C250&lt;&gt;"",VLOOKUP(C250,'Dummy Table'!$B$3:$D$30,3,FALSE),"")</f>
        <v/>
      </c>
      <c r="F250" s="50">
        <v>15</v>
      </c>
    </row>
    <row r="251" spans="1:26" x14ac:dyDescent="0.2">
      <c r="B251" s="60">
        <f>$J$5</f>
        <v>4</v>
      </c>
      <c r="C251" s="48"/>
      <c r="D251" s="49" t="str">
        <f>IF(C251&lt;&gt;"",VLOOKUP(C251,'Dummy Table'!$B$3:$C$30,2,FALSE),"")</f>
        <v/>
      </c>
      <c r="E251" s="49" t="str">
        <f>IF(C251&lt;&gt;"",VLOOKUP(C251,'Dummy Table'!$B$3:$D$30,3,FALSE),"")</f>
        <v/>
      </c>
      <c r="F251" s="50">
        <v>12</v>
      </c>
      <c r="K251" s="78"/>
    </row>
    <row r="252" spans="1:26" x14ac:dyDescent="0.2">
      <c r="B252" s="60">
        <f>$J$6</f>
        <v>5</v>
      </c>
      <c r="C252" s="48"/>
      <c r="D252" s="49" t="str">
        <f>IF(C252&lt;&gt;"",VLOOKUP(C252,'Dummy Table'!$B$3:$C$30,2,FALSE),"")</f>
        <v/>
      </c>
      <c r="E252" s="49" t="str">
        <f>IF(C252&lt;&gt;"",VLOOKUP(C252,'Dummy Table'!$B$3:$D$30,3,FALSE),"")</f>
        <v/>
      </c>
      <c r="F252" s="50">
        <v>10</v>
      </c>
    </row>
    <row r="253" spans="1:26" x14ac:dyDescent="0.2">
      <c r="B253" s="60">
        <f>$J$7</f>
        <v>6</v>
      </c>
      <c r="C253" s="48"/>
      <c r="D253" s="49" t="str">
        <f>IF(C253&lt;&gt;"",VLOOKUP(C253,'Dummy Table'!$B$3:$C$30,2,FALSE),"")</f>
        <v/>
      </c>
      <c r="E253" s="49" t="str">
        <f>IF(C253&lt;&gt;"",VLOOKUP(C253,'Dummy Table'!$B$3:$D$30,3,FALSE),"")</f>
        <v/>
      </c>
      <c r="F253" s="50">
        <v>8</v>
      </c>
      <c r="K253" s="71"/>
    </row>
    <row r="254" spans="1:26" x14ac:dyDescent="0.2">
      <c r="B254" s="60">
        <f>$J$8</f>
        <v>7</v>
      </c>
      <c r="C254" s="48"/>
      <c r="D254" s="49" t="str">
        <f>IF(C254&lt;&gt;"",VLOOKUP(C254,'Dummy Table'!$B$3:$C$30,2,FALSE),"")</f>
        <v/>
      </c>
      <c r="E254" s="49" t="str">
        <f>IF(C254&lt;&gt;"",VLOOKUP(C254,'Dummy Table'!$B$3:$D$30,3,FALSE),"")</f>
        <v/>
      </c>
      <c r="F254" s="50">
        <v>6</v>
      </c>
      <c r="K254" s="71"/>
    </row>
    <row r="255" spans="1:26" x14ac:dyDescent="0.2">
      <c r="B255" s="60">
        <f>$J$9</f>
        <v>8</v>
      </c>
      <c r="C255" s="48"/>
      <c r="D255" s="49" t="str">
        <f>IF(C255&lt;&gt;"",VLOOKUP(C255,'Dummy Table'!$B$3:$C$30,2,FALSE),"")</f>
        <v/>
      </c>
      <c r="E255" s="49" t="str">
        <f>IF(C255&lt;&gt;"",VLOOKUP(C255,'Dummy Table'!$B$3:$D$30,3,FALSE),"")</f>
        <v/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/>
      <c r="D256" s="49" t="str">
        <f>IF(C256&lt;&gt;"",VLOOKUP(C256,'Dummy Table'!$B$3:$C$30,2,FALSE),"")</f>
        <v/>
      </c>
      <c r="E256" s="49" t="str">
        <f>IF(C256&lt;&gt;"",VLOOKUP(C256,'Dummy Table'!$B$3:$D$30,3,FALSE),"")</f>
        <v/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/>
      <c r="D257" s="49" t="str">
        <f>IF(C257&lt;&gt;"",VLOOKUP(C257,'Dummy Table'!$B$3:$C$30,2,FALSE),"")</f>
        <v/>
      </c>
      <c r="E257" s="49" t="str">
        <f>IF(C257&lt;&gt;"",VLOOKUP(C257,'Dummy Table'!$B$3:$D$30,3,FALSE),"")</f>
        <v/>
      </c>
      <c r="F257" s="50">
        <v>1</v>
      </c>
      <c r="K257" s="71"/>
    </row>
    <row r="258" spans="1:26" x14ac:dyDescent="0.2">
      <c r="B258" s="60">
        <f>$J$12</f>
        <v>11</v>
      </c>
      <c r="C258" s="48"/>
      <c r="D258" s="49" t="str">
        <f>IF(C258&lt;&gt;"",VLOOKUP(C258,'Dummy Table'!$B$3:$C$30,2,FALSE),"")</f>
        <v/>
      </c>
      <c r="E258" s="49" t="str">
        <f>IF(C258&lt;&gt;"",VLOOKUP(C258,'Dummy Table'!$B$3:$D$30,3,FALSE),"")</f>
        <v/>
      </c>
      <c r="F258" s="51"/>
      <c r="K258" s="71"/>
    </row>
    <row r="259" spans="1:26" x14ac:dyDescent="0.2">
      <c r="B259" s="60">
        <f>$J$13</f>
        <v>12</v>
      </c>
      <c r="C259" s="48"/>
      <c r="D259" s="49" t="str">
        <f>IF(C259&lt;&gt;"",VLOOKUP(C259,'Dummy Table'!$B$3:$C$30,2,FALSE),"")</f>
        <v/>
      </c>
      <c r="E259" s="49" t="str">
        <f>IF(C259&lt;&gt;"",VLOOKUP(C259,'Dummy Table'!$B$3:$D$30,3,FALSE),"")</f>
        <v/>
      </c>
      <c r="F259" s="51"/>
      <c r="K259" s="71"/>
    </row>
    <row r="260" spans="1:26" x14ac:dyDescent="0.2">
      <c r="B260" s="60">
        <f>$J$14</f>
        <v>13</v>
      </c>
      <c r="C260" s="48"/>
      <c r="D260" s="49" t="str">
        <f>IF(C260&lt;&gt;"",VLOOKUP(C260,'Dummy Table'!$B$3:$C$30,2,FALSE),"")</f>
        <v/>
      </c>
      <c r="E260" s="49" t="str">
        <f>IF(C260&lt;&gt;"",VLOOKUP(C260,'Dummy Table'!$B$3:$D$30,3,FALSE),"")</f>
        <v/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/>
      <c r="D261" s="49" t="str">
        <f>IF(C261&lt;&gt;"",VLOOKUP(C261,'Dummy Table'!$B$3:$C$30,2,FALSE),"")</f>
        <v/>
      </c>
      <c r="E261" s="49" t="str">
        <f>IF(C261&lt;&gt;"",VLOOKUP(C261,'Dummy Table'!$B$3:$D$30,3,FALSE),"")</f>
        <v/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/>
      <c r="D262" s="49" t="str">
        <f>IF(C262&lt;&gt;"",VLOOKUP(C262,'Dummy Table'!$B$3:$C$30,2,FALSE),"")</f>
        <v/>
      </c>
      <c r="E262" s="49" t="str">
        <f>IF(C262&lt;&gt;"",VLOOKUP(C262,'Dummy Table'!$B$3:$D$30,3,FALSE),"")</f>
        <v/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/>
      <c r="D263" s="49" t="str">
        <f>IF(C263&lt;&gt;"",VLOOKUP(C263,'Dummy Table'!$B$3:$C$30,2,FALSE),"")</f>
        <v/>
      </c>
      <c r="E263" s="49" t="str">
        <f>IF(C263&lt;&gt;"",VLOOKUP(C263,'Dummy Table'!$B$3:$D$30,3,FALSE),"")</f>
        <v/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/>
      <c r="D264" s="49" t="str">
        <f>IF(C264&lt;&gt;"",VLOOKUP(C264,'Dummy Table'!$B$3:$C$30,2,FALSE),"")</f>
        <v/>
      </c>
      <c r="E264" s="49" t="str">
        <f>IF(C264&lt;&gt;"",VLOOKUP(C264,'Dummy Table'!$B$3:$D$30,3,FALSE),"")</f>
        <v/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/>
      <c r="D265" s="49" t="str">
        <f>IF(C265&lt;&gt;"",VLOOKUP(C265,'Dummy Table'!$B$3:$C$30,2,FALSE),"")</f>
        <v/>
      </c>
      <c r="E265" s="49" t="str">
        <f>IF(C265&lt;&gt;"",VLOOKUP(C265,'Dummy Table'!$B$3:$D$30,3,FALSE),"")</f>
        <v/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/>
      <c r="D266" s="49" t="str">
        <f>IF(C266&lt;&gt;"",VLOOKUP(C266,'Dummy Table'!$B$3:$C$30,2,FALSE),"")</f>
        <v/>
      </c>
      <c r="E266" s="49" t="str">
        <f>IF(C266&lt;&gt;"",VLOOKUP(C266,'Dummy Table'!$B$3:$D$30,3,FALSE),"")</f>
        <v/>
      </c>
      <c r="F266" s="51"/>
      <c r="G266" s="72"/>
      <c r="H266" s="72"/>
      <c r="I266" s="72"/>
    </row>
    <row r="267" spans="1:26" x14ac:dyDescent="0.2">
      <c r="B267" s="60">
        <f>$J$21</f>
        <v>20</v>
      </c>
      <c r="C267" s="48"/>
      <c r="D267" s="49" t="str">
        <f>IF(C267&lt;&gt;"",VLOOKUP(C267,'Dummy Table'!$B$3:$C$30,2,FALSE),"")</f>
        <v/>
      </c>
      <c r="E267" s="49" t="str">
        <f>IF(C267&lt;&gt;"",VLOOKUP(C267,'Dummy Table'!$B$3:$D$30,3,FALSE),"")</f>
        <v/>
      </c>
      <c r="F267" s="51"/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/>
      <c r="D272" s="54" t="str">
        <f>IF(C272&lt;&gt;"",VLOOKUP(C272,'Dummy Table'!$B$3:$C$30,2,FALSE),"")</f>
        <v/>
      </c>
      <c r="E272" s="54" t="str">
        <f>IF(C272&lt;&gt;"",VLOOKUP(C272,'Dummy Table'!$B$3:$D$30,3,FALSE),"")</f>
        <v/>
      </c>
      <c r="F272" s="55"/>
      <c r="H272" s="72"/>
      <c r="K272" s="71"/>
    </row>
    <row r="273" spans="1:26" x14ac:dyDescent="0.2">
      <c r="B273" s="56" t="s">
        <v>239</v>
      </c>
      <c r="C273" s="57"/>
      <c r="D273" s="54" t="str">
        <f>IF(C273&lt;&gt;"",VLOOKUP(C273,'Dummy Table'!$B$3:$C$30,2,FALSE),"")</f>
        <v/>
      </c>
      <c r="E273" s="54" t="str">
        <f>IF(C273&lt;&gt;"",VLOOKUP(C273,'Dummy Table'!$B$3:$D$30,3,FALSE),"")</f>
        <v/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/>
      <c r="D276" s="49" t="str">
        <f>IF(C276&lt;&gt;"",VLOOKUP(C276,'Dummy Table'!$B$3:$C$30,2,FALSE),"")</f>
        <v/>
      </c>
      <c r="E276" s="49" t="str">
        <f>IF(C276&lt;&gt;"",VLOOKUP(C276,'Dummy Table'!$B$3:$D$30,3,FALSE),"")</f>
        <v/>
      </c>
      <c r="F276" s="50">
        <v>25</v>
      </c>
      <c r="G276" s="66">
        <f>IF(C276="",F276,0)</f>
        <v>25</v>
      </c>
      <c r="H276" s="66">
        <f>IF(C276="",F276,0)</f>
        <v>25</v>
      </c>
      <c r="I276" s="66">
        <f>IF(C276="",1,0)</f>
        <v>1</v>
      </c>
      <c r="K276" s="71"/>
    </row>
    <row r="277" spans="1:26" x14ac:dyDescent="0.2">
      <c r="B277" s="60">
        <f>$J$3</f>
        <v>2</v>
      </c>
      <c r="C277" s="48"/>
      <c r="D277" s="49" t="str">
        <f>IF(C277&lt;&gt;"",VLOOKUP(C277,'Dummy Table'!$B$3:$C$30,2,FALSE),"")</f>
        <v/>
      </c>
      <c r="E277" s="49" t="str">
        <f>IF(C277&lt;&gt;"",VLOOKUP(C277,'Dummy Table'!$B$3:$D$30,3,FALSE),"")</f>
        <v/>
      </c>
      <c r="F277" s="50">
        <v>18</v>
      </c>
      <c r="H277" s="66">
        <f>IF(C277="",F277,0)</f>
        <v>18</v>
      </c>
      <c r="K277" s="71"/>
    </row>
    <row r="278" spans="1:26" x14ac:dyDescent="0.2">
      <c r="B278" s="60">
        <f>$J$4</f>
        <v>3</v>
      </c>
      <c r="C278" s="48"/>
      <c r="D278" s="49" t="str">
        <f>IF(C278&lt;&gt;"",VLOOKUP(C278,'Dummy Table'!$B$3:$C$30,2,FALSE),"")</f>
        <v/>
      </c>
      <c r="E278" s="49" t="str">
        <f>IF(C278&lt;&gt;"",VLOOKUP(C278,'Dummy Table'!$B$3:$D$30,3,FALSE),"")</f>
        <v/>
      </c>
      <c r="F278" s="50">
        <v>15</v>
      </c>
    </row>
    <row r="279" spans="1:26" x14ac:dyDescent="0.2">
      <c r="B279" s="60">
        <f>$J$5</f>
        <v>4</v>
      </c>
      <c r="C279" s="48"/>
      <c r="D279" s="49" t="str">
        <f>IF(C279&lt;&gt;"",VLOOKUP(C279,'Dummy Table'!$B$3:$C$30,2,FALSE),"")</f>
        <v/>
      </c>
      <c r="E279" s="49" t="str">
        <f>IF(C279&lt;&gt;"",VLOOKUP(C279,'Dummy Table'!$B$3:$D$30,3,FALSE),"")</f>
        <v/>
      </c>
      <c r="F279" s="50">
        <v>12</v>
      </c>
      <c r="K279" s="78"/>
    </row>
    <row r="280" spans="1:26" x14ac:dyDescent="0.2">
      <c r="B280" s="60">
        <f>$J$6</f>
        <v>5</v>
      </c>
      <c r="C280" s="48"/>
      <c r="D280" s="49" t="str">
        <f>IF(C280&lt;&gt;"",VLOOKUP(C280,'Dummy Table'!$B$3:$C$30,2,FALSE),"")</f>
        <v/>
      </c>
      <c r="E280" s="49" t="str">
        <f>IF(C280&lt;&gt;"",VLOOKUP(C280,'Dummy Table'!$B$3:$D$30,3,FALSE),"")</f>
        <v/>
      </c>
      <c r="F280" s="50">
        <v>10</v>
      </c>
    </row>
    <row r="281" spans="1:26" x14ac:dyDescent="0.2">
      <c r="B281" s="60">
        <f>$J$7</f>
        <v>6</v>
      </c>
      <c r="C281" s="48"/>
      <c r="D281" s="49" t="str">
        <f>IF(C281&lt;&gt;"",VLOOKUP(C281,'Dummy Table'!$B$3:$C$30,2,FALSE),"")</f>
        <v/>
      </c>
      <c r="E281" s="49" t="str">
        <f>IF(C281&lt;&gt;"",VLOOKUP(C281,'Dummy Table'!$B$3:$D$30,3,FALSE),"")</f>
        <v/>
      </c>
      <c r="F281" s="50">
        <v>8</v>
      </c>
      <c r="K281" s="71"/>
    </row>
    <row r="282" spans="1:26" x14ac:dyDescent="0.2">
      <c r="B282" s="60">
        <f>$J$8</f>
        <v>7</v>
      </c>
      <c r="C282" s="48"/>
      <c r="D282" s="49" t="str">
        <f>IF(C282&lt;&gt;"",VLOOKUP(C282,'Dummy Table'!$B$3:$C$30,2,FALSE),"")</f>
        <v/>
      </c>
      <c r="E282" s="49" t="str">
        <f>IF(C282&lt;&gt;"",VLOOKUP(C282,'Dummy Table'!$B$3:$D$30,3,FALSE),"")</f>
        <v/>
      </c>
      <c r="F282" s="50">
        <v>6</v>
      </c>
      <c r="K282" s="71"/>
    </row>
    <row r="283" spans="1:26" x14ac:dyDescent="0.2">
      <c r="B283" s="60">
        <f>$J$9</f>
        <v>8</v>
      </c>
      <c r="C283" s="48"/>
      <c r="D283" s="49" t="str">
        <f>IF(C283&lt;&gt;"",VLOOKUP(C283,'Dummy Table'!$B$3:$C$30,2,FALSE),"")</f>
        <v/>
      </c>
      <c r="E283" s="49" t="str">
        <f>IF(C283&lt;&gt;"",VLOOKUP(C283,'Dummy Table'!$B$3:$D$30,3,FALSE),"")</f>
        <v/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/>
      <c r="D284" s="49" t="str">
        <f>IF(C284&lt;&gt;"",VLOOKUP(C284,'Dummy Table'!$B$3:$C$30,2,FALSE),"")</f>
        <v/>
      </c>
      <c r="E284" s="49" t="str">
        <f>IF(C284&lt;&gt;"",VLOOKUP(C284,'Dummy Table'!$B$3:$D$30,3,FALSE),"")</f>
        <v/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/>
      <c r="D285" s="49" t="str">
        <f>IF(C285&lt;&gt;"",VLOOKUP(C285,'Dummy Table'!$B$3:$C$30,2,FALSE),"")</f>
        <v/>
      </c>
      <c r="E285" s="49" t="str">
        <f>IF(C285&lt;&gt;"",VLOOKUP(C285,'Dummy Table'!$B$3:$D$30,3,FALSE),"")</f>
        <v/>
      </c>
      <c r="F285" s="50">
        <v>1</v>
      </c>
      <c r="K285" s="71"/>
    </row>
    <row r="286" spans="1:26" x14ac:dyDescent="0.2">
      <c r="B286" s="60">
        <f>$J$12</f>
        <v>11</v>
      </c>
      <c r="C286" s="48"/>
      <c r="D286" s="49" t="str">
        <f>IF(C286&lt;&gt;"",VLOOKUP(C286,'Dummy Table'!$B$3:$C$30,2,FALSE),"")</f>
        <v/>
      </c>
      <c r="E286" s="49" t="str">
        <f>IF(C286&lt;&gt;"",VLOOKUP(C286,'Dummy Table'!$B$3:$D$30,3,FALSE),"")</f>
        <v/>
      </c>
      <c r="F286" s="51"/>
      <c r="K286" s="71"/>
    </row>
    <row r="287" spans="1:26" x14ac:dyDescent="0.2">
      <c r="B287" s="60">
        <f>$J$13</f>
        <v>12</v>
      </c>
      <c r="C287" s="48"/>
      <c r="D287" s="49" t="str">
        <f>IF(C287&lt;&gt;"",VLOOKUP(C287,'Dummy Table'!$B$3:$C$30,2,FALSE),"")</f>
        <v/>
      </c>
      <c r="E287" s="49" t="str">
        <f>IF(C287&lt;&gt;"",VLOOKUP(C287,'Dummy Table'!$B$3:$D$30,3,FALSE),"")</f>
        <v/>
      </c>
      <c r="F287" s="51"/>
      <c r="K287" s="71"/>
    </row>
    <row r="288" spans="1:26" x14ac:dyDescent="0.2">
      <c r="B288" s="60">
        <f>$J$14</f>
        <v>13</v>
      </c>
      <c r="C288" s="48"/>
      <c r="D288" s="49" t="str">
        <f>IF(C288&lt;&gt;"",VLOOKUP(C288,'Dummy Table'!$B$3:$C$30,2,FALSE),"")</f>
        <v/>
      </c>
      <c r="E288" s="49" t="str">
        <f>IF(C288&lt;&gt;"",VLOOKUP(C288,'Dummy Table'!$B$3:$D$30,3,FALSE),"")</f>
        <v/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/>
      <c r="D289" s="49" t="str">
        <f>IF(C289&lt;&gt;"",VLOOKUP(C289,'Dummy Table'!$B$3:$C$30,2,FALSE),"")</f>
        <v/>
      </c>
      <c r="E289" s="49" t="str">
        <f>IF(C289&lt;&gt;"",VLOOKUP(C289,'Dummy Table'!$B$3:$D$30,3,FALSE),"")</f>
        <v/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/>
      <c r="D290" s="49" t="str">
        <f>IF(C290&lt;&gt;"",VLOOKUP(C290,'Dummy Table'!$B$3:$C$30,2,FALSE),"")</f>
        <v/>
      </c>
      <c r="E290" s="49" t="str">
        <f>IF(C290&lt;&gt;"",VLOOKUP(C290,'Dummy Table'!$B$3:$D$30,3,FALSE),"")</f>
        <v/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/>
      <c r="D291" s="49" t="str">
        <f>IF(C291&lt;&gt;"",VLOOKUP(C291,'Dummy Table'!$B$3:$C$30,2,FALSE),"")</f>
        <v/>
      </c>
      <c r="E291" s="49" t="str">
        <f>IF(C291&lt;&gt;"",VLOOKUP(C291,'Dummy Table'!$B$3:$D$30,3,FALSE),"")</f>
        <v/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/>
      <c r="D292" s="49" t="str">
        <f>IF(C292&lt;&gt;"",VLOOKUP(C292,'Dummy Table'!$B$3:$C$30,2,FALSE),"")</f>
        <v/>
      </c>
      <c r="E292" s="49" t="str">
        <f>IF(C292&lt;&gt;"",VLOOKUP(C292,'Dummy Table'!$B$3:$D$30,3,FALSE),"")</f>
        <v/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/>
      <c r="D293" s="49" t="str">
        <f>IF(C293&lt;&gt;"",VLOOKUP(C293,'Dummy Table'!$B$3:$C$30,2,FALSE),"")</f>
        <v/>
      </c>
      <c r="E293" s="49" t="str">
        <f>IF(C293&lt;&gt;"",VLOOKUP(C293,'Dummy Table'!$B$3:$D$30,3,FALSE),"")</f>
        <v/>
      </c>
      <c r="F293" s="51"/>
      <c r="G293" s="72"/>
      <c r="H293" s="72"/>
      <c r="I293" s="72"/>
      <c r="K293" s="78"/>
    </row>
    <row r="294" spans="1:26" x14ac:dyDescent="0.2">
      <c r="B294" s="60">
        <f>$J$20</f>
        <v>19</v>
      </c>
      <c r="C294" s="48"/>
      <c r="D294" s="49" t="str">
        <f>IF(C294&lt;&gt;"",VLOOKUP(C294,'Dummy Table'!$B$3:$C$30,2,FALSE),"")</f>
        <v/>
      </c>
      <c r="E294" s="49" t="str">
        <f>IF(C294&lt;&gt;"",VLOOKUP(C294,'Dummy Table'!$B$3:$D$30,3,FALSE),"")</f>
        <v/>
      </c>
      <c r="F294" s="51"/>
      <c r="G294" s="72"/>
      <c r="H294" s="72"/>
      <c r="I294" s="72"/>
    </row>
    <row r="295" spans="1:26" x14ac:dyDescent="0.2">
      <c r="B295" s="60">
        <f>$J$21</f>
        <v>20</v>
      </c>
      <c r="C295" s="48"/>
      <c r="D295" s="49" t="str">
        <f>IF(C295&lt;&gt;"",VLOOKUP(C295,'Dummy Table'!$B$3:$C$30,2,FALSE),"")</f>
        <v/>
      </c>
      <c r="E295" s="49" t="str">
        <f>IF(C295&lt;&gt;"",VLOOKUP(C295,'Dummy Table'!$B$3:$D$30,3,FALSE),"")</f>
        <v/>
      </c>
      <c r="F295" s="51"/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/>
      <c r="D300" s="54" t="str">
        <f>IF(C300&lt;&gt;"",VLOOKUP(C300,'Dummy Table'!$B$3:$C$30,2,FALSE),"")</f>
        <v/>
      </c>
      <c r="E300" s="54" t="str">
        <f>IF(C300&lt;&gt;"",VLOOKUP(C300,'Dummy Table'!$B$3:$D$30,3,FALSE),"")</f>
        <v/>
      </c>
      <c r="F300" s="55"/>
      <c r="H300" s="72"/>
      <c r="K300" s="71"/>
    </row>
    <row r="301" spans="1:26" x14ac:dyDescent="0.2">
      <c r="B301" s="56" t="s">
        <v>239</v>
      </c>
      <c r="C301" s="57"/>
      <c r="D301" s="54" t="str">
        <f>IF(C301&lt;&gt;"",VLOOKUP(C301,'Dummy Table'!$B$3:$C$30,2,FALSE),"")</f>
        <v/>
      </c>
      <c r="E301" s="54" t="str">
        <f>IF(C301&lt;&gt;"",VLOOKUP(C301,'Dummy Table'!$B$3:$D$30,3,FALSE),"")</f>
        <v/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/>
      <c r="D304" s="49" t="str">
        <f>IF(C304&lt;&gt;"",VLOOKUP(C304,'Dummy Table'!$B$3:$C$30,2,FALSE),"")</f>
        <v/>
      </c>
      <c r="E304" s="49" t="str">
        <f>IF(C304&lt;&gt;"",VLOOKUP(C304,'Dummy Table'!$B$3:$D$30,3,FALSE),"")</f>
        <v/>
      </c>
      <c r="F304" s="50">
        <v>25</v>
      </c>
      <c r="G304" s="66">
        <f>IF(C304="",F304,0)</f>
        <v>25</v>
      </c>
      <c r="H304" s="66">
        <f>IF(C304="",F304,0)</f>
        <v>25</v>
      </c>
      <c r="I304" s="66">
        <f>IF(C304="",1,0)</f>
        <v>1</v>
      </c>
      <c r="K304" s="71"/>
    </row>
    <row r="305" spans="1:26" x14ac:dyDescent="0.2">
      <c r="B305" s="60">
        <f>$J$3</f>
        <v>2</v>
      </c>
      <c r="C305" s="48"/>
      <c r="D305" s="49" t="str">
        <f>IF(C305&lt;&gt;"",VLOOKUP(C305,'Dummy Table'!$B$3:$C$30,2,FALSE),"")</f>
        <v/>
      </c>
      <c r="E305" s="49" t="str">
        <f>IF(C305&lt;&gt;"",VLOOKUP(C305,'Dummy Table'!$B$3:$D$30,3,FALSE),"")</f>
        <v/>
      </c>
      <c r="F305" s="50">
        <v>18</v>
      </c>
      <c r="H305" s="66">
        <f>IF(C305="",F305,0)</f>
        <v>18</v>
      </c>
      <c r="K305" s="71"/>
    </row>
    <row r="306" spans="1:26" x14ac:dyDescent="0.2">
      <c r="B306" s="60">
        <f>$J$4</f>
        <v>3</v>
      </c>
      <c r="C306" s="48"/>
      <c r="D306" s="49" t="str">
        <f>IF(C306&lt;&gt;"",VLOOKUP(C306,'Dummy Table'!$B$3:$C$30,2,FALSE),"")</f>
        <v/>
      </c>
      <c r="E306" s="49" t="str">
        <f>IF(C306&lt;&gt;"",VLOOKUP(C306,'Dummy Table'!$B$3:$D$30,3,FALSE),"")</f>
        <v/>
      </c>
      <c r="F306" s="50">
        <v>15</v>
      </c>
    </row>
    <row r="307" spans="1:26" x14ac:dyDescent="0.2">
      <c r="B307" s="60">
        <f>$J$5</f>
        <v>4</v>
      </c>
      <c r="C307" s="48"/>
      <c r="D307" s="49" t="str">
        <f>IF(C307&lt;&gt;"",VLOOKUP(C307,'Dummy Table'!$B$3:$C$30,2,FALSE),"")</f>
        <v/>
      </c>
      <c r="E307" s="49" t="str">
        <f>IF(C307&lt;&gt;"",VLOOKUP(C307,'Dummy Table'!$B$3:$D$30,3,FALSE),"")</f>
        <v/>
      </c>
      <c r="F307" s="50">
        <v>12</v>
      </c>
      <c r="K307" s="78"/>
    </row>
    <row r="308" spans="1:26" x14ac:dyDescent="0.2">
      <c r="B308" s="60">
        <f>$J$6</f>
        <v>5</v>
      </c>
      <c r="C308" s="48"/>
      <c r="D308" s="49" t="str">
        <f>IF(C308&lt;&gt;"",VLOOKUP(C308,'Dummy Table'!$B$3:$C$30,2,FALSE),"")</f>
        <v/>
      </c>
      <c r="E308" s="49" t="str">
        <f>IF(C308&lt;&gt;"",VLOOKUP(C308,'Dummy Table'!$B$3:$D$30,3,FALSE),"")</f>
        <v/>
      </c>
      <c r="F308" s="50">
        <v>10</v>
      </c>
    </row>
    <row r="309" spans="1:26" x14ac:dyDescent="0.2">
      <c r="B309" s="60">
        <f>$J$7</f>
        <v>6</v>
      </c>
      <c r="C309" s="48"/>
      <c r="D309" s="49" t="str">
        <f>IF(C309&lt;&gt;"",VLOOKUP(C309,'Dummy Table'!$B$3:$C$30,2,FALSE),"")</f>
        <v/>
      </c>
      <c r="E309" s="49" t="str">
        <f>IF(C309&lt;&gt;"",VLOOKUP(C309,'Dummy Table'!$B$3:$D$30,3,FALSE),"")</f>
        <v/>
      </c>
      <c r="F309" s="50">
        <v>8</v>
      </c>
      <c r="K309" s="71"/>
    </row>
    <row r="310" spans="1:26" x14ac:dyDescent="0.2">
      <c r="B310" s="60">
        <f>$J$8</f>
        <v>7</v>
      </c>
      <c r="C310" s="48"/>
      <c r="D310" s="49" t="str">
        <f>IF(C310&lt;&gt;"",VLOOKUP(C310,'Dummy Table'!$B$3:$C$30,2,FALSE),"")</f>
        <v/>
      </c>
      <c r="E310" s="49" t="str">
        <f>IF(C310&lt;&gt;"",VLOOKUP(C310,'Dummy Table'!$B$3:$D$30,3,FALSE),"")</f>
        <v/>
      </c>
      <c r="F310" s="50">
        <v>6</v>
      </c>
      <c r="K310" s="71"/>
    </row>
    <row r="311" spans="1:26" x14ac:dyDescent="0.2">
      <c r="B311" s="60">
        <f>$J$9</f>
        <v>8</v>
      </c>
      <c r="C311" s="48"/>
      <c r="D311" s="49" t="str">
        <f>IF(C311&lt;&gt;"",VLOOKUP(C311,'Dummy Table'!$B$3:$C$30,2,FALSE),"")</f>
        <v/>
      </c>
      <c r="E311" s="49" t="str">
        <f>IF(C311&lt;&gt;"",VLOOKUP(C311,'Dummy Table'!$B$3:$D$30,3,FALSE),"")</f>
        <v/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/>
      <c r="D312" s="49" t="str">
        <f>IF(C312&lt;&gt;"",VLOOKUP(C312,'Dummy Table'!$B$3:$C$30,2,FALSE),"")</f>
        <v/>
      </c>
      <c r="E312" s="49" t="str">
        <f>IF(C312&lt;&gt;"",VLOOKUP(C312,'Dummy Table'!$B$3:$D$30,3,FALSE),"")</f>
        <v/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/>
      <c r="D313" s="49" t="str">
        <f>IF(C313&lt;&gt;"",VLOOKUP(C313,'Dummy Table'!$B$3:$C$30,2,FALSE),"")</f>
        <v/>
      </c>
      <c r="E313" s="49" t="str">
        <f>IF(C313&lt;&gt;"",VLOOKUP(C313,'Dummy Table'!$B$3:$D$30,3,FALSE),"")</f>
        <v/>
      </c>
      <c r="F313" s="50">
        <v>1</v>
      </c>
      <c r="K313" s="71"/>
    </row>
    <row r="314" spans="1:26" x14ac:dyDescent="0.2">
      <c r="B314" s="60">
        <f>$J$12</f>
        <v>11</v>
      </c>
      <c r="C314" s="48"/>
      <c r="D314" s="49" t="str">
        <f>IF(C314&lt;&gt;"",VLOOKUP(C314,'Dummy Table'!$B$3:$C$30,2,FALSE),"")</f>
        <v/>
      </c>
      <c r="E314" s="49" t="str">
        <f>IF(C314&lt;&gt;"",VLOOKUP(C314,'Dummy Table'!$B$3:$D$30,3,FALSE),"")</f>
        <v/>
      </c>
      <c r="F314" s="51"/>
      <c r="K314" s="71"/>
    </row>
    <row r="315" spans="1:26" x14ac:dyDescent="0.2">
      <c r="B315" s="60">
        <f>$J$13</f>
        <v>12</v>
      </c>
      <c r="C315" s="48"/>
      <c r="D315" s="49" t="str">
        <f>IF(C315&lt;&gt;"",VLOOKUP(C315,'Dummy Table'!$B$3:$C$30,2,FALSE),"")</f>
        <v/>
      </c>
      <c r="E315" s="49" t="str">
        <f>IF(C315&lt;&gt;"",VLOOKUP(C315,'Dummy Table'!$B$3:$D$30,3,FALSE),"")</f>
        <v/>
      </c>
      <c r="F315" s="51"/>
      <c r="K315" s="71"/>
    </row>
    <row r="316" spans="1:26" x14ac:dyDescent="0.2">
      <c r="B316" s="60">
        <f>$J$14</f>
        <v>13</v>
      </c>
      <c r="C316" s="48"/>
      <c r="D316" s="49" t="str">
        <f>IF(C316&lt;&gt;"",VLOOKUP(C316,'Dummy Table'!$B$3:$C$30,2,FALSE),"")</f>
        <v/>
      </c>
      <c r="E316" s="49" t="str">
        <f>IF(C316&lt;&gt;"",VLOOKUP(C316,'Dummy Table'!$B$3:$D$30,3,FALSE),"")</f>
        <v/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/>
      <c r="D317" s="49" t="str">
        <f>IF(C317&lt;&gt;"",VLOOKUP(C317,'Dummy Table'!$B$3:$C$30,2,FALSE),"")</f>
        <v/>
      </c>
      <c r="E317" s="49" t="str">
        <f>IF(C317&lt;&gt;"",VLOOKUP(C317,'Dummy Table'!$B$3:$D$30,3,FALSE),"")</f>
        <v/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/>
      <c r="D318" s="49" t="str">
        <f>IF(C318&lt;&gt;"",VLOOKUP(C318,'Dummy Table'!$B$3:$C$30,2,FALSE),"")</f>
        <v/>
      </c>
      <c r="E318" s="49" t="str">
        <f>IF(C318&lt;&gt;"",VLOOKUP(C318,'Dummy Table'!$B$3:$D$30,3,FALSE),"")</f>
        <v/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/>
      <c r="D319" s="49" t="str">
        <f>IF(C319&lt;&gt;"",VLOOKUP(C319,'Dummy Table'!$B$3:$C$30,2,FALSE),"")</f>
        <v/>
      </c>
      <c r="E319" s="49" t="str">
        <f>IF(C319&lt;&gt;"",VLOOKUP(C319,'Dummy Table'!$B$3:$D$30,3,FALSE),"")</f>
        <v/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/>
      <c r="D320" s="49" t="str">
        <f>IF(C320&lt;&gt;"",VLOOKUP(C320,'Dummy Table'!$B$3:$C$30,2,FALSE),"")</f>
        <v/>
      </c>
      <c r="E320" s="49" t="str">
        <f>IF(C320&lt;&gt;"",VLOOKUP(C320,'Dummy Table'!$B$3:$D$30,3,FALSE),"")</f>
        <v/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/>
      <c r="D321" s="49" t="str">
        <f>IF(C321&lt;&gt;"",VLOOKUP(C321,'Dummy Table'!$B$3:$C$30,2,FALSE),"")</f>
        <v/>
      </c>
      <c r="E321" s="49" t="str">
        <f>IF(C321&lt;&gt;"",VLOOKUP(C321,'Dummy Table'!$B$3:$D$30,3,FALSE),"")</f>
        <v/>
      </c>
      <c r="F321" s="51"/>
      <c r="G321" s="72"/>
      <c r="H321" s="72"/>
      <c r="I321" s="72"/>
      <c r="K321" s="78"/>
    </row>
    <row r="322" spans="1:26" x14ac:dyDescent="0.2">
      <c r="B322" s="60">
        <f>$J$20</f>
        <v>19</v>
      </c>
      <c r="C322" s="48"/>
      <c r="D322" s="49" t="str">
        <f>IF(C322&lt;&gt;"",VLOOKUP(C322,'Dummy Table'!$B$3:$C$30,2,FALSE),"")</f>
        <v/>
      </c>
      <c r="E322" s="49" t="str">
        <f>IF(C322&lt;&gt;"",VLOOKUP(C322,'Dummy Table'!$B$3:$D$30,3,FALSE),"")</f>
        <v/>
      </c>
      <c r="F322" s="51"/>
      <c r="G322" s="72"/>
      <c r="H322" s="72"/>
      <c r="I322" s="72"/>
    </row>
    <row r="323" spans="1:26" x14ac:dyDescent="0.2">
      <c r="B323" s="60">
        <f>$J$21</f>
        <v>20</v>
      </c>
      <c r="C323" s="48"/>
      <c r="D323" s="49" t="str">
        <f>IF(C323&lt;&gt;"",VLOOKUP(C323,'Dummy Table'!$B$3:$C$30,2,FALSE),"")</f>
        <v/>
      </c>
      <c r="E323" s="49" t="str">
        <f>IF(C323&lt;&gt;"",VLOOKUP(C323,'Dummy Table'!$B$3:$D$30,3,FALSE),"")</f>
        <v/>
      </c>
      <c r="F323" s="51"/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/>
      <c r="D328" s="54" t="str">
        <f>IF(C328&lt;&gt;"",VLOOKUP(C328,'Dummy Table'!$B$3:$C$30,2,FALSE),"")</f>
        <v/>
      </c>
      <c r="E328" s="54" t="str">
        <f>IF(C328&lt;&gt;"",VLOOKUP(C328,'Dummy Table'!$B$3:$D$30,3,FALSE),"")</f>
        <v/>
      </c>
      <c r="F328" s="55"/>
      <c r="H328" s="72"/>
      <c r="K328" s="71"/>
    </row>
    <row r="329" spans="1:26" x14ac:dyDescent="0.2">
      <c r="B329" s="56" t="s">
        <v>239</v>
      </c>
      <c r="C329" s="57"/>
      <c r="D329" s="54" t="str">
        <f>IF(C329&lt;&gt;"",VLOOKUP(C329,'Dummy Table'!$B$3:$C$30,2,FALSE),"")</f>
        <v/>
      </c>
      <c r="E329" s="54" t="str">
        <f>IF(C329&lt;&gt;"",VLOOKUP(C329,'Dummy Table'!$B$3:$D$30,3,FALSE),"")</f>
        <v/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/>
      <c r="D332" s="49" t="str">
        <f>IF(C332&lt;&gt;"",VLOOKUP(C332,'Dummy Table'!$B$3:$C$30,2,FALSE),"")</f>
        <v/>
      </c>
      <c r="E332" s="49" t="str">
        <f>IF(C332&lt;&gt;"",VLOOKUP(C332,'Dummy Table'!$B$3:$D$30,3,FALSE),"")</f>
        <v/>
      </c>
      <c r="F332" s="50">
        <v>25</v>
      </c>
      <c r="G332" s="66">
        <f>IF(C332="",F332,0)</f>
        <v>25</v>
      </c>
      <c r="H332" s="66">
        <f>IF(C332="",F332,0)</f>
        <v>25</v>
      </c>
      <c r="I332" s="66">
        <f>IF(C332="",1,0)</f>
        <v>1</v>
      </c>
      <c r="K332" s="71"/>
    </row>
    <row r="333" spans="1:26" x14ac:dyDescent="0.2">
      <c r="B333" s="60">
        <f>$J$3</f>
        <v>2</v>
      </c>
      <c r="C333" s="48"/>
      <c r="D333" s="49" t="str">
        <f>IF(C333&lt;&gt;"",VLOOKUP(C333,'Dummy Table'!$B$3:$C$30,2,FALSE),"")</f>
        <v/>
      </c>
      <c r="E333" s="49" t="str">
        <f>IF(C333&lt;&gt;"",VLOOKUP(C333,'Dummy Table'!$B$3:$D$30,3,FALSE),"")</f>
        <v/>
      </c>
      <c r="F333" s="50">
        <v>18</v>
      </c>
      <c r="H333" s="66">
        <f>IF(C333="",F333,0)</f>
        <v>18</v>
      </c>
      <c r="K333" s="71"/>
    </row>
    <row r="334" spans="1:26" x14ac:dyDescent="0.2">
      <c r="B334" s="60">
        <f>$J$4</f>
        <v>3</v>
      </c>
      <c r="C334" s="48"/>
      <c r="D334" s="49" t="str">
        <f>IF(C334&lt;&gt;"",VLOOKUP(C334,'Dummy Table'!$B$3:$C$30,2,FALSE),"")</f>
        <v/>
      </c>
      <c r="E334" s="49" t="str">
        <f>IF(C334&lt;&gt;"",VLOOKUP(C334,'Dummy Table'!$B$3:$D$30,3,FALSE),"")</f>
        <v/>
      </c>
      <c r="F334" s="50">
        <v>15</v>
      </c>
    </row>
    <row r="335" spans="1:26" x14ac:dyDescent="0.2">
      <c r="B335" s="60">
        <f>$J$5</f>
        <v>4</v>
      </c>
      <c r="C335" s="48"/>
      <c r="D335" s="49" t="str">
        <f>IF(C335&lt;&gt;"",VLOOKUP(C335,'Dummy Table'!$B$3:$C$30,2,FALSE),"")</f>
        <v/>
      </c>
      <c r="E335" s="49" t="str">
        <f>IF(C335&lt;&gt;"",VLOOKUP(C335,'Dummy Table'!$B$3:$D$30,3,FALSE),"")</f>
        <v/>
      </c>
      <c r="F335" s="50">
        <v>12</v>
      </c>
      <c r="K335" s="78"/>
    </row>
    <row r="336" spans="1:26" x14ac:dyDescent="0.2">
      <c r="B336" s="60">
        <f>$J$6</f>
        <v>5</v>
      </c>
      <c r="C336" s="48"/>
      <c r="D336" s="49" t="str">
        <f>IF(C336&lt;&gt;"",VLOOKUP(C336,'Dummy Table'!$B$3:$C$30,2,FALSE),"")</f>
        <v/>
      </c>
      <c r="E336" s="49" t="str">
        <f>IF(C336&lt;&gt;"",VLOOKUP(C336,'Dummy Table'!$B$3:$D$30,3,FALSE),"")</f>
        <v/>
      </c>
      <c r="F336" s="50">
        <v>10</v>
      </c>
    </row>
    <row r="337" spans="1:26" x14ac:dyDescent="0.2">
      <c r="B337" s="60">
        <f>$J$7</f>
        <v>6</v>
      </c>
      <c r="C337" s="48"/>
      <c r="D337" s="49" t="str">
        <f>IF(C337&lt;&gt;"",VLOOKUP(C337,'Dummy Table'!$B$3:$C$30,2,FALSE),"")</f>
        <v/>
      </c>
      <c r="E337" s="49" t="str">
        <f>IF(C337&lt;&gt;"",VLOOKUP(C337,'Dummy Table'!$B$3:$D$30,3,FALSE),"")</f>
        <v/>
      </c>
      <c r="F337" s="50">
        <v>8</v>
      </c>
      <c r="K337" s="71"/>
    </row>
    <row r="338" spans="1:26" x14ac:dyDescent="0.2">
      <c r="B338" s="60">
        <f>$J$8</f>
        <v>7</v>
      </c>
      <c r="C338" s="48"/>
      <c r="D338" s="49" t="str">
        <f>IF(C338&lt;&gt;"",VLOOKUP(C338,'Dummy Table'!$B$3:$C$30,2,FALSE),"")</f>
        <v/>
      </c>
      <c r="E338" s="49" t="str">
        <f>IF(C338&lt;&gt;"",VLOOKUP(C338,'Dummy Table'!$B$3:$D$30,3,FALSE),"")</f>
        <v/>
      </c>
      <c r="F338" s="50">
        <v>6</v>
      </c>
      <c r="K338" s="71"/>
    </row>
    <row r="339" spans="1:26" x14ac:dyDescent="0.2">
      <c r="B339" s="60">
        <f>$J$9</f>
        <v>8</v>
      </c>
      <c r="C339" s="48"/>
      <c r="D339" s="49" t="str">
        <f>IF(C339&lt;&gt;"",VLOOKUP(C339,'Dummy Table'!$B$3:$C$30,2,FALSE),"")</f>
        <v/>
      </c>
      <c r="E339" s="49" t="str">
        <f>IF(C339&lt;&gt;"",VLOOKUP(C339,'Dummy Table'!$B$3:$D$30,3,FALSE),"")</f>
        <v/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/>
      <c r="D340" s="49" t="str">
        <f>IF(C340&lt;&gt;"",VLOOKUP(C340,'Dummy Table'!$B$3:$C$30,2,FALSE),"")</f>
        <v/>
      </c>
      <c r="E340" s="49" t="str">
        <f>IF(C340&lt;&gt;"",VLOOKUP(C340,'Dummy Table'!$B$3:$D$30,3,FALSE),"")</f>
        <v/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/>
      <c r="D341" s="49" t="str">
        <f>IF(C341&lt;&gt;"",VLOOKUP(C341,'Dummy Table'!$B$3:$C$30,2,FALSE),"")</f>
        <v/>
      </c>
      <c r="E341" s="49" t="str">
        <f>IF(C341&lt;&gt;"",VLOOKUP(C341,'Dummy Table'!$B$3:$D$30,3,FALSE),"")</f>
        <v/>
      </c>
      <c r="F341" s="50">
        <v>1</v>
      </c>
      <c r="K341" s="71"/>
    </row>
    <row r="342" spans="1:26" x14ac:dyDescent="0.2">
      <c r="B342" s="60">
        <f>$J$12</f>
        <v>11</v>
      </c>
      <c r="C342" s="48"/>
      <c r="D342" s="49" t="str">
        <f>IF(C342&lt;&gt;"",VLOOKUP(C342,'Dummy Table'!$B$3:$C$30,2,FALSE),"")</f>
        <v/>
      </c>
      <c r="E342" s="49" t="str">
        <f>IF(C342&lt;&gt;"",VLOOKUP(C342,'Dummy Table'!$B$3:$D$30,3,FALSE),"")</f>
        <v/>
      </c>
      <c r="F342" s="51"/>
      <c r="K342" s="71"/>
    </row>
    <row r="343" spans="1:26" x14ac:dyDescent="0.2">
      <c r="B343" s="60">
        <f>$J$13</f>
        <v>12</v>
      </c>
      <c r="C343" s="48"/>
      <c r="D343" s="49" t="str">
        <f>IF(C343&lt;&gt;"",VLOOKUP(C343,'Dummy Table'!$B$3:$C$30,2,FALSE),"")</f>
        <v/>
      </c>
      <c r="E343" s="49" t="str">
        <f>IF(C343&lt;&gt;"",VLOOKUP(C343,'Dummy Table'!$B$3:$D$30,3,FALSE),"")</f>
        <v/>
      </c>
      <c r="F343" s="51"/>
      <c r="K343" s="71"/>
    </row>
    <row r="344" spans="1:26" x14ac:dyDescent="0.2">
      <c r="B344" s="60">
        <f>$J$14</f>
        <v>13</v>
      </c>
      <c r="C344" s="48"/>
      <c r="D344" s="49" t="str">
        <f>IF(C344&lt;&gt;"",VLOOKUP(C344,'Dummy Table'!$B$3:$C$30,2,FALSE),"")</f>
        <v/>
      </c>
      <c r="E344" s="49" t="str">
        <f>IF(C344&lt;&gt;"",VLOOKUP(C344,'Dummy Table'!$B$3:$D$30,3,FALSE),"")</f>
        <v/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/>
      <c r="D345" s="49" t="str">
        <f>IF(C345&lt;&gt;"",VLOOKUP(C345,'Dummy Table'!$B$3:$C$30,2,FALSE),"")</f>
        <v/>
      </c>
      <c r="E345" s="49" t="str">
        <f>IF(C345&lt;&gt;"",VLOOKUP(C345,'Dummy Table'!$B$3:$D$30,3,FALSE),"")</f>
        <v/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/>
      <c r="D346" s="49" t="str">
        <f>IF(C346&lt;&gt;"",VLOOKUP(C346,'Dummy Table'!$B$3:$C$30,2,FALSE),"")</f>
        <v/>
      </c>
      <c r="E346" s="49" t="str">
        <f>IF(C346&lt;&gt;"",VLOOKUP(C346,'Dummy Table'!$B$3:$D$30,3,FALSE),"")</f>
        <v/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/>
      <c r="D347" s="49" t="str">
        <f>IF(C347&lt;&gt;"",VLOOKUP(C347,'Dummy Table'!$B$3:$C$30,2,FALSE),"")</f>
        <v/>
      </c>
      <c r="E347" s="49" t="str">
        <f>IF(C347&lt;&gt;"",VLOOKUP(C347,'Dummy Table'!$B$3:$D$30,3,FALSE),"")</f>
        <v/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/>
      <c r="D348" s="49" t="str">
        <f>IF(C348&lt;&gt;"",VLOOKUP(C348,'Dummy Table'!$B$3:$C$30,2,FALSE),"")</f>
        <v/>
      </c>
      <c r="E348" s="49" t="str">
        <f>IF(C348&lt;&gt;"",VLOOKUP(C348,'Dummy Table'!$B$3:$D$30,3,FALSE),"")</f>
        <v/>
      </c>
      <c r="F348" s="51"/>
      <c r="G348" s="72"/>
      <c r="H348" s="72"/>
      <c r="I348" s="72"/>
    </row>
    <row r="349" spans="1:26" x14ac:dyDescent="0.2">
      <c r="B349" s="60">
        <f>$J$19</f>
        <v>18</v>
      </c>
      <c r="C349" s="48"/>
      <c r="D349" s="49" t="str">
        <f>IF(C349&lt;&gt;"",VLOOKUP(C349,'Dummy Table'!$B$3:$C$30,2,FALSE),"")</f>
        <v/>
      </c>
      <c r="E349" s="49" t="str">
        <f>IF(C349&lt;&gt;"",VLOOKUP(C349,'Dummy Table'!$B$3:$D$30,3,FALSE),"")</f>
        <v/>
      </c>
      <c r="F349" s="51"/>
      <c r="G349" s="72"/>
      <c r="H349" s="72"/>
      <c r="I349" s="72"/>
      <c r="K349" s="78"/>
    </row>
    <row r="350" spans="1:26" x14ac:dyDescent="0.2">
      <c r="B350" s="60">
        <f>$J$20</f>
        <v>19</v>
      </c>
      <c r="C350" s="48"/>
      <c r="D350" s="49" t="str">
        <f>IF(C350&lt;&gt;"",VLOOKUP(C350,'Dummy Table'!$B$3:$C$30,2,FALSE),"")</f>
        <v/>
      </c>
      <c r="E350" s="49" t="str">
        <f>IF(C350&lt;&gt;"",VLOOKUP(C350,'Dummy Table'!$B$3:$D$30,3,FALSE),"")</f>
        <v/>
      </c>
      <c r="F350" s="51"/>
      <c r="G350" s="72"/>
      <c r="H350" s="72"/>
      <c r="I350" s="72"/>
    </row>
    <row r="351" spans="1:26" x14ac:dyDescent="0.2">
      <c r="B351" s="60">
        <f>$J$21</f>
        <v>20</v>
      </c>
      <c r="C351" s="48"/>
      <c r="D351" s="49" t="str">
        <f>IF(C351&lt;&gt;"",VLOOKUP(C351,'Dummy Table'!$B$3:$C$30,2,FALSE),"")</f>
        <v/>
      </c>
      <c r="E351" s="49" t="str">
        <f>IF(C351&lt;&gt;"",VLOOKUP(C351,'Dummy Table'!$B$3:$D$30,3,FALSE),"")</f>
        <v/>
      </c>
      <c r="F351" s="51"/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/>
      <c r="D356" s="54" t="str">
        <f>IF(C356&lt;&gt;"",VLOOKUP(C356,'Dummy Table'!$B$3:$C$30,2,FALSE),"")</f>
        <v/>
      </c>
      <c r="E356" s="54" t="str">
        <f>IF(C356&lt;&gt;"",VLOOKUP(C356,'Dummy Table'!$B$3:$D$30,3,FALSE),"")</f>
        <v/>
      </c>
      <c r="F356" s="55"/>
      <c r="H356" s="72"/>
      <c r="K356" s="71"/>
    </row>
    <row r="357" spans="1:26" x14ac:dyDescent="0.2">
      <c r="B357" s="56" t="s">
        <v>239</v>
      </c>
      <c r="C357" s="57"/>
      <c r="D357" s="54" t="str">
        <f>IF(C357&lt;&gt;"",VLOOKUP(C357,'Dummy Table'!$B$3:$C$30,2,FALSE),"")</f>
        <v/>
      </c>
      <c r="E357" s="54" t="str">
        <f>IF(C357&lt;&gt;"",VLOOKUP(C357,'Dummy Table'!$B$3:$D$30,3,FALSE),"")</f>
        <v/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/>
      <c r="D360" s="49" t="str">
        <f>IF(C360&lt;&gt;"",VLOOKUP(C360,'Dummy Table'!$B$3:$C$30,2,FALSE),"")</f>
        <v/>
      </c>
      <c r="E360" s="49" t="str">
        <f>IF(C360&lt;&gt;"",VLOOKUP(C360,'Dummy Table'!$B$3:$D$30,3,FALSE),"")</f>
        <v/>
      </c>
      <c r="F360" s="50">
        <v>25</v>
      </c>
      <c r="G360" s="66">
        <f>IF(C360="",F360,0)</f>
        <v>25</v>
      </c>
      <c r="H360" s="66">
        <f>IF(C360="",F360,0)</f>
        <v>25</v>
      </c>
      <c r="I360" s="66">
        <f>IF(C360="",1,0)</f>
        <v>1</v>
      </c>
      <c r="K360" s="71"/>
    </row>
    <row r="361" spans="1:26" x14ac:dyDescent="0.2">
      <c r="B361" s="60">
        <f>$J$3</f>
        <v>2</v>
      </c>
      <c r="C361" s="48"/>
      <c r="D361" s="49" t="str">
        <f>IF(C361&lt;&gt;"",VLOOKUP(C361,'Dummy Table'!$B$3:$C$30,2,FALSE),"")</f>
        <v/>
      </c>
      <c r="E361" s="49" t="str">
        <f>IF(C361&lt;&gt;"",VLOOKUP(C361,'Dummy Table'!$B$3:$D$30,3,FALSE),"")</f>
        <v/>
      </c>
      <c r="F361" s="50">
        <v>18</v>
      </c>
      <c r="H361" s="66">
        <f>IF(C361="",F361,0)</f>
        <v>18</v>
      </c>
      <c r="K361" s="71"/>
    </row>
    <row r="362" spans="1:26" x14ac:dyDescent="0.2">
      <c r="B362" s="60">
        <f>$J$4</f>
        <v>3</v>
      </c>
      <c r="C362" s="48"/>
      <c r="D362" s="49" t="str">
        <f>IF(C362&lt;&gt;"",VLOOKUP(C362,'Dummy Table'!$B$3:$C$30,2,FALSE),"")</f>
        <v/>
      </c>
      <c r="E362" s="49" t="str">
        <f>IF(C362&lt;&gt;"",VLOOKUP(C362,'Dummy Table'!$B$3:$D$30,3,FALSE),"")</f>
        <v/>
      </c>
      <c r="F362" s="50">
        <v>15</v>
      </c>
    </row>
    <row r="363" spans="1:26" x14ac:dyDescent="0.2">
      <c r="B363" s="60">
        <f>$J$5</f>
        <v>4</v>
      </c>
      <c r="C363" s="48"/>
      <c r="D363" s="49" t="str">
        <f>IF(C363&lt;&gt;"",VLOOKUP(C363,'Dummy Table'!$B$3:$C$30,2,FALSE),"")</f>
        <v/>
      </c>
      <c r="E363" s="49" t="str">
        <f>IF(C363&lt;&gt;"",VLOOKUP(C363,'Dummy Table'!$B$3:$D$30,3,FALSE),"")</f>
        <v/>
      </c>
      <c r="F363" s="50">
        <v>12</v>
      </c>
      <c r="K363" s="78"/>
    </row>
    <row r="364" spans="1:26" x14ac:dyDescent="0.2">
      <c r="B364" s="60">
        <f>$J$6</f>
        <v>5</v>
      </c>
      <c r="C364" s="48"/>
      <c r="D364" s="49" t="str">
        <f>IF(C364&lt;&gt;"",VLOOKUP(C364,'Dummy Table'!$B$3:$C$30,2,FALSE),"")</f>
        <v/>
      </c>
      <c r="E364" s="49" t="str">
        <f>IF(C364&lt;&gt;"",VLOOKUP(C364,'Dummy Table'!$B$3:$D$30,3,FALSE),"")</f>
        <v/>
      </c>
      <c r="F364" s="50">
        <v>10</v>
      </c>
    </row>
    <row r="365" spans="1:26" x14ac:dyDescent="0.2">
      <c r="B365" s="60">
        <f>$J$7</f>
        <v>6</v>
      </c>
      <c r="C365" s="48"/>
      <c r="D365" s="49" t="str">
        <f>IF(C365&lt;&gt;"",VLOOKUP(C365,'Dummy Table'!$B$3:$C$30,2,FALSE),"")</f>
        <v/>
      </c>
      <c r="E365" s="49" t="str">
        <f>IF(C365&lt;&gt;"",VLOOKUP(C365,'Dummy Table'!$B$3:$D$30,3,FALSE),"")</f>
        <v/>
      </c>
      <c r="F365" s="50">
        <v>8</v>
      </c>
      <c r="K365" s="71"/>
    </row>
    <row r="366" spans="1:26" x14ac:dyDescent="0.2">
      <c r="B366" s="60">
        <f>$J$8</f>
        <v>7</v>
      </c>
      <c r="C366" s="48"/>
      <c r="D366" s="49" t="str">
        <f>IF(C366&lt;&gt;"",VLOOKUP(C366,'Dummy Table'!$B$3:$C$30,2,FALSE),"")</f>
        <v/>
      </c>
      <c r="E366" s="49" t="str">
        <f>IF(C366&lt;&gt;"",VLOOKUP(C366,'Dummy Table'!$B$3:$D$30,3,FALSE),"")</f>
        <v/>
      </c>
      <c r="F366" s="50">
        <v>6</v>
      </c>
      <c r="K366" s="71"/>
    </row>
    <row r="367" spans="1:26" x14ac:dyDescent="0.2">
      <c r="B367" s="60">
        <f>$J$9</f>
        <v>8</v>
      </c>
      <c r="C367" s="48"/>
      <c r="D367" s="49" t="str">
        <f>IF(C367&lt;&gt;"",VLOOKUP(C367,'Dummy Table'!$B$3:$C$30,2,FALSE),"")</f>
        <v/>
      </c>
      <c r="E367" s="49" t="str">
        <f>IF(C367&lt;&gt;"",VLOOKUP(C367,'Dummy Table'!$B$3:$D$30,3,FALSE),"")</f>
        <v/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/>
      <c r="D368" s="49" t="str">
        <f>IF(C368&lt;&gt;"",VLOOKUP(C368,'Dummy Table'!$B$3:$C$30,2,FALSE),"")</f>
        <v/>
      </c>
      <c r="E368" s="49" t="str">
        <f>IF(C368&lt;&gt;"",VLOOKUP(C368,'Dummy Table'!$B$3:$D$30,3,FALSE),"")</f>
        <v/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/>
      <c r="D369" s="49" t="str">
        <f>IF(C369&lt;&gt;"",VLOOKUP(C369,'Dummy Table'!$B$3:$C$30,2,FALSE),"")</f>
        <v/>
      </c>
      <c r="E369" s="49" t="str">
        <f>IF(C369&lt;&gt;"",VLOOKUP(C369,'Dummy Table'!$B$3:$D$30,3,FALSE),"")</f>
        <v/>
      </c>
      <c r="F369" s="50">
        <v>1</v>
      </c>
      <c r="K369" s="71"/>
    </row>
    <row r="370" spans="1:26" x14ac:dyDescent="0.2">
      <c r="B370" s="60">
        <f>$J$12</f>
        <v>11</v>
      </c>
      <c r="C370" s="48"/>
      <c r="D370" s="49" t="str">
        <f>IF(C370&lt;&gt;"",VLOOKUP(C370,'Dummy Table'!$B$3:$C$30,2,FALSE),"")</f>
        <v/>
      </c>
      <c r="E370" s="49" t="str">
        <f>IF(C370&lt;&gt;"",VLOOKUP(C370,'Dummy Table'!$B$3:$D$30,3,FALSE),"")</f>
        <v/>
      </c>
      <c r="F370" s="51"/>
      <c r="K370" s="71"/>
    </row>
    <row r="371" spans="1:26" x14ac:dyDescent="0.2">
      <c r="B371" s="60">
        <f>$J$13</f>
        <v>12</v>
      </c>
      <c r="C371" s="48"/>
      <c r="D371" s="49" t="str">
        <f>IF(C371&lt;&gt;"",VLOOKUP(C371,'Dummy Table'!$B$3:$C$30,2,FALSE),"")</f>
        <v/>
      </c>
      <c r="E371" s="49" t="str">
        <f>IF(C371&lt;&gt;"",VLOOKUP(C371,'Dummy Table'!$B$3:$D$30,3,FALSE),"")</f>
        <v/>
      </c>
      <c r="F371" s="51"/>
      <c r="K371" s="71"/>
    </row>
    <row r="372" spans="1:26" x14ac:dyDescent="0.2">
      <c r="B372" s="60">
        <f>$J$14</f>
        <v>13</v>
      </c>
      <c r="C372" s="48"/>
      <c r="D372" s="49" t="str">
        <f>IF(C372&lt;&gt;"",VLOOKUP(C372,'Dummy Table'!$B$3:$C$30,2,FALSE),"")</f>
        <v/>
      </c>
      <c r="E372" s="49" t="str">
        <f>IF(C372&lt;&gt;"",VLOOKUP(C372,'Dummy Table'!$B$3:$D$30,3,FALSE),"")</f>
        <v/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/>
      <c r="D373" s="49" t="str">
        <f>IF(C373&lt;&gt;"",VLOOKUP(C373,'Dummy Table'!$B$3:$C$30,2,FALSE),"")</f>
        <v/>
      </c>
      <c r="E373" s="49" t="str">
        <f>IF(C373&lt;&gt;"",VLOOKUP(C373,'Dummy Table'!$B$3:$D$30,3,FALSE),"")</f>
        <v/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/>
      <c r="D374" s="49" t="str">
        <f>IF(C374&lt;&gt;"",VLOOKUP(C374,'Dummy Table'!$B$3:$C$30,2,FALSE),"")</f>
        <v/>
      </c>
      <c r="E374" s="49" t="str">
        <f>IF(C374&lt;&gt;"",VLOOKUP(C374,'Dummy Table'!$B$3:$D$30,3,FALSE),"")</f>
        <v/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/>
      <c r="D375" s="49" t="str">
        <f>IF(C375&lt;&gt;"",VLOOKUP(C375,'Dummy Table'!$B$3:$C$30,2,FALSE),"")</f>
        <v/>
      </c>
      <c r="E375" s="49" t="str">
        <f>IF(C375&lt;&gt;"",VLOOKUP(C375,'Dummy Table'!$B$3:$D$30,3,FALSE),"")</f>
        <v/>
      </c>
      <c r="F375" s="51"/>
      <c r="G375" s="72"/>
      <c r="H375" s="72"/>
      <c r="I375" s="72"/>
      <c r="K375" s="71"/>
    </row>
    <row r="376" spans="1:26" x14ac:dyDescent="0.2">
      <c r="B376" s="60">
        <f>$J$18</f>
        <v>17</v>
      </c>
      <c r="C376" s="48"/>
      <c r="D376" s="49" t="str">
        <f>IF(C376&lt;&gt;"",VLOOKUP(C376,'Dummy Table'!$B$3:$C$30,2,FALSE),"")</f>
        <v/>
      </c>
      <c r="E376" s="49" t="str">
        <f>IF(C376&lt;&gt;"",VLOOKUP(C376,'Dummy Table'!$B$3:$D$30,3,FALSE),"")</f>
        <v/>
      </c>
      <c r="F376" s="51"/>
      <c r="G376" s="72"/>
      <c r="H376" s="72"/>
      <c r="I376" s="72"/>
    </row>
    <row r="377" spans="1:26" x14ac:dyDescent="0.2">
      <c r="B377" s="60">
        <f>$J$19</f>
        <v>18</v>
      </c>
      <c r="C377" s="48"/>
      <c r="D377" s="49" t="str">
        <f>IF(C377&lt;&gt;"",VLOOKUP(C377,'Dummy Table'!$B$3:$C$30,2,FALSE),"")</f>
        <v/>
      </c>
      <c r="E377" s="49" t="str">
        <f>IF(C377&lt;&gt;"",VLOOKUP(C377,'Dummy Table'!$B$3:$D$30,3,FALSE),"")</f>
        <v/>
      </c>
      <c r="F377" s="51"/>
      <c r="G377" s="72"/>
      <c r="H377" s="72"/>
      <c r="I377" s="72"/>
      <c r="K377" s="78"/>
    </row>
    <row r="378" spans="1:26" x14ac:dyDescent="0.2">
      <c r="B378" s="60">
        <f>$J$20</f>
        <v>19</v>
      </c>
      <c r="C378" s="48"/>
      <c r="D378" s="49" t="str">
        <f>IF(C378&lt;&gt;"",VLOOKUP(C378,'Dummy Table'!$B$3:$C$30,2,FALSE),"")</f>
        <v/>
      </c>
      <c r="E378" s="49" t="str">
        <f>IF(C378&lt;&gt;"",VLOOKUP(C378,'Dummy Table'!$B$3:$D$30,3,FALSE),"")</f>
        <v/>
      </c>
      <c r="F378" s="51"/>
      <c r="G378" s="72"/>
      <c r="H378" s="72"/>
      <c r="I378" s="72"/>
    </row>
    <row r="379" spans="1:26" x14ac:dyDescent="0.2">
      <c r="B379" s="60">
        <f>$J$21</f>
        <v>20</v>
      </c>
      <c r="C379" s="48"/>
      <c r="D379" s="49" t="str">
        <f>IF(C379&lt;&gt;"",VLOOKUP(C379,'Dummy Table'!$B$3:$C$30,2,FALSE),"")</f>
        <v/>
      </c>
      <c r="E379" s="49" t="str">
        <f>IF(C379&lt;&gt;"",VLOOKUP(C379,'Dummy Table'!$B$3:$D$30,3,FALSE),"")</f>
        <v/>
      </c>
      <c r="F379" s="51"/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/>
      <c r="D384" s="54" t="str">
        <f>IF(C384&lt;&gt;"",VLOOKUP(C384,'Dummy Table'!$B$3:$C$30,2,FALSE),"")</f>
        <v/>
      </c>
      <c r="E384" s="54" t="str">
        <f>IF(C384&lt;&gt;"",VLOOKUP(C384,'Dummy Table'!$B$3:$D$30,3,FALSE),"")</f>
        <v/>
      </c>
      <c r="F384" s="55"/>
      <c r="H384" s="72"/>
      <c r="K384" s="71"/>
    </row>
    <row r="385" spans="1:26" x14ac:dyDescent="0.2">
      <c r="B385" s="56" t="s">
        <v>239</v>
      </c>
      <c r="C385" s="57"/>
      <c r="D385" s="54" t="str">
        <f>IF(C385&lt;&gt;"",VLOOKUP(C385,'Dummy Table'!$B$3:$C$30,2,FALSE),"")</f>
        <v/>
      </c>
      <c r="E385" s="54" t="str">
        <f>IF(C385&lt;&gt;"",VLOOKUP(C385,'Dummy Table'!$B$3:$D$30,3,FALSE),"")</f>
        <v/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400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/>
      <c r="D389" s="49" t="str">
        <f>IF(C389&lt;&gt;"",VLOOKUP(C389,'Dummy Table'!$B$3:$C$30,2,FALSE),"")</f>
        <v/>
      </c>
      <c r="E389" s="49" t="str">
        <f>IF(C389&lt;&gt;"",VLOOKUP(C389,'Dummy Table'!$B$3:$D$30,3,FALSE),"")</f>
        <v/>
      </c>
      <c r="F389" s="50">
        <v>8</v>
      </c>
      <c r="G389" s="66">
        <f>IF(C389="",F389,0)</f>
        <v>8</v>
      </c>
      <c r="H389" s="66">
        <f>IF(C389="",F389,0)</f>
        <v>8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/>
      <c r="D390" s="49" t="str">
        <f>IF(C390&lt;&gt;"",VLOOKUP(C390,'Dummy Table'!$B$3:$C$30,2,FALSE),"")</f>
        <v/>
      </c>
      <c r="E390" s="49" t="str">
        <f>IF(C390&lt;&gt;"",VLOOKUP(C390,'Dummy Table'!$B$3:$D$30,3,FALSE),"")</f>
        <v/>
      </c>
      <c r="F390" s="50">
        <v>7</v>
      </c>
      <c r="H390" s="66">
        <f>IF(C390="",F390,0)</f>
        <v>7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/>
      <c r="D391" s="49" t="str">
        <f>IF(C391&lt;&gt;"",VLOOKUP(C391,'Dummy Table'!$B$3:$C$30,2,FALSE),"")</f>
        <v/>
      </c>
      <c r="E391" s="49" t="str">
        <f>IF(C391&lt;&gt;"",VLOOKUP(C391,'Dummy Table'!$B$3:$D$30,3,FALSE),"")</f>
        <v/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/>
      <c r="D392" s="49" t="str">
        <f>IF(C392&lt;&gt;"",VLOOKUP(C392,'Dummy Table'!$B$3:$C$30,2,FALSE),"")</f>
        <v/>
      </c>
      <c r="E392" s="49" t="str">
        <f>IF(C392&lt;&gt;"",VLOOKUP(C392,'Dummy Table'!$B$3:$D$30,3,FALSE),"")</f>
        <v/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/>
      <c r="D393" s="49" t="str">
        <f>IF(C393&lt;&gt;"",VLOOKUP(C393,'Dummy Table'!$B$3:$C$30,2,FALSE),"")</f>
        <v/>
      </c>
      <c r="E393" s="49" t="str">
        <f>IF(C393&lt;&gt;"",VLOOKUP(C393,'Dummy Table'!$B$3:$D$30,3,FALSE),"")</f>
        <v/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/>
      <c r="D394" s="49" t="str">
        <f>IF(C394&lt;&gt;"",VLOOKUP(C394,'Dummy Table'!$B$3:$C$30,2,FALSE),"")</f>
        <v/>
      </c>
      <c r="E394" s="49" t="str">
        <f>IF(C394&lt;&gt;"",VLOOKUP(C394,'Dummy Table'!$B$3:$D$30,3,FALSE),"")</f>
        <v/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/>
      <c r="D395" s="49" t="str">
        <f>IF(C395&lt;&gt;"",VLOOKUP(C395,'Dummy Table'!$B$3:$C$30,2,FALSE),"")</f>
        <v/>
      </c>
      <c r="E395" s="49" t="str">
        <f>IF(C395&lt;&gt;"",VLOOKUP(C395,'Dummy Table'!$B$3:$D$30,3,FALSE),"")</f>
        <v/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/>
      <c r="D396" s="49" t="str">
        <f>IF(C396&lt;&gt;"",VLOOKUP(C396,'Dummy Table'!$B$3:$C$30,2,FALSE),"")</f>
        <v/>
      </c>
      <c r="E396" s="49" t="str">
        <f>IF(C396&lt;&gt;"",VLOOKUP(C396,'Dummy Table'!$B$3:$D$30,3,FALSE),"")</f>
        <v/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/>
      <c r="D397" s="49" t="str">
        <f>IF(C397&lt;&gt;"",VLOOKUP(C397,'Dummy Table'!$B$3:$C$30,2,FALSE),"")</f>
        <v/>
      </c>
      <c r="E397" s="49" t="str">
        <f>IF(C397&lt;&gt;"",VLOOKUP(C397,'Dummy Table'!$B$3:$D$30,3,FALSE),"")</f>
        <v/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/>
      <c r="D398" s="49" t="str">
        <f>IF(C398&lt;&gt;"",VLOOKUP(C398,'Dummy Table'!$B$3:$C$30,2,FALSE),"")</f>
        <v/>
      </c>
      <c r="E398" s="49" t="str">
        <f>IF(C398&lt;&gt;"",VLOOKUP(C398,'Dummy Table'!$B$3:$D$30,3,FALSE),"")</f>
        <v/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/>
      <c r="D399" s="49" t="str">
        <f>IF(C399&lt;&gt;"",VLOOKUP(C399,'Dummy Table'!$B$3:$C$30,2,FALSE),"")</f>
        <v/>
      </c>
      <c r="E399" s="49" t="str">
        <f>IF(C399&lt;&gt;"",VLOOKUP(C399,'Dummy Table'!$B$3:$D$30,3,FALSE),"")</f>
        <v/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/>
      <c r="D400" s="49" t="str">
        <f>IF(C400&lt;&gt;"",VLOOKUP(C400,'Dummy Table'!$B$3:$C$30,2,FALSE),"")</f>
        <v/>
      </c>
      <c r="E400" s="49" t="str">
        <f>IF(C400&lt;&gt;"",VLOOKUP(C400,'Dummy Table'!$B$3:$D$30,3,FALSE),"")</f>
        <v/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/>
      <c r="D401" s="49" t="str">
        <f>IF(C401&lt;&gt;"",VLOOKUP(C401,'Dummy Table'!$B$3:$C$30,2,FALSE),"")</f>
        <v/>
      </c>
      <c r="E401" s="49" t="str">
        <f>IF(C401&lt;&gt;"",VLOOKUP(C401,'Dummy Table'!$B$3:$D$30,3,FALSE),"")</f>
        <v/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/>
      <c r="D402" s="49" t="str">
        <f>IF(C402&lt;&gt;"",VLOOKUP(C402,'Dummy Table'!$B$3:$C$30,2,FALSE),"")</f>
        <v/>
      </c>
      <c r="E402" s="49" t="str">
        <f>IF(C402&lt;&gt;"",VLOOKUP(C402,'Dummy Table'!$B$3:$D$30,3,FALSE),"")</f>
        <v/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/>
      <c r="D403" s="49" t="str">
        <f>IF(C403&lt;&gt;"",VLOOKUP(C403,'Dummy Table'!$B$3:$C$30,2,FALSE),"")</f>
        <v/>
      </c>
      <c r="E403" s="49" t="str">
        <f>IF(C403&lt;&gt;"",VLOOKUP(C403,'Dummy Table'!$B$3:$D$30,3,FALSE),"")</f>
        <v/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/>
      <c r="D404" s="49" t="str">
        <f>IF(C404&lt;&gt;"",VLOOKUP(C404,'Dummy Table'!$B$3:$C$30,2,FALSE),"")</f>
        <v/>
      </c>
      <c r="E404" s="49" t="str">
        <f>IF(C404&lt;&gt;"",VLOOKUP(C404,'Dummy Table'!$B$3:$D$30,3,FALSE),"")</f>
        <v/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/>
      <c r="D405" s="49" t="str">
        <f>IF(C405&lt;&gt;"",VLOOKUP(C405,'Dummy Table'!$B$3:$C$30,2,FALSE),"")</f>
        <v/>
      </c>
      <c r="E405" s="49" t="str">
        <f>IF(C405&lt;&gt;"",VLOOKUP(C405,'Dummy Table'!$B$3:$D$30,3,FALSE),"")</f>
        <v/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/>
      <c r="D406" s="49" t="str">
        <f>IF(C406&lt;&gt;"",VLOOKUP(C406,'Dummy Table'!$B$3:$C$30,2,FALSE),"")</f>
        <v/>
      </c>
      <c r="E406" s="49" t="str">
        <f>IF(C406&lt;&gt;"",VLOOKUP(C406,'Dummy Table'!$B$3:$D$30,3,FALSE),"")</f>
        <v/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/>
      <c r="D407" s="49" t="str">
        <f>IF(C407&lt;&gt;"",VLOOKUP(C407,'Dummy Table'!$B$3:$C$30,2,FALSE),"")</f>
        <v/>
      </c>
      <c r="E407" s="49" t="str">
        <f>IF(C407&lt;&gt;"",VLOOKUP(C407,'Dummy Table'!$B$3:$D$30,3,FALSE),"")</f>
        <v/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/>
      <c r="D408" s="49" t="str">
        <f>IF(C408&lt;&gt;"",VLOOKUP(C408,'Dummy Table'!$B$3:$C$30,2,FALSE),"")</f>
        <v/>
      </c>
      <c r="E408" s="49" t="str">
        <f>IF(C408&lt;&gt;"",VLOOKUP(C408,'Dummy Table'!$B$3:$D$30,3,FALSE),"")</f>
        <v/>
      </c>
      <c r="F408" s="51"/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401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/>
      <c r="D412" s="49" t="str">
        <f>IF(C412&lt;&gt;"",VLOOKUP(C412,'Dummy Table'!$B$3:$C$30,2,FALSE),"")</f>
        <v/>
      </c>
      <c r="E412" s="49" t="str">
        <f>IF(C412&lt;&gt;"",VLOOKUP(C412,'Dummy Table'!$B$3:$D$30,3,FALSE),"")</f>
        <v/>
      </c>
      <c r="F412" s="50">
        <v>25</v>
      </c>
      <c r="G412" s="66">
        <f>IF(C412="",F412,0)</f>
        <v>25</v>
      </c>
      <c r="H412" s="66">
        <f>IF(C412="",F412,0)</f>
        <v>25</v>
      </c>
      <c r="I412" s="66">
        <f>IF(C412="",1,0)</f>
        <v>1</v>
      </c>
      <c r="K412" s="71"/>
    </row>
    <row r="413" spans="2:24" x14ac:dyDescent="0.2">
      <c r="B413" s="60">
        <f>$J$3</f>
        <v>2</v>
      </c>
      <c r="C413" s="48"/>
      <c r="D413" s="49" t="str">
        <f>IF(C413&lt;&gt;"",VLOOKUP(C413,'Dummy Table'!$B$3:$C$30,2,FALSE),"")</f>
        <v/>
      </c>
      <c r="E413" s="49" t="str">
        <f>IF(C413&lt;&gt;"",VLOOKUP(C413,'Dummy Table'!$B$3:$D$30,3,FALSE),"")</f>
        <v/>
      </c>
      <c r="F413" s="50">
        <v>18</v>
      </c>
      <c r="H413" s="66">
        <f>IF(C413="",F413,0)</f>
        <v>18</v>
      </c>
      <c r="K413" s="71"/>
    </row>
    <row r="414" spans="2:24" x14ac:dyDescent="0.2">
      <c r="B414" s="60">
        <f>$J$4</f>
        <v>3</v>
      </c>
      <c r="C414" s="48"/>
      <c r="D414" s="49" t="str">
        <f>IF(C414&lt;&gt;"",VLOOKUP(C414,'Dummy Table'!$B$3:$C$30,2,FALSE),"")</f>
        <v/>
      </c>
      <c r="E414" s="49" t="str">
        <f>IF(C414&lt;&gt;"",VLOOKUP(C414,'Dummy Table'!$B$3:$D$30,3,FALSE),"")</f>
        <v/>
      </c>
      <c r="F414" s="50">
        <v>15</v>
      </c>
    </row>
    <row r="415" spans="2:24" x14ac:dyDescent="0.2">
      <c r="B415" s="60">
        <f>$J$5</f>
        <v>4</v>
      </c>
      <c r="C415" s="48"/>
      <c r="D415" s="49" t="str">
        <f>IF(C415&lt;&gt;"",VLOOKUP(C415,'Dummy Table'!$B$3:$C$30,2,FALSE),"")</f>
        <v/>
      </c>
      <c r="E415" s="49" t="str">
        <f>IF(C415&lt;&gt;"",VLOOKUP(C415,'Dummy Table'!$B$3:$D$30,3,FALSE),"")</f>
        <v/>
      </c>
      <c r="F415" s="50">
        <v>12</v>
      </c>
      <c r="K415" s="78"/>
    </row>
    <row r="416" spans="2:24" x14ac:dyDescent="0.2">
      <c r="B416" s="60">
        <f>$J$6</f>
        <v>5</v>
      </c>
      <c r="C416" s="48"/>
      <c r="D416" s="49" t="str">
        <f>IF(C416&lt;&gt;"",VLOOKUP(C416,'Dummy Table'!$B$3:$C$30,2,FALSE),"")</f>
        <v/>
      </c>
      <c r="E416" s="49" t="str">
        <f>IF(C416&lt;&gt;"",VLOOKUP(C416,'Dummy Table'!$B$3:$D$30,3,FALSE),"")</f>
        <v/>
      </c>
      <c r="F416" s="50">
        <v>10</v>
      </c>
    </row>
    <row r="417" spans="1:26" x14ac:dyDescent="0.2">
      <c r="B417" s="60">
        <f>$J$7</f>
        <v>6</v>
      </c>
      <c r="C417" s="48"/>
      <c r="D417" s="49" t="str">
        <f>IF(C417&lt;&gt;"",VLOOKUP(C417,'Dummy Table'!$B$3:$C$30,2,FALSE),"")</f>
        <v/>
      </c>
      <c r="E417" s="49" t="str">
        <f>IF(C417&lt;&gt;"",VLOOKUP(C417,'Dummy Table'!$B$3:$D$30,3,FALSE),"")</f>
        <v/>
      </c>
      <c r="F417" s="50">
        <v>8</v>
      </c>
      <c r="K417" s="71"/>
    </row>
    <row r="418" spans="1:26" x14ac:dyDescent="0.2">
      <c r="B418" s="60">
        <f>$J$8</f>
        <v>7</v>
      </c>
      <c r="C418" s="48"/>
      <c r="D418" s="49" t="str">
        <f>IF(C418&lt;&gt;"",VLOOKUP(C418,'Dummy Table'!$B$3:$C$30,2,FALSE),"")</f>
        <v/>
      </c>
      <c r="E418" s="49" t="str">
        <f>IF(C418&lt;&gt;"",VLOOKUP(C418,'Dummy Table'!$B$3:$D$30,3,FALSE),"")</f>
        <v/>
      </c>
      <c r="F418" s="50">
        <v>6</v>
      </c>
      <c r="K418" s="71"/>
    </row>
    <row r="419" spans="1:26" x14ac:dyDescent="0.2">
      <c r="B419" s="60">
        <f>$J$9</f>
        <v>8</v>
      </c>
      <c r="C419" s="48"/>
      <c r="D419" s="49" t="str">
        <f>IF(C419&lt;&gt;"",VLOOKUP(C419,'Dummy Table'!$B$3:$C$30,2,FALSE),"")</f>
        <v/>
      </c>
      <c r="E419" s="49" t="str">
        <f>IF(C419&lt;&gt;"",VLOOKUP(C419,'Dummy Table'!$B$3:$D$30,3,FALSE),"")</f>
        <v/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/>
      <c r="D420" s="49" t="str">
        <f>IF(C420&lt;&gt;"",VLOOKUP(C420,'Dummy Table'!$B$3:$C$30,2,FALSE),"")</f>
        <v/>
      </c>
      <c r="E420" s="49" t="str">
        <f>IF(C420&lt;&gt;"",VLOOKUP(C420,'Dummy Table'!$B$3:$D$30,3,FALSE),"")</f>
        <v/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/>
      <c r="D421" s="49" t="str">
        <f>IF(C421&lt;&gt;"",VLOOKUP(C421,'Dummy Table'!$B$3:$C$30,2,FALSE),"")</f>
        <v/>
      </c>
      <c r="E421" s="49" t="str">
        <f>IF(C421&lt;&gt;"",VLOOKUP(C421,'Dummy Table'!$B$3:$D$30,3,FALSE),"")</f>
        <v/>
      </c>
      <c r="F421" s="50">
        <v>1</v>
      </c>
      <c r="K421" s="71"/>
    </row>
    <row r="422" spans="1:26" x14ac:dyDescent="0.2">
      <c r="B422" s="60">
        <f>$J$12</f>
        <v>11</v>
      </c>
      <c r="C422" s="48"/>
      <c r="D422" s="49" t="str">
        <f>IF(C422&lt;&gt;"",VLOOKUP(C422,'Dummy Table'!$B$3:$C$30,2,FALSE),"")</f>
        <v/>
      </c>
      <c r="E422" s="49" t="str">
        <f>IF(C422&lt;&gt;"",VLOOKUP(C422,'Dummy Table'!$B$3:$D$30,3,FALSE),"")</f>
        <v/>
      </c>
      <c r="F422" s="51"/>
      <c r="K422" s="71"/>
    </row>
    <row r="423" spans="1:26" x14ac:dyDescent="0.2">
      <c r="B423" s="60">
        <f>$J$13</f>
        <v>12</v>
      </c>
      <c r="C423" s="48"/>
      <c r="D423" s="49" t="str">
        <f>IF(C423&lt;&gt;"",VLOOKUP(C423,'Dummy Table'!$B$3:$C$30,2,FALSE),"")</f>
        <v/>
      </c>
      <c r="E423" s="49" t="str">
        <f>IF(C423&lt;&gt;"",VLOOKUP(C423,'Dummy Table'!$B$3:$D$30,3,FALSE),"")</f>
        <v/>
      </c>
      <c r="F423" s="51"/>
      <c r="K423" s="71"/>
    </row>
    <row r="424" spans="1:26" x14ac:dyDescent="0.2">
      <c r="B424" s="60">
        <f>$J$14</f>
        <v>13</v>
      </c>
      <c r="C424" s="48"/>
      <c r="D424" s="49" t="str">
        <f>IF(C424&lt;&gt;"",VLOOKUP(C424,'Dummy Table'!$B$3:$C$30,2,FALSE),"")</f>
        <v/>
      </c>
      <c r="E424" s="49" t="str">
        <f>IF(C424&lt;&gt;"",VLOOKUP(C424,'Dummy Table'!$B$3:$D$30,3,FALSE),"")</f>
        <v/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/>
      <c r="D425" s="49" t="str">
        <f>IF(C425&lt;&gt;"",VLOOKUP(C425,'Dummy Table'!$B$3:$C$30,2,FALSE),"")</f>
        <v/>
      </c>
      <c r="E425" s="49" t="str">
        <f>IF(C425&lt;&gt;"",VLOOKUP(C425,'Dummy Table'!$B$3:$D$30,3,FALSE),"")</f>
        <v/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/>
      <c r="D426" s="49" t="str">
        <f>IF(C426&lt;&gt;"",VLOOKUP(C426,'Dummy Table'!$B$3:$C$30,2,FALSE),"")</f>
        <v/>
      </c>
      <c r="E426" s="49" t="str">
        <f>IF(C426&lt;&gt;"",VLOOKUP(C426,'Dummy Table'!$B$3:$D$30,3,FALSE),"")</f>
        <v/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/>
      <c r="D427" s="49" t="str">
        <f>IF(C427&lt;&gt;"",VLOOKUP(C427,'Dummy Table'!$B$3:$C$30,2,FALSE),"")</f>
        <v/>
      </c>
      <c r="E427" s="49" t="str">
        <f>IF(C427&lt;&gt;"",VLOOKUP(C427,'Dummy Table'!$B$3:$D$30,3,FALSE),"")</f>
        <v/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/>
      <c r="D428" s="49" t="str">
        <f>IF(C428&lt;&gt;"",VLOOKUP(C428,'Dummy Table'!$B$3:$C$30,2,FALSE),"")</f>
        <v/>
      </c>
      <c r="E428" s="49" t="str">
        <f>IF(C428&lt;&gt;"",VLOOKUP(C428,'Dummy Table'!$B$3:$D$30,3,FALSE),"")</f>
        <v/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/>
      <c r="D429" s="49" t="str">
        <f>IF(C429&lt;&gt;"",VLOOKUP(C429,'Dummy Table'!$B$3:$C$30,2,FALSE),"")</f>
        <v/>
      </c>
      <c r="E429" s="49" t="str">
        <f>IF(C429&lt;&gt;"",VLOOKUP(C429,'Dummy Table'!$B$3:$D$30,3,FALSE),"")</f>
        <v/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/>
      <c r="D430" s="49" t="str">
        <f>IF(C430&lt;&gt;"",VLOOKUP(C430,'Dummy Table'!$B$3:$C$30,2,FALSE),"")</f>
        <v/>
      </c>
      <c r="E430" s="49" t="str">
        <f>IF(C430&lt;&gt;"",VLOOKUP(C430,'Dummy Table'!$B$3:$D$30,3,FALSE),"")</f>
        <v/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/>
      <c r="D431" s="49" t="str">
        <f>IF(C431&lt;&gt;"",VLOOKUP(C431,'Dummy Table'!$B$3:$C$30,2,FALSE),"")</f>
        <v/>
      </c>
      <c r="E431" s="49" t="str">
        <f>IF(C431&lt;&gt;"",VLOOKUP(C431,'Dummy Table'!$B$3:$D$30,3,FALSE),"")</f>
        <v/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/>
      <c r="D436" s="54" t="str">
        <f>IF(C436&lt;&gt;"",VLOOKUP(C436,'Dummy Table'!$B$3:$C$30,2,FALSE),"")</f>
        <v/>
      </c>
      <c r="E436" s="54" t="str">
        <f>IF(C436&lt;&gt;"",VLOOKUP(C436,'Dummy Table'!$B$3:$D$30,3,FALSE),"")</f>
        <v/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/>
      <c r="D437" s="54" t="str">
        <f>IF(C437&lt;&gt;"",VLOOKUP(C437,'Dummy Table'!$B$3:$C$30,2,FALSE),"")</f>
        <v/>
      </c>
      <c r="E437" s="54" t="str">
        <f>IF(C437&lt;&gt;"",VLOOKUP(C437,'Dummy Table'!$B$3:$D$30,3,FALSE),"")</f>
        <v/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/>
      <c r="D440" s="49" t="str">
        <f>IF(C440&lt;&gt;"",VLOOKUP(C440,'Dummy Table'!$B$3:$C$30,2,FALSE),"")</f>
        <v/>
      </c>
      <c r="E440" s="49" t="str">
        <f>IF(C440&lt;&gt;"",VLOOKUP(C440,'Dummy Table'!$B$3:$D$30,3,FALSE),"")</f>
        <v/>
      </c>
      <c r="F440" s="50">
        <v>25</v>
      </c>
      <c r="G440" s="66">
        <f>IF(C440="",F440,0)</f>
        <v>25</v>
      </c>
      <c r="H440" s="66">
        <f>IF(C440="",F440,0)</f>
        <v>25</v>
      </c>
      <c r="I440" s="66">
        <f>IF(C440="",1,0)</f>
        <v>1</v>
      </c>
      <c r="K440" s="71"/>
    </row>
    <row r="441" spans="1:26" x14ac:dyDescent="0.2">
      <c r="B441" s="60">
        <f>$J$3</f>
        <v>2</v>
      </c>
      <c r="C441" s="48"/>
      <c r="D441" s="49" t="str">
        <f>IF(C441&lt;&gt;"",VLOOKUP(C441,'Dummy Table'!$B$3:$C$30,2,FALSE),"")</f>
        <v/>
      </c>
      <c r="E441" s="49" t="str">
        <f>IF(C441&lt;&gt;"",VLOOKUP(C441,'Dummy Table'!$B$3:$D$30,3,FALSE),"")</f>
        <v/>
      </c>
      <c r="F441" s="50">
        <v>18</v>
      </c>
      <c r="H441" s="66">
        <f>IF(C441="",F441,0)</f>
        <v>18</v>
      </c>
      <c r="K441" s="71"/>
    </row>
    <row r="442" spans="1:26" x14ac:dyDescent="0.2">
      <c r="B442" s="60">
        <f>$J$4</f>
        <v>3</v>
      </c>
      <c r="C442" s="48"/>
      <c r="D442" s="49" t="str">
        <f>IF(C442&lt;&gt;"",VLOOKUP(C442,'Dummy Table'!$B$3:$C$30,2,FALSE),"")</f>
        <v/>
      </c>
      <c r="E442" s="49" t="str">
        <f>IF(C442&lt;&gt;"",VLOOKUP(C442,'Dummy Table'!$B$3:$D$30,3,FALSE),"")</f>
        <v/>
      </c>
      <c r="F442" s="50">
        <v>15</v>
      </c>
    </row>
    <row r="443" spans="1:26" x14ac:dyDescent="0.2">
      <c r="B443" s="60">
        <f>$J$5</f>
        <v>4</v>
      </c>
      <c r="C443" s="48"/>
      <c r="D443" s="49" t="str">
        <f>IF(C443&lt;&gt;"",VLOOKUP(C443,'Dummy Table'!$B$3:$C$30,2,FALSE),"")</f>
        <v/>
      </c>
      <c r="E443" s="49" t="str">
        <f>IF(C443&lt;&gt;"",VLOOKUP(C443,'Dummy Table'!$B$3:$D$30,3,FALSE),"")</f>
        <v/>
      </c>
      <c r="F443" s="50">
        <v>12</v>
      </c>
      <c r="K443" s="78"/>
    </row>
    <row r="444" spans="1:26" x14ac:dyDescent="0.2">
      <c r="B444" s="60">
        <f>$J$6</f>
        <v>5</v>
      </c>
      <c r="C444" s="48"/>
      <c r="D444" s="49" t="str">
        <f>IF(C444&lt;&gt;"",VLOOKUP(C444,'Dummy Table'!$B$3:$C$30,2,FALSE),"")</f>
        <v/>
      </c>
      <c r="E444" s="49" t="str">
        <f>IF(C444&lt;&gt;"",VLOOKUP(C444,'Dummy Table'!$B$3:$D$30,3,FALSE),"")</f>
        <v/>
      </c>
      <c r="F444" s="50">
        <v>10</v>
      </c>
    </row>
    <row r="445" spans="1:26" x14ac:dyDescent="0.2">
      <c r="B445" s="60">
        <f>$J$7</f>
        <v>6</v>
      </c>
      <c r="C445" s="48"/>
      <c r="D445" s="49" t="str">
        <f>IF(C445&lt;&gt;"",VLOOKUP(C445,'Dummy Table'!$B$3:$C$30,2,FALSE),"")</f>
        <v/>
      </c>
      <c r="E445" s="49" t="str">
        <f>IF(C445&lt;&gt;"",VLOOKUP(C445,'Dummy Table'!$B$3:$D$30,3,FALSE),"")</f>
        <v/>
      </c>
      <c r="F445" s="50">
        <v>8</v>
      </c>
      <c r="K445" s="71"/>
    </row>
    <row r="446" spans="1:26" x14ac:dyDescent="0.2">
      <c r="B446" s="60">
        <f>$J$8</f>
        <v>7</v>
      </c>
      <c r="C446" s="48"/>
      <c r="D446" s="49" t="str">
        <f>IF(C446&lt;&gt;"",VLOOKUP(C446,'Dummy Table'!$B$3:$C$30,2,FALSE),"")</f>
        <v/>
      </c>
      <c r="E446" s="49" t="str">
        <f>IF(C446&lt;&gt;"",VLOOKUP(C446,'Dummy Table'!$B$3:$D$30,3,FALSE),"")</f>
        <v/>
      </c>
      <c r="F446" s="50">
        <v>6</v>
      </c>
      <c r="K446" s="71"/>
    </row>
    <row r="447" spans="1:26" x14ac:dyDescent="0.2">
      <c r="B447" s="60">
        <f>$J$9</f>
        <v>8</v>
      </c>
      <c r="C447" s="48"/>
      <c r="D447" s="49" t="str">
        <f>IF(C447&lt;&gt;"",VLOOKUP(C447,'Dummy Table'!$B$3:$C$30,2,FALSE),"")</f>
        <v/>
      </c>
      <c r="E447" s="49" t="str">
        <f>IF(C447&lt;&gt;"",VLOOKUP(C447,'Dummy Table'!$B$3:$D$30,3,FALSE),"")</f>
        <v/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/>
      <c r="D448" s="49" t="str">
        <f>IF(C448&lt;&gt;"",VLOOKUP(C448,'Dummy Table'!$B$3:$C$30,2,FALSE),"")</f>
        <v/>
      </c>
      <c r="E448" s="49" t="str">
        <f>IF(C448&lt;&gt;"",VLOOKUP(C448,'Dummy Table'!$B$3:$D$30,3,FALSE),"")</f>
        <v/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/>
      <c r="D449" s="49" t="str">
        <f>IF(C449&lt;&gt;"",VLOOKUP(C449,'Dummy Table'!$B$3:$C$30,2,FALSE),"")</f>
        <v/>
      </c>
      <c r="E449" s="49" t="str">
        <f>IF(C449&lt;&gt;"",VLOOKUP(C449,'Dummy Table'!$B$3:$D$30,3,FALSE),"")</f>
        <v/>
      </c>
      <c r="F449" s="50">
        <v>1</v>
      </c>
      <c r="K449" s="71"/>
    </row>
    <row r="450" spans="1:26" x14ac:dyDescent="0.2">
      <c r="B450" s="60">
        <f>$J$12</f>
        <v>11</v>
      </c>
      <c r="C450" s="48"/>
      <c r="D450" s="49" t="str">
        <f>IF(C450&lt;&gt;"",VLOOKUP(C450,'Dummy Table'!$B$3:$C$30,2,FALSE),"")</f>
        <v/>
      </c>
      <c r="E450" s="49" t="str">
        <f>IF(C450&lt;&gt;"",VLOOKUP(C450,'Dummy Table'!$B$3:$D$30,3,FALSE),"")</f>
        <v/>
      </c>
      <c r="F450" s="51"/>
      <c r="K450" s="71"/>
    </row>
    <row r="451" spans="1:26" x14ac:dyDescent="0.2">
      <c r="B451" s="60">
        <f>$J$13</f>
        <v>12</v>
      </c>
      <c r="C451" s="48"/>
      <c r="D451" s="49" t="str">
        <f>IF(C451&lt;&gt;"",VLOOKUP(C451,'Dummy Table'!$B$3:$C$30,2,FALSE),"")</f>
        <v/>
      </c>
      <c r="E451" s="49" t="str">
        <f>IF(C451&lt;&gt;"",VLOOKUP(C451,'Dummy Table'!$B$3:$D$30,3,FALSE),"")</f>
        <v/>
      </c>
      <c r="F451" s="51"/>
      <c r="K451" s="71"/>
    </row>
    <row r="452" spans="1:26" x14ac:dyDescent="0.2">
      <c r="B452" s="60">
        <f>$J$14</f>
        <v>13</v>
      </c>
      <c r="C452" s="48"/>
      <c r="D452" s="49" t="str">
        <f>IF(C452&lt;&gt;"",VLOOKUP(C452,'Dummy Table'!$B$3:$C$30,2,FALSE),"")</f>
        <v/>
      </c>
      <c r="E452" s="49" t="str">
        <f>IF(C452&lt;&gt;"",VLOOKUP(C452,'Dummy Table'!$B$3:$D$30,3,FALSE),"")</f>
        <v/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/>
      <c r="D453" s="49" t="str">
        <f>IF(C453&lt;&gt;"",VLOOKUP(C453,'Dummy Table'!$B$3:$C$30,2,FALSE),"")</f>
        <v/>
      </c>
      <c r="E453" s="49" t="str">
        <f>IF(C453&lt;&gt;"",VLOOKUP(C453,'Dummy Table'!$B$3:$D$30,3,FALSE),"")</f>
        <v/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/>
      <c r="D454" s="49" t="str">
        <f>IF(C454&lt;&gt;"",VLOOKUP(C454,'Dummy Table'!$B$3:$C$30,2,FALSE),"")</f>
        <v/>
      </c>
      <c r="E454" s="49" t="str">
        <f>IF(C454&lt;&gt;"",VLOOKUP(C454,'Dummy Table'!$B$3:$D$30,3,FALSE),"")</f>
        <v/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/>
      <c r="D455" s="49" t="str">
        <f>IF(C455&lt;&gt;"",VLOOKUP(C455,'Dummy Table'!$B$3:$C$30,2,FALSE),"")</f>
        <v/>
      </c>
      <c r="E455" s="49" t="str">
        <f>IF(C455&lt;&gt;"",VLOOKUP(C455,'Dummy Table'!$B$3:$D$30,3,FALSE),"")</f>
        <v/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/>
      <c r="D456" s="49" t="str">
        <f>IF(C456&lt;&gt;"",VLOOKUP(C456,'Dummy Table'!$B$3:$C$30,2,FALSE),"")</f>
        <v/>
      </c>
      <c r="E456" s="49" t="str">
        <f>IF(C456&lt;&gt;"",VLOOKUP(C456,'Dummy Table'!$B$3:$D$30,3,FALSE),"")</f>
        <v/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/>
      <c r="D457" s="49" t="str">
        <f>IF(C457&lt;&gt;"",VLOOKUP(C457,'Dummy Table'!$B$3:$C$30,2,FALSE),"")</f>
        <v/>
      </c>
      <c r="E457" s="49" t="str">
        <f>IF(C457&lt;&gt;"",VLOOKUP(C457,'Dummy Table'!$B$3:$D$30,3,FALSE),"")</f>
        <v/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/>
      <c r="D458" s="49" t="str">
        <f>IF(C458&lt;&gt;"",VLOOKUP(C458,'Dummy Table'!$B$3:$C$30,2,FALSE),"")</f>
        <v/>
      </c>
      <c r="E458" s="49" t="str">
        <f>IF(C458&lt;&gt;"",VLOOKUP(C458,'Dummy Table'!$B$3:$D$30,3,FALSE),"")</f>
        <v/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/>
      <c r="D459" s="49" t="str">
        <f>IF(C459&lt;&gt;"",VLOOKUP(C459,'Dummy Table'!$B$3:$C$30,2,FALSE),"")</f>
        <v/>
      </c>
      <c r="E459" s="49" t="str">
        <f>IF(C459&lt;&gt;"",VLOOKUP(C459,'Dummy Table'!$B$3:$D$30,3,FALSE),"")</f>
        <v/>
      </c>
      <c r="F459" s="51"/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/>
      <c r="D464" s="54" t="str">
        <f>IF(C464&lt;&gt;"",VLOOKUP(C464,'Dummy Table'!$B$3:$C$30,2,FALSE),"")</f>
        <v/>
      </c>
      <c r="E464" s="54" t="str">
        <f>IF(C464&lt;&gt;"",VLOOKUP(C464,'Dummy Table'!$B$3:$D$30,3,FALSE),"")</f>
        <v/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/>
      <c r="D465" s="54" t="str">
        <f>IF(C465&lt;&gt;"",VLOOKUP(C465,'Dummy Table'!$B$3:$C$30,2,FALSE),"")</f>
        <v/>
      </c>
      <c r="E465" s="54" t="str">
        <f>IF(C465&lt;&gt;"",VLOOKUP(C465,'Dummy Table'!$B$3:$D$30,3,FALSE),"")</f>
        <v/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/>
      <c r="D468" s="49" t="str">
        <f>IF(C468&lt;&gt;"",VLOOKUP(C468,'Dummy Table'!$B$3:$C$30,2,FALSE),"")</f>
        <v/>
      </c>
      <c r="E468" s="49" t="str">
        <f>IF(C468&lt;&gt;"",VLOOKUP(C468,'Dummy Table'!$B$3:$D$30,3,FALSE),"")</f>
        <v/>
      </c>
      <c r="F468" s="50">
        <v>25</v>
      </c>
      <c r="G468" s="66">
        <f>IF(C468="",F468,0)</f>
        <v>25</v>
      </c>
      <c r="H468" s="66">
        <f>IF(C468="",F468,0)</f>
        <v>25</v>
      </c>
      <c r="I468" s="66">
        <f>IF(C468="",1,0)</f>
        <v>1</v>
      </c>
      <c r="K468" s="71"/>
    </row>
    <row r="469" spans="1:26" x14ac:dyDescent="0.2">
      <c r="B469" s="60">
        <f>$J$3</f>
        <v>2</v>
      </c>
      <c r="C469" s="48"/>
      <c r="D469" s="49" t="str">
        <f>IF(C469&lt;&gt;"",VLOOKUP(C469,'Dummy Table'!$B$3:$C$30,2,FALSE),"")</f>
        <v/>
      </c>
      <c r="E469" s="49" t="str">
        <f>IF(C469&lt;&gt;"",VLOOKUP(C469,'Dummy Table'!$B$3:$D$30,3,FALSE),"")</f>
        <v/>
      </c>
      <c r="F469" s="50">
        <v>18</v>
      </c>
      <c r="H469" s="66">
        <f>IF(C469="",F469,0)</f>
        <v>18</v>
      </c>
      <c r="K469" s="71"/>
    </row>
    <row r="470" spans="1:26" x14ac:dyDescent="0.2">
      <c r="B470" s="60">
        <f>$J$4</f>
        <v>3</v>
      </c>
      <c r="C470" s="48"/>
      <c r="D470" s="49" t="str">
        <f>IF(C470&lt;&gt;"",VLOOKUP(C470,'Dummy Table'!$B$3:$C$30,2,FALSE),"")</f>
        <v/>
      </c>
      <c r="E470" s="49" t="str">
        <f>IF(C470&lt;&gt;"",VLOOKUP(C470,'Dummy Table'!$B$3:$D$30,3,FALSE),"")</f>
        <v/>
      </c>
      <c r="F470" s="50">
        <v>15</v>
      </c>
    </row>
    <row r="471" spans="1:26" x14ac:dyDescent="0.2">
      <c r="B471" s="60">
        <f>$J$5</f>
        <v>4</v>
      </c>
      <c r="C471" s="48"/>
      <c r="D471" s="49" t="str">
        <f>IF(C471&lt;&gt;"",VLOOKUP(C471,'Dummy Table'!$B$3:$C$30,2,FALSE),"")</f>
        <v/>
      </c>
      <c r="E471" s="49" t="str">
        <f>IF(C471&lt;&gt;"",VLOOKUP(C471,'Dummy Table'!$B$3:$D$30,3,FALSE),"")</f>
        <v/>
      </c>
      <c r="F471" s="50">
        <v>12</v>
      </c>
      <c r="K471" s="78"/>
    </row>
    <row r="472" spans="1:26" x14ac:dyDescent="0.2">
      <c r="B472" s="60">
        <f>$J$6</f>
        <v>5</v>
      </c>
      <c r="C472" s="48"/>
      <c r="D472" s="49" t="str">
        <f>IF(C472&lt;&gt;"",VLOOKUP(C472,'Dummy Table'!$B$3:$C$30,2,FALSE),"")</f>
        <v/>
      </c>
      <c r="E472" s="49" t="str">
        <f>IF(C472&lt;&gt;"",VLOOKUP(C472,'Dummy Table'!$B$3:$D$30,3,FALSE),"")</f>
        <v/>
      </c>
      <c r="F472" s="50">
        <v>10</v>
      </c>
    </row>
    <row r="473" spans="1:26" x14ac:dyDescent="0.2">
      <c r="B473" s="60">
        <f>$J$7</f>
        <v>6</v>
      </c>
      <c r="C473" s="48"/>
      <c r="D473" s="49" t="str">
        <f>IF(C473&lt;&gt;"",VLOOKUP(C473,'Dummy Table'!$B$3:$C$30,2,FALSE),"")</f>
        <v/>
      </c>
      <c r="E473" s="49" t="str">
        <f>IF(C473&lt;&gt;"",VLOOKUP(C473,'Dummy Table'!$B$3:$D$30,3,FALSE),"")</f>
        <v/>
      </c>
      <c r="F473" s="50">
        <v>8</v>
      </c>
      <c r="K473" s="71"/>
    </row>
    <row r="474" spans="1:26" x14ac:dyDescent="0.2">
      <c r="B474" s="60">
        <f>$J$8</f>
        <v>7</v>
      </c>
      <c r="C474" s="48"/>
      <c r="D474" s="49" t="str">
        <f>IF(C474&lt;&gt;"",VLOOKUP(C474,'Dummy Table'!$B$3:$C$30,2,FALSE),"")</f>
        <v/>
      </c>
      <c r="E474" s="49" t="str">
        <f>IF(C474&lt;&gt;"",VLOOKUP(C474,'Dummy Table'!$B$3:$D$30,3,FALSE),"")</f>
        <v/>
      </c>
      <c r="F474" s="50">
        <v>6</v>
      </c>
      <c r="K474" s="71"/>
    </row>
    <row r="475" spans="1:26" x14ac:dyDescent="0.2">
      <c r="B475" s="60">
        <f>$J$9</f>
        <v>8</v>
      </c>
      <c r="C475" s="48"/>
      <c r="D475" s="49" t="str">
        <f>IF(C475&lt;&gt;"",VLOOKUP(C475,'Dummy Table'!$B$3:$C$30,2,FALSE),"")</f>
        <v/>
      </c>
      <c r="E475" s="49" t="str">
        <f>IF(C475&lt;&gt;"",VLOOKUP(C475,'Dummy Table'!$B$3:$D$30,3,FALSE),"")</f>
        <v/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/>
      <c r="D476" s="49" t="str">
        <f>IF(C476&lt;&gt;"",VLOOKUP(C476,'Dummy Table'!$B$3:$C$30,2,FALSE),"")</f>
        <v/>
      </c>
      <c r="E476" s="49" t="str">
        <f>IF(C476&lt;&gt;"",VLOOKUP(C476,'Dummy Table'!$B$3:$D$30,3,FALSE),"")</f>
        <v/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/>
      <c r="D477" s="49" t="str">
        <f>IF(C477&lt;&gt;"",VLOOKUP(C477,'Dummy Table'!$B$3:$C$30,2,FALSE),"")</f>
        <v/>
      </c>
      <c r="E477" s="49" t="str">
        <f>IF(C477&lt;&gt;"",VLOOKUP(C477,'Dummy Table'!$B$3:$D$30,3,FALSE),"")</f>
        <v/>
      </c>
      <c r="F477" s="50">
        <v>1</v>
      </c>
      <c r="K477" s="71"/>
    </row>
    <row r="478" spans="1:26" x14ac:dyDescent="0.2">
      <c r="B478" s="60">
        <f>$J$12</f>
        <v>11</v>
      </c>
      <c r="C478" s="48"/>
      <c r="D478" s="49" t="str">
        <f>IF(C478&lt;&gt;"",VLOOKUP(C478,'Dummy Table'!$B$3:$C$30,2,FALSE),"")</f>
        <v/>
      </c>
      <c r="E478" s="49" t="str">
        <f>IF(C478&lt;&gt;"",VLOOKUP(C478,'Dummy Table'!$B$3:$D$30,3,FALSE),"")</f>
        <v/>
      </c>
      <c r="F478" s="51"/>
      <c r="K478" s="71"/>
    </row>
    <row r="479" spans="1:26" x14ac:dyDescent="0.2">
      <c r="B479" s="60">
        <f>$J$13</f>
        <v>12</v>
      </c>
      <c r="C479" s="48"/>
      <c r="D479" s="49" t="str">
        <f>IF(C479&lt;&gt;"",VLOOKUP(C479,'Dummy Table'!$B$3:$C$30,2,FALSE),"")</f>
        <v/>
      </c>
      <c r="E479" s="49" t="str">
        <f>IF(C479&lt;&gt;"",VLOOKUP(C479,'Dummy Table'!$B$3:$D$30,3,FALSE),"")</f>
        <v/>
      </c>
      <c r="F479" s="51"/>
      <c r="K479" s="71"/>
    </row>
    <row r="480" spans="1:26" x14ac:dyDescent="0.2">
      <c r="B480" s="60">
        <f>$J$14</f>
        <v>13</v>
      </c>
      <c r="C480" s="48"/>
      <c r="D480" s="49" t="str">
        <f>IF(C480&lt;&gt;"",VLOOKUP(C480,'Dummy Table'!$B$3:$C$30,2,FALSE),"")</f>
        <v/>
      </c>
      <c r="E480" s="49" t="str">
        <f>IF(C480&lt;&gt;"",VLOOKUP(C480,'Dummy Table'!$B$3:$D$30,3,FALSE),"")</f>
        <v/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/>
      <c r="D481" s="49" t="str">
        <f>IF(C481&lt;&gt;"",VLOOKUP(C481,'Dummy Table'!$B$3:$C$30,2,FALSE),"")</f>
        <v/>
      </c>
      <c r="E481" s="49" t="str">
        <f>IF(C481&lt;&gt;"",VLOOKUP(C481,'Dummy Table'!$B$3:$D$30,3,FALSE),"")</f>
        <v/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/>
      <c r="D482" s="49" t="str">
        <f>IF(C482&lt;&gt;"",VLOOKUP(C482,'Dummy Table'!$B$3:$C$30,2,FALSE),"")</f>
        <v/>
      </c>
      <c r="E482" s="49" t="str">
        <f>IF(C482&lt;&gt;"",VLOOKUP(C482,'Dummy Table'!$B$3:$D$30,3,FALSE),"")</f>
        <v/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/>
      <c r="D483" s="49" t="str">
        <f>IF(C483&lt;&gt;"",VLOOKUP(C483,'Dummy Table'!$B$3:$C$30,2,FALSE),"")</f>
        <v/>
      </c>
      <c r="E483" s="49" t="str">
        <f>IF(C483&lt;&gt;"",VLOOKUP(C483,'Dummy Table'!$B$3:$D$30,3,FALSE),"")</f>
        <v/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/>
      <c r="D484" s="49" t="str">
        <f>IF(C484&lt;&gt;"",VLOOKUP(C484,'Dummy Table'!$B$3:$C$30,2,FALSE),"")</f>
        <v/>
      </c>
      <c r="E484" s="49" t="str">
        <f>IF(C484&lt;&gt;"",VLOOKUP(C484,'Dummy Table'!$B$3:$D$30,3,FALSE),"")</f>
        <v/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/>
      <c r="D485" s="49" t="str">
        <f>IF(C485&lt;&gt;"",VLOOKUP(C485,'Dummy Table'!$B$3:$C$30,2,FALSE),"")</f>
        <v/>
      </c>
      <c r="E485" s="49" t="str">
        <f>IF(C485&lt;&gt;"",VLOOKUP(C485,'Dummy Table'!$B$3:$D$30,3,FALSE),"")</f>
        <v/>
      </c>
      <c r="F485" s="51"/>
      <c r="G485" s="72"/>
      <c r="H485" s="72"/>
      <c r="I485" s="72"/>
      <c r="K485" s="78"/>
    </row>
    <row r="486" spans="1:26" x14ac:dyDescent="0.2">
      <c r="B486" s="60">
        <f>$J$20</f>
        <v>19</v>
      </c>
      <c r="C486" s="48"/>
      <c r="D486" s="49" t="str">
        <f>IF(C486&lt;&gt;"",VLOOKUP(C486,'Dummy Table'!$B$3:$C$30,2,FALSE),"")</f>
        <v/>
      </c>
      <c r="E486" s="49" t="str">
        <f>IF(C486&lt;&gt;"",VLOOKUP(C486,'Dummy Table'!$B$3:$D$30,3,FALSE),"")</f>
        <v/>
      </c>
      <c r="F486" s="51"/>
      <c r="G486" s="72"/>
      <c r="H486" s="72"/>
      <c r="I486" s="72"/>
    </row>
    <row r="487" spans="1:26" x14ac:dyDescent="0.2">
      <c r="B487" s="60">
        <f>$J$21</f>
        <v>20</v>
      </c>
      <c r="C487" s="48"/>
      <c r="D487" s="49" t="str">
        <f>IF(C487&lt;&gt;"",VLOOKUP(C487,'Dummy Table'!$B$3:$C$30,2,FALSE),"")</f>
        <v/>
      </c>
      <c r="E487" s="49" t="str">
        <f>IF(C487&lt;&gt;"",VLOOKUP(C487,'Dummy Table'!$B$3:$D$30,3,FALSE),"")</f>
        <v/>
      </c>
      <c r="F487" s="51"/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/>
      <c r="D492" s="54" t="str">
        <f>IF(C492&lt;&gt;"",VLOOKUP(C492,'Dummy Table'!$B$3:$C$30,2,FALSE),"")</f>
        <v/>
      </c>
      <c r="E492" s="54" t="str">
        <f>IF(C492&lt;&gt;"",VLOOKUP(C492,'Dummy Table'!$B$3:$D$30,3,FALSE),"")</f>
        <v/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/>
      <c r="D493" s="54" t="str">
        <f>IF(C493&lt;&gt;"",VLOOKUP(C493,'Dummy Table'!$B$3:$C$30,2,FALSE),"")</f>
        <v/>
      </c>
      <c r="E493" s="54" t="str">
        <f>IF(C493&lt;&gt;"",VLOOKUP(C493,'Dummy Table'!$B$3:$D$30,3,FALSE),"")</f>
        <v/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400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401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400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401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400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401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738:E738"/>
    <mergeCell ref="C790:E790"/>
    <mergeCell ref="C550:E550"/>
    <mergeCell ref="C578:E578"/>
    <mergeCell ref="C630:E630"/>
    <mergeCell ref="C658:E658"/>
    <mergeCell ref="C710:E710"/>
    <mergeCell ref="C302:E302"/>
    <mergeCell ref="C330:E330"/>
    <mergeCell ref="C358:E358"/>
    <mergeCell ref="C218:E218"/>
    <mergeCell ref="C246:E246"/>
    <mergeCell ref="C274:E274"/>
    <mergeCell ref="C494:E494"/>
    <mergeCell ref="C522:E522"/>
    <mergeCell ref="C386:E386"/>
    <mergeCell ref="C438:E438"/>
    <mergeCell ref="C466:E466"/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276:C301 C220:C245 C192:C217 C140:C165 C112:C137 C84:C109 C56:C81 C604:C629 C632:C657 C684:C709 C712:C737 C764:C789 C792:C817 C552:C577 C169:C189 C33:C53 C389:C409 C581:C601 C661:C681 C741:C76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320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338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336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337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339</v>
      </c>
      <c r="D8" s="104">
        <v>30</v>
      </c>
      <c r="E8" s="100" t="s">
        <v>189</v>
      </c>
      <c r="F8" s="101" t="s">
        <v>11</v>
      </c>
      <c r="H8" s="98">
        <f t="shared" si="1"/>
        <v>6</v>
      </c>
      <c r="I8" s="93" t="s">
        <v>335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398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340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334</v>
      </c>
      <c r="J10" s="100" t="s">
        <v>188</v>
      </c>
      <c r="K10" s="101" t="s">
        <v>336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337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337</v>
      </c>
      <c r="H12" s="98">
        <f t="shared" si="1"/>
        <v>10</v>
      </c>
      <c r="I12" s="93" t="s">
        <v>333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335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341</v>
      </c>
      <c r="D14" s="104">
        <v>7</v>
      </c>
      <c r="E14" s="100" t="s">
        <v>189</v>
      </c>
      <c r="F14" s="101" t="s">
        <v>335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323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342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343</v>
      </c>
      <c r="D17" s="104">
        <v>22</v>
      </c>
      <c r="E17" s="100" t="s">
        <v>344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345</v>
      </c>
      <c r="D18" s="104">
        <v>6</v>
      </c>
      <c r="E18" s="100" t="s">
        <v>257</v>
      </c>
      <c r="F18" s="101" t="s">
        <v>334</v>
      </c>
    </row>
    <row r="19" spans="2:6" ht="13.5" customHeight="1" x14ac:dyDescent="0.2">
      <c r="B19" s="98">
        <f t="shared" si="0"/>
        <v>17</v>
      </c>
      <c r="C19" s="93" t="s">
        <v>319</v>
      </c>
      <c r="D19" s="104">
        <v>23</v>
      </c>
      <c r="E19" s="100" t="s">
        <v>346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347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333</v>
      </c>
    </row>
    <row r="22" spans="2:6" ht="13.5" customHeight="1" x14ac:dyDescent="0.2">
      <c r="B22" s="98">
        <f t="shared" si="0"/>
        <v>20</v>
      </c>
      <c r="C22" s="93" t="s">
        <v>348</v>
      </c>
      <c r="D22" s="104">
        <v>5</v>
      </c>
      <c r="E22" s="100" t="s">
        <v>326</v>
      </c>
      <c r="F22" s="101" t="s">
        <v>333</v>
      </c>
    </row>
    <row r="23" spans="2:6" ht="13.5" customHeight="1" x14ac:dyDescent="0.2">
      <c r="B23" s="98">
        <f t="shared" si="0"/>
        <v>21</v>
      </c>
      <c r="C23" s="93" t="s">
        <v>404</v>
      </c>
      <c r="D23" s="104">
        <v>43</v>
      </c>
      <c r="E23" s="100" t="s">
        <v>405</v>
      </c>
      <c r="F23" s="101" t="s">
        <v>335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328</v>
      </c>
      <c r="E4" s="114"/>
      <c r="F4" s="112" t="s">
        <v>329</v>
      </c>
    </row>
    <row r="5" spans="2:6" s="109" customFormat="1" ht="15" customHeight="1" x14ac:dyDescent="0.2">
      <c r="B5" s="116">
        <v>2023</v>
      </c>
      <c r="C5" s="115"/>
      <c r="D5" s="111" t="s">
        <v>328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328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328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321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325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331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330</v>
      </c>
      <c r="G8" s="127">
        <v>6</v>
      </c>
      <c r="H8" s="124"/>
      <c r="I8" s="122" t="s">
        <v>11</v>
      </c>
      <c r="J8" s="125" t="s">
        <v>332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dc8c2798-6aba-4af7-93a4-b89253b03650"/>
    <ds:schemaRef ds:uri="2c8c20e6-817c-474f-b9c2-eb2b1ac2483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2025-05-09T00:55:22Z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