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9EA650AB-ED2D-4B15-8F9A-ED413DDE866A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Jogos" sheetId="1" r:id="rId2"/>
    <sheet name="Finai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8" i="1" l="1"/>
  <c r="W118" i="1"/>
  <c r="Y117" i="1"/>
  <c r="W117" i="1"/>
  <c r="Y116" i="1"/>
  <c r="W116" i="1"/>
  <c r="Y115" i="1"/>
  <c r="W115" i="1"/>
  <c r="Y114" i="1"/>
  <c r="W114" i="1"/>
  <c r="Y113" i="1"/>
  <c r="W113" i="1"/>
  <c r="Y112" i="1"/>
  <c r="W112" i="1"/>
  <c r="Y111" i="1"/>
  <c r="W111" i="1"/>
  <c r="Y110" i="1"/>
  <c r="W110" i="1"/>
  <c r="Y109" i="1"/>
  <c r="W109" i="1"/>
  <c r="Y108" i="1"/>
  <c r="W108" i="1"/>
  <c r="Y107" i="1"/>
  <c r="W107" i="1"/>
  <c r="Y74" i="1"/>
  <c r="W74" i="1"/>
  <c r="Y73" i="1"/>
  <c r="W73" i="1"/>
  <c r="Y72" i="1"/>
  <c r="W72" i="1"/>
  <c r="Y71" i="1"/>
  <c r="W71" i="1"/>
  <c r="Y70" i="1"/>
  <c r="W70" i="1"/>
  <c r="Y69" i="1"/>
  <c r="W69" i="1"/>
  <c r="Y68" i="1"/>
  <c r="W68" i="1"/>
  <c r="Y67" i="1"/>
  <c r="W67" i="1"/>
  <c r="Y66" i="1"/>
  <c r="W66" i="1"/>
  <c r="Y65" i="1"/>
  <c r="W65" i="1"/>
  <c r="Y64" i="1"/>
  <c r="W64" i="1"/>
  <c r="Y63" i="1"/>
  <c r="W63" i="1"/>
  <c r="Y132" i="1"/>
  <c r="W132" i="1"/>
  <c r="Y131" i="1"/>
  <c r="W131" i="1"/>
  <c r="Y130" i="1"/>
  <c r="W130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04" i="1"/>
  <c r="W104" i="1"/>
  <c r="Y103" i="1"/>
  <c r="W103" i="1"/>
  <c r="Y102" i="1"/>
  <c r="W102" i="1"/>
  <c r="Y101" i="1"/>
  <c r="W101" i="1"/>
  <c r="Y100" i="1"/>
  <c r="W100" i="1"/>
  <c r="Y99" i="1"/>
  <c r="W99" i="1"/>
  <c r="Y98" i="1"/>
  <c r="W98" i="1"/>
  <c r="Y97" i="1"/>
  <c r="W97" i="1"/>
  <c r="Y96" i="1"/>
  <c r="W96" i="1"/>
  <c r="Y95" i="1"/>
  <c r="W95" i="1"/>
  <c r="Y94" i="1"/>
  <c r="W94" i="1"/>
  <c r="Y93" i="1"/>
  <c r="W93" i="1"/>
  <c r="Y88" i="1"/>
  <c r="W88" i="1"/>
  <c r="Y87" i="1"/>
  <c r="W87" i="1"/>
  <c r="Y86" i="1"/>
  <c r="W86" i="1"/>
  <c r="Y85" i="1"/>
  <c r="W85" i="1"/>
  <c r="Y84" i="1"/>
  <c r="W84" i="1"/>
  <c r="Y83" i="1"/>
  <c r="W83" i="1"/>
  <c r="Y82" i="1"/>
  <c r="W82" i="1"/>
  <c r="Y81" i="1"/>
  <c r="W81" i="1"/>
  <c r="Y80" i="1"/>
  <c r="W80" i="1"/>
  <c r="Y79" i="1"/>
  <c r="W79" i="1"/>
  <c r="Y78" i="1"/>
  <c r="W78" i="1"/>
  <c r="Y77" i="1"/>
  <c r="W77" i="1"/>
  <c r="Y60" i="1"/>
  <c r="W60" i="1"/>
  <c r="Y59" i="1"/>
  <c r="W59" i="1"/>
  <c r="Y58" i="1"/>
  <c r="W58" i="1"/>
  <c r="Y57" i="1"/>
  <c r="W57" i="1"/>
  <c r="Y56" i="1"/>
  <c r="W56" i="1"/>
  <c r="Y55" i="1"/>
  <c r="W55" i="1"/>
  <c r="Y54" i="1"/>
  <c r="W54" i="1"/>
  <c r="Y53" i="1"/>
  <c r="W53" i="1"/>
  <c r="Y52" i="1"/>
  <c r="W52" i="1"/>
  <c r="Y51" i="1"/>
  <c r="W51" i="1"/>
  <c r="Y50" i="1"/>
  <c r="W50" i="1"/>
  <c r="Y49" i="1"/>
  <c r="W49" i="1"/>
  <c r="AT132" i="1" l="1"/>
  <c r="AS132" i="1"/>
  <c r="AO132" i="1"/>
  <c r="AN132" i="1"/>
  <c r="AM132" i="1"/>
  <c r="AL132" i="1"/>
  <c r="AJ132" i="1"/>
  <c r="AI132" i="1"/>
  <c r="AE132" i="1"/>
  <c r="AD132" i="1"/>
  <c r="AC132" i="1"/>
  <c r="AB132" i="1"/>
  <c r="AT131" i="1"/>
  <c r="AS131" i="1"/>
  <c r="AO131" i="1"/>
  <c r="AN131" i="1"/>
  <c r="AM131" i="1"/>
  <c r="AL131" i="1"/>
  <c r="AJ131" i="1"/>
  <c r="AI131" i="1"/>
  <c r="AE131" i="1"/>
  <c r="AD131" i="1"/>
  <c r="AC131" i="1"/>
  <c r="AB131" i="1"/>
  <c r="AT130" i="1"/>
  <c r="AS130" i="1"/>
  <c r="AO130" i="1"/>
  <c r="AN130" i="1"/>
  <c r="AM130" i="1"/>
  <c r="AL130" i="1"/>
  <c r="AJ130" i="1"/>
  <c r="AI130" i="1"/>
  <c r="AE130" i="1"/>
  <c r="AD130" i="1"/>
  <c r="AC130" i="1"/>
  <c r="AB130" i="1"/>
  <c r="AT129" i="1"/>
  <c r="AS129" i="1"/>
  <c r="AO129" i="1"/>
  <c r="AN129" i="1"/>
  <c r="AM129" i="1"/>
  <c r="AL129" i="1"/>
  <c r="AJ129" i="1"/>
  <c r="AI129" i="1"/>
  <c r="AE129" i="1"/>
  <c r="AD129" i="1"/>
  <c r="AC129" i="1"/>
  <c r="AB129" i="1"/>
  <c r="AT128" i="1"/>
  <c r="AS128" i="1"/>
  <c r="AO128" i="1"/>
  <c r="AN128" i="1"/>
  <c r="AM128" i="1"/>
  <c r="AL128" i="1"/>
  <c r="AJ128" i="1"/>
  <c r="AI128" i="1"/>
  <c r="AE128" i="1"/>
  <c r="AD128" i="1"/>
  <c r="AC128" i="1"/>
  <c r="AB128" i="1"/>
  <c r="AT127" i="1"/>
  <c r="AS127" i="1"/>
  <c r="AO127" i="1"/>
  <c r="AN127" i="1"/>
  <c r="AM127" i="1"/>
  <c r="AL127" i="1"/>
  <c r="AJ127" i="1"/>
  <c r="AI127" i="1"/>
  <c r="AE127" i="1"/>
  <c r="AD127" i="1"/>
  <c r="AC127" i="1"/>
  <c r="AB127" i="1"/>
  <c r="AT126" i="1"/>
  <c r="AS126" i="1"/>
  <c r="AO126" i="1"/>
  <c r="AN126" i="1"/>
  <c r="AM126" i="1"/>
  <c r="AL126" i="1"/>
  <c r="AJ126" i="1"/>
  <c r="AI126" i="1"/>
  <c r="AE126" i="1"/>
  <c r="AD126" i="1"/>
  <c r="AC126" i="1"/>
  <c r="AB126" i="1"/>
  <c r="AT125" i="1"/>
  <c r="AS125" i="1"/>
  <c r="AO125" i="1"/>
  <c r="AN125" i="1"/>
  <c r="AM125" i="1"/>
  <c r="AL125" i="1"/>
  <c r="AJ125" i="1"/>
  <c r="AI125" i="1"/>
  <c r="AE125" i="1"/>
  <c r="AD125" i="1"/>
  <c r="AC125" i="1"/>
  <c r="AB125" i="1"/>
  <c r="AT124" i="1"/>
  <c r="AS124" i="1"/>
  <c r="AO124" i="1"/>
  <c r="AN124" i="1"/>
  <c r="AM124" i="1"/>
  <c r="AL124" i="1"/>
  <c r="AJ124" i="1"/>
  <c r="AI124" i="1"/>
  <c r="AE124" i="1"/>
  <c r="AD124" i="1"/>
  <c r="AC124" i="1"/>
  <c r="AB124" i="1"/>
  <c r="AT123" i="1"/>
  <c r="AS123" i="1"/>
  <c r="AO123" i="1"/>
  <c r="AN123" i="1"/>
  <c r="AM123" i="1"/>
  <c r="AL123" i="1"/>
  <c r="AJ123" i="1"/>
  <c r="AI123" i="1"/>
  <c r="AE123" i="1"/>
  <c r="AD123" i="1"/>
  <c r="AC123" i="1"/>
  <c r="AB123" i="1"/>
  <c r="AT122" i="1"/>
  <c r="AS122" i="1"/>
  <c r="AO122" i="1"/>
  <c r="AN122" i="1"/>
  <c r="AM122" i="1"/>
  <c r="AL122" i="1"/>
  <c r="AJ122" i="1"/>
  <c r="AI122" i="1"/>
  <c r="AE122" i="1"/>
  <c r="AD122" i="1"/>
  <c r="AC122" i="1"/>
  <c r="AB122" i="1"/>
  <c r="AT121" i="1"/>
  <c r="AS121" i="1"/>
  <c r="AO121" i="1"/>
  <c r="AN121" i="1"/>
  <c r="AM121" i="1"/>
  <c r="AL121" i="1"/>
  <c r="AJ121" i="1"/>
  <c r="AI121" i="1"/>
  <c r="AE121" i="1"/>
  <c r="AD121" i="1"/>
  <c r="AC121" i="1"/>
  <c r="AB121" i="1"/>
  <c r="AT118" i="1"/>
  <c r="AS118" i="1"/>
  <c r="AO118" i="1"/>
  <c r="AN118" i="1"/>
  <c r="AM118" i="1"/>
  <c r="AL118" i="1"/>
  <c r="AJ118" i="1"/>
  <c r="AI118" i="1"/>
  <c r="AE118" i="1"/>
  <c r="AD118" i="1"/>
  <c r="AC118" i="1"/>
  <c r="AB118" i="1"/>
  <c r="AT117" i="1"/>
  <c r="AS117" i="1"/>
  <c r="AO117" i="1"/>
  <c r="AN117" i="1"/>
  <c r="AM117" i="1"/>
  <c r="AL117" i="1"/>
  <c r="AJ117" i="1"/>
  <c r="AI117" i="1"/>
  <c r="AE117" i="1"/>
  <c r="AD117" i="1"/>
  <c r="AC117" i="1"/>
  <c r="AB117" i="1"/>
  <c r="AT116" i="1"/>
  <c r="AS116" i="1"/>
  <c r="AO116" i="1"/>
  <c r="AN116" i="1"/>
  <c r="AM116" i="1"/>
  <c r="AL116" i="1"/>
  <c r="AJ116" i="1"/>
  <c r="AI116" i="1"/>
  <c r="AE116" i="1"/>
  <c r="AD116" i="1"/>
  <c r="AC116" i="1"/>
  <c r="AB116" i="1"/>
  <c r="AT115" i="1"/>
  <c r="AS115" i="1"/>
  <c r="AO115" i="1"/>
  <c r="AN115" i="1"/>
  <c r="AM115" i="1"/>
  <c r="AL115" i="1"/>
  <c r="AJ115" i="1"/>
  <c r="AI115" i="1"/>
  <c r="AE115" i="1"/>
  <c r="AD115" i="1"/>
  <c r="AA115" i="1" s="1"/>
  <c r="AC115" i="1"/>
  <c r="AB115" i="1"/>
  <c r="AT114" i="1"/>
  <c r="AS114" i="1"/>
  <c r="AO114" i="1"/>
  <c r="AN114" i="1"/>
  <c r="AM114" i="1"/>
  <c r="AL114" i="1"/>
  <c r="AJ114" i="1"/>
  <c r="AI114" i="1"/>
  <c r="AE114" i="1"/>
  <c r="AD114" i="1"/>
  <c r="AA114" i="1" s="1"/>
  <c r="AC114" i="1"/>
  <c r="AB114" i="1"/>
  <c r="AT113" i="1"/>
  <c r="AS113" i="1"/>
  <c r="AO113" i="1"/>
  <c r="AN113" i="1"/>
  <c r="AM113" i="1"/>
  <c r="AL113" i="1"/>
  <c r="AJ113" i="1"/>
  <c r="AI113" i="1"/>
  <c r="AE113" i="1"/>
  <c r="AD113" i="1"/>
  <c r="AF113" i="1" s="1"/>
  <c r="AC113" i="1"/>
  <c r="AB113" i="1"/>
  <c r="AT112" i="1"/>
  <c r="AS112" i="1"/>
  <c r="AO112" i="1"/>
  <c r="AR112" i="1" s="1"/>
  <c r="AN112" i="1"/>
  <c r="AM112" i="1"/>
  <c r="AL112" i="1"/>
  <c r="AJ112" i="1"/>
  <c r="AI112" i="1"/>
  <c r="AE112" i="1"/>
  <c r="AD112" i="1"/>
  <c r="AA112" i="1" s="1"/>
  <c r="AC112" i="1"/>
  <c r="AB112" i="1"/>
  <c r="AT111" i="1"/>
  <c r="AS111" i="1"/>
  <c r="AO111" i="1"/>
  <c r="AN111" i="1"/>
  <c r="AM111" i="1"/>
  <c r="AL111" i="1"/>
  <c r="AJ111" i="1"/>
  <c r="AI111" i="1"/>
  <c r="AE111" i="1"/>
  <c r="AD111" i="1"/>
  <c r="AC111" i="1"/>
  <c r="AB111" i="1"/>
  <c r="AT110" i="1"/>
  <c r="AS110" i="1"/>
  <c r="AO110" i="1"/>
  <c r="AN110" i="1"/>
  <c r="AM110" i="1"/>
  <c r="AL110" i="1"/>
  <c r="AJ110" i="1"/>
  <c r="AI110" i="1"/>
  <c r="AE110" i="1"/>
  <c r="AD110" i="1"/>
  <c r="AC110" i="1"/>
  <c r="AB110" i="1"/>
  <c r="AT109" i="1"/>
  <c r="AS109" i="1"/>
  <c r="AO109" i="1"/>
  <c r="AN109" i="1"/>
  <c r="AM109" i="1"/>
  <c r="AL109" i="1"/>
  <c r="AJ109" i="1"/>
  <c r="AI109" i="1"/>
  <c r="AE109" i="1"/>
  <c r="AD109" i="1"/>
  <c r="AC109" i="1"/>
  <c r="AB109" i="1"/>
  <c r="AT108" i="1"/>
  <c r="AS108" i="1"/>
  <c r="AO108" i="1"/>
  <c r="AN108" i="1"/>
  <c r="AM108" i="1"/>
  <c r="AL108" i="1"/>
  <c r="AJ108" i="1"/>
  <c r="AI108" i="1"/>
  <c r="AE108" i="1"/>
  <c r="AD108" i="1"/>
  <c r="AA108" i="1" s="1"/>
  <c r="AC108" i="1"/>
  <c r="AB108" i="1"/>
  <c r="AT107" i="1"/>
  <c r="AS107" i="1"/>
  <c r="AO107" i="1"/>
  <c r="AN107" i="1"/>
  <c r="AM107" i="1"/>
  <c r="AL107" i="1"/>
  <c r="AJ107" i="1"/>
  <c r="AI107" i="1"/>
  <c r="AE107" i="1"/>
  <c r="AD107" i="1"/>
  <c r="AH107" i="1" s="1"/>
  <c r="AC107" i="1"/>
  <c r="AB107" i="1"/>
  <c r="AT104" i="1"/>
  <c r="AS104" i="1"/>
  <c r="AO104" i="1"/>
  <c r="AN104" i="1"/>
  <c r="AM104" i="1"/>
  <c r="AL104" i="1"/>
  <c r="AJ104" i="1"/>
  <c r="AI104" i="1"/>
  <c r="AE104" i="1"/>
  <c r="AD104" i="1"/>
  <c r="AH104" i="1" s="1"/>
  <c r="AC104" i="1"/>
  <c r="AB104" i="1"/>
  <c r="AT103" i="1"/>
  <c r="AS103" i="1"/>
  <c r="AO103" i="1"/>
  <c r="AR103" i="1" s="1"/>
  <c r="AN103" i="1"/>
  <c r="AM103" i="1"/>
  <c r="AL103" i="1"/>
  <c r="AJ103" i="1"/>
  <c r="AI103" i="1"/>
  <c r="AE103" i="1"/>
  <c r="AD103" i="1"/>
  <c r="AA103" i="1" s="1"/>
  <c r="AC103" i="1"/>
  <c r="AB103" i="1"/>
  <c r="AT102" i="1"/>
  <c r="AS102" i="1"/>
  <c r="AO102" i="1"/>
  <c r="AN102" i="1"/>
  <c r="AM102" i="1"/>
  <c r="AL102" i="1"/>
  <c r="AJ102" i="1"/>
  <c r="AI102" i="1"/>
  <c r="AE102" i="1"/>
  <c r="AD102" i="1"/>
  <c r="AH102" i="1" s="1"/>
  <c r="AC102" i="1"/>
  <c r="AB102" i="1"/>
  <c r="AT101" i="1"/>
  <c r="AS101" i="1"/>
  <c r="AO101" i="1"/>
  <c r="AN101" i="1"/>
  <c r="AM101" i="1"/>
  <c r="AL101" i="1"/>
  <c r="AJ101" i="1"/>
  <c r="AI101" i="1"/>
  <c r="AE101" i="1"/>
  <c r="AG101" i="1" s="1"/>
  <c r="AD101" i="1"/>
  <c r="AC101" i="1"/>
  <c r="AB101" i="1"/>
  <c r="AT100" i="1"/>
  <c r="AS100" i="1"/>
  <c r="AO100" i="1"/>
  <c r="AN100" i="1"/>
  <c r="AM100" i="1"/>
  <c r="AL100" i="1"/>
  <c r="AJ100" i="1"/>
  <c r="AI100" i="1"/>
  <c r="AE100" i="1"/>
  <c r="AA100" i="1" s="1"/>
  <c r="AD100" i="1"/>
  <c r="AC100" i="1"/>
  <c r="AB100" i="1"/>
  <c r="AT99" i="1"/>
  <c r="AS99" i="1"/>
  <c r="AO99" i="1"/>
  <c r="AN99" i="1"/>
  <c r="AM99" i="1"/>
  <c r="AL99" i="1"/>
  <c r="AJ99" i="1"/>
  <c r="AI99" i="1"/>
  <c r="AE99" i="1"/>
  <c r="AH99" i="1" s="1"/>
  <c r="AD99" i="1"/>
  <c r="AC99" i="1"/>
  <c r="AB99" i="1"/>
  <c r="AT98" i="1"/>
  <c r="AS98" i="1"/>
  <c r="AO98" i="1"/>
  <c r="AN98" i="1"/>
  <c r="AM98" i="1"/>
  <c r="AL98" i="1"/>
  <c r="AJ98" i="1"/>
  <c r="AI98" i="1"/>
  <c r="AE98" i="1"/>
  <c r="AD98" i="1"/>
  <c r="AC98" i="1"/>
  <c r="AB98" i="1"/>
  <c r="AT97" i="1"/>
  <c r="AS97" i="1"/>
  <c r="AO97" i="1"/>
  <c r="AN97" i="1"/>
  <c r="AM97" i="1"/>
  <c r="AL97" i="1"/>
  <c r="AJ97" i="1"/>
  <c r="AI97" i="1"/>
  <c r="AE97" i="1"/>
  <c r="AD97" i="1"/>
  <c r="AC97" i="1"/>
  <c r="AB97" i="1"/>
  <c r="AT96" i="1"/>
  <c r="AS96" i="1"/>
  <c r="AO96" i="1"/>
  <c r="AR96" i="1" s="1"/>
  <c r="AN96" i="1"/>
  <c r="AM96" i="1"/>
  <c r="AL96" i="1"/>
  <c r="AJ96" i="1"/>
  <c r="AI96" i="1"/>
  <c r="AE96" i="1"/>
  <c r="AD96" i="1"/>
  <c r="AC96" i="1"/>
  <c r="AB96" i="1"/>
  <c r="AT95" i="1"/>
  <c r="AS95" i="1"/>
  <c r="AO95" i="1"/>
  <c r="AN95" i="1"/>
  <c r="AM95" i="1"/>
  <c r="AL95" i="1"/>
  <c r="AJ95" i="1"/>
  <c r="AI95" i="1"/>
  <c r="AE95" i="1"/>
  <c r="AD95" i="1"/>
  <c r="AC95" i="1"/>
  <c r="AB95" i="1"/>
  <c r="AT94" i="1"/>
  <c r="AS94" i="1"/>
  <c r="AQ94" i="1"/>
  <c r="AO94" i="1"/>
  <c r="AN94" i="1"/>
  <c r="AP94" i="1" s="1"/>
  <c r="AM94" i="1"/>
  <c r="AL94" i="1"/>
  <c r="AJ94" i="1"/>
  <c r="AI94" i="1"/>
  <c r="AE94" i="1"/>
  <c r="AD94" i="1"/>
  <c r="AC94" i="1"/>
  <c r="AB94" i="1"/>
  <c r="AT93" i="1"/>
  <c r="AS93" i="1"/>
  <c r="AO93" i="1"/>
  <c r="AN93" i="1"/>
  <c r="AR93" i="1" s="1"/>
  <c r="AM93" i="1"/>
  <c r="AL93" i="1"/>
  <c r="AJ93" i="1"/>
  <c r="AI93" i="1"/>
  <c r="AE93" i="1"/>
  <c r="AD93" i="1"/>
  <c r="AC93" i="1"/>
  <c r="AB93" i="1"/>
  <c r="AT88" i="1"/>
  <c r="AS88" i="1"/>
  <c r="AO88" i="1"/>
  <c r="AN88" i="1"/>
  <c r="AR88" i="1" s="1"/>
  <c r="AM88" i="1"/>
  <c r="AL88" i="1"/>
  <c r="AJ88" i="1"/>
  <c r="AI88" i="1"/>
  <c r="AE88" i="1"/>
  <c r="AD88" i="1"/>
  <c r="AF88" i="1" s="1"/>
  <c r="AC88" i="1"/>
  <c r="AB88" i="1"/>
  <c r="AT87" i="1"/>
  <c r="AS87" i="1"/>
  <c r="AO87" i="1"/>
  <c r="AN87" i="1"/>
  <c r="AR87" i="1" s="1"/>
  <c r="AM87" i="1"/>
  <c r="AL87" i="1"/>
  <c r="AJ87" i="1"/>
  <c r="AI87" i="1"/>
  <c r="AE87" i="1"/>
  <c r="AD87" i="1"/>
  <c r="AC87" i="1"/>
  <c r="AB87" i="1"/>
  <c r="AT86" i="1"/>
  <c r="AS86" i="1"/>
  <c r="AO86" i="1"/>
  <c r="AN86" i="1"/>
  <c r="AR86" i="1" s="1"/>
  <c r="AM86" i="1"/>
  <c r="AL86" i="1"/>
  <c r="AJ86" i="1"/>
  <c r="AI86" i="1"/>
  <c r="AE86" i="1"/>
  <c r="AD86" i="1"/>
  <c r="AC86" i="1"/>
  <c r="AB86" i="1"/>
  <c r="AT85" i="1"/>
  <c r="AS85" i="1"/>
  <c r="AO85" i="1"/>
  <c r="AN85" i="1"/>
  <c r="AM85" i="1"/>
  <c r="AL85" i="1"/>
  <c r="AJ85" i="1"/>
  <c r="AI85" i="1"/>
  <c r="AE85" i="1"/>
  <c r="AD85" i="1"/>
  <c r="AC85" i="1"/>
  <c r="AB85" i="1"/>
  <c r="AT84" i="1"/>
  <c r="AS84" i="1"/>
  <c r="AO84" i="1"/>
  <c r="AN84" i="1"/>
  <c r="AR84" i="1" s="1"/>
  <c r="AM84" i="1"/>
  <c r="AL84" i="1"/>
  <c r="AJ84" i="1"/>
  <c r="AI84" i="1"/>
  <c r="AE84" i="1"/>
  <c r="AD84" i="1"/>
  <c r="AC84" i="1"/>
  <c r="AB84" i="1"/>
  <c r="AT83" i="1"/>
  <c r="AS83" i="1"/>
  <c r="AO83" i="1"/>
  <c r="AN83" i="1"/>
  <c r="AR83" i="1" s="1"/>
  <c r="AM83" i="1"/>
  <c r="AL83" i="1"/>
  <c r="AJ83" i="1"/>
  <c r="AI83" i="1"/>
  <c r="AH83" i="1"/>
  <c r="AE83" i="1"/>
  <c r="AD83" i="1"/>
  <c r="AF83" i="1" s="1"/>
  <c r="AC83" i="1"/>
  <c r="AB83" i="1"/>
  <c r="AT82" i="1"/>
  <c r="AS82" i="1"/>
  <c r="AO82" i="1"/>
  <c r="AN82" i="1"/>
  <c r="AM82" i="1"/>
  <c r="AL82" i="1"/>
  <c r="AJ82" i="1"/>
  <c r="AI82" i="1"/>
  <c r="AE82" i="1"/>
  <c r="AD82" i="1"/>
  <c r="AC82" i="1"/>
  <c r="AB82" i="1"/>
  <c r="AT81" i="1"/>
  <c r="AS81" i="1"/>
  <c r="AO81" i="1"/>
  <c r="AN81" i="1"/>
  <c r="AM81" i="1"/>
  <c r="AL81" i="1"/>
  <c r="AJ81" i="1"/>
  <c r="AI81" i="1"/>
  <c r="AE81" i="1"/>
  <c r="AD81" i="1"/>
  <c r="AC81" i="1"/>
  <c r="AB81" i="1"/>
  <c r="AT80" i="1"/>
  <c r="AS80" i="1"/>
  <c r="AO80" i="1"/>
  <c r="AN80" i="1"/>
  <c r="AQ80" i="1" s="1"/>
  <c r="AM80" i="1"/>
  <c r="AL80" i="1"/>
  <c r="AJ80" i="1"/>
  <c r="AI80" i="1"/>
  <c r="AE80" i="1"/>
  <c r="AD80" i="1"/>
  <c r="AA80" i="1" s="1"/>
  <c r="AC80" i="1"/>
  <c r="AB80" i="1"/>
  <c r="AT79" i="1"/>
  <c r="AS79" i="1"/>
  <c r="AO79" i="1"/>
  <c r="AN79" i="1"/>
  <c r="AM79" i="1"/>
  <c r="AL79" i="1"/>
  <c r="AJ79" i="1"/>
  <c r="AI79" i="1"/>
  <c r="AE79" i="1"/>
  <c r="AD79" i="1"/>
  <c r="AH79" i="1" s="1"/>
  <c r="AC79" i="1"/>
  <c r="AB79" i="1"/>
  <c r="AT78" i="1"/>
  <c r="AS78" i="1"/>
  <c r="AO78" i="1"/>
  <c r="AN78" i="1"/>
  <c r="AM78" i="1"/>
  <c r="AL78" i="1"/>
  <c r="AJ78" i="1"/>
  <c r="AI78" i="1"/>
  <c r="AE78" i="1"/>
  <c r="AD78" i="1"/>
  <c r="AC78" i="1"/>
  <c r="AB78" i="1"/>
  <c r="AT77" i="1"/>
  <c r="AS77" i="1"/>
  <c r="AO77" i="1"/>
  <c r="AN77" i="1"/>
  <c r="AR77" i="1" s="1"/>
  <c r="AM77" i="1"/>
  <c r="AL77" i="1"/>
  <c r="AJ77" i="1"/>
  <c r="AI77" i="1"/>
  <c r="AE77" i="1"/>
  <c r="AD77" i="1"/>
  <c r="AC77" i="1"/>
  <c r="AB77" i="1"/>
  <c r="AT74" i="1"/>
  <c r="AS74" i="1"/>
  <c r="AO74" i="1"/>
  <c r="AN74" i="1"/>
  <c r="AR74" i="1" s="1"/>
  <c r="AM74" i="1"/>
  <c r="AL74" i="1"/>
  <c r="AJ74" i="1"/>
  <c r="AI74" i="1"/>
  <c r="AE74" i="1"/>
  <c r="AD74" i="1"/>
  <c r="AC74" i="1"/>
  <c r="AB74" i="1"/>
  <c r="AT73" i="1"/>
  <c r="AS73" i="1"/>
  <c r="AO73" i="1"/>
  <c r="AN73" i="1"/>
  <c r="AR73" i="1" s="1"/>
  <c r="AM73" i="1"/>
  <c r="AL73" i="1"/>
  <c r="AJ73" i="1"/>
  <c r="AI73" i="1"/>
  <c r="AE73" i="1"/>
  <c r="AD73" i="1"/>
  <c r="AC73" i="1"/>
  <c r="AB73" i="1"/>
  <c r="AT72" i="1"/>
  <c r="AS72" i="1"/>
  <c r="AO72" i="1"/>
  <c r="AP72" i="1" s="1"/>
  <c r="AN72" i="1"/>
  <c r="AM72" i="1"/>
  <c r="AL72" i="1"/>
  <c r="AJ72" i="1"/>
  <c r="AI72" i="1"/>
  <c r="AE72" i="1"/>
  <c r="AF72" i="1" s="1"/>
  <c r="AD72" i="1"/>
  <c r="AC72" i="1"/>
  <c r="AB72" i="1"/>
  <c r="AT71" i="1"/>
  <c r="AS71" i="1"/>
  <c r="AO71" i="1"/>
  <c r="AN71" i="1"/>
  <c r="AM71" i="1"/>
  <c r="AL71" i="1"/>
  <c r="AJ71" i="1"/>
  <c r="AI71" i="1"/>
  <c r="AE71" i="1"/>
  <c r="AD71" i="1"/>
  <c r="AC71" i="1"/>
  <c r="AB71" i="1"/>
  <c r="AT70" i="1"/>
  <c r="AS70" i="1"/>
  <c r="AO70" i="1"/>
  <c r="AN70" i="1"/>
  <c r="AM70" i="1"/>
  <c r="AL70" i="1"/>
  <c r="AJ70" i="1"/>
  <c r="AI70" i="1"/>
  <c r="AE70" i="1"/>
  <c r="AF70" i="1" s="1"/>
  <c r="AD70" i="1"/>
  <c r="AC70" i="1"/>
  <c r="AB70" i="1"/>
  <c r="AT69" i="1"/>
  <c r="AS69" i="1"/>
  <c r="AO69" i="1"/>
  <c r="AN69" i="1"/>
  <c r="AM69" i="1"/>
  <c r="AL69" i="1"/>
  <c r="AJ69" i="1"/>
  <c r="AI69" i="1"/>
  <c r="AE69" i="1"/>
  <c r="AH69" i="1" s="1"/>
  <c r="AD69" i="1"/>
  <c r="AC69" i="1"/>
  <c r="AB69" i="1"/>
  <c r="AT68" i="1"/>
  <c r="AS68" i="1"/>
  <c r="AO68" i="1"/>
  <c r="AN68" i="1"/>
  <c r="AM68" i="1"/>
  <c r="AL68" i="1"/>
  <c r="AJ68" i="1"/>
  <c r="AI68" i="1"/>
  <c r="AE68" i="1"/>
  <c r="AD68" i="1"/>
  <c r="AC68" i="1"/>
  <c r="AB68" i="1"/>
  <c r="AT67" i="1"/>
  <c r="AS67" i="1"/>
  <c r="AO67" i="1"/>
  <c r="AR67" i="1" s="1"/>
  <c r="AN67" i="1"/>
  <c r="AM67" i="1"/>
  <c r="AL67" i="1"/>
  <c r="AJ67" i="1"/>
  <c r="AI67" i="1"/>
  <c r="AE67" i="1"/>
  <c r="AD67" i="1"/>
  <c r="AC67" i="1"/>
  <c r="AB67" i="1"/>
  <c r="AT66" i="1"/>
  <c r="AS66" i="1"/>
  <c r="AO66" i="1"/>
  <c r="AR66" i="1" s="1"/>
  <c r="AN66" i="1"/>
  <c r="AM66" i="1"/>
  <c r="AL66" i="1"/>
  <c r="AJ66" i="1"/>
  <c r="AI66" i="1"/>
  <c r="AE66" i="1"/>
  <c r="AD66" i="1"/>
  <c r="AA66" i="1" s="1"/>
  <c r="AC66" i="1"/>
  <c r="AB66" i="1"/>
  <c r="AT65" i="1"/>
  <c r="AS65" i="1"/>
  <c r="AO65" i="1"/>
  <c r="AN65" i="1"/>
  <c r="AM65" i="1"/>
  <c r="AL65" i="1"/>
  <c r="AJ65" i="1"/>
  <c r="AI65" i="1"/>
  <c r="AE65" i="1"/>
  <c r="AD65" i="1"/>
  <c r="AC65" i="1"/>
  <c r="AB65" i="1"/>
  <c r="AT64" i="1"/>
  <c r="AS64" i="1"/>
  <c r="AO64" i="1"/>
  <c r="AN64" i="1"/>
  <c r="AM64" i="1"/>
  <c r="AL64" i="1"/>
  <c r="AJ64" i="1"/>
  <c r="AI64" i="1"/>
  <c r="AE64" i="1"/>
  <c r="AD64" i="1"/>
  <c r="AA64" i="1" s="1"/>
  <c r="AC64" i="1"/>
  <c r="AB64" i="1"/>
  <c r="AT63" i="1"/>
  <c r="AS63" i="1"/>
  <c r="AO63" i="1"/>
  <c r="AN63" i="1"/>
  <c r="AM63" i="1"/>
  <c r="AL63" i="1"/>
  <c r="AJ63" i="1"/>
  <c r="AI63" i="1"/>
  <c r="AE63" i="1"/>
  <c r="AD63" i="1"/>
  <c r="AH63" i="1" s="1"/>
  <c r="AC63" i="1"/>
  <c r="AB63" i="1"/>
  <c r="AT60" i="1"/>
  <c r="AS60" i="1"/>
  <c r="AO60" i="1"/>
  <c r="AN60" i="1"/>
  <c r="AM60" i="1"/>
  <c r="AL60" i="1"/>
  <c r="AJ60" i="1"/>
  <c r="AI60" i="1"/>
  <c r="AE60" i="1"/>
  <c r="AD60" i="1"/>
  <c r="AG60" i="1" s="1"/>
  <c r="AC60" i="1"/>
  <c r="AB60" i="1"/>
  <c r="AT59" i="1"/>
  <c r="AS59" i="1"/>
  <c r="AO59" i="1"/>
  <c r="AN59" i="1"/>
  <c r="AM59" i="1"/>
  <c r="AL59" i="1"/>
  <c r="AJ59" i="1"/>
  <c r="AI59" i="1"/>
  <c r="AE59" i="1"/>
  <c r="AD59" i="1"/>
  <c r="AC59" i="1"/>
  <c r="AB59" i="1"/>
  <c r="AT58" i="1"/>
  <c r="AS58" i="1"/>
  <c r="AO58" i="1"/>
  <c r="AN58" i="1"/>
  <c r="AM58" i="1"/>
  <c r="AL58" i="1"/>
  <c r="AJ58" i="1"/>
  <c r="AI58" i="1"/>
  <c r="AE58" i="1"/>
  <c r="AD58" i="1"/>
  <c r="AC58" i="1"/>
  <c r="AB58" i="1"/>
  <c r="AT57" i="1"/>
  <c r="AS57" i="1"/>
  <c r="AO57" i="1"/>
  <c r="AN57" i="1"/>
  <c r="AM57" i="1"/>
  <c r="AL57" i="1"/>
  <c r="AJ57" i="1"/>
  <c r="AI57" i="1"/>
  <c r="AE57" i="1"/>
  <c r="AD57" i="1"/>
  <c r="AG57" i="1" s="1"/>
  <c r="AC57" i="1"/>
  <c r="AB57" i="1"/>
  <c r="AT56" i="1"/>
  <c r="AS56" i="1"/>
  <c r="AO56" i="1"/>
  <c r="AN56" i="1"/>
  <c r="AM56" i="1"/>
  <c r="AL56" i="1"/>
  <c r="AJ56" i="1"/>
  <c r="AI56" i="1"/>
  <c r="AE56" i="1"/>
  <c r="AD56" i="1"/>
  <c r="AC56" i="1"/>
  <c r="AB56" i="1"/>
  <c r="AT55" i="1"/>
  <c r="AS55" i="1"/>
  <c r="AO55" i="1"/>
  <c r="AN55" i="1"/>
  <c r="AM55" i="1"/>
  <c r="AL55" i="1"/>
  <c r="AJ55" i="1"/>
  <c r="AI55" i="1"/>
  <c r="AE55" i="1"/>
  <c r="AD55" i="1"/>
  <c r="AA55" i="1" s="1"/>
  <c r="AC55" i="1"/>
  <c r="AB55" i="1"/>
  <c r="AT54" i="1"/>
  <c r="AS54" i="1"/>
  <c r="AO54" i="1"/>
  <c r="AN54" i="1"/>
  <c r="AM54" i="1"/>
  <c r="AL54" i="1"/>
  <c r="AJ54" i="1"/>
  <c r="AI54" i="1"/>
  <c r="AE54" i="1"/>
  <c r="AD54" i="1"/>
  <c r="AA54" i="1" s="1"/>
  <c r="AC54" i="1"/>
  <c r="AB54" i="1"/>
  <c r="AT53" i="1"/>
  <c r="AS53" i="1"/>
  <c r="AO53" i="1"/>
  <c r="AN53" i="1"/>
  <c r="AM53" i="1"/>
  <c r="AL53" i="1"/>
  <c r="AJ53" i="1"/>
  <c r="AI53" i="1"/>
  <c r="AE53" i="1"/>
  <c r="AD53" i="1"/>
  <c r="AC53" i="1"/>
  <c r="AB53" i="1"/>
  <c r="AT52" i="1"/>
  <c r="AS52" i="1"/>
  <c r="AO52" i="1"/>
  <c r="AN52" i="1"/>
  <c r="AM52" i="1"/>
  <c r="AL52" i="1"/>
  <c r="AJ52" i="1"/>
  <c r="AI52" i="1"/>
  <c r="AE52" i="1"/>
  <c r="AD52" i="1"/>
  <c r="AC52" i="1"/>
  <c r="AB52" i="1"/>
  <c r="AT51" i="1"/>
  <c r="AS51" i="1"/>
  <c r="AO51" i="1"/>
  <c r="AN51" i="1"/>
  <c r="AM51" i="1"/>
  <c r="AL51" i="1"/>
  <c r="AJ51" i="1"/>
  <c r="AI51" i="1"/>
  <c r="AE51" i="1"/>
  <c r="AD51" i="1"/>
  <c r="AC51" i="1"/>
  <c r="AB51" i="1"/>
  <c r="AT50" i="1"/>
  <c r="AS50" i="1"/>
  <c r="AO50" i="1"/>
  <c r="AN50" i="1"/>
  <c r="AM50" i="1"/>
  <c r="AL50" i="1"/>
  <c r="AJ50" i="1"/>
  <c r="AI50" i="1"/>
  <c r="AE50" i="1"/>
  <c r="AD50" i="1"/>
  <c r="AC50" i="1"/>
  <c r="AB50" i="1"/>
  <c r="AT49" i="1"/>
  <c r="AS49" i="1"/>
  <c r="AO49" i="1"/>
  <c r="AN49" i="1"/>
  <c r="AM49" i="1"/>
  <c r="AL49" i="1"/>
  <c r="AJ49" i="1"/>
  <c r="AI49" i="1"/>
  <c r="AE49" i="1"/>
  <c r="AD49" i="1"/>
  <c r="AC49" i="1"/>
  <c r="AB49" i="1"/>
  <c r="B27" i="2"/>
  <c r="AT24" i="3"/>
  <c r="AS24" i="3"/>
  <c r="AO24" i="3"/>
  <c r="AN24" i="3"/>
  <c r="AM24" i="3"/>
  <c r="AL24" i="3"/>
  <c r="C30" i="3" s="1"/>
  <c r="AJ24" i="3"/>
  <c r="AI24" i="3"/>
  <c r="AE24" i="3"/>
  <c r="AD24" i="3"/>
  <c r="AC24" i="3"/>
  <c r="AB24" i="3"/>
  <c r="C29" i="3" s="1"/>
  <c r="Y25" i="3"/>
  <c r="W25" i="3"/>
  <c r="AT18" i="3"/>
  <c r="AS18" i="3"/>
  <c r="AO18" i="3"/>
  <c r="AN18" i="3"/>
  <c r="AM18" i="3"/>
  <c r="AL18" i="3"/>
  <c r="AJ18" i="3"/>
  <c r="AI18" i="3"/>
  <c r="AE18" i="3"/>
  <c r="AD18" i="3"/>
  <c r="AC18" i="3"/>
  <c r="AB18" i="3"/>
  <c r="C31" i="3" s="1"/>
  <c r="Y19" i="3"/>
  <c r="W19" i="3"/>
  <c r="AT13" i="3"/>
  <c r="AS13" i="3"/>
  <c r="AO13" i="3"/>
  <c r="AN13" i="3"/>
  <c r="AM13" i="3"/>
  <c r="AL13" i="3"/>
  <c r="G19" i="3" s="1"/>
  <c r="AJ13" i="3"/>
  <c r="AI13" i="3"/>
  <c r="AE13" i="3"/>
  <c r="AD13" i="3"/>
  <c r="AA13" i="3" s="1"/>
  <c r="AC13" i="3"/>
  <c r="AB13" i="3"/>
  <c r="G25" i="3" s="1"/>
  <c r="Y13" i="3"/>
  <c r="W13" i="3"/>
  <c r="AT12" i="3"/>
  <c r="AS12" i="3"/>
  <c r="AO12" i="3"/>
  <c r="AN12" i="3"/>
  <c r="AM12" i="3"/>
  <c r="AL12" i="3"/>
  <c r="C19" i="3" s="1"/>
  <c r="AJ12" i="3"/>
  <c r="AI12" i="3"/>
  <c r="AE12" i="3"/>
  <c r="AD12" i="3"/>
  <c r="AC12" i="3"/>
  <c r="AB12" i="3"/>
  <c r="C25" i="3" s="1"/>
  <c r="Y12" i="3"/>
  <c r="W12" i="3"/>
  <c r="AT7" i="3"/>
  <c r="AS7" i="3"/>
  <c r="AO7" i="3"/>
  <c r="AN7" i="3"/>
  <c r="AM7" i="3"/>
  <c r="AL7" i="3"/>
  <c r="AJ7" i="3"/>
  <c r="AI7" i="3"/>
  <c r="AE7" i="3"/>
  <c r="AD7" i="3"/>
  <c r="AC7" i="3"/>
  <c r="AB7" i="3"/>
  <c r="G12" i="3" s="1"/>
  <c r="Y7" i="3"/>
  <c r="W7" i="3"/>
  <c r="AT6" i="3"/>
  <c r="AS6" i="3"/>
  <c r="AO6" i="3"/>
  <c r="AN6" i="3"/>
  <c r="AP6" i="3" s="1"/>
  <c r="AM6" i="3"/>
  <c r="AL6" i="3"/>
  <c r="AJ6" i="3"/>
  <c r="AI6" i="3"/>
  <c r="AE6" i="3"/>
  <c r="AD6" i="3"/>
  <c r="AC6" i="3"/>
  <c r="AB6" i="3"/>
  <c r="G13" i="3" s="1"/>
  <c r="Y6" i="3"/>
  <c r="W6" i="3"/>
  <c r="AT5" i="3"/>
  <c r="AS5" i="3"/>
  <c r="AO5" i="3"/>
  <c r="AN5" i="3"/>
  <c r="AM5" i="3"/>
  <c r="AL5" i="3"/>
  <c r="AJ5" i="3"/>
  <c r="AI5" i="3"/>
  <c r="AE5" i="3"/>
  <c r="AD5" i="3"/>
  <c r="AC5" i="3"/>
  <c r="AB5" i="3"/>
  <c r="C13" i="3" s="1"/>
  <c r="Y5" i="3"/>
  <c r="W5" i="3"/>
  <c r="AT4" i="3"/>
  <c r="AS4" i="3"/>
  <c r="AO4" i="3"/>
  <c r="AN4" i="3"/>
  <c r="AM4" i="3"/>
  <c r="AL4" i="3"/>
  <c r="AJ4" i="3"/>
  <c r="AI4" i="3"/>
  <c r="AE4" i="3"/>
  <c r="AD4" i="3"/>
  <c r="AC4" i="3"/>
  <c r="AB4" i="3"/>
  <c r="C12" i="3" s="1"/>
  <c r="Y4" i="3"/>
  <c r="W4" i="3"/>
  <c r="AQ68" i="1" l="1"/>
  <c r="AR69" i="1"/>
  <c r="AF93" i="1"/>
  <c r="AG94" i="1"/>
  <c r="AH95" i="1"/>
  <c r="AG97" i="1"/>
  <c r="AP73" i="1"/>
  <c r="AG111" i="1"/>
  <c r="AA69" i="1"/>
  <c r="AP82" i="1"/>
  <c r="AG50" i="1"/>
  <c r="AG51" i="1"/>
  <c r="AR97" i="1"/>
  <c r="AR98" i="1"/>
  <c r="AR99" i="1"/>
  <c r="AA73" i="1"/>
  <c r="AG74" i="1"/>
  <c r="AH77" i="1"/>
  <c r="AA78" i="1"/>
  <c r="AR104" i="1"/>
  <c r="AR107" i="1"/>
  <c r="AR108" i="1"/>
  <c r="AR116" i="1"/>
  <c r="AR117" i="1"/>
  <c r="AR121" i="1"/>
  <c r="AQ122" i="1"/>
  <c r="AR123" i="1"/>
  <c r="AP124" i="1"/>
  <c r="AR127" i="1"/>
  <c r="AR128" i="1"/>
  <c r="AQ129" i="1"/>
  <c r="AP131" i="1"/>
  <c r="AA88" i="1"/>
  <c r="AF78" i="1"/>
  <c r="AH81" i="1"/>
  <c r="AH82" i="1"/>
  <c r="AR49" i="1"/>
  <c r="AR50" i="1"/>
  <c r="AR55" i="1"/>
  <c r="AR59" i="1"/>
  <c r="AQ66" i="1"/>
  <c r="AQ67" i="1"/>
  <c r="AH84" i="1"/>
  <c r="AH86" i="1"/>
  <c r="AA87" i="1"/>
  <c r="AA102" i="1"/>
  <c r="AR131" i="1"/>
  <c r="AA116" i="1"/>
  <c r="AA118" i="1"/>
  <c r="AR109" i="1"/>
  <c r="AP110" i="1"/>
  <c r="AQ108" i="1"/>
  <c r="AR111" i="1"/>
  <c r="AR113" i="1"/>
  <c r="AP115" i="1"/>
  <c r="AA109" i="1"/>
  <c r="AH111" i="1"/>
  <c r="AA97" i="1"/>
  <c r="AQ101" i="1"/>
  <c r="AA96" i="1"/>
  <c r="AF97" i="1"/>
  <c r="AH97" i="1"/>
  <c r="AA101" i="1"/>
  <c r="AR78" i="1"/>
  <c r="AP80" i="1"/>
  <c r="AR81" i="1"/>
  <c r="AG88" i="1"/>
  <c r="AR80" i="1"/>
  <c r="AP85" i="1"/>
  <c r="AF85" i="1"/>
  <c r="AQ85" i="1"/>
  <c r="AH78" i="1"/>
  <c r="AA83" i="1"/>
  <c r="AG64" i="1"/>
  <c r="AG65" i="1"/>
  <c r="AA68" i="1"/>
  <c r="AF69" i="1"/>
  <c r="AA70" i="1"/>
  <c r="AH71" i="1"/>
  <c r="AR63" i="1"/>
  <c r="AR64" i="1"/>
  <c r="AQ73" i="1"/>
  <c r="AQ59" i="1"/>
  <c r="AG56" i="1"/>
  <c r="AF49" i="1"/>
  <c r="AH51" i="1"/>
  <c r="AR115" i="1"/>
  <c r="AF118" i="1"/>
  <c r="AF108" i="1"/>
  <c r="AQ110" i="1"/>
  <c r="AH118" i="1"/>
  <c r="AG108" i="1"/>
  <c r="AR110" i="1"/>
  <c r="AG113" i="1"/>
  <c r="AP117" i="1"/>
  <c r="AH108" i="1"/>
  <c r="AH113" i="1"/>
  <c r="AH114" i="1"/>
  <c r="AQ117" i="1"/>
  <c r="AH109" i="1"/>
  <c r="AA110" i="1"/>
  <c r="AA111" i="1"/>
  <c r="AF114" i="1"/>
  <c r="AH115" i="1"/>
  <c r="AP111" i="1"/>
  <c r="AH116" i="1"/>
  <c r="AA117" i="1"/>
  <c r="AR118" i="1"/>
  <c r="AA107" i="1"/>
  <c r="AA113" i="1"/>
  <c r="AP108" i="1"/>
  <c r="AF111" i="1"/>
  <c r="AR114" i="1"/>
  <c r="AQ115" i="1"/>
  <c r="AG118" i="1"/>
  <c r="AF64" i="1"/>
  <c r="AH65" i="1"/>
  <c r="AH70" i="1"/>
  <c r="AA71" i="1"/>
  <c r="AH72" i="1"/>
  <c r="AA63" i="1"/>
  <c r="AH67" i="1"/>
  <c r="AP69" i="1"/>
  <c r="AR70" i="1"/>
  <c r="AQ71" i="1"/>
  <c r="AR65" i="1"/>
  <c r="AP66" i="1"/>
  <c r="AR71" i="1"/>
  <c r="AR72" i="1"/>
  <c r="AF63" i="1"/>
  <c r="AG69" i="1"/>
  <c r="AH74" i="1"/>
  <c r="AG63" i="1"/>
  <c r="AH64" i="1"/>
  <c r="AP67" i="1"/>
  <c r="AR68" i="1"/>
  <c r="AG70" i="1"/>
  <c r="AQ72" i="1"/>
  <c r="AH121" i="1"/>
  <c r="AA122" i="1"/>
  <c r="AH125" i="1"/>
  <c r="AA126" i="1"/>
  <c r="AF127" i="1"/>
  <c r="AG78" i="1"/>
  <c r="AG83" i="1"/>
  <c r="AR85" i="1"/>
  <c r="AQ86" i="1"/>
  <c r="AH88" i="1"/>
  <c r="AH93" i="1"/>
  <c r="AA94" i="1"/>
  <c r="AR94" i="1"/>
  <c r="AR95" i="1"/>
  <c r="AP96" i="1"/>
  <c r="AA98" i="1"/>
  <c r="AF99" i="1"/>
  <c r="AR101" i="1"/>
  <c r="AR102" i="1"/>
  <c r="AR82" i="1"/>
  <c r="AA85" i="1"/>
  <c r="AQ87" i="1"/>
  <c r="AF94" i="1"/>
  <c r="AQ96" i="1"/>
  <c r="AG99" i="1"/>
  <c r="AP103" i="1"/>
  <c r="AP87" i="1"/>
  <c r="AF84" i="1"/>
  <c r="AA95" i="1"/>
  <c r="AQ103" i="1"/>
  <c r="AA77" i="1"/>
  <c r="AG81" i="1"/>
  <c r="AA82" i="1"/>
  <c r="AH100" i="1"/>
  <c r="AQ78" i="1"/>
  <c r="AR79" i="1"/>
  <c r="AG82" i="1"/>
  <c r="AQ98" i="1"/>
  <c r="AP81" i="1"/>
  <c r="AF77" i="1"/>
  <c r="AA93" i="1"/>
  <c r="AG77" i="1"/>
  <c r="AA79" i="1"/>
  <c r="AA84" i="1"/>
  <c r="AQ99" i="1"/>
  <c r="AR100" i="1"/>
  <c r="AG104" i="1"/>
  <c r="AG49" i="1"/>
  <c r="AH49" i="1"/>
  <c r="AQ51" i="1"/>
  <c r="AA49" i="1"/>
  <c r="AF54" i="1"/>
  <c r="AH55" i="1"/>
  <c r="AF56" i="1"/>
  <c r="AA59" i="1"/>
  <c r="AR52" i="1"/>
  <c r="AR53" i="1"/>
  <c r="AR54" i="1"/>
  <c r="AR57" i="1"/>
  <c r="AH56" i="1"/>
  <c r="AA57" i="1"/>
  <c r="AH58" i="1"/>
  <c r="AA50" i="1"/>
  <c r="AR51" i="1"/>
  <c r="AG54" i="1"/>
  <c r="AP52" i="1"/>
  <c r="AQ52" i="1"/>
  <c r="AH54" i="1"/>
  <c r="AH50" i="1"/>
  <c r="AA56" i="1"/>
  <c r="AR56" i="1"/>
  <c r="AQ57" i="1"/>
  <c r="AH60" i="1"/>
  <c r="AP53" i="1"/>
  <c r="AF55" i="1"/>
  <c r="AR58" i="1"/>
  <c r="AF50" i="1"/>
  <c r="AA52" i="1"/>
  <c r="AQ53" i="1"/>
  <c r="AG55" i="1"/>
  <c r="AQ58" i="1"/>
  <c r="AP59" i="1"/>
  <c r="AH53" i="1"/>
  <c r="AR60" i="1"/>
  <c r="AF128" i="1"/>
  <c r="AA130" i="1"/>
  <c r="AG132" i="1"/>
  <c r="AP125" i="1"/>
  <c r="AQ131" i="1"/>
  <c r="AR132" i="1"/>
  <c r="AA125" i="1"/>
  <c r="AH122" i="1"/>
  <c r="AH123" i="1"/>
  <c r="AR126" i="1"/>
  <c r="AA128" i="1"/>
  <c r="AP129" i="1"/>
  <c r="AR122" i="1"/>
  <c r="AF125" i="1"/>
  <c r="AR129" i="1"/>
  <c r="AR130" i="1"/>
  <c r="AG125" i="1"/>
  <c r="AP122" i="1"/>
  <c r="AH128" i="1"/>
  <c r="AA129" i="1"/>
  <c r="AF122" i="1"/>
  <c r="AG122" i="1"/>
  <c r="AA123" i="1"/>
  <c r="AR125" i="1"/>
  <c r="AH130" i="1"/>
  <c r="AA131" i="1"/>
  <c r="AF132" i="1"/>
  <c r="AH132" i="1"/>
  <c r="AA132" i="1"/>
  <c r="AG127" i="1"/>
  <c r="AH127" i="1"/>
  <c r="AA127" i="1"/>
  <c r="AQ124" i="1"/>
  <c r="AR124" i="1"/>
  <c r="AA124" i="1"/>
  <c r="AA121" i="1"/>
  <c r="AP98" i="1"/>
  <c r="AF101" i="1"/>
  <c r="AP112" i="1"/>
  <c r="AF115" i="1"/>
  <c r="AP126" i="1"/>
  <c r="AF129" i="1"/>
  <c r="AP93" i="1"/>
  <c r="AH94" i="1"/>
  <c r="AF96" i="1"/>
  <c r="AP107" i="1"/>
  <c r="AF110" i="1"/>
  <c r="AQ112" i="1"/>
  <c r="AG115" i="1"/>
  <c r="AP121" i="1"/>
  <c r="AF124" i="1"/>
  <c r="AQ126" i="1"/>
  <c r="AG129" i="1"/>
  <c r="AQ93" i="1"/>
  <c r="AG96" i="1"/>
  <c r="AP100" i="1"/>
  <c r="AH101" i="1"/>
  <c r="AF103" i="1"/>
  <c r="AQ107" i="1"/>
  <c r="AG110" i="1"/>
  <c r="AP114" i="1"/>
  <c r="AF117" i="1"/>
  <c r="AQ121" i="1"/>
  <c r="AG124" i="1"/>
  <c r="AP128" i="1"/>
  <c r="AH129" i="1"/>
  <c r="AF131" i="1"/>
  <c r="AP95" i="1"/>
  <c r="AH96" i="1"/>
  <c r="AF98" i="1"/>
  <c r="AQ100" i="1"/>
  <c r="AG103" i="1"/>
  <c r="AP109" i="1"/>
  <c r="AH110" i="1"/>
  <c r="AF112" i="1"/>
  <c r="AQ114" i="1"/>
  <c r="AG117" i="1"/>
  <c r="AP123" i="1"/>
  <c r="AH124" i="1"/>
  <c r="AF126" i="1"/>
  <c r="AQ128" i="1"/>
  <c r="AG131" i="1"/>
  <c r="AQ95" i="1"/>
  <c r="AG98" i="1"/>
  <c r="AP102" i="1"/>
  <c r="AH103" i="1"/>
  <c r="AA104" i="1"/>
  <c r="AF107" i="1"/>
  <c r="AQ109" i="1"/>
  <c r="AG112" i="1"/>
  <c r="AP116" i="1"/>
  <c r="AH117" i="1"/>
  <c r="AF121" i="1"/>
  <c r="AQ123" i="1"/>
  <c r="AG126" i="1"/>
  <c r="AP130" i="1"/>
  <c r="AH131" i="1"/>
  <c r="AG93" i="1"/>
  <c r="AP97" i="1"/>
  <c r="AH98" i="1"/>
  <c r="AA99" i="1"/>
  <c r="AF100" i="1"/>
  <c r="AQ102" i="1"/>
  <c r="AG107" i="1"/>
  <c r="AH112" i="1"/>
  <c r="AQ116" i="1"/>
  <c r="AG121" i="1"/>
  <c r="AH126" i="1"/>
  <c r="AQ130" i="1"/>
  <c r="AF95" i="1"/>
  <c r="AQ97" i="1"/>
  <c r="AG100" i="1"/>
  <c r="AP104" i="1"/>
  <c r="AF109" i="1"/>
  <c r="AQ111" i="1"/>
  <c r="AG114" i="1"/>
  <c r="AP118" i="1"/>
  <c r="AF123" i="1"/>
  <c r="AQ125" i="1"/>
  <c r="AG128" i="1"/>
  <c r="AP132" i="1"/>
  <c r="AG95" i="1"/>
  <c r="AP99" i="1"/>
  <c r="AF102" i="1"/>
  <c r="AQ104" i="1"/>
  <c r="AG109" i="1"/>
  <c r="AP113" i="1"/>
  <c r="AF116" i="1"/>
  <c r="AQ118" i="1"/>
  <c r="AG123" i="1"/>
  <c r="AP127" i="1"/>
  <c r="AF130" i="1"/>
  <c r="AQ132" i="1"/>
  <c r="AG102" i="1"/>
  <c r="AQ113" i="1"/>
  <c r="AG116" i="1"/>
  <c r="AQ127" i="1"/>
  <c r="AG130" i="1"/>
  <c r="AP101" i="1"/>
  <c r="AF104" i="1"/>
  <c r="AP54" i="1"/>
  <c r="AF57" i="1"/>
  <c r="AP68" i="1"/>
  <c r="AF71" i="1"/>
  <c r="AP49" i="1"/>
  <c r="AA51" i="1"/>
  <c r="AF52" i="1"/>
  <c r="AQ54" i="1"/>
  <c r="AP63" i="1"/>
  <c r="AA65" i="1"/>
  <c r="AF66" i="1"/>
  <c r="AG71" i="1"/>
  <c r="AP77" i="1"/>
  <c r="AF80" i="1"/>
  <c r="AQ82" i="1"/>
  <c r="AG85" i="1"/>
  <c r="AQ49" i="1"/>
  <c r="AG52" i="1"/>
  <c r="AP56" i="1"/>
  <c r="AH57" i="1"/>
  <c r="AA58" i="1"/>
  <c r="AF59" i="1"/>
  <c r="AQ63" i="1"/>
  <c r="AG66" i="1"/>
  <c r="AP70" i="1"/>
  <c r="AA72" i="1"/>
  <c r="AF73" i="1"/>
  <c r="AQ77" i="1"/>
  <c r="AG80" i="1"/>
  <c r="AP84" i="1"/>
  <c r="AH85" i="1"/>
  <c r="AA86" i="1"/>
  <c r="AF87" i="1"/>
  <c r="AP51" i="1"/>
  <c r="AH52" i="1"/>
  <c r="AA53" i="1"/>
  <c r="AQ56" i="1"/>
  <c r="AG59" i="1"/>
  <c r="AP65" i="1"/>
  <c r="AH66" i="1"/>
  <c r="AA67" i="1"/>
  <c r="AF68" i="1"/>
  <c r="AQ70" i="1"/>
  <c r="AG73" i="1"/>
  <c r="AP79" i="1"/>
  <c r="AH80" i="1"/>
  <c r="AA81" i="1"/>
  <c r="AF82" i="1"/>
  <c r="AQ84" i="1"/>
  <c r="AG87" i="1"/>
  <c r="AP58" i="1"/>
  <c r="AH59" i="1"/>
  <c r="AA60" i="1"/>
  <c r="AQ65" i="1"/>
  <c r="AG68" i="1"/>
  <c r="AH73" i="1"/>
  <c r="AA74" i="1"/>
  <c r="AQ79" i="1"/>
  <c r="AP86" i="1"/>
  <c r="AH87" i="1"/>
  <c r="AH68" i="1"/>
  <c r="AF51" i="1"/>
  <c r="AP60" i="1"/>
  <c r="AF65" i="1"/>
  <c r="AP74" i="1"/>
  <c r="AF79" i="1"/>
  <c r="AQ81" i="1"/>
  <c r="AG84" i="1"/>
  <c r="AP88" i="1"/>
  <c r="AP55" i="1"/>
  <c r="AF58" i="1"/>
  <c r="AQ60" i="1"/>
  <c r="AQ74" i="1"/>
  <c r="AG79" i="1"/>
  <c r="AP83" i="1"/>
  <c r="AF86" i="1"/>
  <c r="AQ88" i="1"/>
  <c r="AP50" i="1"/>
  <c r="AF53" i="1"/>
  <c r="AQ55" i="1"/>
  <c r="AG58" i="1"/>
  <c r="AP64" i="1"/>
  <c r="AF67" i="1"/>
  <c r="AQ69" i="1"/>
  <c r="AG72" i="1"/>
  <c r="AP78" i="1"/>
  <c r="AF81" i="1"/>
  <c r="AQ83" i="1"/>
  <c r="AG86" i="1"/>
  <c r="AQ50" i="1"/>
  <c r="AG53" i="1"/>
  <c r="AP57" i="1"/>
  <c r="AF60" i="1"/>
  <c r="AQ64" i="1"/>
  <c r="AG67" i="1"/>
  <c r="AP71" i="1"/>
  <c r="AF74" i="1"/>
  <c r="AP13" i="3"/>
  <c r="AA7" i="3"/>
  <c r="AQ18" i="3"/>
  <c r="AR5" i="3"/>
  <c r="AA5" i="3"/>
  <c r="AF24" i="3"/>
  <c r="AR4" i="3"/>
  <c r="AH4" i="3"/>
  <c r="AR7" i="3"/>
  <c r="AG18" i="3"/>
  <c r="AF6" i="3"/>
  <c r="AA24" i="3"/>
  <c r="AG24" i="3"/>
  <c r="AP18" i="3"/>
  <c r="AH24" i="3"/>
  <c r="AH5" i="3"/>
  <c r="AP12" i="3"/>
  <c r="AR18" i="3"/>
  <c r="AQ12" i="3"/>
  <c r="AH18" i="3"/>
  <c r="AR24" i="3"/>
  <c r="AF7" i="3"/>
  <c r="AF5" i="3"/>
  <c r="AR13" i="3"/>
  <c r="AG5" i="3"/>
  <c r="AQ6" i="3"/>
  <c r="AA12" i="3"/>
  <c r="AR6" i="3"/>
  <c r="AG6" i="3"/>
  <c r="AP7" i="3"/>
  <c r="AG4" i="3"/>
  <c r="AH6" i="3"/>
  <c r="AQ7" i="3"/>
  <c r="AF13" i="3"/>
  <c r="AA4" i="3"/>
  <c r="AG7" i="3"/>
  <c r="AR12" i="3"/>
  <c r="AA18" i="3"/>
  <c r="AH7" i="3"/>
  <c r="AF12" i="3"/>
  <c r="AQ13" i="3"/>
  <c r="AP4" i="3"/>
  <c r="AG12" i="3"/>
  <c r="AH12" i="3"/>
  <c r="AP5" i="3"/>
  <c r="AA6" i="3"/>
  <c r="AG13" i="3"/>
  <c r="AP24" i="3"/>
  <c r="AQ4" i="3"/>
  <c r="AF4" i="3"/>
  <c r="AQ5" i="3"/>
  <c r="AH13" i="3"/>
  <c r="AF18" i="3"/>
  <c r="AQ24" i="3"/>
  <c r="W6" i="1" l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AD5" i="1"/>
  <c r="AB19" i="1"/>
  <c r="AC19" i="1"/>
  <c r="AD19" i="1"/>
  <c r="AE19" i="1"/>
  <c r="AI19" i="1"/>
  <c r="AJ19" i="1"/>
  <c r="AL19" i="1"/>
  <c r="AM19" i="1"/>
  <c r="AN19" i="1"/>
  <c r="AO19" i="1"/>
  <c r="AS19" i="1"/>
  <c r="AT19" i="1"/>
  <c r="AB20" i="1"/>
  <c r="AC20" i="1"/>
  <c r="AD20" i="1"/>
  <c r="AE20" i="1"/>
  <c r="AI20" i="1"/>
  <c r="AJ20" i="1"/>
  <c r="AL20" i="1"/>
  <c r="AM20" i="1"/>
  <c r="AN20" i="1"/>
  <c r="AO20" i="1"/>
  <c r="AS20" i="1"/>
  <c r="AT20" i="1"/>
  <c r="AB21" i="1"/>
  <c r="AC21" i="1"/>
  <c r="AD21" i="1"/>
  <c r="AE21" i="1"/>
  <c r="AI21" i="1"/>
  <c r="AJ21" i="1"/>
  <c r="AL21" i="1"/>
  <c r="AM21" i="1"/>
  <c r="AN21" i="1"/>
  <c r="AO21" i="1"/>
  <c r="AS21" i="1"/>
  <c r="AT21" i="1"/>
  <c r="AB22" i="1"/>
  <c r="AC22" i="1"/>
  <c r="AD22" i="1"/>
  <c r="AE22" i="1"/>
  <c r="AI22" i="1"/>
  <c r="AJ22" i="1"/>
  <c r="AL22" i="1"/>
  <c r="AM22" i="1"/>
  <c r="AN22" i="1"/>
  <c r="AO22" i="1"/>
  <c r="AS22" i="1"/>
  <c r="AT22" i="1"/>
  <c r="AB23" i="1"/>
  <c r="AC23" i="1"/>
  <c r="AD23" i="1"/>
  <c r="AE23" i="1"/>
  <c r="AI23" i="1"/>
  <c r="AJ23" i="1"/>
  <c r="AL23" i="1"/>
  <c r="AM23" i="1"/>
  <c r="AN23" i="1"/>
  <c r="AO23" i="1"/>
  <c r="AS23" i="1"/>
  <c r="AT23" i="1"/>
  <c r="AB24" i="1"/>
  <c r="AC24" i="1"/>
  <c r="AD24" i="1"/>
  <c r="AH24" i="1" s="1"/>
  <c r="AE24" i="1"/>
  <c r="AI24" i="1"/>
  <c r="AJ24" i="1"/>
  <c r="AL24" i="1"/>
  <c r="AM24" i="1"/>
  <c r="AN24" i="1"/>
  <c r="AO24" i="1"/>
  <c r="AS24" i="1"/>
  <c r="AT24" i="1"/>
  <c r="AB25" i="1"/>
  <c r="AC25" i="1"/>
  <c r="AD25" i="1"/>
  <c r="AF25" i="1" s="1"/>
  <c r="AE25" i="1"/>
  <c r="AI25" i="1"/>
  <c r="AJ25" i="1"/>
  <c r="AL25" i="1"/>
  <c r="AM25" i="1"/>
  <c r="AN25" i="1"/>
  <c r="AO25" i="1"/>
  <c r="AS25" i="1"/>
  <c r="AT25" i="1"/>
  <c r="AB26" i="1"/>
  <c r="AC26" i="1"/>
  <c r="AD26" i="1"/>
  <c r="AG26" i="1" s="1"/>
  <c r="AE26" i="1"/>
  <c r="AI26" i="1"/>
  <c r="AJ26" i="1"/>
  <c r="AL26" i="1"/>
  <c r="AM26" i="1"/>
  <c r="AN26" i="1"/>
  <c r="AO26" i="1"/>
  <c r="AS26" i="1"/>
  <c r="AT26" i="1"/>
  <c r="AB27" i="1"/>
  <c r="AC27" i="1"/>
  <c r="AD27" i="1"/>
  <c r="AA27" i="1" s="1"/>
  <c r="AE27" i="1"/>
  <c r="AI27" i="1"/>
  <c r="AJ27" i="1"/>
  <c r="AL27" i="1"/>
  <c r="AM27" i="1"/>
  <c r="AN27" i="1"/>
  <c r="AO27" i="1"/>
  <c r="AS27" i="1"/>
  <c r="AT27" i="1"/>
  <c r="AB28" i="1"/>
  <c r="AC28" i="1"/>
  <c r="AD28" i="1"/>
  <c r="AH28" i="1" s="1"/>
  <c r="AE28" i="1"/>
  <c r="AI28" i="1"/>
  <c r="AJ28" i="1"/>
  <c r="AL28" i="1"/>
  <c r="AM28" i="1"/>
  <c r="AN28" i="1"/>
  <c r="AO28" i="1"/>
  <c r="AS28" i="1"/>
  <c r="AT28" i="1"/>
  <c r="AB29" i="1"/>
  <c r="AC29" i="1"/>
  <c r="AD29" i="1"/>
  <c r="AE29" i="1"/>
  <c r="AI29" i="1"/>
  <c r="AJ29" i="1"/>
  <c r="AL29" i="1"/>
  <c r="AM29" i="1"/>
  <c r="AN29" i="1"/>
  <c r="AO29" i="1"/>
  <c r="AS29" i="1"/>
  <c r="AT29" i="1"/>
  <c r="AB30" i="1"/>
  <c r="AC30" i="1"/>
  <c r="AD30" i="1"/>
  <c r="AE30" i="1"/>
  <c r="AI30" i="1"/>
  <c r="AJ30" i="1"/>
  <c r="AL30" i="1"/>
  <c r="AM30" i="1"/>
  <c r="AN30" i="1"/>
  <c r="AO30" i="1"/>
  <c r="AS30" i="1"/>
  <c r="AT30" i="1"/>
  <c r="AB33" i="1"/>
  <c r="AC33" i="1"/>
  <c r="AD33" i="1"/>
  <c r="AE33" i="1"/>
  <c r="AI33" i="1"/>
  <c r="AJ33" i="1"/>
  <c r="AL33" i="1"/>
  <c r="AM33" i="1"/>
  <c r="AN33" i="1"/>
  <c r="AO33" i="1"/>
  <c r="AS33" i="1"/>
  <c r="AT33" i="1"/>
  <c r="AB34" i="1"/>
  <c r="AC34" i="1"/>
  <c r="AD34" i="1"/>
  <c r="AE34" i="1"/>
  <c r="AI34" i="1"/>
  <c r="AJ34" i="1"/>
  <c r="AL34" i="1"/>
  <c r="AM34" i="1"/>
  <c r="AN34" i="1"/>
  <c r="AO34" i="1"/>
  <c r="AS34" i="1"/>
  <c r="AT34" i="1"/>
  <c r="AB35" i="1"/>
  <c r="AC35" i="1"/>
  <c r="AD35" i="1"/>
  <c r="AE35" i="1"/>
  <c r="AI35" i="1"/>
  <c r="AJ35" i="1"/>
  <c r="AL35" i="1"/>
  <c r="AM35" i="1"/>
  <c r="AN35" i="1"/>
  <c r="AO35" i="1"/>
  <c r="AS35" i="1"/>
  <c r="AT35" i="1"/>
  <c r="AB36" i="1"/>
  <c r="AC36" i="1"/>
  <c r="AD36" i="1"/>
  <c r="AE36" i="1"/>
  <c r="AI36" i="1"/>
  <c r="AJ36" i="1"/>
  <c r="AL36" i="1"/>
  <c r="AM36" i="1"/>
  <c r="AN36" i="1"/>
  <c r="AO36" i="1"/>
  <c r="AS36" i="1"/>
  <c r="AT36" i="1"/>
  <c r="AB37" i="1"/>
  <c r="AC37" i="1"/>
  <c r="AD37" i="1"/>
  <c r="AE37" i="1"/>
  <c r="AI37" i="1"/>
  <c r="AJ37" i="1"/>
  <c r="AL37" i="1"/>
  <c r="AM37" i="1"/>
  <c r="AN37" i="1"/>
  <c r="AO37" i="1"/>
  <c r="AS37" i="1"/>
  <c r="AT37" i="1"/>
  <c r="AB38" i="1"/>
  <c r="AC38" i="1"/>
  <c r="AD38" i="1"/>
  <c r="AE38" i="1"/>
  <c r="AI38" i="1"/>
  <c r="AJ38" i="1"/>
  <c r="AL38" i="1"/>
  <c r="AM38" i="1"/>
  <c r="AN38" i="1"/>
  <c r="AO38" i="1"/>
  <c r="AQ38" i="1" s="1"/>
  <c r="AS38" i="1"/>
  <c r="AT38" i="1"/>
  <c r="AB39" i="1"/>
  <c r="AC39" i="1"/>
  <c r="AD39" i="1"/>
  <c r="AE39" i="1"/>
  <c r="AI39" i="1"/>
  <c r="AJ39" i="1"/>
  <c r="AL39" i="1"/>
  <c r="AM39" i="1"/>
  <c r="AN39" i="1"/>
  <c r="AO39" i="1"/>
  <c r="AS39" i="1"/>
  <c r="AT39" i="1"/>
  <c r="AB40" i="1"/>
  <c r="AC40" i="1"/>
  <c r="AD40" i="1"/>
  <c r="AE40" i="1"/>
  <c r="AI40" i="1"/>
  <c r="AJ40" i="1"/>
  <c r="AL40" i="1"/>
  <c r="AM40" i="1"/>
  <c r="AN40" i="1"/>
  <c r="AO40" i="1"/>
  <c r="AS40" i="1"/>
  <c r="AT40" i="1"/>
  <c r="AB41" i="1"/>
  <c r="AC41" i="1"/>
  <c r="AD41" i="1"/>
  <c r="AA41" i="1" s="1"/>
  <c r="AE41" i="1"/>
  <c r="AI41" i="1"/>
  <c r="AJ41" i="1"/>
  <c r="AL41" i="1"/>
  <c r="AM41" i="1"/>
  <c r="AN41" i="1"/>
  <c r="AO41" i="1"/>
  <c r="AS41" i="1"/>
  <c r="AT41" i="1"/>
  <c r="AB42" i="1"/>
  <c r="AC42" i="1"/>
  <c r="AD42" i="1"/>
  <c r="AH42" i="1" s="1"/>
  <c r="AE42" i="1"/>
  <c r="AI42" i="1"/>
  <c r="AJ42" i="1"/>
  <c r="AL42" i="1"/>
  <c r="AM42" i="1"/>
  <c r="AN42" i="1"/>
  <c r="AO42" i="1"/>
  <c r="AQ42" i="1" s="1"/>
  <c r="AS42" i="1"/>
  <c r="AT42" i="1"/>
  <c r="AB43" i="1"/>
  <c r="AC43" i="1"/>
  <c r="AD43" i="1"/>
  <c r="AF43" i="1" s="1"/>
  <c r="AE43" i="1"/>
  <c r="AI43" i="1"/>
  <c r="AJ43" i="1"/>
  <c r="AL43" i="1"/>
  <c r="AM43" i="1"/>
  <c r="AN43" i="1"/>
  <c r="AO43" i="1"/>
  <c r="AS43" i="1"/>
  <c r="AT43" i="1"/>
  <c r="AB44" i="1"/>
  <c r="AC44" i="1"/>
  <c r="AD44" i="1"/>
  <c r="AE44" i="1"/>
  <c r="AI44" i="1"/>
  <c r="AJ44" i="1"/>
  <c r="AL44" i="1"/>
  <c r="AM44" i="1"/>
  <c r="AN44" i="1"/>
  <c r="AO44" i="1"/>
  <c r="AQ44" i="1" s="1"/>
  <c r="AS44" i="1"/>
  <c r="AT44" i="1"/>
  <c r="AB6" i="1"/>
  <c r="AC6" i="1"/>
  <c r="AD6" i="1"/>
  <c r="AE6" i="1"/>
  <c r="AI6" i="1"/>
  <c r="AJ6" i="1"/>
  <c r="AL6" i="1"/>
  <c r="AM6" i="1"/>
  <c r="AN6" i="1"/>
  <c r="AO6" i="1"/>
  <c r="AS6" i="1"/>
  <c r="AT6" i="1"/>
  <c r="AB7" i="1"/>
  <c r="AC7" i="1"/>
  <c r="AD7" i="1"/>
  <c r="AE7" i="1"/>
  <c r="AI7" i="1"/>
  <c r="AJ7" i="1"/>
  <c r="AL7" i="1"/>
  <c r="AM7" i="1"/>
  <c r="AN7" i="1"/>
  <c r="AO7" i="1"/>
  <c r="AS7" i="1"/>
  <c r="AT7" i="1"/>
  <c r="AB8" i="1"/>
  <c r="AC8" i="1"/>
  <c r="AD8" i="1"/>
  <c r="AE8" i="1"/>
  <c r="AI8" i="1"/>
  <c r="AJ8" i="1"/>
  <c r="AL8" i="1"/>
  <c r="AM8" i="1"/>
  <c r="AN8" i="1"/>
  <c r="AO8" i="1"/>
  <c r="AS8" i="1"/>
  <c r="AT8" i="1"/>
  <c r="AB9" i="1"/>
  <c r="AC9" i="1"/>
  <c r="AD9" i="1"/>
  <c r="AE9" i="1"/>
  <c r="AI9" i="1"/>
  <c r="AJ9" i="1"/>
  <c r="AL9" i="1"/>
  <c r="AM9" i="1"/>
  <c r="AN9" i="1"/>
  <c r="AO9" i="1"/>
  <c r="AS9" i="1"/>
  <c r="AT9" i="1"/>
  <c r="AB10" i="1"/>
  <c r="AC10" i="1"/>
  <c r="AD10" i="1"/>
  <c r="AE10" i="1"/>
  <c r="AI10" i="1"/>
  <c r="AJ10" i="1"/>
  <c r="AL10" i="1"/>
  <c r="AM10" i="1"/>
  <c r="AN10" i="1"/>
  <c r="AO10" i="1"/>
  <c r="AS10" i="1"/>
  <c r="AT10" i="1"/>
  <c r="AB11" i="1"/>
  <c r="AC11" i="1"/>
  <c r="AD11" i="1"/>
  <c r="AE11" i="1"/>
  <c r="AI11" i="1"/>
  <c r="AJ11" i="1"/>
  <c r="AL11" i="1"/>
  <c r="AM11" i="1"/>
  <c r="AN11" i="1"/>
  <c r="AO11" i="1"/>
  <c r="AS11" i="1"/>
  <c r="AT11" i="1"/>
  <c r="AB12" i="1"/>
  <c r="AC12" i="1"/>
  <c r="AD12" i="1"/>
  <c r="AE12" i="1"/>
  <c r="AI12" i="1"/>
  <c r="AJ12" i="1"/>
  <c r="AL12" i="1"/>
  <c r="AM12" i="1"/>
  <c r="AN12" i="1"/>
  <c r="AO12" i="1"/>
  <c r="AS12" i="1"/>
  <c r="AT12" i="1"/>
  <c r="AB13" i="1"/>
  <c r="AC13" i="1"/>
  <c r="AD13" i="1"/>
  <c r="AE13" i="1"/>
  <c r="AI13" i="1"/>
  <c r="AJ13" i="1"/>
  <c r="AL13" i="1"/>
  <c r="AM13" i="1"/>
  <c r="AN13" i="1"/>
  <c r="AO13" i="1"/>
  <c r="AS13" i="1"/>
  <c r="AT13" i="1"/>
  <c r="AB14" i="1"/>
  <c r="AC14" i="1"/>
  <c r="AD14" i="1"/>
  <c r="AE14" i="1"/>
  <c r="AI14" i="1"/>
  <c r="AJ14" i="1"/>
  <c r="AL14" i="1"/>
  <c r="AM14" i="1"/>
  <c r="AN14" i="1"/>
  <c r="AO14" i="1"/>
  <c r="AS14" i="1"/>
  <c r="AT14" i="1"/>
  <c r="AB15" i="1"/>
  <c r="AC15" i="1"/>
  <c r="AD15" i="1"/>
  <c r="AE15" i="1"/>
  <c r="AI15" i="1"/>
  <c r="AJ15" i="1"/>
  <c r="AL15" i="1"/>
  <c r="AM15" i="1"/>
  <c r="AN15" i="1"/>
  <c r="AO15" i="1"/>
  <c r="AS15" i="1"/>
  <c r="AT15" i="1"/>
  <c r="AB16" i="1"/>
  <c r="AC16" i="1"/>
  <c r="AD16" i="1"/>
  <c r="AE16" i="1"/>
  <c r="AI16" i="1"/>
  <c r="AJ16" i="1"/>
  <c r="AL16" i="1"/>
  <c r="AM16" i="1"/>
  <c r="AN16" i="1"/>
  <c r="AO16" i="1"/>
  <c r="AS16" i="1"/>
  <c r="AT16" i="1"/>
  <c r="AT5" i="1"/>
  <c r="AS5" i="1"/>
  <c r="AO5" i="1"/>
  <c r="AN5" i="1"/>
  <c r="AM5" i="1"/>
  <c r="AL5" i="1"/>
  <c r="AJ5" i="1"/>
  <c r="AI5" i="1"/>
  <c r="AC5" i="1"/>
  <c r="AE5" i="1"/>
  <c r="AB5" i="1"/>
  <c r="Y44" i="1"/>
  <c r="Y43" i="1"/>
  <c r="Y42" i="1"/>
  <c r="Y41" i="1"/>
  <c r="Y40" i="1"/>
  <c r="Y39" i="1"/>
  <c r="Y38" i="1"/>
  <c r="Y37" i="1"/>
  <c r="Y36" i="1"/>
  <c r="Y35" i="1"/>
  <c r="Y34" i="1"/>
  <c r="Y33" i="1"/>
  <c r="W44" i="1"/>
  <c r="W43" i="1"/>
  <c r="W42" i="1"/>
  <c r="W41" i="1"/>
  <c r="W40" i="1"/>
  <c r="W39" i="1"/>
  <c r="W38" i="1"/>
  <c r="W37" i="1"/>
  <c r="W36" i="1"/>
  <c r="W35" i="1"/>
  <c r="W34" i="1"/>
  <c r="W33" i="1"/>
  <c r="Y30" i="1"/>
  <c r="Y29" i="1"/>
  <c r="Y28" i="1"/>
  <c r="Y27" i="1"/>
  <c r="Y26" i="1"/>
  <c r="Y25" i="1"/>
  <c r="Y24" i="1"/>
  <c r="Y23" i="1"/>
  <c r="Y22" i="1"/>
  <c r="Y21" i="1"/>
  <c r="Y20" i="1"/>
  <c r="Y19" i="1"/>
  <c r="W30" i="1"/>
  <c r="W29" i="1"/>
  <c r="W28" i="1"/>
  <c r="W27" i="1"/>
  <c r="W26" i="1"/>
  <c r="W25" i="1"/>
  <c r="W24" i="1"/>
  <c r="W23" i="1"/>
  <c r="W22" i="1"/>
  <c r="W21" i="1"/>
  <c r="W20" i="1"/>
  <c r="W19" i="1"/>
  <c r="Y5" i="1"/>
  <c r="W5" i="1"/>
  <c r="AF38" i="1" l="1"/>
  <c r="AF36" i="1"/>
  <c r="AR40" i="1"/>
  <c r="AR39" i="1"/>
  <c r="AH40" i="1"/>
  <c r="AP28" i="1"/>
  <c r="AP29" i="1"/>
  <c r="AR25" i="1"/>
  <c r="AP11" i="1"/>
  <c r="AP15" i="1"/>
  <c r="AP9" i="1"/>
  <c r="AP16" i="1"/>
  <c r="AA16" i="1"/>
  <c r="AA13" i="1"/>
  <c r="AF12" i="1"/>
  <c r="AG10" i="1"/>
  <c r="AA7" i="1"/>
  <c r="AP10" i="1"/>
  <c r="AQ30" i="1"/>
  <c r="AQ24" i="1"/>
  <c r="AQ20" i="1"/>
  <c r="AR19" i="1"/>
  <c r="AF20" i="1"/>
  <c r="AP27" i="1"/>
  <c r="AQ25" i="1"/>
  <c r="AP24" i="1"/>
  <c r="AP23" i="1"/>
  <c r="AP22" i="1"/>
  <c r="AR21" i="1"/>
  <c r="AH30" i="1"/>
  <c r="AH22" i="1"/>
  <c r="AA21" i="1"/>
  <c r="AH20" i="1"/>
  <c r="AA19" i="1"/>
  <c r="AR29" i="1"/>
  <c r="AP30" i="1"/>
  <c r="AR27" i="1"/>
  <c r="AA25" i="1"/>
  <c r="AR34" i="1"/>
  <c r="AQ36" i="1"/>
  <c r="AP26" i="1"/>
  <c r="AF26" i="1"/>
  <c r="AA26" i="1"/>
  <c r="AQ26" i="1"/>
  <c r="AR23" i="1"/>
  <c r="AQ33" i="1"/>
  <c r="AP34" i="1"/>
  <c r="AH34" i="1"/>
  <c r="AP20" i="1"/>
  <c r="AP40" i="1"/>
  <c r="AF33" i="1"/>
  <c r="AQ43" i="1"/>
  <c r="AR42" i="1"/>
  <c r="AP41" i="1"/>
  <c r="AQ39" i="1"/>
  <c r="AQ37" i="1"/>
  <c r="AP36" i="1"/>
  <c r="AP35" i="1"/>
  <c r="J19" i="2" s="1"/>
  <c r="AR33" i="1"/>
  <c r="AF44" i="1"/>
  <c r="AF40" i="1"/>
  <c r="AA33" i="1"/>
  <c r="AA39" i="1"/>
  <c r="AF37" i="1"/>
  <c r="AH36" i="1"/>
  <c r="AF34" i="1"/>
  <c r="AA30" i="1"/>
  <c r="AR24" i="1"/>
  <c r="AG22" i="1"/>
  <c r="AA28" i="1"/>
  <c r="AF29" i="1"/>
  <c r="AF23" i="1"/>
  <c r="G11" i="2" s="1"/>
  <c r="AA29" i="1"/>
  <c r="AR30" i="1"/>
  <c r="AG28" i="1"/>
  <c r="AF28" i="1"/>
  <c r="G5" i="2" s="1"/>
  <c r="AF22" i="1"/>
  <c r="AR28" i="1"/>
  <c r="AR22" i="1"/>
  <c r="AG20" i="1"/>
  <c r="AA24" i="1"/>
  <c r="AA23" i="1"/>
  <c r="AQ28" i="1"/>
  <c r="AH26" i="1"/>
  <c r="AQ22" i="1"/>
  <c r="AA22" i="1"/>
  <c r="AG30" i="1"/>
  <c r="AR26" i="1"/>
  <c r="AG24" i="1"/>
  <c r="AR20" i="1"/>
  <c r="AA20" i="1"/>
  <c r="AF27" i="1"/>
  <c r="AF21" i="1"/>
  <c r="AF30" i="1"/>
  <c r="AF24" i="1"/>
  <c r="AP21" i="1"/>
  <c r="J9" i="2" s="1"/>
  <c r="L11" i="2"/>
  <c r="K10" i="2"/>
  <c r="J4" i="2"/>
  <c r="J8" i="2"/>
  <c r="K4" i="2"/>
  <c r="K16" i="2"/>
  <c r="K20" i="2"/>
  <c r="J6" i="2"/>
  <c r="L4" i="2"/>
  <c r="L8" i="2"/>
  <c r="L20" i="2"/>
  <c r="J10" i="2"/>
  <c r="J5" i="2"/>
  <c r="J13" i="2"/>
  <c r="J17" i="2"/>
  <c r="K5" i="2"/>
  <c r="K17" i="2"/>
  <c r="L5" i="2"/>
  <c r="L9" i="2"/>
  <c r="L13" i="2"/>
  <c r="L17" i="2"/>
  <c r="L10" i="2"/>
  <c r="Q12" i="2"/>
  <c r="M18" i="2"/>
  <c r="Q13" i="2"/>
  <c r="P7" i="2"/>
  <c r="P19" i="2"/>
  <c r="N13" i="2"/>
  <c r="M7" i="2"/>
  <c r="M19" i="2"/>
  <c r="G8" i="2"/>
  <c r="Q14" i="2"/>
  <c r="P8" i="2"/>
  <c r="P20" i="2"/>
  <c r="N14" i="2"/>
  <c r="M8" i="2"/>
  <c r="M20" i="2"/>
  <c r="H3" i="2"/>
  <c r="P9" i="2"/>
  <c r="P3" i="2"/>
  <c r="N15" i="2"/>
  <c r="M3" i="2"/>
  <c r="G3" i="2"/>
  <c r="M4" i="2"/>
  <c r="N12" i="2"/>
  <c r="G9" i="2"/>
  <c r="N10" i="2"/>
  <c r="Q15" i="2"/>
  <c r="M9" i="2"/>
  <c r="G10" i="2"/>
  <c r="P4" i="2"/>
  <c r="Q11" i="2"/>
  <c r="P18" i="2"/>
  <c r="Q4" i="2"/>
  <c r="Q16" i="2"/>
  <c r="P10" i="2"/>
  <c r="N4" i="2"/>
  <c r="N16" i="2"/>
  <c r="M10" i="2"/>
  <c r="H19" i="2"/>
  <c r="G12" i="2"/>
  <c r="P16" i="2"/>
  <c r="M5" i="2"/>
  <c r="Q5" i="2"/>
  <c r="Q17" i="2"/>
  <c r="P11" i="2"/>
  <c r="N5" i="2"/>
  <c r="N17" i="2"/>
  <c r="M11" i="2"/>
  <c r="I19" i="2"/>
  <c r="M17" i="2"/>
  <c r="P6" i="2"/>
  <c r="Q6" i="2"/>
  <c r="Q18" i="2"/>
  <c r="P12" i="2"/>
  <c r="N6" i="2"/>
  <c r="N18" i="2"/>
  <c r="M12" i="2"/>
  <c r="H8" i="2"/>
  <c r="H20" i="2"/>
  <c r="G13" i="2"/>
  <c r="G16" i="2"/>
  <c r="P17" i="2"/>
  <c r="M6" i="2"/>
  <c r="Q7" i="2"/>
  <c r="Q19" i="2"/>
  <c r="P13" i="2"/>
  <c r="N7" i="2"/>
  <c r="N19" i="2"/>
  <c r="M13" i="2"/>
  <c r="I8" i="2"/>
  <c r="I20" i="2"/>
  <c r="M16" i="2"/>
  <c r="P5" i="2"/>
  <c r="G19" i="2"/>
  <c r="Q8" i="2"/>
  <c r="Q20" i="2"/>
  <c r="P14" i="2"/>
  <c r="N8" i="2"/>
  <c r="N20" i="2"/>
  <c r="M14" i="2"/>
  <c r="I3" i="2"/>
  <c r="Q9" i="2"/>
  <c r="Q3" i="2"/>
  <c r="P15" i="2"/>
  <c r="N9" i="2"/>
  <c r="N3" i="2"/>
  <c r="M15" i="2"/>
  <c r="Q10" i="2"/>
  <c r="N11" i="2"/>
  <c r="I16" i="2"/>
  <c r="F4" i="2"/>
  <c r="F16" i="2"/>
  <c r="F5" i="2"/>
  <c r="F17" i="2"/>
  <c r="F6" i="2"/>
  <c r="F18" i="2"/>
  <c r="F7" i="2"/>
  <c r="F19" i="2"/>
  <c r="F8" i="2"/>
  <c r="F20" i="2"/>
  <c r="F9" i="2"/>
  <c r="F3" i="2"/>
  <c r="F10" i="2"/>
  <c r="F15" i="2"/>
  <c r="F11" i="2"/>
  <c r="F12" i="2"/>
  <c r="F13" i="2"/>
  <c r="F14" i="2"/>
  <c r="E10" i="2"/>
  <c r="E11" i="2"/>
  <c r="E9" i="2"/>
  <c r="E12" i="2"/>
  <c r="E13" i="2"/>
  <c r="E14" i="2"/>
  <c r="E15" i="2"/>
  <c r="E4" i="2"/>
  <c r="E16" i="2"/>
  <c r="E5" i="2"/>
  <c r="E17" i="2"/>
  <c r="E6" i="2"/>
  <c r="E18" i="2"/>
  <c r="E7" i="2"/>
  <c r="E19" i="2"/>
  <c r="E3" i="2"/>
  <c r="E8" i="2"/>
  <c r="E20" i="2"/>
  <c r="AH9" i="1"/>
  <c r="AH8" i="1"/>
  <c r="AF19" i="1"/>
  <c r="G20" i="2" s="1"/>
  <c r="AP19" i="1"/>
  <c r="J11" i="2" s="1"/>
  <c r="AA6" i="1"/>
  <c r="AH44" i="1"/>
  <c r="AQ40" i="1"/>
  <c r="AH38" i="1"/>
  <c r="AQ34" i="1"/>
  <c r="AA44" i="1"/>
  <c r="AR44" i="1"/>
  <c r="AG42" i="1"/>
  <c r="AR38" i="1"/>
  <c r="AG36" i="1"/>
  <c r="AA42" i="1"/>
  <c r="AP44" i="1"/>
  <c r="AF42" i="1"/>
  <c r="AP38" i="1"/>
  <c r="AA40" i="1"/>
  <c r="AR43" i="1"/>
  <c r="AF41" i="1"/>
  <c r="AR37" i="1"/>
  <c r="L16" i="2" s="1"/>
  <c r="AF35" i="1"/>
  <c r="G18" i="2" s="1"/>
  <c r="AA43" i="1"/>
  <c r="AG40" i="1"/>
  <c r="AR36" i="1"/>
  <c r="L18" i="2" s="1"/>
  <c r="AG34" i="1"/>
  <c r="H16" i="2" s="1"/>
  <c r="AA38" i="1"/>
  <c r="AP42" i="1"/>
  <c r="AA37" i="1"/>
  <c r="AA36" i="1"/>
  <c r="AR41" i="1"/>
  <c r="AF39" i="1"/>
  <c r="AR35" i="1"/>
  <c r="L19" i="2" s="1"/>
  <c r="AA35" i="1"/>
  <c r="AG44" i="1"/>
  <c r="AG38" i="1"/>
  <c r="AA34" i="1"/>
  <c r="AA5" i="1"/>
  <c r="AQ14" i="1"/>
  <c r="AP13" i="1"/>
  <c r="AQ12" i="1"/>
  <c r="AH14" i="1"/>
  <c r="AF14" i="1"/>
  <c r="AH12" i="1"/>
  <c r="AH10" i="1"/>
  <c r="AR16" i="1"/>
  <c r="AQ15" i="1"/>
  <c r="AQ13" i="1"/>
  <c r="AP12" i="1"/>
  <c r="AH11" i="1"/>
  <c r="AP7" i="1"/>
  <c r="J7" i="2" s="1"/>
  <c r="AH15" i="1"/>
  <c r="AG14" i="1"/>
  <c r="AR11" i="1"/>
  <c r="AF10" i="1"/>
  <c r="AA15" i="1"/>
  <c r="AQ11" i="1"/>
  <c r="AA14" i="1"/>
  <c r="AR15" i="1"/>
  <c r="AG8" i="1"/>
  <c r="AQ10" i="1"/>
  <c r="AF8" i="1"/>
  <c r="AH7" i="1"/>
  <c r="I6" i="2" s="1"/>
  <c r="AA12" i="1"/>
  <c r="AG7" i="1"/>
  <c r="H6" i="2" s="1"/>
  <c r="AA11" i="1"/>
  <c r="AH13" i="1"/>
  <c r="AG12" i="1"/>
  <c r="AR9" i="1"/>
  <c r="AF7" i="1"/>
  <c r="G6" i="2" s="1"/>
  <c r="AA10" i="1"/>
  <c r="AP14" i="1"/>
  <c r="AQ9" i="1"/>
  <c r="AA9" i="1"/>
  <c r="AR13" i="1"/>
  <c r="AA8" i="1"/>
  <c r="AP8" i="1"/>
  <c r="AP6" i="1"/>
  <c r="J18" i="2" s="1"/>
  <c r="AH6" i="1"/>
  <c r="AG6" i="1"/>
  <c r="AF6" i="1"/>
  <c r="G17" i="2" s="1"/>
  <c r="AR6" i="1"/>
  <c r="L12" i="2" s="1"/>
  <c r="AQ6" i="1"/>
  <c r="K18" i="2" s="1"/>
  <c r="AF16" i="1"/>
  <c r="AH16" i="1"/>
  <c r="AG16" i="1"/>
  <c r="AR5" i="1"/>
  <c r="L14" i="2" s="1"/>
  <c r="AQ5" i="1"/>
  <c r="K14" i="2" s="1"/>
  <c r="AP5" i="1"/>
  <c r="J14" i="2" s="1"/>
  <c r="AH43" i="1"/>
  <c r="AH41" i="1"/>
  <c r="AH39" i="1"/>
  <c r="AH37" i="1"/>
  <c r="I9" i="2" s="1"/>
  <c r="AH35" i="1"/>
  <c r="I18" i="2" s="1"/>
  <c r="AH33" i="1"/>
  <c r="I12" i="2" s="1"/>
  <c r="AH29" i="1"/>
  <c r="AH27" i="1"/>
  <c r="AH25" i="1"/>
  <c r="AH23" i="1"/>
  <c r="I5" i="2" s="1"/>
  <c r="AH21" i="1"/>
  <c r="I10" i="2" s="1"/>
  <c r="AH19" i="1"/>
  <c r="I13" i="2" s="1"/>
  <c r="AG43" i="1"/>
  <c r="AG41" i="1"/>
  <c r="AG39" i="1"/>
  <c r="AG37" i="1"/>
  <c r="H9" i="2" s="1"/>
  <c r="AG35" i="1"/>
  <c r="H18" i="2" s="1"/>
  <c r="AG33" i="1"/>
  <c r="H12" i="2" s="1"/>
  <c r="AG29" i="1"/>
  <c r="AG27" i="1"/>
  <c r="AG25" i="1"/>
  <c r="AG23" i="1"/>
  <c r="H11" i="2" s="1"/>
  <c r="AG21" i="1"/>
  <c r="H10" i="2" s="1"/>
  <c r="AG19" i="1"/>
  <c r="H13" i="2" s="1"/>
  <c r="AQ41" i="1"/>
  <c r="AQ35" i="1"/>
  <c r="AQ27" i="1"/>
  <c r="AQ23" i="1"/>
  <c r="K13" i="2" s="1"/>
  <c r="AQ21" i="1"/>
  <c r="K3" i="2" s="1"/>
  <c r="AQ19" i="1"/>
  <c r="AQ29" i="1"/>
  <c r="AP43" i="1"/>
  <c r="AP39" i="1"/>
  <c r="AP37" i="1"/>
  <c r="J16" i="2" s="1"/>
  <c r="AP33" i="1"/>
  <c r="J20" i="2" s="1"/>
  <c r="AP25" i="1"/>
  <c r="AG9" i="1"/>
  <c r="AG15" i="1"/>
  <c r="AG13" i="1"/>
  <c r="AG11" i="1"/>
  <c r="AF15" i="1"/>
  <c r="AF13" i="1"/>
  <c r="AF11" i="1"/>
  <c r="AF9" i="1"/>
  <c r="G4" i="2" s="1"/>
  <c r="AR7" i="1"/>
  <c r="AQ7" i="1"/>
  <c r="K7" i="2" s="1"/>
  <c r="AR12" i="1"/>
  <c r="AR10" i="1"/>
  <c r="AR8" i="1"/>
  <c r="AQ8" i="1"/>
  <c r="AR14" i="1"/>
  <c r="AQ16" i="1"/>
  <c r="AG5" i="1"/>
  <c r="H15" i="2" s="1"/>
  <c r="AH5" i="1"/>
  <c r="I15" i="2" s="1"/>
  <c r="AF5" i="1"/>
  <c r="G15" i="2" s="1"/>
  <c r="I11" i="2" l="1"/>
  <c r="L7" i="2"/>
  <c r="H17" i="2"/>
  <c r="I17" i="2"/>
  <c r="K9" i="2"/>
  <c r="G27" i="2"/>
  <c r="G7" i="2"/>
  <c r="I7" i="2"/>
  <c r="H7" i="2"/>
  <c r="L3" i="2"/>
  <c r="J3" i="2"/>
  <c r="K12" i="2"/>
  <c r="J12" i="2"/>
  <c r="C12" i="2" s="1"/>
  <c r="I4" i="2"/>
  <c r="H4" i="2"/>
  <c r="L6" i="2"/>
  <c r="K6" i="2"/>
  <c r="K19" i="2"/>
  <c r="K8" i="2"/>
  <c r="K27" i="2" s="1"/>
  <c r="J27" i="2"/>
  <c r="I27" i="2"/>
  <c r="E27" i="2"/>
  <c r="F27" i="2"/>
  <c r="Q27" i="2"/>
  <c r="N27" i="2"/>
  <c r="L27" i="2"/>
  <c r="P27" i="2"/>
  <c r="H27" i="2"/>
  <c r="H5" i="2"/>
  <c r="C5" i="2" s="1"/>
  <c r="I14" i="2"/>
  <c r="K15" i="2"/>
  <c r="G14" i="2"/>
  <c r="J15" i="2"/>
  <c r="C15" i="2" s="1"/>
  <c r="H14" i="2"/>
  <c r="L15" i="2"/>
  <c r="K11" i="2"/>
  <c r="O16" i="2"/>
  <c r="M27" i="2"/>
  <c r="O12" i="2"/>
  <c r="O15" i="2"/>
  <c r="O6" i="2"/>
  <c r="R4" i="2"/>
  <c r="O4" i="2"/>
  <c r="R13" i="2"/>
  <c r="O10" i="2"/>
  <c r="C18" i="2"/>
  <c r="R12" i="2"/>
  <c r="R14" i="2"/>
  <c r="R15" i="2"/>
  <c r="C11" i="2"/>
  <c r="O3" i="2"/>
  <c r="C6" i="2"/>
  <c r="R11" i="2"/>
  <c r="R16" i="2"/>
  <c r="O14" i="2"/>
  <c r="C13" i="2"/>
  <c r="O13" i="2"/>
  <c r="C17" i="2"/>
  <c r="C19" i="2"/>
  <c r="O8" i="2"/>
  <c r="C10" i="2"/>
  <c r="C3" i="2"/>
  <c r="R19" i="2"/>
  <c r="R17" i="2"/>
  <c r="R20" i="2"/>
  <c r="R7" i="2"/>
  <c r="O9" i="2"/>
  <c r="R8" i="2"/>
  <c r="C16" i="2"/>
  <c r="O18" i="2"/>
  <c r="R3" i="2"/>
  <c r="C20" i="2"/>
  <c r="R6" i="2"/>
  <c r="O5" i="2"/>
  <c r="R10" i="2"/>
  <c r="R9" i="2"/>
  <c r="C8" i="2"/>
  <c r="O17" i="2"/>
  <c r="C9" i="2"/>
  <c r="R5" i="2"/>
  <c r="R18" i="2"/>
  <c r="O19" i="2"/>
  <c r="O11" i="2"/>
  <c r="O20" i="2"/>
  <c r="O7" i="2"/>
  <c r="D19" i="2"/>
  <c r="D9" i="2"/>
  <c r="D20" i="2"/>
  <c r="D8" i="2"/>
  <c r="D7" i="2"/>
  <c r="D17" i="2"/>
  <c r="D18" i="2"/>
  <c r="D5" i="2"/>
  <c r="D15" i="2"/>
  <c r="D14" i="2"/>
  <c r="D11" i="2"/>
  <c r="D6" i="2"/>
  <c r="D3" i="2"/>
  <c r="D16" i="2"/>
  <c r="D10" i="2"/>
  <c r="D4" i="2"/>
  <c r="D12" i="2"/>
  <c r="D13" i="2"/>
  <c r="C7" i="2" l="1"/>
  <c r="C4" i="2"/>
  <c r="R27" i="2"/>
  <c r="D27" i="2"/>
  <c r="C27" i="2"/>
  <c r="O27" i="2"/>
  <c r="C14" i="2"/>
  <c r="T5" i="2" s="1"/>
  <c r="S20" i="2"/>
  <c r="U19" i="2"/>
  <c r="U3" i="2"/>
  <c r="V8" i="2"/>
  <c r="U7" i="2"/>
  <c r="T7" i="2" l="1"/>
  <c r="U4" i="2"/>
  <c r="U14" i="2"/>
  <c r="U16" i="2"/>
  <c r="V12" i="2"/>
  <c r="T9" i="2"/>
  <c r="V13" i="2"/>
  <c r="T12" i="2"/>
  <c r="V15" i="2"/>
  <c r="S10" i="2"/>
  <c r="T17" i="2"/>
  <c r="S4" i="2"/>
  <c r="U15" i="2"/>
  <c r="S8" i="2"/>
  <c r="V4" i="2"/>
  <c r="T8" i="2"/>
  <c r="V16" i="2"/>
  <c r="T19" i="2"/>
  <c r="T20" i="2"/>
  <c r="V7" i="2"/>
  <c r="S17" i="2"/>
  <c r="V5" i="2"/>
  <c r="V17" i="2"/>
  <c r="T3" i="2"/>
  <c r="V9" i="2"/>
  <c r="U11" i="2"/>
  <c r="V3" i="2"/>
  <c r="S13" i="2"/>
  <c r="T6" i="2"/>
  <c r="T18" i="2"/>
  <c r="U5" i="2"/>
  <c r="S5" i="2"/>
  <c r="T4" i="2"/>
  <c r="U12" i="2"/>
  <c r="S16" i="2"/>
  <c r="T14" i="2"/>
  <c r="U13" i="2"/>
  <c r="U17" i="2"/>
  <c r="T16" i="2"/>
  <c r="U6" i="2"/>
  <c r="S3" i="2"/>
  <c r="S19" i="2"/>
  <c r="V18" i="2"/>
  <c r="S12" i="2"/>
  <c r="U18" i="2"/>
  <c r="U9" i="2"/>
  <c r="V20" i="2"/>
  <c r="V19" i="2"/>
  <c r="S11" i="2"/>
  <c r="S14" i="2"/>
  <c r="T13" i="2"/>
  <c r="S18" i="2"/>
  <c r="V14" i="2"/>
  <c r="V11" i="2"/>
  <c r="V6" i="2"/>
  <c r="U8" i="2"/>
  <c r="T10" i="2"/>
  <c r="U10" i="2"/>
  <c r="S7" i="2"/>
  <c r="A7" i="2" s="1"/>
  <c r="S6" i="2"/>
  <c r="V10" i="2"/>
  <c r="U20" i="2"/>
  <c r="T11" i="2"/>
  <c r="T15" i="2"/>
  <c r="S15" i="2"/>
  <c r="S9" i="2"/>
  <c r="A8" i="2" l="1"/>
  <c r="A4" i="2"/>
  <c r="A12" i="2"/>
  <c r="A5" i="2"/>
  <c r="A17" i="2"/>
  <c r="A3" i="2"/>
  <c r="A16" i="2"/>
  <c r="AA3" i="2" s="1"/>
  <c r="A20" i="2"/>
  <c r="A19" i="2"/>
  <c r="A13" i="2"/>
  <c r="A18" i="2"/>
  <c r="A14" i="2"/>
  <c r="A9" i="2"/>
  <c r="A10" i="2"/>
  <c r="A11" i="2"/>
  <c r="A6" i="2"/>
  <c r="A15" i="2"/>
  <c r="BK11" i="3" l="1"/>
  <c r="Z9" i="2"/>
  <c r="BA11" i="3"/>
  <c r="Z7" i="2"/>
  <c r="B32" i="2" s="1"/>
  <c r="J32" i="2" s="1"/>
  <c r="Z6" i="2"/>
  <c r="Z5" i="2"/>
  <c r="Z8" i="2"/>
  <c r="B33" i="2" s="1"/>
  <c r="Z4" i="2"/>
  <c r="Z3" i="2"/>
  <c r="B28" i="2" s="1"/>
  <c r="E28" i="2" s="1"/>
  <c r="BL11" i="3"/>
  <c r="BI55" i="1"/>
  <c r="BD11" i="3"/>
  <c r="BB11" i="3"/>
  <c r="AX55" i="1"/>
  <c r="BG11" i="3"/>
  <c r="BH11" i="1"/>
  <c r="AV11" i="3"/>
  <c r="BI11" i="3"/>
  <c r="AW11" i="3"/>
  <c r="BJ11" i="3"/>
  <c r="AX11" i="3"/>
  <c r="BH11" i="3"/>
  <c r="AY11" i="3"/>
  <c r="AW98" i="1"/>
  <c r="AZ11" i="3"/>
  <c r="AY9" i="1"/>
  <c r="BJ98" i="1"/>
  <c r="BE10" i="3"/>
  <c r="BA98" i="1"/>
  <c r="AW10" i="3"/>
  <c r="BI10" i="3"/>
  <c r="BB10" i="3"/>
  <c r="AY10" i="3"/>
  <c r="BC10" i="3"/>
  <c r="BK10" i="3"/>
  <c r="BJ10" i="3"/>
  <c r="BF10" i="3"/>
  <c r="BG10" i="3"/>
  <c r="AZ10" i="3"/>
  <c r="BD10" i="3"/>
  <c r="AV10" i="3"/>
  <c r="BA10" i="3"/>
  <c r="BA10" i="1"/>
  <c r="AY98" i="1"/>
  <c r="AX10" i="3"/>
  <c r="BH10" i="3"/>
  <c r="B34" i="2"/>
  <c r="G34" i="2" s="1"/>
  <c r="AZ9" i="3"/>
  <c r="BF9" i="3"/>
  <c r="BK9" i="3"/>
  <c r="AZ97" i="1"/>
  <c r="BI9" i="3"/>
  <c r="BJ9" i="3"/>
  <c r="BE9" i="1"/>
  <c r="AW9" i="3"/>
  <c r="AV53" i="1"/>
  <c r="BH53" i="1"/>
  <c r="BE9" i="3"/>
  <c r="BC9" i="3"/>
  <c r="BL9" i="3"/>
  <c r="AX9" i="3"/>
  <c r="BF13" i="3"/>
  <c r="BL9" i="1"/>
  <c r="BH97" i="1"/>
  <c r="BG9" i="3"/>
  <c r="BD9" i="1"/>
  <c r="AW53" i="1"/>
  <c r="AV13" i="3"/>
  <c r="BI53" i="1"/>
  <c r="BK12" i="3"/>
  <c r="BC97" i="1"/>
  <c r="AY14" i="3"/>
  <c r="BD13" i="3"/>
  <c r="BF9" i="1"/>
  <c r="BC9" i="1"/>
  <c r="AX14" i="3"/>
  <c r="BB9" i="3"/>
  <c r="BG53" i="1"/>
  <c r="AX53" i="1"/>
  <c r="BJ53" i="1"/>
  <c r="BD97" i="1"/>
  <c r="BB97" i="1"/>
  <c r="BA9" i="3"/>
  <c r="BD9" i="3"/>
  <c r="AY9" i="3"/>
  <c r="AV9" i="3"/>
  <c r="BB9" i="1"/>
  <c r="BH9" i="3"/>
  <c r="BA97" i="1"/>
  <c r="AY53" i="1"/>
  <c r="BE15" i="3"/>
  <c r="BJ14" i="3"/>
  <c r="AZ12" i="3"/>
  <c r="BD12" i="3"/>
  <c r="BK13" i="3"/>
  <c r="AW13" i="3"/>
  <c r="BA8" i="3"/>
  <c r="BI15" i="3"/>
  <c r="AZ15" i="3"/>
  <c r="BJ8" i="1"/>
  <c r="BA12" i="3"/>
  <c r="BC15" i="3"/>
  <c r="BJ13" i="3"/>
  <c r="BE13" i="3"/>
  <c r="BG12" i="3"/>
  <c r="AZ13" i="3"/>
  <c r="BC14" i="3"/>
  <c r="BG13" i="3"/>
  <c r="BH13" i="3"/>
  <c r="BA14" i="3"/>
  <c r="BB12" i="3"/>
  <c r="AV15" i="3"/>
  <c r="AZ14" i="3"/>
  <c r="BL15" i="3"/>
  <c r="BE14" i="3"/>
  <c r="BI13" i="3"/>
  <c r="BB14" i="3"/>
  <c r="BC12" i="3"/>
  <c r="BG15" i="3"/>
  <c r="BF12" i="3"/>
  <c r="BL14" i="3"/>
  <c r="BF15" i="3"/>
  <c r="AY13" i="3"/>
  <c r="AX15" i="3"/>
  <c r="BL12" i="3"/>
  <c r="BK14" i="3"/>
  <c r="AX16" i="3"/>
  <c r="BE12" i="3"/>
  <c r="BD14" i="3"/>
  <c r="BD15" i="3"/>
  <c r="AX13" i="3"/>
  <c r="AW15" i="3"/>
  <c r="BH8" i="3"/>
  <c r="BE8" i="3"/>
  <c r="BH15" i="3"/>
  <c r="AW14" i="3"/>
  <c r="BI14" i="3"/>
  <c r="AY57" i="1"/>
  <c r="BA12" i="1"/>
  <c r="BJ8" i="3"/>
  <c r="BB100" i="1"/>
  <c r="AV52" i="1"/>
  <c r="BB96" i="1"/>
  <c r="BA8" i="1"/>
  <c r="BE52" i="1"/>
  <c r="BI8" i="1"/>
  <c r="AZ8" i="3"/>
  <c r="BA52" i="1"/>
  <c r="BL8" i="3"/>
  <c r="BB8" i="3"/>
  <c r="BG96" i="1"/>
  <c r="BE8" i="1"/>
  <c r="AX8" i="3"/>
  <c r="BF52" i="1"/>
  <c r="AW8" i="3"/>
  <c r="AY8" i="3"/>
  <c r="BK8" i="1"/>
  <c r="BH8" i="1"/>
  <c r="AV8" i="3"/>
  <c r="BI8" i="3"/>
  <c r="BK8" i="3"/>
  <c r="AY8" i="1"/>
  <c r="BL96" i="1"/>
  <c r="AX8" i="1"/>
  <c r="BD8" i="3"/>
  <c r="BC8" i="3"/>
  <c r="AZ52" i="1"/>
  <c r="BF8" i="3"/>
  <c r="BG8" i="3"/>
  <c r="BK15" i="3"/>
  <c r="AV13" i="1"/>
  <c r="BD8" i="1"/>
  <c r="BH12" i="3"/>
  <c r="BA13" i="3"/>
  <c r="BF14" i="3"/>
  <c r="BE11" i="3"/>
  <c r="BC13" i="3"/>
  <c r="BL13" i="3"/>
  <c r="AV14" i="3"/>
  <c r="BH14" i="3"/>
  <c r="BL57" i="1"/>
  <c r="BE101" i="1"/>
  <c r="AW12" i="3"/>
  <c r="BL109" i="1"/>
  <c r="AX13" i="1"/>
  <c r="BG103" i="1"/>
  <c r="BD14" i="1"/>
  <c r="AX12" i="3"/>
  <c r="BB15" i="3"/>
  <c r="BC12" i="1"/>
  <c r="BI13" i="1"/>
  <c r="AW13" i="1"/>
  <c r="BD99" i="1"/>
  <c r="BC11" i="3"/>
  <c r="BI12" i="3"/>
  <c r="BA15" i="3"/>
  <c r="AX15" i="1"/>
  <c r="AV12" i="3"/>
  <c r="BG14" i="3"/>
  <c r="BC14" i="1"/>
  <c r="BG95" i="1"/>
  <c r="BD7" i="3"/>
  <c r="AY95" i="1"/>
  <c r="AZ95" i="1"/>
  <c r="BI95" i="1"/>
  <c r="AZ7" i="3"/>
  <c r="AX7" i="3"/>
  <c r="BL95" i="1"/>
  <c r="BL7" i="3"/>
  <c r="BF7" i="3"/>
  <c r="BG7" i="3"/>
  <c r="AV7" i="3"/>
  <c r="AW7" i="3"/>
  <c r="B31" i="2"/>
  <c r="O31" i="2" s="1"/>
  <c r="BE95" i="1"/>
  <c r="BB7" i="3"/>
  <c r="BH7" i="3"/>
  <c r="BI7" i="3"/>
  <c r="BL7" i="1"/>
  <c r="BK95" i="1"/>
  <c r="AY7" i="3"/>
  <c r="BA7" i="3"/>
  <c r="BK7" i="3"/>
  <c r="BC7" i="3"/>
  <c r="BE7" i="3"/>
  <c r="BA59" i="1"/>
  <c r="AZ7" i="1"/>
  <c r="AY101" i="1"/>
  <c r="BE99" i="1"/>
  <c r="AW51" i="1"/>
  <c r="BF11" i="3"/>
  <c r="BE51" i="1"/>
  <c r="BG101" i="1"/>
  <c r="BI51" i="1"/>
  <c r="AW95" i="1"/>
  <c r="BD51" i="1"/>
  <c r="BB7" i="1"/>
  <c r="BA7" i="1"/>
  <c r="BJ51" i="1"/>
  <c r="BE14" i="1"/>
  <c r="BG51" i="1"/>
  <c r="BD95" i="1"/>
  <c r="AV7" i="1"/>
  <c r="BA51" i="1"/>
  <c r="BC7" i="1"/>
  <c r="BF101" i="1"/>
  <c r="AV58" i="1"/>
  <c r="AZ103" i="1"/>
  <c r="BE7" i="1"/>
  <c r="AX95" i="1"/>
  <c r="BI7" i="1"/>
  <c r="BG7" i="1"/>
  <c r="BJ95" i="1"/>
  <c r="AV51" i="1"/>
  <c r="AW7" i="1"/>
  <c r="BB51" i="1"/>
  <c r="BH51" i="1"/>
  <c r="BC95" i="1"/>
  <c r="BJ7" i="1"/>
  <c r="AZ51" i="1"/>
  <c r="AV95" i="1"/>
  <c r="BD7" i="1"/>
  <c r="BF51" i="1"/>
  <c r="AX7" i="1"/>
  <c r="BL51" i="1"/>
  <c r="BH95" i="1"/>
  <c r="BA95" i="1"/>
  <c r="BK7" i="1"/>
  <c r="AY51" i="1"/>
  <c r="BF95" i="1"/>
  <c r="BE13" i="1"/>
  <c r="BB95" i="1"/>
  <c r="AY7" i="1"/>
  <c r="BK51" i="1"/>
  <c r="BF7" i="1"/>
  <c r="BJ7" i="3"/>
  <c r="AX51" i="1"/>
  <c r="BH7" i="1"/>
  <c r="BC51" i="1"/>
  <c r="BL102" i="1"/>
  <c r="BI58" i="1"/>
  <c r="BI101" i="1"/>
  <c r="BL100" i="1"/>
  <c r="BJ10" i="1"/>
  <c r="BF6" i="3"/>
  <c r="BC6" i="3"/>
  <c r="BA100" i="1"/>
  <c r="AY12" i="1"/>
  <c r="AX100" i="1"/>
  <c r="BK55" i="1"/>
  <c r="BK15" i="1"/>
  <c r="BC54" i="1"/>
  <c r="BJ100" i="1"/>
  <c r="BA57" i="1"/>
  <c r="BI98" i="1"/>
  <c r="BH13" i="1"/>
  <c r="BF56" i="1"/>
  <c r="AW103" i="1"/>
  <c r="BK98" i="1"/>
  <c r="BJ12" i="1"/>
  <c r="AV14" i="1"/>
  <c r="BI6" i="3"/>
  <c r="BI103" i="1"/>
  <c r="BF99" i="1"/>
  <c r="AV10" i="1"/>
  <c r="AY6" i="3"/>
  <c r="AV11" i="1"/>
  <c r="BJ13" i="1"/>
  <c r="BL10" i="1"/>
  <c r="BJ55" i="1"/>
  <c r="BA102" i="1"/>
  <c r="BF11" i="1"/>
  <c r="BH58" i="1"/>
  <c r="BB14" i="1"/>
  <c r="AV101" i="1"/>
  <c r="BA55" i="1"/>
  <c r="BJ6" i="3"/>
  <c r="BK6" i="3"/>
  <c r="BL10" i="3"/>
  <c r="BK57" i="1"/>
  <c r="BL15" i="1"/>
  <c r="AZ10" i="1"/>
  <c r="BE56" i="1"/>
  <c r="AV103" i="1"/>
  <c r="BK10" i="1"/>
  <c r="BC59" i="1"/>
  <c r="BG13" i="1"/>
  <c r="BL55" i="1"/>
  <c r="BH101" i="1"/>
  <c r="AV56" i="1"/>
  <c r="BB54" i="1"/>
  <c r="AZ57" i="1"/>
  <c r="BH103" i="1"/>
  <c r="BL12" i="1"/>
  <c r="BG56" i="1"/>
  <c r="BJ103" i="1"/>
  <c r="BH56" i="1"/>
  <c r="AZ12" i="1"/>
  <c r="BB57" i="1"/>
  <c r="BH15" i="1"/>
  <c r="BJ58" i="1"/>
  <c r="BJ15" i="3"/>
  <c r="AY15" i="3"/>
  <c r="BB13" i="3"/>
  <c r="BJ12" i="3"/>
  <c r="AY12" i="3"/>
  <c r="BF58" i="1"/>
  <c r="AZ15" i="1"/>
  <c r="BH98" i="1"/>
  <c r="AX98" i="1"/>
  <c r="BE11" i="1"/>
  <c r="AW58" i="1"/>
  <c r="BF13" i="1"/>
  <c r="BE59" i="1"/>
  <c r="BF59" i="1"/>
  <c r="AW50" i="1"/>
  <c r="BG6" i="3"/>
  <c r="BL6" i="3"/>
  <c r="AV6" i="3"/>
  <c r="B30" i="2"/>
  <c r="D30" i="2" s="1"/>
  <c r="BH6" i="3"/>
  <c r="BA6" i="3"/>
  <c r="BD5" i="3"/>
  <c r="BB6" i="3"/>
  <c r="AX50" i="1"/>
  <c r="AW6" i="3"/>
  <c r="AX6" i="3"/>
  <c r="BD11" i="1"/>
  <c r="AW101" i="1"/>
  <c r="BC55" i="1"/>
  <c r="AZ6" i="3"/>
  <c r="AZ102" i="1"/>
  <c r="BJ101" i="1"/>
  <c r="AW94" i="1"/>
  <c r="BD6" i="3"/>
  <c r="BH6" i="1"/>
  <c r="BK50" i="1"/>
  <c r="BC11" i="1"/>
  <c r="BE102" i="1"/>
  <c r="AZ100" i="1"/>
  <c r="BD59" i="1"/>
  <c r="BK12" i="1"/>
  <c r="BC57" i="1"/>
  <c r="BL103" i="1"/>
  <c r="AW99" i="1"/>
  <c r="AX6" i="1"/>
  <c r="BK94" i="1"/>
  <c r="BF6" i="1"/>
  <c r="BG94" i="1"/>
  <c r="BA50" i="1"/>
  <c r="BJ99" i="1"/>
  <c r="BI99" i="1"/>
  <c r="AY50" i="1"/>
  <c r="BE94" i="1"/>
  <c r="BD94" i="1"/>
  <c r="BL98" i="1"/>
  <c r="BI94" i="1"/>
  <c r="BC6" i="1"/>
  <c r="BK6" i="1"/>
  <c r="BI50" i="1"/>
  <c r="BG6" i="1"/>
  <c r="BF94" i="1"/>
  <c r="BD50" i="1"/>
  <c r="AY6" i="1"/>
  <c r="AZ50" i="1"/>
  <c r="BL6" i="1"/>
  <c r="AV50" i="1"/>
  <c r="BC94" i="1"/>
  <c r="BL50" i="1"/>
  <c r="AV94" i="1"/>
  <c r="AZ6" i="1"/>
  <c r="BH50" i="1"/>
  <c r="AW6" i="1"/>
  <c r="BE6" i="1"/>
  <c r="BH94" i="1"/>
  <c r="BA6" i="1"/>
  <c r="BG50" i="1"/>
  <c r="BB50" i="1"/>
  <c r="BD6" i="1"/>
  <c r="BB6" i="1"/>
  <c r="BF50" i="1"/>
  <c r="BB94" i="1"/>
  <c r="BE6" i="3"/>
  <c r="BJ50" i="1"/>
  <c r="BI6" i="1"/>
  <c r="BC50" i="1"/>
  <c r="AX94" i="1"/>
  <c r="BE50" i="1"/>
  <c r="BA94" i="1"/>
  <c r="BJ94" i="1"/>
  <c r="AZ94" i="1"/>
  <c r="AV6" i="1"/>
  <c r="AY94" i="1"/>
  <c r="BL94" i="1"/>
  <c r="BE98" i="1"/>
  <c r="BJ6" i="1"/>
  <c r="AY56" i="1"/>
  <c r="BF98" i="1"/>
  <c r="AZ5" i="3"/>
  <c r="BE5" i="3"/>
  <c r="BB103" i="1"/>
  <c r="AV57" i="1"/>
  <c r="BB5" i="3"/>
  <c r="AW5" i="3"/>
  <c r="BD100" i="1"/>
  <c r="BB53" i="1"/>
  <c r="BD15" i="1"/>
  <c r="BB56" i="1"/>
  <c r="BF53" i="1"/>
  <c r="BF5" i="3"/>
  <c r="BD49" i="1"/>
  <c r="AW54" i="1"/>
  <c r="BI14" i="1"/>
  <c r="AW97" i="1"/>
  <c r="BH5" i="3"/>
  <c r="BB55" i="1"/>
  <c r="BL14" i="1"/>
  <c r="BA53" i="1"/>
  <c r="AX14" i="1"/>
  <c r="BI54" i="1"/>
  <c r="AW14" i="1"/>
  <c r="AY99" i="1"/>
  <c r="BH49" i="1"/>
  <c r="BC5" i="3"/>
  <c r="AW93" i="1"/>
  <c r="BJ5" i="1"/>
  <c r="BH10" i="1"/>
  <c r="BK58" i="1"/>
  <c r="AW12" i="1"/>
  <c r="BH54" i="1"/>
  <c r="BF10" i="1"/>
  <c r="BD55" i="1"/>
  <c r="BH14" i="1"/>
  <c r="BJ97" i="1"/>
  <c r="B29" i="2"/>
  <c r="E29" i="2" s="1"/>
  <c r="BF49" i="1"/>
  <c r="AZ93" i="1"/>
  <c r="BG5" i="3"/>
  <c r="BK5" i="3"/>
  <c r="AW15" i="1"/>
  <c r="AV15" i="1"/>
  <c r="BE97" i="1"/>
  <c r="BA9" i="1"/>
  <c r="AZ9" i="1"/>
  <c r="BE57" i="1"/>
  <c r="BA58" i="1"/>
  <c r="AY11" i="1"/>
  <c r="AY13" i="1"/>
  <c r="BA5" i="3"/>
  <c r="BA14" i="1"/>
  <c r="AZ98" i="1"/>
  <c r="AX93" i="1"/>
  <c r="BL93" i="1"/>
  <c r="AX5" i="1"/>
  <c r="BA93" i="1"/>
  <c r="BE93" i="1"/>
  <c r="BG93" i="1"/>
  <c r="BJ93" i="1"/>
  <c r="BG49" i="1"/>
  <c r="BH5" i="1"/>
  <c r="BC93" i="1"/>
  <c r="BE5" i="1"/>
  <c r="BI93" i="1"/>
  <c r="AV5" i="1"/>
  <c r="AZ49" i="1"/>
  <c r="BI5" i="3"/>
  <c r="BL5" i="3"/>
  <c r="AW49" i="1"/>
  <c r="BL49" i="1"/>
  <c r="AV93" i="1"/>
  <c r="BI49" i="1"/>
  <c r="BH93" i="1"/>
  <c r="BG5" i="1"/>
  <c r="BD93" i="1"/>
  <c r="AX5" i="3"/>
  <c r="BL5" i="1"/>
  <c r="AX49" i="1"/>
  <c r="BF5" i="1"/>
  <c r="BD5" i="1"/>
  <c r="BJ5" i="3"/>
  <c r="AZ5" i="1"/>
  <c r="BB93" i="1"/>
  <c r="BJ49" i="1"/>
  <c r="AY49" i="1"/>
  <c r="BF93" i="1"/>
  <c r="BA49" i="1"/>
  <c r="BB5" i="1"/>
  <c r="BE49" i="1"/>
  <c r="AY93" i="1"/>
  <c r="BI5" i="1"/>
  <c r="BK49" i="1"/>
  <c r="BK93" i="1"/>
  <c r="BK5" i="1"/>
  <c r="AW5" i="1"/>
  <c r="BC5" i="1"/>
  <c r="AV5" i="3"/>
  <c r="AY5" i="3"/>
  <c r="BC49" i="1"/>
  <c r="BA5" i="1"/>
  <c r="AY5" i="1"/>
  <c r="AV49" i="1"/>
  <c r="BB49" i="1"/>
  <c r="BD102" i="1"/>
  <c r="BF8" i="1"/>
  <c r="AZ53" i="1"/>
  <c r="AY96" i="1"/>
  <c r="BF15" i="1"/>
  <c r="AZ58" i="1"/>
  <c r="BK101" i="1"/>
  <c r="BB13" i="1"/>
  <c r="BH52" i="1"/>
  <c r="BA13" i="1"/>
  <c r="AZ99" i="1"/>
  <c r="BL8" i="1"/>
  <c r="BC99" i="1"/>
  <c r="AY10" i="1"/>
  <c r="BB52" i="1"/>
  <c r="BB102" i="1"/>
  <c r="AX10" i="1"/>
  <c r="BC52" i="1"/>
  <c r="BC102" i="1"/>
  <c r="BI10" i="1"/>
  <c r="AY103" i="1"/>
  <c r="BL53" i="1"/>
  <c r="BK96" i="1"/>
  <c r="BK14" i="1"/>
  <c r="BL58" i="1"/>
  <c r="BF102" i="1"/>
  <c r="BG12" i="1"/>
  <c r="AZ56" i="1"/>
  <c r="BF12" i="1"/>
  <c r="AY54" i="1"/>
  <c r="BL99" i="1"/>
  <c r="AX103" i="1"/>
  <c r="AW10" i="1"/>
  <c r="BD52" i="1"/>
  <c r="BK103" i="1"/>
  <c r="BG54" i="1"/>
  <c r="BF97" i="1"/>
  <c r="BI12" i="1"/>
  <c r="BG59" i="1"/>
  <c r="BA103" i="1"/>
  <c r="BL11" i="1"/>
  <c r="BB58" i="1"/>
  <c r="BK11" i="1"/>
  <c r="BA56" i="1"/>
  <c r="BG100" i="1"/>
  <c r="BB12" i="1"/>
  <c r="BG58" i="1"/>
  <c r="AY100" i="1"/>
  <c r="AY15" i="1"/>
  <c r="AW8" i="1"/>
  <c r="BD54" i="1"/>
  <c r="AV96" i="1"/>
  <c r="AV8" i="1"/>
  <c r="BE54" i="1"/>
  <c r="AW96" i="1"/>
  <c r="BG8" i="1"/>
  <c r="BK53" i="1"/>
  <c r="AX96" i="1"/>
  <c r="BG15" i="1"/>
  <c r="AW56" i="1"/>
  <c r="BC100" i="1"/>
  <c r="BB11" i="1"/>
  <c r="AV12" i="1"/>
  <c r="BA96" i="1"/>
  <c r="BB8" i="1"/>
  <c r="BH57" i="1"/>
  <c r="BG14" i="1"/>
  <c r="BI57" i="1"/>
  <c r="BD56" i="1"/>
  <c r="AW55" i="1"/>
  <c r="BL52" i="1"/>
  <c r="BG11" i="1"/>
  <c r="BB59" i="1"/>
  <c r="BK100" i="1"/>
  <c r="BJ15" i="1"/>
  <c r="AY55" i="1"/>
  <c r="BH96" i="1"/>
  <c r="BI15" i="1"/>
  <c r="AZ55" i="1"/>
  <c r="BI96" i="1"/>
  <c r="AV98" i="1"/>
  <c r="BF54" i="1"/>
  <c r="BJ96" i="1"/>
  <c r="AZ14" i="1"/>
  <c r="BI56" i="1"/>
  <c r="AX101" i="1"/>
  <c r="BG10" i="1"/>
  <c r="BA11" i="1"/>
  <c r="AV97" i="1"/>
  <c r="BJ59" i="1"/>
  <c r="BJ11" i="1"/>
  <c r="BK59" i="1"/>
  <c r="AX11" i="1"/>
  <c r="AW57" i="1"/>
  <c r="BB10" i="1"/>
  <c r="BA54" i="1"/>
  <c r="BE58" i="1"/>
  <c r="AZ8" i="1"/>
  <c r="AV54" i="1"/>
  <c r="BE15" i="1"/>
  <c r="BK56" i="1"/>
  <c r="BC98" i="1"/>
  <c r="BE10" i="1"/>
  <c r="BJ54" i="1"/>
  <c r="BI97" i="1"/>
  <c r="BC58" i="1"/>
  <c r="BB101" i="1"/>
  <c r="AZ96" i="1"/>
  <c r="BJ14" i="1"/>
  <c r="BF57" i="1"/>
  <c r="AX99" i="1"/>
  <c r="BJ9" i="1"/>
  <c r="BE55" i="1"/>
  <c r="BD98" i="1"/>
  <c r="AX59" i="1"/>
  <c r="BD96" i="1"/>
  <c r="BL97" i="1"/>
  <c r="BD57" i="1"/>
  <c r="AV99" i="1"/>
  <c r="AY14" i="1"/>
  <c r="AX56" i="1"/>
  <c r="BG97" i="1"/>
  <c r="BC13" i="1"/>
  <c r="AV59" i="1"/>
  <c r="BE100" i="1"/>
  <c r="BL56" i="1"/>
  <c r="BK99" i="1"/>
  <c r="BL13" i="1"/>
  <c r="AV100" i="1"/>
  <c r="AX58" i="1"/>
  <c r="BG99" i="1"/>
  <c r="AX12" i="1"/>
  <c r="AY58" i="1"/>
  <c r="BH99" i="1"/>
  <c r="BD13" i="1"/>
  <c r="BJ56" i="1"/>
  <c r="BB98" i="1"/>
  <c r="BH12" i="1"/>
  <c r="BH59" i="1"/>
  <c r="AZ101" i="1"/>
  <c r="BG57" i="1"/>
  <c r="BH102" i="1"/>
  <c r="AZ13" i="1"/>
  <c r="AZ54" i="1"/>
  <c r="BC101" i="1"/>
  <c r="BB4" i="3"/>
  <c r="AY4" i="3"/>
  <c r="AV4" i="3"/>
  <c r="BJ102" i="1"/>
  <c r="AW4" i="3"/>
  <c r="BK4" i="3"/>
  <c r="BI4" i="3"/>
  <c r="BC19" i="3"/>
  <c r="BH4" i="3"/>
  <c r="BC4" i="3"/>
  <c r="BD17" i="3"/>
  <c r="BJ4" i="3"/>
  <c r="BF4" i="3"/>
  <c r="BD4" i="3"/>
  <c r="BE103" i="1"/>
  <c r="AV55" i="1"/>
  <c r="BG98" i="1"/>
  <c r="BE12" i="1"/>
  <c r="BD58" i="1"/>
  <c r="AX102" i="1"/>
  <c r="BH55" i="1"/>
  <c r="BB99" i="1"/>
  <c r="BJ57" i="1"/>
  <c r="AW100" i="1"/>
  <c r="BI100" i="1"/>
  <c r="AW59" i="1"/>
  <c r="BF100" i="1"/>
  <c r="BD10" i="1"/>
  <c r="AW52" i="1"/>
  <c r="AW102" i="1"/>
  <c r="BC10" i="1"/>
  <c r="AX52" i="1"/>
  <c r="BA15" i="1"/>
  <c r="AZ59" i="1"/>
  <c r="BD101" i="1"/>
  <c r="AZ11" i="1"/>
  <c r="BI59" i="1"/>
  <c r="BA101" i="1"/>
  <c r="BI9" i="1"/>
  <c r="BI52" i="1"/>
  <c r="BI102" i="1"/>
  <c r="BH9" i="1"/>
  <c r="BJ52" i="1"/>
  <c r="BF14" i="1"/>
  <c r="BL59" i="1"/>
  <c r="AY102" i="1"/>
  <c r="AV102" i="1"/>
  <c r="AW9" i="1"/>
  <c r="BD53" i="1"/>
  <c r="BD103" i="1"/>
  <c r="AV9" i="1"/>
  <c r="BE53" i="1"/>
  <c r="BK13" i="1"/>
  <c r="BK102" i="1"/>
  <c r="BL101" i="1"/>
  <c r="AX9" i="1"/>
  <c r="BC53" i="1"/>
  <c r="BC103" i="1"/>
  <c r="BK54" i="1"/>
  <c r="BC96" i="1"/>
  <c r="BF96" i="1"/>
  <c r="BL54" i="1"/>
  <c r="AY97" i="1"/>
  <c r="BD12" i="1"/>
  <c r="BK9" i="1"/>
  <c r="BG52" i="1"/>
  <c r="BG102" i="1"/>
  <c r="BC8" i="1"/>
  <c r="AX54" i="1"/>
  <c r="BC15" i="1"/>
  <c r="BF55" i="1"/>
  <c r="AX97" i="1"/>
  <c r="BB15" i="1"/>
  <c r="BG55" i="1"/>
  <c r="BK97" i="1"/>
  <c r="AW11" i="1"/>
  <c r="AY52" i="1"/>
  <c r="AX48" i="1"/>
  <c r="BA48" i="1"/>
  <c r="AZ4" i="3"/>
  <c r="AX4" i="3"/>
  <c r="BL4" i="3"/>
  <c r="BD20" i="3"/>
  <c r="BA4" i="3"/>
  <c r="BH100" i="1"/>
  <c r="BG9" i="1"/>
  <c r="BK52" i="1"/>
  <c r="AV48" i="1"/>
  <c r="BF4" i="1"/>
  <c r="BJ48" i="1"/>
  <c r="AW92" i="1"/>
  <c r="BJ4" i="1"/>
  <c r="AZ92" i="1"/>
  <c r="AW48" i="1"/>
  <c r="BF92" i="1"/>
  <c r="BI92" i="1"/>
  <c r="AX4" i="1"/>
  <c r="BL92" i="1"/>
  <c r="BI48" i="1"/>
  <c r="BD4" i="1"/>
  <c r="BE48" i="1"/>
  <c r="BH48" i="1"/>
  <c r="AY48" i="1"/>
  <c r="BA4" i="1"/>
  <c r="AX92" i="1"/>
  <c r="BA92" i="1"/>
  <c r="BD92" i="1"/>
  <c r="BK48" i="1"/>
  <c r="BG92" i="1"/>
  <c r="BB48" i="1"/>
  <c r="BJ92" i="1"/>
  <c r="BL4" i="1"/>
  <c r="BI4" i="1"/>
  <c r="BG4" i="3"/>
  <c r="BC92" i="1"/>
  <c r="AZ4" i="1"/>
  <c r="AW4" i="1"/>
  <c r="BC4" i="1"/>
  <c r="BC48" i="1"/>
  <c r="AY92" i="1"/>
  <c r="BF48" i="1"/>
  <c r="BF103" i="1"/>
  <c r="BE4" i="3"/>
  <c r="BE92" i="1"/>
  <c r="AZ48" i="1"/>
  <c r="BK4" i="1"/>
  <c r="BB92" i="1"/>
  <c r="BK92" i="1"/>
  <c r="BH4" i="1"/>
  <c r="BG4" i="1"/>
  <c r="BL48" i="1"/>
  <c r="AV92" i="1"/>
  <c r="AY4" i="1"/>
  <c r="AV4" i="1"/>
  <c r="BC56" i="1"/>
  <c r="BE96" i="1"/>
  <c r="BE4" i="1"/>
  <c r="BB4" i="1"/>
  <c r="BH92" i="1"/>
  <c r="BD48" i="1"/>
  <c r="AY59" i="1"/>
  <c r="BA99" i="1"/>
  <c r="BI11" i="1"/>
  <c r="BG48" i="1"/>
  <c r="AX57" i="1"/>
  <c r="BH16" i="3"/>
  <c r="AW17" i="3"/>
  <c r="BA16" i="3"/>
  <c r="AX19" i="3"/>
  <c r="AY18" i="3"/>
  <c r="BJ16" i="3"/>
  <c r="AY16" i="3"/>
  <c r="AZ16" i="3"/>
  <c r="AV17" i="3"/>
  <c r="BD18" i="3"/>
  <c r="BJ19" i="3"/>
  <c r="AW21" i="3"/>
  <c r="AY62" i="1"/>
  <c r="BK16" i="3"/>
  <c r="BL16" i="3"/>
  <c r="BH17" i="3"/>
  <c r="BI19" i="3"/>
  <c r="BC20" i="3"/>
  <c r="BI21" i="3"/>
  <c r="BB17" i="3"/>
  <c r="BI65" i="1"/>
  <c r="AW108" i="1"/>
  <c r="AX18" i="3"/>
  <c r="BG17" i="3"/>
  <c r="BB20" i="3"/>
  <c r="BH21" i="3"/>
  <c r="BB19" i="3"/>
  <c r="AV60" i="1"/>
  <c r="BD21" i="1"/>
  <c r="BE17" i="3"/>
  <c r="BC17" i="3"/>
  <c r="BF17" i="3"/>
  <c r="BG21" i="3"/>
  <c r="AX21" i="3"/>
  <c r="AZ18" i="3"/>
  <c r="AW20" i="3"/>
  <c r="BA18" i="3"/>
  <c r="AV20" i="3"/>
  <c r="BI20" i="3"/>
  <c r="BE19" i="3"/>
  <c r="BF19" i="3"/>
  <c r="AZ20" i="3"/>
  <c r="BF21" i="3"/>
  <c r="BK18" i="3"/>
  <c r="BD19" i="3"/>
  <c r="AV19" i="3"/>
  <c r="BL18" i="3"/>
  <c r="BB18" i="3"/>
  <c r="BA20" i="3"/>
  <c r="BJ18" i="3"/>
  <c r="BB21" i="3"/>
  <c r="AX20" i="3"/>
  <c r="BK20" i="3"/>
  <c r="BE21" i="3"/>
  <c r="AV18" i="3"/>
  <c r="BA21" i="3"/>
  <c r="BC21" i="3"/>
  <c r="BD21" i="3"/>
  <c r="BH18" i="3"/>
  <c r="AY20" i="1"/>
  <c r="BL107" i="1"/>
  <c r="BH20" i="3"/>
  <c r="AZ17" i="3"/>
  <c r="BF20" i="3"/>
  <c r="BJ62" i="1"/>
  <c r="BH63" i="1"/>
  <c r="BK17" i="3"/>
  <c r="AZ19" i="3"/>
  <c r="BL19" i="3"/>
  <c r="BB63" i="1"/>
  <c r="AV16" i="3"/>
  <c r="AW16" i="3"/>
  <c r="BC16" i="3"/>
  <c r="BF18" i="3"/>
  <c r="BI16" i="3"/>
  <c r="BB16" i="3"/>
  <c r="BJ17" i="3"/>
  <c r="AY19" i="3"/>
  <c r="BE20" i="3"/>
  <c r="AW106" i="1"/>
  <c r="AW18" i="3"/>
  <c r="BG16" i="1"/>
  <c r="BF63" i="1"/>
  <c r="BG108" i="1"/>
  <c r="BI20" i="1"/>
  <c r="BC64" i="1"/>
  <c r="BD109" i="1"/>
  <c r="BI106" i="1"/>
  <c r="BA19" i="3"/>
  <c r="BI18" i="3"/>
  <c r="BA109" i="1"/>
  <c r="AV65" i="1"/>
  <c r="BB109" i="1"/>
  <c r="AW20" i="1"/>
  <c r="AY107" i="1"/>
  <c r="AX65" i="1"/>
  <c r="BH65" i="1"/>
  <c r="BG65" i="1"/>
  <c r="BB19" i="1"/>
  <c r="BC21" i="1"/>
  <c r="BJ21" i="3"/>
  <c r="AY21" i="3"/>
  <c r="BG20" i="3"/>
  <c r="BF21" i="1"/>
  <c r="AW18" i="1"/>
  <c r="BH60" i="1"/>
  <c r="BE21" i="1"/>
  <c r="BG18" i="1"/>
  <c r="BH20" i="1"/>
  <c r="BK107" i="1"/>
  <c r="BJ19" i="1"/>
  <c r="BI104" i="1"/>
  <c r="BJ20" i="3"/>
  <c r="AY20" i="3"/>
  <c r="BG19" i="3"/>
  <c r="BC18" i="3"/>
  <c r="BI17" i="3"/>
  <c r="AX17" i="3"/>
  <c r="BK21" i="3"/>
  <c r="AZ21" i="3"/>
  <c r="BD19" i="1"/>
  <c r="BJ20" i="1"/>
  <c r="BL17" i="1"/>
  <c r="BA19" i="1"/>
  <c r="BB21" i="1"/>
  <c r="AX108" i="1"/>
  <c r="AX63" i="1"/>
  <c r="AX19" i="1"/>
  <c r="BD105" i="1"/>
  <c r="AW107" i="1"/>
  <c r="BD16" i="3"/>
  <c r="BL21" i="3"/>
  <c r="AX20" i="1"/>
  <c r="AZ17" i="1"/>
  <c r="AX60" i="1"/>
  <c r="BD104" i="1"/>
  <c r="BK17" i="1"/>
  <c r="BG20" i="1"/>
  <c r="BJ108" i="1"/>
  <c r="BJ63" i="1"/>
  <c r="AV19" i="1"/>
  <c r="BF105" i="1"/>
  <c r="BI107" i="1"/>
  <c r="BL20" i="3"/>
  <c r="BH19" i="3"/>
  <c r="AW19" i="3"/>
  <c r="BE18" i="3"/>
  <c r="AY17" i="3"/>
  <c r="BC19" i="1"/>
  <c r="BE16" i="1"/>
  <c r="BJ60" i="1"/>
  <c r="BK105" i="1"/>
  <c r="AY17" i="1"/>
  <c r="AY60" i="1"/>
  <c r="BL19" i="1"/>
  <c r="BA18" i="1"/>
  <c r="BA106" i="1"/>
  <c r="AX18" i="1"/>
  <c r="BE16" i="3"/>
  <c r="BK20" i="1"/>
  <c r="BH18" i="1"/>
  <c r="BE61" i="1"/>
  <c r="BA107" i="1"/>
  <c r="BD16" i="1"/>
  <c r="BK60" i="1"/>
  <c r="BE104" i="1"/>
  <c r="BE18" i="1"/>
  <c r="BC17" i="1"/>
  <c r="BB17" i="1"/>
  <c r="AV18" i="1"/>
  <c r="AW60" i="1"/>
  <c r="BC104" i="1"/>
  <c r="BL62" i="1"/>
  <c r="AV108" i="1"/>
  <c r="BF61" i="1"/>
  <c r="AZ105" i="1"/>
  <c r="BJ17" i="1"/>
  <c r="BL60" i="1"/>
  <c r="BL108" i="1"/>
  <c r="BJ61" i="1"/>
  <c r="BL17" i="3"/>
  <c r="BF16" i="3"/>
  <c r="BI18" i="1"/>
  <c r="BA17" i="1"/>
  <c r="BI60" i="1"/>
  <c r="AX105" i="1"/>
  <c r="BF108" i="1"/>
  <c r="BB64" i="1"/>
  <c r="BH108" i="1"/>
  <c r="BA62" i="1"/>
  <c r="BL105" i="1"/>
  <c r="BC16" i="1"/>
  <c r="AY65" i="1"/>
  <c r="BG109" i="1"/>
  <c r="BE62" i="1"/>
  <c r="BH21" i="1"/>
  <c r="AX64" i="1"/>
  <c r="AV21" i="3"/>
  <c r="BK19" i="3"/>
  <c r="BG18" i="3"/>
  <c r="BA17" i="3"/>
  <c r="BG16" i="3"/>
  <c r="BF16" i="1"/>
  <c r="BD61" i="1"/>
  <c r="BE106" i="1"/>
  <c r="AW65" i="1"/>
  <c r="BC109" i="1"/>
  <c r="AV63" i="1"/>
  <c r="BB107" i="1"/>
  <c r="BK65" i="1"/>
  <c r="BI109" i="1"/>
  <c r="BG62" i="1"/>
  <c r="AV21" i="1"/>
  <c r="BJ64" i="1"/>
  <c r="BG106" i="1"/>
  <c r="AZ19" i="1"/>
  <c r="BE109" i="1"/>
  <c r="BE64" i="1"/>
  <c r="BD107" i="1"/>
  <c r="BC18" i="1"/>
  <c r="BA21" i="1"/>
  <c r="AZ63" i="1"/>
  <c r="AY106" i="1"/>
  <c r="BF17" i="1"/>
  <c r="BI105" i="1"/>
  <c r="AW64" i="1"/>
  <c r="AV107" i="1"/>
  <c r="BA20" i="1"/>
  <c r="BE65" i="1"/>
  <c r="BD108" i="1"/>
  <c r="BH16" i="1"/>
  <c r="BG60" i="1"/>
  <c r="AZ65" i="1"/>
  <c r="AY108" i="1"/>
  <c r="BH17" i="1"/>
  <c r="BK21" i="1"/>
  <c r="BL63" i="1"/>
  <c r="BK106" i="1"/>
  <c r="BK16" i="1"/>
  <c r="BD60" i="1"/>
  <c r="BI21" i="1"/>
  <c r="BI64" i="1"/>
  <c r="BH107" i="1"/>
  <c r="BF19" i="1"/>
  <c r="AY109" i="1"/>
  <c r="AV16" i="1"/>
  <c r="BB61" i="1"/>
  <c r="BA104" i="1"/>
  <c r="BF20" i="1"/>
  <c r="BL65" i="1"/>
  <c r="BK108" i="1"/>
  <c r="AV17" i="1"/>
  <c r="BB60" i="1"/>
  <c r="AY21" i="1"/>
  <c r="BG64" i="1"/>
  <c r="BF107" i="1"/>
  <c r="AY16" i="1"/>
  <c r="AY61" i="1"/>
  <c r="AX104" i="1"/>
  <c r="AW21" i="1"/>
  <c r="BD65" i="1"/>
  <c r="BC108" i="1"/>
  <c r="BK18" i="1"/>
  <c r="BK109" i="1"/>
  <c r="AW62" i="1"/>
  <c r="AV105" i="1"/>
  <c r="BL64" i="1"/>
  <c r="BK62" i="1"/>
  <c r="BJ105" i="1"/>
  <c r="AZ62" i="1"/>
  <c r="AY105" i="1"/>
  <c r="AV20" i="1"/>
  <c r="BJ65" i="1"/>
  <c r="BI108" i="1"/>
  <c r="AX17" i="1"/>
  <c r="AZ60" i="1"/>
  <c r="BK19" i="1"/>
  <c r="BF109" i="1"/>
  <c r="BA16" i="1"/>
  <c r="AW61" i="1"/>
  <c r="AV104" i="1"/>
  <c r="BD20" i="1"/>
  <c r="BB65" i="1"/>
  <c r="BA108" i="1"/>
  <c r="BK61" i="1"/>
  <c r="BJ104" i="1"/>
  <c r="BB20" i="1"/>
  <c r="AX109" i="1"/>
  <c r="AY18" i="1"/>
  <c r="BE63" i="1"/>
  <c r="BI62" i="1"/>
  <c r="BH105" i="1"/>
  <c r="AY19" i="1"/>
  <c r="AX62" i="1"/>
  <c r="BI61" i="1"/>
  <c r="BH104" i="1"/>
  <c r="BI19" i="1"/>
  <c r="AV109" i="1"/>
  <c r="BF62" i="1"/>
  <c r="BE105" i="1"/>
  <c r="BG19" i="1"/>
  <c r="BJ109" i="1"/>
  <c r="BD17" i="1"/>
  <c r="AW105" i="1"/>
  <c r="BD63" i="1"/>
  <c r="BC106" i="1"/>
  <c r="BD106" i="1"/>
  <c r="BA64" i="1"/>
  <c r="AZ107" i="1"/>
  <c r="BG63" i="1"/>
  <c r="BF106" i="1"/>
  <c r="BF18" i="1"/>
  <c r="BC61" i="1"/>
  <c r="BG61" i="1"/>
  <c r="BF104" i="1"/>
  <c r="BD18" i="1"/>
  <c r="BD62" i="1"/>
  <c r="BC105" i="1"/>
  <c r="AW19" i="1"/>
  <c r="BH109" i="1"/>
  <c r="BA63" i="1"/>
  <c r="AZ106" i="1"/>
  <c r="BL18" i="1"/>
  <c r="AZ64" i="1"/>
  <c r="BI16" i="1"/>
  <c r="BF60" i="1"/>
  <c r="BG21" i="1"/>
  <c r="AY64" i="1"/>
  <c r="AX107" i="1"/>
  <c r="BB62" i="1"/>
  <c r="BA105" i="1"/>
  <c r="BI17" i="1"/>
  <c r="BA60" i="1"/>
  <c r="AY63" i="1"/>
  <c r="AX106" i="1"/>
  <c r="BB18" i="1"/>
  <c r="BJ21" i="1"/>
  <c r="AV64" i="1"/>
  <c r="BL106" i="1"/>
  <c r="AZ18" i="1"/>
  <c r="AW16" i="1"/>
  <c r="BA61" i="1"/>
  <c r="AZ104" i="1"/>
  <c r="BL20" i="1"/>
  <c r="BK64" i="1"/>
  <c r="BJ107" i="1"/>
  <c r="AW63" i="1"/>
  <c r="AV106" i="1"/>
  <c r="AW17" i="1"/>
  <c r="AV61" i="1"/>
  <c r="BL21" i="1"/>
  <c r="BK63" i="1"/>
  <c r="BJ106" i="1"/>
  <c r="BG17" i="1"/>
  <c r="AX21" i="1"/>
  <c r="BH64" i="1"/>
  <c r="BG107" i="1"/>
  <c r="BE17" i="1"/>
  <c r="BE60" i="1"/>
  <c r="AV62" i="1"/>
  <c r="BL104" i="1"/>
  <c r="AZ20" i="1"/>
  <c r="BF65" i="1"/>
  <c r="BE108" i="1"/>
  <c r="BI63" i="1"/>
  <c r="BH106" i="1"/>
  <c r="BB16" i="1"/>
  <c r="BH61" i="1"/>
  <c r="BG104" i="1"/>
  <c r="AZ21" i="1"/>
  <c r="BF64" i="1"/>
  <c r="BE107" i="1"/>
  <c r="BL16" i="1"/>
  <c r="BC60" i="1"/>
  <c r="BC20" i="1"/>
  <c r="BC65" i="1"/>
  <c r="BB108" i="1"/>
  <c r="BJ16" i="1"/>
  <c r="AZ61" i="1"/>
  <c r="AY104" i="1"/>
  <c r="BB104" i="1"/>
  <c r="BH62" i="1"/>
  <c r="BG105" i="1"/>
  <c r="BE19" i="1"/>
  <c r="AZ109" i="1"/>
  <c r="BD64" i="1"/>
  <c r="BC107" i="1"/>
  <c r="BC62" i="1"/>
  <c r="BB105" i="1"/>
  <c r="BE20" i="1"/>
  <c r="BA65" i="1"/>
  <c r="AZ108" i="1"/>
  <c r="AZ16" i="1"/>
  <c r="AX61" i="1"/>
  <c r="AW104" i="1"/>
  <c r="BH19" i="1"/>
  <c r="AW109" i="1"/>
  <c r="BL61" i="1"/>
  <c r="BK104" i="1"/>
  <c r="AX16" i="1"/>
  <c r="BC63" i="1"/>
  <c r="BB106" i="1"/>
  <c r="BJ18" i="1"/>
  <c r="I33" i="2" l="1"/>
  <c r="R33" i="2"/>
  <c r="G33" i="2"/>
  <c r="H33" i="2"/>
  <c r="O33" i="2"/>
  <c r="F34" i="2"/>
  <c r="H34" i="2"/>
  <c r="Q34" i="2"/>
  <c r="R34" i="2"/>
  <c r="P34" i="2"/>
  <c r="D34" i="2"/>
  <c r="L34" i="2"/>
  <c r="F33" i="2"/>
  <c r="P33" i="2"/>
  <c r="C33" i="2"/>
  <c r="M33" i="2"/>
  <c r="D33" i="2"/>
  <c r="Q33" i="2"/>
  <c r="E33" i="2"/>
  <c r="N33" i="2"/>
  <c r="L33" i="2"/>
  <c r="K33" i="2"/>
  <c r="J33" i="2"/>
  <c r="F32" i="2"/>
  <c r="M31" i="2"/>
  <c r="E34" i="2"/>
  <c r="O34" i="2"/>
  <c r="K34" i="2"/>
  <c r="C34" i="2"/>
  <c r="J34" i="2"/>
  <c r="N34" i="2"/>
  <c r="I34" i="2"/>
  <c r="M34" i="2"/>
  <c r="I32" i="2"/>
  <c r="L30" i="2"/>
  <c r="E32" i="2"/>
  <c r="P32" i="2"/>
  <c r="D32" i="2"/>
  <c r="Q32" i="2"/>
  <c r="O32" i="2"/>
  <c r="H32" i="2"/>
  <c r="C32" i="2"/>
  <c r="M32" i="2"/>
  <c r="L32" i="2"/>
  <c r="G32" i="2"/>
  <c r="K32" i="2"/>
  <c r="N32" i="2"/>
  <c r="R32" i="2"/>
  <c r="J31" i="2"/>
  <c r="I31" i="2"/>
  <c r="L31" i="2"/>
  <c r="H31" i="2"/>
  <c r="R31" i="2"/>
  <c r="Q31" i="2"/>
  <c r="D31" i="2"/>
  <c r="K31" i="2"/>
  <c r="C31" i="2"/>
  <c r="G31" i="2"/>
  <c r="N31" i="2"/>
  <c r="J30" i="2"/>
  <c r="G30" i="2"/>
  <c r="R30" i="2"/>
  <c r="F31" i="2"/>
  <c r="K30" i="2"/>
  <c r="H30" i="2"/>
  <c r="E31" i="2"/>
  <c r="I30" i="2"/>
  <c r="F30" i="2"/>
  <c r="O30" i="2"/>
  <c r="Q30" i="2"/>
  <c r="C30" i="2"/>
  <c r="E30" i="2"/>
  <c r="P31" i="2"/>
  <c r="N30" i="2"/>
  <c r="P30" i="2"/>
  <c r="M30" i="2"/>
  <c r="P29" i="2"/>
  <c r="C29" i="2"/>
  <c r="N29" i="2"/>
  <c r="M29" i="2"/>
  <c r="L29" i="2"/>
  <c r="G29" i="2"/>
  <c r="K29" i="2"/>
  <c r="R29" i="2"/>
  <c r="J29" i="2"/>
  <c r="F29" i="2"/>
  <c r="I29" i="2"/>
  <c r="D29" i="2"/>
  <c r="O29" i="2"/>
  <c r="Q29" i="2"/>
  <c r="H29" i="2"/>
  <c r="P28" i="2"/>
  <c r="O28" i="2"/>
  <c r="J28" i="2"/>
  <c r="N28" i="2"/>
  <c r="D28" i="2"/>
  <c r="H28" i="2"/>
  <c r="G28" i="2"/>
  <c r="R28" i="2"/>
  <c r="C28" i="2"/>
  <c r="I28" i="2"/>
  <c r="L28" i="2"/>
  <c r="F28" i="2"/>
  <c r="K28" i="2"/>
  <c r="M28" i="2"/>
  <c r="Q28" i="2"/>
  <c r="AX22" i="3"/>
  <c r="AX110" i="1"/>
  <c r="AX22" i="1"/>
  <c r="AX66" i="1"/>
  <c r="S31" i="2" l="1"/>
  <c r="T27" i="2"/>
  <c r="S28" i="2"/>
  <c r="T28" i="2"/>
  <c r="S27" i="2"/>
  <c r="V28" i="2"/>
  <c r="V34" i="2"/>
  <c r="U34" i="2"/>
  <c r="T34" i="2"/>
  <c r="T29" i="2"/>
  <c r="S34" i="2"/>
  <c r="S32" i="2"/>
  <c r="T32" i="2"/>
  <c r="U32" i="2"/>
  <c r="V31" i="2"/>
  <c r="U28" i="2"/>
  <c r="S30" i="2"/>
  <c r="U31" i="2"/>
  <c r="U33" i="2"/>
  <c r="T31" i="2"/>
  <c r="T33" i="2"/>
  <c r="U30" i="2"/>
  <c r="T30" i="2"/>
  <c r="S29" i="2"/>
  <c r="V33" i="2"/>
  <c r="V30" i="2"/>
  <c r="V29" i="2"/>
  <c r="U29" i="2"/>
  <c r="S33" i="2"/>
  <c r="V27" i="2"/>
  <c r="U27" i="2"/>
  <c r="V32" i="2"/>
  <c r="A30" i="2" l="1"/>
  <c r="A34" i="2"/>
  <c r="A28" i="2"/>
  <c r="A31" i="2"/>
  <c r="A27" i="2"/>
  <c r="B44" i="2" s="1"/>
  <c r="A29" i="2"/>
  <c r="A33" i="2"/>
  <c r="A32" i="2"/>
  <c r="B38" i="2" l="1"/>
  <c r="B39" i="2"/>
  <c r="C37" i="2"/>
  <c r="C4" i="3" s="1"/>
  <c r="C44" i="2"/>
  <c r="G4" i="3" s="1"/>
  <c r="B40" i="2"/>
  <c r="C38" i="2"/>
  <c r="C5" i="3" s="1"/>
  <c r="B42" i="2"/>
  <c r="B37" i="2"/>
  <c r="C40" i="2"/>
  <c r="C7" i="3" s="1"/>
  <c r="C43" i="2"/>
  <c r="G5" i="3" s="1"/>
  <c r="C41" i="2"/>
  <c r="G7" i="3" s="1"/>
  <c r="C42" i="2"/>
  <c r="G6" i="3" s="1"/>
  <c r="B41" i="2"/>
  <c r="C39" i="2"/>
  <c r="C6" i="3" s="1"/>
  <c r="B43" i="2"/>
</calcChain>
</file>

<file path=xl/sharedStrings.xml><?xml version="1.0" encoding="utf-8"?>
<sst xmlns="http://schemas.openxmlformats.org/spreadsheetml/2006/main" count="1588" uniqueCount="100">
  <si>
    <t>Primeira Semana</t>
  </si>
  <si>
    <t>Grupo 1</t>
  </si>
  <si>
    <t>Data</t>
  </si>
  <si>
    <t>Placar</t>
  </si>
  <si>
    <t>1º Set</t>
  </si>
  <si>
    <t>2º Set</t>
  </si>
  <si>
    <t>-</t>
  </si>
  <si>
    <t>3º Set</t>
  </si>
  <si>
    <t>4º Set</t>
  </si>
  <si>
    <t>5º Set</t>
  </si>
  <si>
    <t>Total</t>
  </si>
  <si>
    <t>Grupo 2</t>
  </si>
  <si>
    <t>Grupo 3</t>
  </si>
  <si>
    <t>Grupo 4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</si>
  <si>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</si>
  <si>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</si>
  <si>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</si>
  <si>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</si>
  <si>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</si>
  <si>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</si>
  <si>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</si>
  <si>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</si>
  <si>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</si>
  <si>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</si>
  <si>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</si>
  <si>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</si>
  <si>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</si>
  <si>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</si>
  <si>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</si>
  <si>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Japão</t>
  </si>
  <si>
    <t>Turquia</t>
  </si>
  <si>
    <t>2-4</t>
  </si>
  <si>
    <t>1-4</t>
  </si>
  <si>
    <t>0-4</t>
  </si>
  <si>
    <t>2-5</t>
  </si>
  <si>
    <t>1-5</t>
  </si>
  <si>
    <t>0-5</t>
  </si>
  <si>
    <t>Holanda</t>
  </si>
  <si>
    <t>Tsets</t>
  </si>
  <si>
    <t>Itália</t>
  </si>
  <si>
    <t>Polônia</t>
  </si>
  <si>
    <t>França</t>
  </si>
  <si>
    <t>Alemanha</t>
  </si>
  <si>
    <t>Pos</t>
  </si>
  <si>
    <t>Time</t>
  </si>
  <si>
    <t>Pts</t>
  </si>
  <si>
    <t>Rat</t>
  </si>
  <si>
    <t>PV</t>
  </si>
  <si>
    <t>Brasil</t>
  </si>
  <si>
    <t>Bulgária</t>
  </si>
  <si>
    <t>Canadá</t>
  </si>
  <si>
    <t>China</t>
  </si>
  <si>
    <t>Estados Unidos</t>
  </si>
  <si>
    <t>Sérvia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</si>
  <si>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</si>
  <si>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</si>
  <si>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</si>
  <si>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</si>
  <si>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</si>
  <si>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</si>
  <si>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</si>
  <si>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</si>
  <si>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Segunda Semana</t>
  </si>
  <si>
    <t>Grupo 5</t>
  </si>
  <si>
    <t>Grupo 6</t>
  </si>
  <si>
    <t>Terceira Semana</t>
  </si>
  <si>
    <t>Grupo 7</t>
  </si>
  <si>
    <t>Grupo 8</t>
  </si>
  <si>
    <t>Grupo 9</t>
  </si>
  <si>
    <t>T</t>
  </si>
  <si>
    <t>P</t>
  </si>
  <si>
    <t>R</t>
  </si>
  <si>
    <t>Equipes</t>
  </si>
  <si>
    <t>Quartas de Final</t>
  </si>
  <si>
    <t>Semifinais</t>
  </si>
  <si>
    <t>Terceiro Lugar</t>
  </si>
  <si>
    <t>Final</t>
  </si>
  <si>
    <t>Q1</t>
  </si>
  <si>
    <t>Q2</t>
  </si>
  <si>
    <t>Q3</t>
  </si>
  <si>
    <t>Q4</t>
  </si>
  <si>
    <t>3º</t>
  </si>
  <si>
    <t>1º</t>
  </si>
  <si>
    <t>S1</t>
  </si>
  <si>
    <t>S2</t>
  </si>
  <si>
    <t>FINAIS</t>
  </si>
  <si>
    <t>SEDE</t>
  </si>
  <si>
    <t>Pódio</t>
  </si>
  <si>
    <t>🥇</t>
  </si>
  <si>
    <t>🥈</t>
  </si>
  <si>
    <t>🥉</t>
  </si>
  <si>
    <t>Legenda</t>
  </si>
  <si>
    <t>Classificado</t>
  </si>
  <si>
    <t>País Sede</t>
  </si>
  <si>
    <t>Argentina</t>
  </si>
  <si>
    <t>Cuba</t>
  </si>
  <si>
    <t>Eslovênia</t>
  </si>
  <si>
    <t>Irã</t>
  </si>
  <si>
    <t>Ucrânia</t>
  </si>
  <si>
    <t>Eliminado da VNL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</si>
</sst>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000"/>
    <numFmt numFmtId="165" formatCode="[$-416]d\-mmm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B9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0" fontId="1" fillId="4" borderId="1" xfId="0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righ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vertical="center"/>
      <protection locked="0"/>
    </xf>
    <xf numFmtId="0" fontId="1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4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0C0C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tecspgov-my.sharepoint.com/personal/maurilyn_junior_etec_sp_gov_br/Documents/Pessoais/VNL%20Feminina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Jogos"/>
      <sheetName val="Finais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AA44"/>
  <sheetViews>
    <sheetView workbookViewId="0">
      <selection activeCell="B16" sqref="B16"/>
    </sheetView>
  </sheetViews>
  <sheetFormatPr defaultRowHeight="15" x14ac:dyDescent="0.25"/>
  <cols>
    <col min="1" max="1" width="9.140625" style="1"/>
    <col min="2" max="2" width="23" style="1" customWidth="1"/>
    <col min="3" max="16384" width="9.140625" style="1"/>
  </cols>
  <sheetData>
    <row r="1" spans="1:27" x14ac:dyDescent="0.25">
      <c r="D1" s="58" t="s">
        <v>14</v>
      </c>
      <c r="E1" s="58"/>
      <c r="F1" s="58"/>
      <c r="G1" s="58" t="s">
        <v>54</v>
      </c>
      <c r="H1" s="58"/>
      <c r="I1" s="58"/>
      <c r="J1" s="58"/>
      <c r="K1" s="58"/>
      <c r="L1" s="58"/>
      <c r="M1" s="58" t="s">
        <v>55</v>
      </c>
      <c r="N1" s="58"/>
      <c r="O1" s="58"/>
      <c r="P1" s="58" t="s">
        <v>56</v>
      </c>
      <c r="Q1" s="58"/>
      <c r="R1" s="58"/>
      <c r="S1" s="58" t="s">
        <v>57</v>
      </c>
      <c r="T1" s="58"/>
      <c r="U1" s="58"/>
      <c r="V1" s="58"/>
      <c r="W1" s="58"/>
      <c r="Y1" s="1" t="s">
        <v>86</v>
      </c>
      <c r="Z1" s="1" t="s">
        <v>51</v>
      </c>
    </row>
    <row r="2" spans="1:27" s="2" customFormat="1" x14ac:dyDescent="0.25">
      <c r="A2" s="2" t="s">
        <v>43</v>
      </c>
      <c r="B2" s="2" t="s">
        <v>44</v>
      </c>
      <c r="C2" s="2" t="s">
        <v>45</v>
      </c>
      <c r="D2" s="2" t="s">
        <v>10</v>
      </c>
      <c r="E2" s="2" t="s">
        <v>20</v>
      </c>
      <c r="F2" s="2" t="s">
        <v>25</v>
      </c>
      <c r="G2" s="3" t="s">
        <v>15</v>
      </c>
      <c r="H2" s="3" t="s">
        <v>17</v>
      </c>
      <c r="I2" s="3" t="s">
        <v>16</v>
      </c>
      <c r="J2" s="3" t="s">
        <v>26</v>
      </c>
      <c r="K2" s="3" t="s">
        <v>27</v>
      </c>
      <c r="L2" s="3" t="s">
        <v>28</v>
      </c>
      <c r="M2" s="2" t="s">
        <v>18</v>
      </c>
      <c r="N2" s="2" t="s">
        <v>19</v>
      </c>
      <c r="O2" s="2" t="s">
        <v>46</v>
      </c>
      <c r="P2" s="2" t="s">
        <v>47</v>
      </c>
      <c r="Q2" s="2" t="s">
        <v>21</v>
      </c>
      <c r="R2" s="2" t="s">
        <v>46</v>
      </c>
      <c r="S2" s="2" t="s">
        <v>56</v>
      </c>
      <c r="T2" s="2" t="s">
        <v>58</v>
      </c>
      <c r="U2" s="2" t="s">
        <v>59</v>
      </c>
      <c r="V2" s="2" t="s">
        <v>61</v>
      </c>
      <c r="W2" s="2" t="s">
        <v>60</v>
      </c>
    </row>
    <row r="3" spans="1:27" x14ac:dyDescent="0.25">
      <c r="A3" s="1">
        <f>RANK(E3,$E$3:$E$20)+SUM(S3:V3)</f>
        <v>13</v>
      </c>
      <c r="B3" s="1" t="s">
        <v>42</v>
      </c>
      <c r="C3" s="1">
        <f>SUM(G3*3,H3*3,I3*2,J3)</f>
        <v>2</v>
      </c>
      <c r="D3" s="1">
        <f>E3+F3</f>
        <v>2</v>
      </c>
      <c r="E3" s="1">
        <f>COUNTIF(Jogos!AB:AB,Dummy!B3)</f>
        <v>0</v>
      </c>
      <c r="F3" s="1">
        <f>COUNTIF(Jogos!AL:AL,Dummy!B3)</f>
        <v>2</v>
      </c>
      <c r="G3" s="1">
        <f>SUMIF(Jogos!$AB:$AB,Dummy!$B3,Jogos!AF:AF)</f>
        <v>0</v>
      </c>
      <c r="H3" s="1">
        <f>SUMIF(Jogos!$AB:$AB,Dummy!$B3,Jogos!AG:AG)</f>
        <v>0</v>
      </c>
      <c r="I3" s="1">
        <f>SUMIF(Jogos!$AB:$AB,Dummy!$B3,Jogos!AH:AH)</f>
        <v>0</v>
      </c>
      <c r="J3" s="1">
        <f>SUMIF(Jogos!$AL:$AL,Dummy!$B3,Jogos!AP:AP)</f>
        <v>2</v>
      </c>
      <c r="K3" s="1">
        <f>SUMIF(Jogos!$AL:$AL,Dummy!$B3,Jogos!AQ:AQ)</f>
        <v>0</v>
      </c>
      <c r="L3" s="1">
        <f>SUMIF(Jogos!$AL:$AL,Dummy!$B3,Jogos!AR:AR)</f>
        <v>0</v>
      </c>
      <c r="M3" s="1">
        <f>SUMIF(Jogos!AB:AB,B3,Jogos!AD:AD)+SUMIF(Jogos!AL:AL,B3,Jogos!AN:AN)</f>
        <v>4</v>
      </c>
      <c r="N3" s="1">
        <f>SUMIF(Jogos!AB:AB,B3,Jogos!AE:AE)+SUMIF(Jogos!AL:AL,B3,Jogos!AO:AO)</f>
        <v>6</v>
      </c>
      <c r="O3" s="15">
        <f>IFERROR((M3/N3)*1000,"MAX")</f>
        <v>666.66666666666663</v>
      </c>
      <c r="P3" s="1">
        <f>SUMIF(Jogos!AB:AB,B3,Jogos!AI:AI)+SUMIF(Jogos!AL:AL,B3,Jogos!AS:AS)</f>
        <v>206</v>
      </c>
      <c r="Q3" s="1">
        <f>SUMIF(Jogos!AB:AB,B3,Jogos!AJ:AJ)+SUMIF(Jogos!AL:AL,B3,Jogos!AT:AT)</f>
        <v>215</v>
      </c>
      <c r="R3" s="15">
        <f t="shared" ref="R3:R20" si="0">IFERROR((P3/Q3)*1000,"MAX")</f>
        <v>958.1395348837209</v>
      </c>
      <c r="S3" s="1">
        <f>SUMPRODUCT(($E$3:$E$20=E3)*($C$3:$C$20&gt;C3))</f>
        <v>0</v>
      </c>
      <c r="T3" s="1">
        <f>SUMPRODUCT(($E$3:$E$20=E3)*($C$3:$C$20=C3)*($O$3:$O$20&gt;O3))</f>
        <v>0</v>
      </c>
      <c r="U3" s="1">
        <f>SUMPRODUCT(($E$3:$E$20=E3)*($C$3:$C$20=C3)*($O$3:$O$20=O3)*($R$3:$R$20&gt;R3))</f>
        <v>0</v>
      </c>
      <c r="V3" s="1">
        <f>SUMPRODUCT(($E$3:$E$20=E3)*($C$3:$C$20=C3)*($O$3:$O$20=O3)*($R$3:$R$20=R3)*($W$3:$W$20&lt;W3))</f>
        <v>0</v>
      </c>
      <c r="W3" s="1">
        <v>0</v>
      </c>
      <c r="Y3" s="1">
        <v>1</v>
      </c>
      <c r="Z3" s="1">
        <f>IF(Y3&gt;=$A$16,Y3+$AA$3,Y3)</f>
        <v>1</v>
      </c>
      <c r="AA3" s="1">
        <f>IF(A16&lt;9,1,0)</f>
        <v>0</v>
      </c>
    </row>
    <row r="4" spans="1:27" x14ac:dyDescent="0.25">
      <c r="A4" s="1">
        <f t="shared" ref="A4:A20" si="1">RANK(E4,$E$3:$E$20)+SUM(S4:V4)</f>
        <v>3</v>
      </c>
      <c r="B4" s="1" t="s">
        <v>94</v>
      </c>
      <c r="C4" s="1">
        <f t="shared" ref="C4:C20" si="2">SUM(G4*3,H4*3,I4*2,J4)</f>
        <v>5</v>
      </c>
      <c r="D4" s="1">
        <f t="shared" ref="D4:D20" si="3">E4+F4</f>
        <v>2</v>
      </c>
      <c r="E4" s="1">
        <f>COUNTIF(Jogos!AB:AB,Dummy!B4)</f>
        <v>2</v>
      </c>
      <c r="F4" s="1">
        <f>COUNTIF(Jogos!AL:AL,Dummy!B4)</f>
        <v>0</v>
      </c>
      <c r="G4" s="1">
        <f>SUMIF(Jogos!$AB:$AB,Dummy!$B4,Jogos!AF:AF)</f>
        <v>0</v>
      </c>
      <c r="H4" s="1">
        <f>SUMIF(Jogos!$AB:$AB,Dummy!$B4,Jogos!AG:AG)</f>
        <v>1</v>
      </c>
      <c r="I4" s="1">
        <f>SUMIF(Jogos!$AB:$AB,Dummy!$B4,Jogos!AH:AH)</f>
        <v>1</v>
      </c>
      <c r="J4" s="1">
        <f>SUMIF(Jogos!$AL:$AL,Dummy!$B4,Jogos!AP:AP)</f>
        <v>0</v>
      </c>
      <c r="K4" s="1">
        <f>SUMIF(Jogos!$AL:$AL,Dummy!$B4,Jogos!AQ:AQ)</f>
        <v>0</v>
      </c>
      <c r="L4" s="1">
        <f>SUMIF(Jogos!$AL:$AL,Dummy!$B4,Jogos!AR:AR)</f>
        <v>0</v>
      </c>
      <c r="M4" s="1">
        <f>SUMIF(Jogos!AB:AB,B4,Jogos!AD:AD)+SUMIF(Jogos!AL:AL,B4,Jogos!AN:AN)</f>
        <v>6</v>
      </c>
      <c r="N4" s="1">
        <f>SUMIF(Jogos!AB:AB,B4,Jogos!AE:AE)+SUMIF(Jogos!AL:AL,B4,Jogos!AO:AO)</f>
        <v>3</v>
      </c>
      <c r="O4" s="15">
        <f t="shared" ref="O4:O20" si="4">IFERROR((M4/N4)*1000,"MAX")</f>
        <v>2000</v>
      </c>
      <c r="P4" s="1">
        <f>SUMIF(Jogos!AB:AB,B4,Jogos!AI:AI)+SUMIF(Jogos!AL:AL,B4,Jogos!AS:AS)</f>
        <v>188</v>
      </c>
      <c r="Q4" s="1">
        <f>SUMIF(Jogos!AB:AB,B4,Jogos!AJ:AJ)+SUMIF(Jogos!AL:AL,B4,Jogos!AT:AT)</f>
        <v>190</v>
      </c>
      <c r="R4" s="15">
        <f t="shared" si="0"/>
        <v>989.47368421052624</v>
      </c>
      <c r="S4" s="1">
        <f t="shared" ref="S4:S20" si="5">SUMPRODUCT(($E$3:$E$20=E4)*($C$3:$C$20&gt;C4))</f>
        <v>1</v>
      </c>
      <c r="T4" s="1">
        <f t="shared" ref="T4:T20" si="6">SUMPRODUCT(($E$3:$E$20=E4)*($C$3:$C$20=C4)*($O$3:$O$20&gt;O4))</f>
        <v>0</v>
      </c>
      <c r="U4" s="1">
        <f t="shared" ref="U4:U20" si="7">SUMPRODUCT(($E$3:$E$20=E4)*($C$3:$C$20=C4)*($O$3:$O$20=O4)*($R$3:$R$20&gt;R4))</f>
        <v>1</v>
      </c>
      <c r="V4" s="1">
        <f t="shared" ref="V4:V20" si="8">SUMPRODUCT(($E$3:$E$20=E4)*($C$3:$C$20=C4)*($O$3:$O$20=O4)*($R$3:$R$20=R4)*($W$3:$W$20&lt;W4))</f>
        <v>0</v>
      </c>
      <c r="W4" s="1">
        <v>1</v>
      </c>
      <c r="Y4" s="1">
        <v>2</v>
      </c>
      <c r="Z4" s="1">
        <f t="shared" ref="Z4:Z9" si="9">IF(Y4&gt;=$A$16,Y4+$AA$3,Y4)</f>
        <v>2</v>
      </c>
    </row>
    <row r="5" spans="1:27" x14ac:dyDescent="0.25">
      <c r="A5" s="1">
        <f t="shared" si="1"/>
        <v>4</v>
      </c>
      <c r="B5" s="1" t="s">
        <v>48</v>
      </c>
      <c r="C5" s="1">
        <f t="shared" si="2"/>
        <v>4</v>
      </c>
      <c r="D5" s="1">
        <f t="shared" si="3"/>
        <v>2</v>
      </c>
      <c r="E5" s="1">
        <f>COUNTIF(Jogos!AB:AB,Dummy!B5)</f>
        <v>1</v>
      </c>
      <c r="F5" s="1">
        <f>COUNTIF(Jogos!AL:AL,Dummy!B5)</f>
        <v>1</v>
      </c>
      <c r="G5" s="1">
        <f>SUMIF(Jogos!$AB:$AB,Dummy!$B5,Jogos!AF:AF)</f>
        <v>1</v>
      </c>
      <c r="H5" s="1">
        <f>SUMIF(Jogos!$AB:$AB,Dummy!$B5,Jogos!AG:AG)</f>
        <v>0</v>
      </c>
      <c r="I5" s="1">
        <f>SUMIF(Jogos!$AB:$AB,Dummy!$B5,Jogos!AH:AH)</f>
        <v>0</v>
      </c>
      <c r="J5" s="1">
        <f>SUMIF(Jogos!$AL:$AL,Dummy!$B5,Jogos!AP:AP)</f>
        <v>1</v>
      </c>
      <c r="K5" s="1">
        <f>SUMIF(Jogos!$AL:$AL,Dummy!$B5,Jogos!AQ:AQ)</f>
        <v>0</v>
      </c>
      <c r="L5" s="1">
        <f>SUMIF(Jogos!$AL:$AL,Dummy!$B5,Jogos!AR:AR)</f>
        <v>0</v>
      </c>
      <c r="M5" s="1">
        <f>SUMIF(Jogos!AB:AB,B5,Jogos!AD:AD)+SUMIF(Jogos!AL:AL,B5,Jogos!AN:AN)</f>
        <v>5</v>
      </c>
      <c r="N5" s="1">
        <f>SUMIF(Jogos!AB:AB,B5,Jogos!AE:AE)+SUMIF(Jogos!AL:AL,B5,Jogos!AO:AO)</f>
        <v>3</v>
      </c>
      <c r="O5" s="15">
        <f t="shared" si="4"/>
        <v>1666.6666666666667</v>
      </c>
      <c r="P5" s="1">
        <f>SUMIF(Jogos!AB:AB,B5,Jogos!AI:AI)+SUMIF(Jogos!AL:AL,B5,Jogos!AS:AS)</f>
        <v>187</v>
      </c>
      <c r="Q5" s="1">
        <f>SUMIF(Jogos!AB:AB,B5,Jogos!AJ:AJ)+SUMIF(Jogos!AL:AL,B5,Jogos!AT:AT)</f>
        <v>162</v>
      </c>
      <c r="R5" s="15">
        <f t="shared" si="0"/>
        <v>1154.320987654321</v>
      </c>
      <c r="S5" s="1">
        <f t="shared" si="5"/>
        <v>0</v>
      </c>
      <c r="T5" s="1">
        <f t="shared" si="6"/>
        <v>0</v>
      </c>
      <c r="U5" s="1">
        <f t="shared" si="7"/>
        <v>0</v>
      </c>
      <c r="V5" s="1">
        <f t="shared" si="8"/>
        <v>0</v>
      </c>
      <c r="W5" s="1">
        <v>2</v>
      </c>
      <c r="Y5" s="1">
        <v>3</v>
      </c>
      <c r="Z5" s="1">
        <f t="shared" si="9"/>
        <v>3</v>
      </c>
    </row>
    <row r="6" spans="1:27" x14ac:dyDescent="0.25">
      <c r="A6" s="1">
        <f t="shared" si="1"/>
        <v>18</v>
      </c>
      <c r="B6" s="1" t="s">
        <v>49</v>
      </c>
      <c r="C6" s="1">
        <f t="shared" si="2"/>
        <v>0</v>
      </c>
      <c r="D6" s="1">
        <f t="shared" si="3"/>
        <v>1</v>
      </c>
      <c r="E6" s="1">
        <f>COUNTIF(Jogos!AB:AB,Dummy!B6)</f>
        <v>0</v>
      </c>
      <c r="F6" s="1">
        <f>COUNTIF(Jogos!AL:AL,Dummy!B6)</f>
        <v>1</v>
      </c>
      <c r="G6" s="1">
        <f>SUMIF(Jogos!$AB:$AB,Dummy!$B6,Jogos!AF:AF)</f>
        <v>0</v>
      </c>
      <c r="H6" s="1">
        <f>SUMIF(Jogos!$AB:$AB,Dummy!$B6,Jogos!AG:AG)</f>
        <v>0</v>
      </c>
      <c r="I6" s="1">
        <f>SUMIF(Jogos!$AB:$AB,Dummy!$B6,Jogos!AH:AH)</f>
        <v>0</v>
      </c>
      <c r="J6" s="1">
        <f>SUMIF(Jogos!$AL:$AL,Dummy!$B6,Jogos!AP:AP)</f>
        <v>0</v>
      </c>
      <c r="K6" s="1">
        <f>SUMIF(Jogos!$AL:$AL,Dummy!$B6,Jogos!AQ:AQ)</f>
        <v>1</v>
      </c>
      <c r="L6" s="1">
        <f>SUMIF(Jogos!$AL:$AL,Dummy!$B6,Jogos!AR:AR)</f>
        <v>0</v>
      </c>
      <c r="M6" s="1">
        <f>SUMIF(Jogos!AB:AB,B6,Jogos!AD:AD)+SUMIF(Jogos!AL:AL,B6,Jogos!AN:AN)</f>
        <v>1</v>
      </c>
      <c r="N6" s="1">
        <f>SUMIF(Jogos!AB:AB,B6,Jogos!AE:AE)+SUMIF(Jogos!AL:AL,B6,Jogos!AO:AO)</f>
        <v>3</v>
      </c>
      <c r="O6" s="15">
        <f t="shared" si="4"/>
        <v>333.33333333333331</v>
      </c>
      <c r="P6" s="1">
        <f>SUMIF(Jogos!AB:AB,B6,Jogos!AI:AI)+SUMIF(Jogos!AL:AL,B6,Jogos!AS:AS)</f>
        <v>79</v>
      </c>
      <c r="Q6" s="1">
        <f>SUMIF(Jogos!AB:AB,B6,Jogos!AJ:AJ)+SUMIF(Jogos!AL:AL,B6,Jogos!AT:AT)</f>
        <v>97</v>
      </c>
      <c r="R6" s="15">
        <f t="shared" si="0"/>
        <v>814.43298969072168</v>
      </c>
      <c r="S6" s="1">
        <f t="shared" si="5"/>
        <v>2</v>
      </c>
      <c r="T6" s="1">
        <f t="shared" si="6"/>
        <v>0</v>
      </c>
      <c r="U6" s="1">
        <f t="shared" si="7"/>
        <v>3</v>
      </c>
      <c r="V6" s="1">
        <f t="shared" si="8"/>
        <v>0</v>
      </c>
      <c r="W6" s="1">
        <v>3</v>
      </c>
      <c r="Y6" s="1">
        <v>4</v>
      </c>
      <c r="Z6" s="1">
        <f t="shared" si="9"/>
        <v>4</v>
      </c>
    </row>
    <row r="7" spans="1:27" x14ac:dyDescent="0.25">
      <c r="A7" s="1">
        <f t="shared" si="1"/>
        <v>8</v>
      </c>
      <c r="B7" s="1" t="s">
        <v>50</v>
      </c>
      <c r="C7" s="1">
        <f t="shared" si="2"/>
        <v>3</v>
      </c>
      <c r="D7" s="1">
        <f t="shared" si="3"/>
        <v>2</v>
      </c>
      <c r="E7" s="1">
        <f>COUNTIF(Jogos!AB:AB,Dummy!B7)</f>
        <v>1</v>
      </c>
      <c r="F7" s="1">
        <f>COUNTIF(Jogos!AL:AL,Dummy!B7)</f>
        <v>1</v>
      </c>
      <c r="G7" s="1">
        <f>SUMIF(Jogos!$AB:$AB,Dummy!$B7,Jogos!AF:AF)</f>
        <v>0</v>
      </c>
      <c r="H7" s="1">
        <f>SUMIF(Jogos!$AB:$AB,Dummy!$B7,Jogos!AG:AG)</f>
        <v>0</v>
      </c>
      <c r="I7" s="1">
        <f>SUMIF(Jogos!$AB:$AB,Dummy!$B7,Jogos!AH:AH)</f>
        <v>1</v>
      </c>
      <c r="J7" s="1">
        <f>SUMIF(Jogos!$AL:$AL,Dummy!$B7,Jogos!AP:AP)</f>
        <v>1</v>
      </c>
      <c r="K7" s="1">
        <f>SUMIF(Jogos!$AL:$AL,Dummy!$B7,Jogos!AQ:AQ)</f>
        <v>0</v>
      </c>
      <c r="L7" s="1">
        <f>SUMIF(Jogos!$AL:$AL,Dummy!$B7,Jogos!AR:AR)</f>
        <v>0</v>
      </c>
      <c r="M7" s="1">
        <f>SUMIF(Jogos!AB:AB,B7,Jogos!AD:AD)+SUMIF(Jogos!AL:AL,B7,Jogos!AN:AN)</f>
        <v>5</v>
      </c>
      <c r="N7" s="1">
        <f>SUMIF(Jogos!AB:AB,B7,Jogos!AE:AE)+SUMIF(Jogos!AL:AL,B7,Jogos!AO:AO)</f>
        <v>5</v>
      </c>
      <c r="O7" s="15">
        <f t="shared" si="4"/>
        <v>1000</v>
      </c>
      <c r="P7" s="1">
        <f>SUMIF(Jogos!AB:AB,B7,Jogos!AI:AI)+SUMIF(Jogos!AL:AL,B7,Jogos!AS:AS)</f>
        <v>211</v>
      </c>
      <c r="Q7" s="1">
        <f>SUMIF(Jogos!AB:AB,B7,Jogos!AJ:AJ)+SUMIF(Jogos!AL:AL,B7,Jogos!AT:AT)</f>
        <v>203</v>
      </c>
      <c r="R7" s="15">
        <f t="shared" si="0"/>
        <v>1039.4088669950738</v>
      </c>
      <c r="S7" s="1">
        <f t="shared" si="5"/>
        <v>1</v>
      </c>
      <c r="T7" s="1">
        <f t="shared" si="6"/>
        <v>3</v>
      </c>
      <c r="U7" s="1">
        <f t="shared" si="7"/>
        <v>0</v>
      </c>
      <c r="V7" s="1">
        <f t="shared" si="8"/>
        <v>0</v>
      </c>
      <c r="W7" s="1">
        <v>4</v>
      </c>
      <c r="Y7" s="1">
        <v>5</v>
      </c>
      <c r="Z7" s="1">
        <f t="shared" si="9"/>
        <v>5</v>
      </c>
    </row>
    <row r="8" spans="1:27" x14ac:dyDescent="0.25">
      <c r="A8" s="1">
        <f t="shared" si="1"/>
        <v>9</v>
      </c>
      <c r="B8" s="1" t="s">
        <v>51</v>
      </c>
      <c r="C8" s="1">
        <f t="shared" si="2"/>
        <v>3</v>
      </c>
      <c r="D8" s="1">
        <f t="shared" si="3"/>
        <v>2</v>
      </c>
      <c r="E8" s="1">
        <f>COUNTIF(Jogos!AB:AB,Dummy!B8)</f>
        <v>1</v>
      </c>
      <c r="F8" s="1">
        <f>COUNTIF(Jogos!AL:AL,Dummy!B8)</f>
        <v>1</v>
      </c>
      <c r="G8" s="1">
        <f>SUMIF(Jogos!$AB:$AB,Dummy!$B8,Jogos!AF:AF)</f>
        <v>1</v>
      </c>
      <c r="H8" s="1">
        <f>SUMIF(Jogos!$AB:$AB,Dummy!$B8,Jogos!AG:AG)</f>
        <v>0</v>
      </c>
      <c r="I8" s="1">
        <f>SUMIF(Jogos!$AB:$AB,Dummy!$B8,Jogos!AH:AH)</f>
        <v>0</v>
      </c>
      <c r="J8" s="1">
        <f>SUMIF(Jogos!$AL:$AL,Dummy!$B8,Jogos!AP:AP)</f>
        <v>0</v>
      </c>
      <c r="K8" s="1">
        <f>SUMIF(Jogos!$AL:$AL,Dummy!$B8,Jogos!AQ:AQ)</f>
        <v>0</v>
      </c>
      <c r="L8" s="1">
        <f>SUMIF(Jogos!$AL:$AL,Dummy!$B8,Jogos!AR:AR)</f>
        <v>1</v>
      </c>
      <c r="M8" s="1">
        <f>SUMIF(Jogos!AB:AB,B8,Jogos!AD:AD)+SUMIF(Jogos!AL:AL,B8,Jogos!AN:AN)</f>
        <v>3</v>
      </c>
      <c r="N8" s="1">
        <f>SUMIF(Jogos!AB:AB,B8,Jogos!AE:AE)+SUMIF(Jogos!AL:AL,B8,Jogos!AO:AO)</f>
        <v>3</v>
      </c>
      <c r="O8" s="15">
        <f t="shared" si="4"/>
        <v>1000</v>
      </c>
      <c r="P8" s="1">
        <f>SUMIF(Jogos!AB:AB,B8,Jogos!AI:AI)+SUMIF(Jogos!AL:AL,B8,Jogos!AS:AS)</f>
        <v>134</v>
      </c>
      <c r="Q8" s="1">
        <f>SUMIF(Jogos!AB:AB,B8,Jogos!AJ:AJ)+SUMIF(Jogos!AL:AL,B8,Jogos!AT:AT)</f>
        <v>141</v>
      </c>
      <c r="R8" s="15">
        <f t="shared" si="0"/>
        <v>950.35460992907804</v>
      </c>
      <c r="S8" s="1">
        <f t="shared" si="5"/>
        <v>1</v>
      </c>
      <c r="T8" s="1">
        <f t="shared" si="6"/>
        <v>3</v>
      </c>
      <c r="U8" s="1">
        <f t="shared" si="7"/>
        <v>1</v>
      </c>
      <c r="V8" s="1">
        <f t="shared" si="8"/>
        <v>0</v>
      </c>
      <c r="W8" s="1">
        <v>5</v>
      </c>
      <c r="Y8" s="1">
        <v>6</v>
      </c>
      <c r="Z8" s="1">
        <f t="shared" si="9"/>
        <v>6</v>
      </c>
    </row>
    <row r="9" spans="1:27" x14ac:dyDescent="0.25">
      <c r="A9" s="1">
        <f t="shared" si="1"/>
        <v>11</v>
      </c>
      <c r="B9" s="1" t="s">
        <v>95</v>
      </c>
      <c r="C9" s="1">
        <f t="shared" si="2"/>
        <v>2</v>
      </c>
      <c r="D9" s="1">
        <f t="shared" si="3"/>
        <v>2</v>
      </c>
      <c r="E9" s="1">
        <f>COUNTIF(Jogos!AB:AB,Dummy!B9)</f>
        <v>1</v>
      </c>
      <c r="F9" s="1">
        <f>COUNTIF(Jogos!AL:AL,Dummy!B9)</f>
        <v>1</v>
      </c>
      <c r="G9" s="1">
        <f>SUMIF(Jogos!$AB:$AB,Dummy!$B9,Jogos!AF:AF)</f>
        <v>0</v>
      </c>
      <c r="H9" s="1">
        <f>SUMIF(Jogos!$AB:$AB,Dummy!$B9,Jogos!AG:AG)</f>
        <v>0</v>
      </c>
      <c r="I9" s="1">
        <f>SUMIF(Jogos!$AB:$AB,Dummy!$B9,Jogos!AH:AH)</f>
        <v>1</v>
      </c>
      <c r="J9" s="1">
        <f>SUMIF(Jogos!$AL:$AL,Dummy!$B9,Jogos!AP:AP)</f>
        <v>0</v>
      </c>
      <c r="K9" s="1">
        <f>SUMIF(Jogos!$AL:$AL,Dummy!$B9,Jogos!AQ:AQ)</f>
        <v>1</v>
      </c>
      <c r="L9" s="1">
        <f>SUMIF(Jogos!$AL:$AL,Dummy!$B9,Jogos!AR:AR)</f>
        <v>0</v>
      </c>
      <c r="M9" s="1">
        <f>SUMIF(Jogos!AB:AB,B9,Jogos!AD:AD)+SUMIF(Jogos!AL:AL,B9,Jogos!AN:AN)</f>
        <v>4</v>
      </c>
      <c r="N9" s="1">
        <f>SUMIF(Jogos!AB:AB,B9,Jogos!AE:AE)+SUMIF(Jogos!AL:AL,B9,Jogos!AO:AO)</f>
        <v>5</v>
      </c>
      <c r="O9" s="15">
        <f t="shared" si="4"/>
        <v>800</v>
      </c>
      <c r="P9" s="1">
        <f>SUMIF(Jogos!AB:AB,B9,Jogos!AI:AI)+SUMIF(Jogos!AL:AL,B9,Jogos!AS:AS)</f>
        <v>189</v>
      </c>
      <c r="Q9" s="1">
        <f>SUMIF(Jogos!AB:AB,B9,Jogos!AJ:AJ)+SUMIF(Jogos!AL:AL,B9,Jogos!AT:AT)</f>
        <v>208</v>
      </c>
      <c r="R9" s="15">
        <f t="shared" si="0"/>
        <v>908.65384615384619</v>
      </c>
      <c r="S9" s="1">
        <f t="shared" si="5"/>
        <v>7</v>
      </c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v>6</v>
      </c>
      <c r="Y9" s="1">
        <v>7</v>
      </c>
      <c r="Z9" s="1">
        <f t="shared" si="9"/>
        <v>7</v>
      </c>
    </row>
    <row r="10" spans="1:27" x14ac:dyDescent="0.25">
      <c r="A10" s="1">
        <f t="shared" si="1"/>
        <v>6</v>
      </c>
      <c r="B10" s="1" t="s">
        <v>96</v>
      </c>
      <c r="C10" s="1">
        <f t="shared" si="2"/>
        <v>3</v>
      </c>
      <c r="D10" s="1">
        <f t="shared" si="3"/>
        <v>1</v>
      </c>
      <c r="E10" s="1">
        <f>COUNTIF(Jogos!AB:AB,Dummy!B10)</f>
        <v>1</v>
      </c>
      <c r="F10" s="1">
        <f>COUNTIF(Jogos!AL:AL,Dummy!B10)</f>
        <v>0</v>
      </c>
      <c r="G10" s="1">
        <f>SUMIF(Jogos!$AB:$AB,Dummy!$B10,Jogos!AF:AF)</f>
        <v>0</v>
      </c>
      <c r="H10" s="1">
        <f>SUMIF(Jogos!$AB:$AB,Dummy!$B10,Jogos!AG:AG)</f>
        <v>1</v>
      </c>
      <c r="I10" s="1">
        <f>SUMIF(Jogos!$AB:$AB,Dummy!$B10,Jogos!AH:AH)</f>
        <v>0</v>
      </c>
      <c r="J10" s="1">
        <f>SUMIF(Jogos!$AL:$AL,Dummy!$B10,Jogos!AP:AP)</f>
        <v>0</v>
      </c>
      <c r="K10" s="1">
        <f>SUMIF(Jogos!$AL:$AL,Dummy!$B10,Jogos!AQ:AQ)</f>
        <v>0</v>
      </c>
      <c r="L10" s="1">
        <f>SUMIF(Jogos!$AL:$AL,Dummy!$B10,Jogos!AR:AR)</f>
        <v>0</v>
      </c>
      <c r="M10" s="1">
        <f>SUMIF(Jogos!AB:AB,B10,Jogos!AD:AD)+SUMIF(Jogos!AL:AL,B10,Jogos!AN:AN)</f>
        <v>3</v>
      </c>
      <c r="N10" s="1">
        <f>SUMIF(Jogos!AB:AB,B10,Jogos!AE:AE)+SUMIF(Jogos!AL:AL,B10,Jogos!AO:AO)</f>
        <v>1</v>
      </c>
      <c r="O10" s="15">
        <f t="shared" si="4"/>
        <v>3000</v>
      </c>
      <c r="P10" s="1">
        <f>SUMIF(Jogos!AB:AB,B10,Jogos!AI:AI)+SUMIF(Jogos!AL:AL,B10,Jogos!AS:AS)</f>
        <v>96</v>
      </c>
      <c r="Q10" s="1">
        <f>SUMIF(Jogos!AB:AB,B10,Jogos!AJ:AJ)+SUMIF(Jogos!AL:AL,B10,Jogos!AT:AT)</f>
        <v>80</v>
      </c>
      <c r="R10" s="15">
        <f t="shared" si="0"/>
        <v>1200</v>
      </c>
      <c r="S10" s="1">
        <f t="shared" si="5"/>
        <v>1</v>
      </c>
      <c r="T10" s="1">
        <f t="shared" si="6"/>
        <v>1</v>
      </c>
      <c r="U10" s="1">
        <f t="shared" si="7"/>
        <v>0</v>
      </c>
      <c r="V10" s="1">
        <f t="shared" si="8"/>
        <v>0</v>
      </c>
      <c r="W10" s="1">
        <v>7</v>
      </c>
    </row>
    <row r="11" spans="1:27" x14ac:dyDescent="0.25">
      <c r="A11" s="1">
        <f t="shared" si="1"/>
        <v>12</v>
      </c>
      <c r="B11" s="1" t="s">
        <v>52</v>
      </c>
      <c r="C11" s="1">
        <f t="shared" si="2"/>
        <v>2</v>
      </c>
      <c r="D11" s="1">
        <f t="shared" si="3"/>
        <v>2</v>
      </c>
      <c r="E11" s="1">
        <f>COUNTIF(Jogos!AB:AB,Dummy!B11)</f>
        <v>1</v>
      </c>
      <c r="F11" s="1">
        <f>COUNTIF(Jogos!AL:AL,Dummy!B11)</f>
        <v>1</v>
      </c>
      <c r="G11" s="1">
        <f>SUMIF(Jogos!$AB:$AB,Dummy!$B11,Jogos!AF:AF)</f>
        <v>0</v>
      </c>
      <c r="H11" s="1">
        <f>SUMIF(Jogos!$AB:$AB,Dummy!$B11,Jogos!AG:AG)</f>
        <v>0</v>
      </c>
      <c r="I11" s="1">
        <f>SUMIF(Jogos!$AB:$AB,Dummy!$B11,Jogos!AH:AH)</f>
        <v>1</v>
      </c>
      <c r="J11" s="1">
        <f>SUMIF(Jogos!$AL:$AL,Dummy!$B11,Jogos!AP:AP)</f>
        <v>0</v>
      </c>
      <c r="K11" s="1">
        <f>SUMIF(Jogos!$AL:$AL,Dummy!$B11,Jogos!AQ:AQ)</f>
        <v>0</v>
      </c>
      <c r="L11" s="1">
        <f>SUMIF(Jogos!$AL:$AL,Dummy!$B11,Jogos!AR:AR)</f>
        <v>1</v>
      </c>
      <c r="M11" s="1">
        <f>SUMIF(Jogos!AB:AB,B11,Jogos!AD:AD)+SUMIF(Jogos!AL:AL,B11,Jogos!AN:AN)</f>
        <v>3</v>
      </c>
      <c r="N11" s="1">
        <f>SUMIF(Jogos!AB:AB,B11,Jogos!AE:AE)+SUMIF(Jogos!AL:AL,B11,Jogos!AO:AO)</f>
        <v>5</v>
      </c>
      <c r="O11" s="15">
        <f t="shared" si="4"/>
        <v>600</v>
      </c>
      <c r="P11" s="1">
        <f>SUMIF(Jogos!AB:AB,B11,Jogos!AI:AI)+SUMIF(Jogos!AL:AL,B11,Jogos!AS:AS)</f>
        <v>172</v>
      </c>
      <c r="Q11" s="1">
        <f>SUMIF(Jogos!AB:AB,B11,Jogos!AJ:AJ)+SUMIF(Jogos!AL:AL,B11,Jogos!AT:AT)</f>
        <v>184</v>
      </c>
      <c r="R11" s="15">
        <f t="shared" si="0"/>
        <v>934.78260869565224</v>
      </c>
      <c r="S11" s="1">
        <f t="shared" si="5"/>
        <v>7</v>
      </c>
      <c r="T11" s="1">
        <f t="shared" si="6"/>
        <v>1</v>
      </c>
      <c r="U11" s="1">
        <f t="shared" si="7"/>
        <v>0</v>
      </c>
      <c r="V11" s="1">
        <f t="shared" si="8"/>
        <v>0</v>
      </c>
      <c r="W11" s="1">
        <v>8</v>
      </c>
    </row>
    <row r="12" spans="1:27" x14ac:dyDescent="0.25">
      <c r="A12" s="1">
        <f t="shared" si="1"/>
        <v>16</v>
      </c>
      <c r="B12" s="1" t="s">
        <v>41</v>
      </c>
      <c r="C12" s="1">
        <f t="shared" si="2"/>
        <v>0</v>
      </c>
      <c r="D12" s="1">
        <f t="shared" si="3"/>
        <v>1</v>
      </c>
      <c r="E12" s="1">
        <f>COUNTIF(Jogos!AB:AB,Dummy!B12)</f>
        <v>0</v>
      </c>
      <c r="F12" s="1">
        <f>COUNTIF(Jogos!AL:AL,Dummy!B12)</f>
        <v>1</v>
      </c>
      <c r="G12" s="1">
        <f>SUMIF(Jogos!$AB:$AB,Dummy!$B12,Jogos!AF:AF)</f>
        <v>0</v>
      </c>
      <c r="H12" s="1">
        <f>SUMIF(Jogos!$AB:$AB,Dummy!$B12,Jogos!AG:AG)</f>
        <v>0</v>
      </c>
      <c r="I12" s="1">
        <f>SUMIF(Jogos!$AB:$AB,Dummy!$B12,Jogos!AH:AH)</f>
        <v>0</v>
      </c>
      <c r="J12" s="1">
        <f>SUMIF(Jogos!$AL:$AL,Dummy!$B12,Jogos!AP:AP)</f>
        <v>0</v>
      </c>
      <c r="K12" s="1">
        <f>SUMIF(Jogos!$AL:$AL,Dummy!$B12,Jogos!AQ:AQ)</f>
        <v>1</v>
      </c>
      <c r="L12" s="1">
        <f>SUMIF(Jogos!$AL:$AL,Dummy!$B12,Jogos!AR:AR)</f>
        <v>0</v>
      </c>
      <c r="M12" s="1">
        <f>SUMIF(Jogos!AB:AB,B12,Jogos!AD:AD)+SUMIF(Jogos!AL:AL,B12,Jogos!AN:AN)</f>
        <v>1</v>
      </c>
      <c r="N12" s="1">
        <f>SUMIF(Jogos!AB:AB,B12,Jogos!AE:AE)+SUMIF(Jogos!AL:AL,B12,Jogos!AO:AO)</f>
        <v>3</v>
      </c>
      <c r="O12" s="15">
        <f t="shared" si="4"/>
        <v>333.33333333333331</v>
      </c>
      <c r="P12" s="1">
        <f>SUMIF(Jogos!AB:AB,B12,Jogos!AI:AI)+SUMIF(Jogos!AL:AL,B12,Jogos!AS:AS)</f>
        <v>88</v>
      </c>
      <c r="Q12" s="1">
        <f>SUMIF(Jogos!AB:AB,B12,Jogos!AJ:AJ)+SUMIF(Jogos!AL:AL,B12,Jogos!AT:AT)</f>
        <v>88</v>
      </c>
      <c r="R12" s="15">
        <f t="shared" si="0"/>
        <v>1000</v>
      </c>
      <c r="S12" s="1">
        <f t="shared" si="5"/>
        <v>2</v>
      </c>
      <c r="T12" s="1">
        <f t="shared" si="6"/>
        <v>0</v>
      </c>
      <c r="U12" s="1">
        <f t="shared" si="7"/>
        <v>1</v>
      </c>
      <c r="V12" s="1">
        <f t="shared" si="8"/>
        <v>0</v>
      </c>
      <c r="W12" s="1">
        <v>9</v>
      </c>
    </row>
    <row r="13" spans="1:27" x14ac:dyDescent="0.25">
      <c r="A13" s="1">
        <f t="shared" si="1"/>
        <v>14</v>
      </c>
      <c r="B13" s="1" t="s">
        <v>97</v>
      </c>
      <c r="C13" s="1">
        <f t="shared" si="2"/>
        <v>1</v>
      </c>
      <c r="D13" s="1">
        <f t="shared" si="3"/>
        <v>2</v>
      </c>
      <c r="E13" s="1">
        <f>COUNTIF(Jogos!AB:AB,Dummy!B13)</f>
        <v>0</v>
      </c>
      <c r="F13" s="1">
        <f>COUNTIF(Jogos!AL:AL,Dummy!B13)</f>
        <v>2</v>
      </c>
      <c r="G13" s="1">
        <f>SUMIF(Jogos!$AB:$AB,Dummy!$B13,Jogos!AF:AF)</f>
        <v>0</v>
      </c>
      <c r="H13" s="1">
        <f>SUMIF(Jogos!$AB:$AB,Dummy!$B13,Jogos!AG:AG)</f>
        <v>0</v>
      </c>
      <c r="I13" s="1">
        <f>SUMIF(Jogos!$AB:$AB,Dummy!$B13,Jogos!AH:AH)</f>
        <v>0</v>
      </c>
      <c r="J13" s="1">
        <f>SUMIF(Jogos!$AL:$AL,Dummy!$B13,Jogos!AP:AP)</f>
        <v>1</v>
      </c>
      <c r="K13" s="1">
        <f>SUMIF(Jogos!$AL:$AL,Dummy!$B13,Jogos!AQ:AQ)</f>
        <v>0</v>
      </c>
      <c r="L13" s="1">
        <f>SUMIF(Jogos!$AL:$AL,Dummy!$B13,Jogos!AR:AR)</f>
        <v>1</v>
      </c>
      <c r="M13" s="1">
        <f>SUMIF(Jogos!AB:AB,B13,Jogos!AD:AD)+SUMIF(Jogos!AL:AL,B13,Jogos!AN:AN)</f>
        <v>2</v>
      </c>
      <c r="N13" s="1">
        <f>SUMIF(Jogos!AB:AB,B13,Jogos!AE:AE)+SUMIF(Jogos!AL:AL,B13,Jogos!AO:AO)</f>
        <v>6</v>
      </c>
      <c r="O13" s="15">
        <f t="shared" si="4"/>
        <v>333.33333333333331</v>
      </c>
      <c r="P13" s="1">
        <f>SUMIF(Jogos!AB:AB,B13,Jogos!AI:AI)+SUMIF(Jogos!AL:AL,B13,Jogos!AS:AS)</f>
        <v>162</v>
      </c>
      <c r="Q13" s="1">
        <f>SUMIF(Jogos!AB:AB,B13,Jogos!AJ:AJ)+SUMIF(Jogos!AL:AL,B13,Jogos!AT:AT)</f>
        <v>182</v>
      </c>
      <c r="R13" s="15">
        <f t="shared" si="0"/>
        <v>890.1098901098901</v>
      </c>
      <c r="S13" s="1">
        <f t="shared" si="5"/>
        <v>1</v>
      </c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v>10</v>
      </c>
    </row>
    <row r="14" spans="1:27" x14ac:dyDescent="0.25">
      <c r="A14" s="1">
        <f t="shared" si="1"/>
        <v>2</v>
      </c>
      <c r="B14" s="1" t="s">
        <v>39</v>
      </c>
      <c r="C14" s="1">
        <f t="shared" si="2"/>
        <v>5</v>
      </c>
      <c r="D14" s="1">
        <f t="shared" si="3"/>
        <v>2</v>
      </c>
      <c r="E14" s="1">
        <f>COUNTIF(Jogos!AB:AB,Dummy!B14)</f>
        <v>2</v>
      </c>
      <c r="F14" s="1">
        <f>COUNTIF(Jogos!AL:AL,Dummy!B14)</f>
        <v>0</v>
      </c>
      <c r="G14" s="1">
        <f>SUMIF(Jogos!$AB:$AB,Dummy!$B14,Jogos!AF:AF)</f>
        <v>0</v>
      </c>
      <c r="H14" s="1">
        <f>SUMIF(Jogos!$AB:$AB,Dummy!$B14,Jogos!AG:AG)</f>
        <v>1</v>
      </c>
      <c r="I14" s="1">
        <f>SUMIF(Jogos!$AB:$AB,Dummy!$B14,Jogos!AH:AH)</f>
        <v>1</v>
      </c>
      <c r="J14" s="1">
        <f>SUMIF(Jogos!$AL:$AL,Dummy!$B14,Jogos!AP:AP)</f>
        <v>0</v>
      </c>
      <c r="K14" s="1">
        <f>SUMIF(Jogos!$AL:$AL,Dummy!$B14,Jogos!AQ:AQ)</f>
        <v>0</v>
      </c>
      <c r="L14" s="1">
        <f>SUMIF(Jogos!$AL:$AL,Dummy!$B14,Jogos!AR:AR)</f>
        <v>0</v>
      </c>
      <c r="M14" s="1">
        <f>SUMIF(Jogos!AB:AB,B14,Jogos!AD:AD)+SUMIF(Jogos!AL:AL,B14,Jogos!AN:AN)</f>
        <v>6</v>
      </c>
      <c r="N14" s="1">
        <f>SUMIF(Jogos!AB:AB,B14,Jogos!AE:AE)+SUMIF(Jogos!AL:AL,B14,Jogos!AO:AO)</f>
        <v>3</v>
      </c>
      <c r="O14" s="15">
        <f t="shared" si="4"/>
        <v>2000</v>
      </c>
      <c r="P14" s="1">
        <f>SUMIF(Jogos!AB:AB,B14,Jogos!AI:AI)+SUMIF(Jogos!AL:AL,B14,Jogos!AS:AS)</f>
        <v>203</v>
      </c>
      <c r="Q14" s="1">
        <f>SUMIF(Jogos!AB:AB,B14,Jogos!AJ:AJ)+SUMIF(Jogos!AL:AL,B14,Jogos!AT:AT)</f>
        <v>182</v>
      </c>
      <c r="R14" s="15">
        <f t="shared" si="0"/>
        <v>1115.3846153846155</v>
      </c>
      <c r="S14" s="1">
        <f t="shared" si="5"/>
        <v>1</v>
      </c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v>11</v>
      </c>
    </row>
    <row r="15" spans="1:27" x14ac:dyDescent="0.25">
      <c r="A15" s="1">
        <f t="shared" si="1"/>
        <v>7</v>
      </c>
      <c r="B15" s="1" t="s">
        <v>29</v>
      </c>
      <c r="C15" s="1">
        <f t="shared" si="2"/>
        <v>3</v>
      </c>
      <c r="D15" s="1">
        <f t="shared" si="3"/>
        <v>2</v>
      </c>
      <c r="E15" s="1">
        <f>COUNTIF(Jogos!AB:AB,Dummy!B15)</f>
        <v>1</v>
      </c>
      <c r="F15" s="1">
        <f>COUNTIF(Jogos!AL:AL,Dummy!B15)</f>
        <v>1</v>
      </c>
      <c r="G15" s="1">
        <f>SUMIF(Jogos!$AB:$AB,Dummy!$B15,Jogos!AF:AF)</f>
        <v>1</v>
      </c>
      <c r="H15" s="1">
        <f>SUMIF(Jogos!$AB:$AB,Dummy!$B15,Jogos!AG:AG)</f>
        <v>0</v>
      </c>
      <c r="I15" s="1">
        <f>SUMIF(Jogos!$AB:$AB,Dummy!$B15,Jogos!AH:AH)</f>
        <v>0</v>
      </c>
      <c r="J15" s="1">
        <f>SUMIF(Jogos!$AL:$AL,Dummy!$B15,Jogos!AP:AP)</f>
        <v>0</v>
      </c>
      <c r="K15" s="1">
        <f>SUMIF(Jogos!$AL:$AL,Dummy!$B15,Jogos!AQ:AQ)</f>
        <v>1</v>
      </c>
      <c r="L15" s="1">
        <f>SUMIF(Jogos!$AL:$AL,Dummy!$B15,Jogos!AR:AR)</f>
        <v>0</v>
      </c>
      <c r="M15" s="1">
        <f>SUMIF(Jogos!AB:AB,B15,Jogos!AD:AD)+SUMIF(Jogos!AL:AL,B15,Jogos!AN:AN)</f>
        <v>4</v>
      </c>
      <c r="N15" s="1">
        <f>SUMIF(Jogos!AB:AB,B15,Jogos!AE:AE)+SUMIF(Jogos!AL:AL,B15,Jogos!AO:AO)</f>
        <v>3</v>
      </c>
      <c r="O15" s="15">
        <f t="shared" si="4"/>
        <v>1333.3333333333333</v>
      </c>
      <c r="P15" s="1">
        <f>SUMIF(Jogos!AB:AB,B15,Jogos!AI:AI)+SUMIF(Jogos!AL:AL,B15,Jogos!AS:AS)</f>
        <v>184</v>
      </c>
      <c r="Q15" s="1">
        <f>SUMIF(Jogos!AB:AB,B15,Jogos!AJ:AJ)+SUMIF(Jogos!AL:AL,B15,Jogos!AT:AT)</f>
        <v>168</v>
      </c>
      <c r="R15" s="15">
        <f t="shared" si="0"/>
        <v>1095.2380952380954</v>
      </c>
      <c r="S15" s="1">
        <f t="shared" si="5"/>
        <v>1</v>
      </c>
      <c r="T15" s="1">
        <f t="shared" si="6"/>
        <v>2</v>
      </c>
      <c r="U15" s="1">
        <f t="shared" si="7"/>
        <v>0</v>
      </c>
      <c r="V15" s="1">
        <f t="shared" si="8"/>
        <v>0</v>
      </c>
      <c r="W15" s="1">
        <v>12</v>
      </c>
    </row>
    <row r="16" spans="1:27" x14ac:dyDescent="0.25">
      <c r="A16" s="1">
        <f t="shared" si="1"/>
        <v>17</v>
      </c>
      <c r="B16" s="1" t="s">
        <v>37</v>
      </c>
      <c r="C16" s="1">
        <f t="shared" si="2"/>
        <v>0</v>
      </c>
      <c r="D16" s="1">
        <f t="shared" si="3"/>
        <v>1</v>
      </c>
      <c r="E16" s="1">
        <f>COUNTIF(Jogos!AB:AB,Dummy!B16)</f>
        <v>0</v>
      </c>
      <c r="F16" s="1">
        <f>COUNTIF(Jogos!AL:AL,Dummy!B16)</f>
        <v>1</v>
      </c>
      <c r="G16" s="1">
        <f>SUMIF(Jogos!$AB:$AB,Dummy!$B16,Jogos!AF:AF)</f>
        <v>0</v>
      </c>
      <c r="H16" s="1">
        <f>SUMIF(Jogos!$AB:$AB,Dummy!$B16,Jogos!AG:AG)</f>
        <v>0</v>
      </c>
      <c r="I16" s="1">
        <f>SUMIF(Jogos!$AB:$AB,Dummy!$B16,Jogos!AH:AH)</f>
        <v>0</v>
      </c>
      <c r="J16" s="1">
        <f>SUMIF(Jogos!$AL:$AL,Dummy!$B16,Jogos!AP:AP)</f>
        <v>0</v>
      </c>
      <c r="K16" s="1">
        <f>SUMIF(Jogos!$AL:$AL,Dummy!$B16,Jogos!AQ:AQ)</f>
        <v>1</v>
      </c>
      <c r="L16" s="1">
        <f>SUMIF(Jogos!$AL:$AL,Dummy!$B16,Jogos!AR:AR)</f>
        <v>0</v>
      </c>
      <c r="M16" s="1">
        <f>SUMIF(Jogos!AB:AB,B16,Jogos!AD:AD)+SUMIF(Jogos!AL:AL,B16,Jogos!AN:AN)</f>
        <v>1</v>
      </c>
      <c r="N16" s="1">
        <f>SUMIF(Jogos!AB:AB,B16,Jogos!AE:AE)+SUMIF(Jogos!AL:AL,B16,Jogos!AO:AO)</f>
        <v>3</v>
      </c>
      <c r="O16" s="15">
        <f t="shared" si="4"/>
        <v>333.33333333333331</v>
      </c>
      <c r="P16" s="1">
        <f>SUMIF(Jogos!AB:AB,B16,Jogos!AI:AI)+SUMIF(Jogos!AL:AL,B16,Jogos!AS:AS)</f>
        <v>91</v>
      </c>
      <c r="Q16" s="1">
        <f>SUMIF(Jogos!AB:AB,B16,Jogos!AJ:AJ)+SUMIF(Jogos!AL:AL,B16,Jogos!AT:AT)</f>
        <v>97</v>
      </c>
      <c r="R16" s="15">
        <f t="shared" si="0"/>
        <v>938.14432989690727</v>
      </c>
      <c r="S16" s="1">
        <f t="shared" si="5"/>
        <v>2</v>
      </c>
      <c r="T16" s="1">
        <f t="shared" si="6"/>
        <v>0</v>
      </c>
      <c r="U16" s="1">
        <f t="shared" si="7"/>
        <v>2</v>
      </c>
      <c r="V16" s="1">
        <f t="shared" si="8"/>
        <v>0</v>
      </c>
      <c r="W16" s="1">
        <v>13</v>
      </c>
    </row>
    <row r="17" spans="1:23" x14ac:dyDescent="0.25">
      <c r="A17" s="1">
        <f t="shared" si="1"/>
        <v>1</v>
      </c>
      <c r="B17" s="1" t="s">
        <v>40</v>
      </c>
      <c r="C17" s="1">
        <f t="shared" si="2"/>
        <v>6</v>
      </c>
      <c r="D17" s="1">
        <f t="shared" si="3"/>
        <v>2</v>
      </c>
      <c r="E17" s="1">
        <f>COUNTIF(Jogos!AB:AB,Dummy!B17)</f>
        <v>2</v>
      </c>
      <c r="F17" s="1">
        <f>COUNTIF(Jogos!AL:AL,Dummy!B17)</f>
        <v>0</v>
      </c>
      <c r="G17" s="1">
        <f>SUMIF(Jogos!$AB:$AB,Dummy!$B17,Jogos!AF:AF)</f>
        <v>0</v>
      </c>
      <c r="H17" s="1">
        <f>SUMIF(Jogos!$AB:$AB,Dummy!$B17,Jogos!AG:AG)</f>
        <v>2</v>
      </c>
      <c r="I17" s="1">
        <f>SUMIF(Jogos!$AB:$AB,Dummy!$B17,Jogos!AH:AH)</f>
        <v>0</v>
      </c>
      <c r="J17" s="1">
        <f>SUMIF(Jogos!$AL:$AL,Dummy!$B17,Jogos!AP:AP)</f>
        <v>0</v>
      </c>
      <c r="K17" s="1">
        <f>SUMIF(Jogos!$AL:$AL,Dummy!$B17,Jogos!AQ:AQ)</f>
        <v>0</v>
      </c>
      <c r="L17" s="1">
        <f>SUMIF(Jogos!$AL:$AL,Dummy!$B17,Jogos!AR:AR)</f>
        <v>0</v>
      </c>
      <c r="M17" s="1">
        <f>SUMIF(Jogos!AB:AB,B17,Jogos!AD:AD)+SUMIF(Jogos!AL:AL,B17,Jogos!AN:AN)</f>
        <v>6</v>
      </c>
      <c r="N17" s="1">
        <f>SUMIF(Jogos!AB:AB,B17,Jogos!AE:AE)+SUMIF(Jogos!AL:AL,B17,Jogos!AO:AO)</f>
        <v>2</v>
      </c>
      <c r="O17" s="15">
        <f t="shared" si="4"/>
        <v>3000</v>
      </c>
      <c r="P17" s="1">
        <f>SUMIF(Jogos!AB:AB,B17,Jogos!AI:AI)+SUMIF(Jogos!AL:AL,B17,Jogos!AS:AS)</f>
        <v>206</v>
      </c>
      <c r="Q17" s="1">
        <f>SUMIF(Jogos!AB:AB,B17,Jogos!AJ:AJ)+SUMIF(Jogos!AL:AL,B17,Jogos!AT:AT)</f>
        <v>200</v>
      </c>
      <c r="R17" s="15">
        <f t="shared" si="0"/>
        <v>1030</v>
      </c>
      <c r="S17" s="1">
        <f t="shared" si="5"/>
        <v>0</v>
      </c>
      <c r="T17" s="1">
        <f t="shared" si="6"/>
        <v>0</v>
      </c>
      <c r="U17" s="1">
        <f t="shared" si="7"/>
        <v>0</v>
      </c>
      <c r="V17" s="1">
        <f t="shared" si="8"/>
        <v>0</v>
      </c>
      <c r="W17" s="1">
        <v>14</v>
      </c>
    </row>
    <row r="18" spans="1:23" x14ac:dyDescent="0.25">
      <c r="A18" s="1">
        <f t="shared" si="1"/>
        <v>10</v>
      </c>
      <c r="B18" s="1" t="s">
        <v>53</v>
      </c>
      <c r="C18" s="1">
        <f t="shared" si="2"/>
        <v>3</v>
      </c>
      <c r="D18" s="1">
        <f t="shared" si="3"/>
        <v>2</v>
      </c>
      <c r="E18" s="1">
        <f>COUNTIF(Jogos!AB:AB,Dummy!B18)</f>
        <v>1</v>
      </c>
      <c r="F18" s="1">
        <f>COUNTIF(Jogos!AL:AL,Dummy!B18)</f>
        <v>1</v>
      </c>
      <c r="G18" s="1">
        <f>SUMIF(Jogos!$AB:$AB,Dummy!$B18,Jogos!AF:AF)</f>
        <v>0</v>
      </c>
      <c r="H18" s="1">
        <f>SUMIF(Jogos!$AB:$AB,Dummy!$B18,Jogos!AG:AG)</f>
        <v>1</v>
      </c>
      <c r="I18" s="1">
        <f>SUMIF(Jogos!$AB:$AB,Dummy!$B18,Jogos!AH:AH)</f>
        <v>0</v>
      </c>
      <c r="J18" s="1">
        <f>SUMIF(Jogos!$AL:$AL,Dummy!$B18,Jogos!AP:AP)</f>
        <v>0</v>
      </c>
      <c r="K18" s="1">
        <f>SUMIF(Jogos!$AL:$AL,Dummy!$B18,Jogos!AQ:AQ)</f>
        <v>0</v>
      </c>
      <c r="L18" s="1">
        <f>SUMIF(Jogos!$AL:$AL,Dummy!$B18,Jogos!AR:AR)</f>
        <v>1</v>
      </c>
      <c r="M18" s="1">
        <f>SUMIF(Jogos!AB:AB,B18,Jogos!AD:AD)+SUMIF(Jogos!AL:AL,B18,Jogos!AN:AN)</f>
        <v>3</v>
      </c>
      <c r="N18" s="1">
        <f>SUMIF(Jogos!AB:AB,B18,Jogos!AE:AE)+SUMIF(Jogos!AL:AL,B18,Jogos!AO:AO)</f>
        <v>4</v>
      </c>
      <c r="O18" s="15">
        <f t="shared" si="4"/>
        <v>750</v>
      </c>
      <c r="P18" s="1">
        <f>SUMIF(Jogos!AB:AB,B18,Jogos!AI:AI)+SUMIF(Jogos!AL:AL,B18,Jogos!AS:AS)</f>
        <v>153</v>
      </c>
      <c r="Q18" s="1">
        <f>SUMIF(Jogos!AB:AB,B18,Jogos!AJ:AJ)+SUMIF(Jogos!AL:AL,B18,Jogos!AT:AT)</f>
        <v>168</v>
      </c>
      <c r="R18" s="15">
        <f t="shared" si="0"/>
        <v>910.71428571428567</v>
      </c>
      <c r="S18" s="1">
        <f t="shared" si="5"/>
        <v>1</v>
      </c>
      <c r="T18" s="1">
        <f t="shared" si="6"/>
        <v>5</v>
      </c>
      <c r="U18" s="1">
        <f t="shared" si="7"/>
        <v>0</v>
      </c>
      <c r="V18" s="1">
        <f t="shared" si="8"/>
        <v>0</v>
      </c>
      <c r="W18" s="1">
        <v>15</v>
      </c>
    </row>
    <row r="19" spans="1:23" x14ac:dyDescent="0.25">
      <c r="A19" s="1">
        <f t="shared" si="1"/>
        <v>15</v>
      </c>
      <c r="B19" s="1" t="s">
        <v>30</v>
      </c>
      <c r="C19" s="1">
        <f t="shared" si="2"/>
        <v>0</v>
      </c>
      <c r="D19" s="1">
        <f t="shared" si="3"/>
        <v>1</v>
      </c>
      <c r="E19" s="1">
        <f>COUNTIF(Jogos!AB:AB,Dummy!B19)</f>
        <v>0</v>
      </c>
      <c r="F19" s="1">
        <f>COUNTIF(Jogos!AL:AL,Dummy!B19)</f>
        <v>1</v>
      </c>
      <c r="G19" s="1">
        <f>SUMIF(Jogos!$AB:$AB,Dummy!$B19,Jogos!AF:AF)</f>
        <v>0</v>
      </c>
      <c r="H19" s="1">
        <f>SUMIF(Jogos!$AB:$AB,Dummy!$B19,Jogos!AG:AG)</f>
        <v>0</v>
      </c>
      <c r="I19" s="1">
        <f>SUMIF(Jogos!$AB:$AB,Dummy!$B19,Jogos!AH:AH)</f>
        <v>0</v>
      </c>
      <c r="J19" s="1">
        <f>SUMIF(Jogos!$AL:$AL,Dummy!$B19,Jogos!AP:AP)</f>
        <v>0</v>
      </c>
      <c r="K19" s="1">
        <f>SUMIF(Jogos!$AL:$AL,Dummy!$B19,Jogos!AQ:AQ)</f>
        <v>1</v>
      </c>
      <c r="L19" s="1">
        <f>SUMIF(Jogos!$AL:$AL,Dummy!$B19,Jogos!AR:AR)</f>
        <v>0</v>
      </c>
      <c r="M19" s="1">
        <f>SUMIF(Jogos!AB:AB,B19,Jogos!AD:AD)+SUMIF(Jogos!AL:AL,B19,Jogos!AN:AN)</f>
        <v>1</v>
      </c>
      <c r="N19" s="1">
        <f>SUMIF(Jogos!AB:AB,B19,Jogos!AE:AE)+SUMIF(Jogos!AL:AL,B19,Jogos!AO:AO)</f>
        <v>3</v>
      </c>
      <c r="O19" s="15">
        <f t="shared" si="4"/>
        <v>333.33333333333331</v>
      </c>
      <c r="P19" s="1">
        <f>SUMIF(Jogos!AB:AB,B19,Jogos!AI:AI)+SUMIF(Jogos!AL:AL,B19,Jogos!AS:AS)</f>
        <v>93</v>
      </c>
      <c r="Q19" s="1">
        <f>SUMIF(Jogos!AB:AB,B19,Jogos!AJ:AJ)+SUMIF(Jogos!AL:AL,B19,Jogos!AT:AT)</f>
        <v>87</v>
      </c>
      <c r="R19" s="15">
        <f t="shared" si="0"/>
        <v>1068.9655172413793</v>
      </c>
      <c r="S19" s="1">
        <f t="shared" si="5"/>
        <v>2</v>
      </c>
      <c r="T19" s="1">
        <f t="shared" si="6"/>
        <v>0</v>
      </c>
      <c r="U19" s="1">
        <f t="shared" si="7"/>
        <v>0</v>
      </c>
      <c r="V19" s="1">
        <f t="shared" si="8"/>
        <v>0</v>
      </c>
      <c r="W19" s="1">
        <v>16</v>
      </c>
    </row>
    <row r="20" spans="1:23" x14ac:dyDescent="0.25">
      <c r="A20" s="1">
        <f t="shared" si="1"/>
        <v>5</v>
      </c>
      <c r="B20" s="1" t="s">
        <v>98</v>
      </c>
      <c r="C20" s="1">
        <f t="shared" si="2"/>
        <v>3</v>
      </c>
      <c r="D20" s="1">
        <f t="shared" si="3"/>
        <v>1</v>
      </c>
      <c r="E20" s="1">
        <f>COUNTIF(Jogos!AB:AB,Dummy!B20)</f>
        <v>1</v>
      </c>
      <c r="F20" s="1">
        <f>COUNTIF(Jogos!AL:AL,Dummy!B20)</f>
        <v>0</v>
      </c>
      <c r="G20" s="1">
        <f>SUMIF(Jogos!$AB:$AB,Dummy!$B20,Jogos!AF:AF)</f>
        <v>1</v>
      </c>
      <c r="H20" s="1">
        <f>SUMIF(Jogos!$AB:$AB,Dummy!$B20,Jogos!AG:AG)</f>
        <v>0</v>
      </c>
      <c r="I20" s="1">
        <f>SUMIF(Jogos!$AB:$AB,Dummy!$B20,Jogos!AH:AH)</f>
        <v>0</v>
      </c>
      <c r="J20" s="1">
        <f>SUMIF(Jogos!$AL:$AL,Dummy!$B20,Jogos!AP:AP)</f>
        <v>0</v>
      </c>
      <c r="K20" s="1">
        <f>SUMIF(Jogos!$AL:$AL,Dummy!$B20,Jogos!AQ:AQ)</f>
        <v>0</v>
      </c>
      <c r="L20" s="1">
        <f>SUMIF(Jogos!$AL:$AL,Dummy!$B20,Jogos!AR:AR)</f>
        <v>0</v>
      </c>
      <c r="M20" s="1">
        <f>SUMIF(Jogos!AB:AB,B20,Jogos!AD:AD)+SUMIF(Jogos!AL:AL,B20,Jogos!AN:AN)</f>
        <v>3</v>
      </c>
      <c r="N20" s="1">
        <f>SUMIF(Jogos!AB:AB,B20,Jogos!AE:AE)+SUMIF(Jogos!AL:AL,B20,Jogos!AO:AO)</f>
        <v>0</v>
      </c>
      <c r="O20" s="15" t="str">
        <f t="shared" si="4"/>
        <v>MAX</v>
      </c>
      <c r="P20" s="1">
        <f>SUMIF(Jogos!AB:AB,B20,Jogos!AI:AI)+SUMIF(Jogos!AL:AL,B20,Jogos!AS:AS)</f>
        <v>75</v>
      </c>
      <c r="Q20" s="1">
        <f>SUMIF(Jogos!AB:AB,B20,Jogos!AJ:AJ)+SUMIF(Jogos!AL:AL,B20,Jogos!AT:AT)</f>
        <v>65</v>
      </c>
      <c r="R20" s="15">
        <f t="shared" si="0"/>
        <v>1153.8461538461538</v>
      </c>
      <c r="S20" s="1">
        <f t="shared" si="5"/>
        <v>1</v>
      </c>
      <c r="T20" s="1">
        <f t="shared" si="6"/>
        <v>0</v>
      </c>
      <c r="U20" s="1">
        <f t="shared" si="7"/>
        <v>0</v>
      </c>
      <c r="V20" s="1">
        <f t="shared" si="8"/>
        <v>0</v>
      </c>
      <c r="W20" s="1">
        <v>17</v>
      </c>
    </row>
    <row r="23" spans="1:23" ht="18.75" x14ac:dyDescent="0.25">
      <c r="A23" s="35" t="s">
        <v>85</v>
      </c>
    </row>
    <row r="25" spans="1:23" x14ac:dyDescent="0.25">
      <c r="D25" s="58" t="s">
        <v>14</v>
      </c>
      <c r="E25" s="58"/>
      <c r="F25" s="58"/>
      <c r="G25" s="58" t="s">
        <v>54</v>
      </c>
      <c r="H25" s="58"/>
      <c r="I25" s="58"/>
      <c r="J25" s="58"/>
      <c r="K25" s="58"/>
      <c r="L25" s="58"/>
      <c r="M25" s="58" t="s">
        <v>55</v>
      </c>
      <c r="N25" s="58"/>
      <c r="O25" s="58"/>
      <c r="P25" s="58" t="s">
        <v>56</v>
      </c>
      <c r="Q25" s="58"/>
      <c r="R25" s="58"/>
      <c r="S25" s="58" t="s">
        <v>57</v>
      </c>
      <c r="T25" s="58"/>
      <c r="U25" s="58"/>
      <c r="V25" s="58"/>
      <c r="W25" s="58"/>
    </row>
    <row r="26" spans="1:23" x14ac:dyDescent="0.25">
      <c r="A26" s="2" t="s">
        <v>43</v>
      </c>
      <c r="B26" s="2" t="s">
        <v>44</v>
      </c>
      <c r="C26" s="2" t="s">
        <v>45</v>
      </c>
      <c r="D26" s="2" t="s">
        <v>10</v>
      </c>
      <c r="E26" s="2" t="s">
        <v>20</v>
      </c>
      <c r="F26" s="2" t="s">
        <v>25</v>
      </c>
      <c r="G26" s="3" t="s">
        <v>15</v>
      </c>
      <c r="H26" s="3" t="s">
        <v>17</v>
      </c>
      <c r="I26" s="3" t="s">
        <v>16</v>
      </c>
      <c r="J26" s="3" t="s">
        <v>26</v>
      </c>
      <c r="K26" s="3" t="s">
        <v>27</v>
      </c>
      <c r="L26" s="3" t="s">
        <v>28</v>
      </c>
      <c r="M26" s="2" t="s">
        <v>18</v>
      </c>
      <c r="N26" s="2" t="s">
        <v>19</v>
      </c>
      <c r="O26" s="2" t="s">
        <v>46</v>
      </c>
      <c r="P26" s="2" t="s">
        <v>47</v>
      </c>
      <c r="Q26" s="2" t="s">
        <v>21</v>
      </c>
      <c r="R26" s="2" t="s">
        <v>46</v>
      </c>
      <c r="S26" s="2" t="s">
        <v>56</v>
      </c>
      <c r="T26" s="2" t="s">
        <v>58</v>
      </c>
      <c r="U26" s="2" t="s">
        <v>59</v>
      </c>
      <c r="V26" s="2" t="s">
        <v>61</v>
      </c>
      <c r="W26" s="2" t="s">
        <v>60</v>
      </c>
    </row>
    <row r="27" spans="1:23" x14ac:dyDescent="0.25">
      <c r="A27" s="1">
        <f>RANK(E27,$E$27:$E$34)+SUM(S27:V27)</f>
        <v>8</v>
      </c>
      <c r="B27" s="1" t="str">
        <f>Z1</f>
        <v>China</v>
      </c>
      <c r="C27" s="1">
        <f>VLOOKUP($B27,$B$3:$R$20,2,FALSE)</f>
        <v>3</v>
      </c>
      <c r="D27" s="1">
        <f>VLOOKUP($B27,$B$3:$R$20,3,FALSE)</f>
        <v>2</v>
      </c>
      <c r="E27" s="1">
        <f>VLOOKUP($B27,$B$3:$R$20,4,FALSE)</f>
        <v>1</v>
      </c>
      <c r="F27" s="1">
        <f>VLOOKUP($B27,$B$3:$R$20,5,FALSE)</f>
        <v>1</v>
      </c>
      <c r="G27" s="1">
        <f>VLOOKUP($B27,$B$3:$R$20,6,FALSE)</f>
        <v>1</v>
      </c>
      <c r="H27" s="1">
        <f>VLOOKUP($B27,$B$3:$R$20,7,FALSE)</f>
        <v>0</v>
      </c>
      <c r="I27" s="1">
        <f>VLOOKUP($B27,$B$3:$R$20,8,FALSE)</f>
        <v>0</v>
      </c>
      <c r="J27" s="1">
        <f>VLOOKUP($B27,$B$3:$R$20,9,FALSE)</f>
        <v>0</v>
      </c>
      <c r="K27" s="1">
        <f>VLOOKUP($B27,$B$3:$R$20,10,FALSE)</f>
        <v>0</v>
      </c>
      <c r="L27" s="1">
        <f>VLOOKUP($B27,$B$3:$R$20,11,FALSE)</f>
        <v>1</v>
      </c>
      <c r="M27" s="1">
        <f>VLOOKUP($B27,$B$3:$R$20,12,FALSE)</f>
        <v>3</v>
      </c>
      <c r="N27" s="1">
        <f>VLOOKUP($B27,$B$3:$R$20,13,FALSE)</f>
        <v>3</v>
      </c>
      <c r="O27" s="36">
        <f>VLOOKUP($B27,$B$3:$R$20,14,FALSE)</f>
        <v>1000</v>
      </c>
      <c r="P27" s="1">
        <f>VLOOKUP($B27,$B$3:$R$20,15,FALSE)</f>
        <v>134</v>
      </c>
      <c r="Q27" s="1">
        <f>VLOOKUP($B27,$B$3:$R$20,16,FALSE)</f>
        <v>141</v>
      </c>
      <c r="R27" s="36">
        <f>VLOOKUP($B27,$B$3:$R$20,17,FALSE)</f>
        <v>950.35460992907804</v>
      </c>
      <c r="S27" s="1">
        <f>SUMPRODUCT(($E$27:$E$34=E27)*($C$27:$C$34&gt;C27))</f>
        <v>1</v>
      </c>
      <c r="T27" s="1">
        <f>SUMPRODUCT(($E$27:$E$34=E27)*($C$27:$C$34=C27)*($O$27:$O$34&gt;O27))</f>
        <v>3</v>
      </c>
      <c r="U27" s="1">
        <f>SUMPRODUCT(($E$27:$E$34=E27)*($C$27:$C$34=C27)*($O$27:$O$34=O27)*($R$27:$R$34&gt;R27))</f>
        <v>0</v>
      </c>
      <c r="V27" s="1">
        <f>SUMPRODUCT(($E$27:$E$34=E27)*($C$27:$C$34=C27)*($O$27:$O$34=O27)*($R$27:$R$34=R27)*($W$27:$W$34&lt;W27))</f>
        <v>0</v>
      </c>
      <c r="W27" s="1">
        <v>0</v>
      </c>
    </row>
    <row r="28" spans="1:23" x14ac:dyDescent="0.25">
      <c r="A28" s="1">
        <f t="shared" ref="A28:A34" si="10">RANK(E28,$E$27:$E$34)+SUM(S28:V28)</f>
        <v>1</v>
      </c>
      <c r="B28" s="1" t="str">
        <f>VLOOKUP(Z3,$A$3:$R$20,2,FALSE)</f>
        <v>Polônia</v>
      </c>
      <c r="C28" s="1">
        <f t="shared" ref="C28:C34" si="11">VLOOKUP($B28,$B$3:$R$20,2,FALSE)</f>
        <v>6</v>
      </c>
      <c r="D28" s="1">
        <f t="shared" ref="D28:D34" si="12">VLOOKUP($B28,$B$3:$R$20,3,FALSE)</f>
        <v>2</v>
      </c>
      <c r="E28" s="1">
        <f t="shared" ref="E28:E34" si="13">VLOOKUP($B28,$B$3:$R$20,4,FALSE)</f>
        <v>2</v>
      </c>
      <c r="F28" s="1">
        <f t="shared" ref="F28:F34" si="14">VLOOKUP($B28,$B$3:$R$20,5,FALSE)</f>
        <v>0</v>
      </c>
      <c r="G28" s="1">
        <f t="shared" ref="G28:G34" si="15">VLOOKUP($B28,$B$3:$R$20,6,FALSE)</f>
        <v>0</v>
      </c>
      <c r="H28" s="1">
        <f t="shared" ref="H28:H34" si="16">VLOOKUP($B28,$B$3:$R$20,7,FALSE)</f>
        <v>2</v>
      </c>
      <c r="I28" s="1">
        <f t="shared" ref="I28:I34" si="17">VLOOKUP($B28,$B$3:$R$20,8,FALSE)</f>
        <v>0</v>
      </c>
      <c r="J28" s="1">
        <f t="shared" ref="J28:J34" si="18">VLOOKUP($B28,$B$3:$R$20,9,FALSE)</f>
        <v>0</v>
      </c>
      <c r="K28" s="1">
        <f t="shared" ref="K28:K34" si="19">VLOOKUP($B28,$B$3:$R$20,10,FALSE)</f>
        <v>0</v>
      </c>
      <c r="L28" s="1">
        <f t="shared" ref="L28:L34" si="20">VLOOKUP($B28,$B$3:$R$20,11,FALSE)</f>
        <v>0</v>
      </c>
      <c r="M28" s="1">
        <f t="shared" ref="M28:M34" si="21">VLOOKUP($B28,$B$3:$R$20,12,FALSE)</f>
        <v>6</v>
      </c>
      <c r="N28" s="1">
        <f t="shared" ref="N28:N34" si="22">VLOOKUP($B28,$B$3:$R$20,13,FALSE)</f>
        <v>2</v>
      </c>
      <c r="O28" s="36">
        <f t="shared" ref="O28:O34" si="23">VLOOKUP($B28,$B$3:$R$20,14,FALSE)</f>
        <v>3000</v>
      </c>
      <c r="P28" s="1">
        <f t="shared" ref="P28:P34" si="24">VLOOKUP($B28,$B$3:$R$20,15,FALSE)</f>
        <v>206</v>
      </c>
      <c r="Q28" s="1">
        <f t="shared" ref="Q28:Q34" si="25">VLOOKUP($B28,$B$3:$R$20,16,FALSE)</f>
        <v>200</v>
      </c>
      <c r="R28" s="36">
        <f t="shared" ref="R28:R34" si="26">VLOOKUP($B28,$B$3:$R$20,17,FALSE)</f>
        <v>1030</v>
      </c>
      <c r="S28" s="1">
        <f t="shared" ref="S28:S34" si="27">SUMPRODUCT(($E$27:$E$34=E28)*($C$27:$C$34&gt;C28))</f>
        <v>0</v>
      </c>
      <c r="T28" s="1">
        <f t="shared" ref="T28:T34" si="28">SUMPRODUCT(($E$27:$E$34=E28)*($C$27:$C$34=C28)*($O$27:$O$34&gt;O28))</f>
        <v>0</v>
      </c>
      <c r="U28" s="1">
        <f t="shared" ref="U28:U34" si="29">SUMPRODUCT(($E$27:$E$34=E28)*($C$27:$C$34=C28)*($O$27:$O$34=O28)*($R$27:$R$34&gt;R28))</f>
        <v>0</v>
      </c>
      <c r="V28" s="1">
        <f t="shared" ref="V28:V34" si="30">SUMPRODUCT(($E$27:$E$34=E28)*($C$27:$C$34=C28)*($O$27:$O$34=O28)*($R$27:$R$34=R28)*($W$27:$W$34&lt;W28))</f>
        <v>0</v>
      </c>
      <c r="W28" s="1">
        <v>1</v>
      </c>
    </row>
    <row r="29" spans="1:23" x14ac:dyDescent="0.25">
      <c r="A29" s="1">
        <f t="shared" si="10"/>
        <v>2</v>
      </c>
      <c r="B29" s="1" t="str">
        <f t="shared" ref="B29:B34" si="31">VLOOKUP(Z4,$A$3:$R$20,2,FALSE)</f>
        <v>Itália</v>
      </c>
      <c r="C29" s="1">
        <f t="shared" si="11"/>
        <v>5</v>
      </c>
      <c r="D29" s="1">
        <f t="shared" si="12"/>
        <v>2</v>
      </c>
      <c r="E29" s="1">
        <f t="shared" si="13"/>
        <v>2</v>
      </c>
      <c r="F29" s="1">
        <f t="shared" si="14"/>
        <v>0</v>
      </c>
      <c r="G29" s="1">
        <f t="shared" si="15"/>
        <v>0</v>
      </c>
      <c r="H29" s="1">
        <f t="shared" si="16"/>
        <v>1</v>
      </c>
      <c r="I29" s="1">
        <f t="shared" si="17"/>
        <v>1</v>
      </c>
      <c r="J29" s="1">
        <f t="shared" si="18"/>
        <v>0</v>
      </c>
      <c r="K29" s="1">
        <f t="shared" si="19"/>
        <v>0</v>
      </c>
      <c r="L29" s="1">
        <f t="shared" si="20"/>
        <v>0</v>
      </c>
      <c r="M29" s="1">
        <f t="shared" si="21"/>
        <v>6</v>
      </c>
      <c r="N29" s="1">
        <f t="shared" si="22"/>
        <v>3</v>
      </c>
      <c r="O29" s="36">
        <f t="shared" si="23"/>
        <v>2000</v>
      </c>
      <c r="P29" s="1">
        <f t="shared" si="24"/>
        <v>203</v>
      </c>
      <c r="Q29" s="1">
        <f t="shared" si="25"/>
        <v>182</v>
      </c>
      <c r="R29" s="36">
        <f t="shared" si="26"/>
        <v>1115.3846153846155</v>
      </c>
      <c r="S29" s="1">
        <f t="shared" si="27"/>
        <v>1</v>
      </c>
      <c r="T29" s="1">
        <f t="shared" si="28"/>
        <v>0</v>
      </c>
      <c r="U29" s="1">
        <f t="shared" si="29"/>
        <v>0</v>
      </c>
      <c r="V29" s="1">
        <f t="shared" si="30"/>
        <v>0</v>
      </c>
      <c r="W29" s="1">
        <v>2</v>
      </c>
    </row>
    <row r="30" spans="1:23" x14ac:dyDescent="0.25">
      <c r="A30" s="1">
        <f t="shared" si="10"/>
        <v>3</v>
      </c>
      <c r="B30" s="1" t="str">
        <f t="shared" si="31"/>
        <v>Argentina</v>
      </c>
      <c r="C30" s="1">
        <f t="shared" si="11"/>
        <v>5</v>
      </c>
      <c r="D30" s="1">
        <f t="shared" si="12"/>
        <v>2</v>
      </c>
      <c r="E30" s="1">
        <f t="shared" si="13"/>
        <v>2</v>
      </c>
      <c r="F30" s="1">
        <f t="shared" si="14"/>
        <v>0</v>
      </c>
      <c r="G30" s="1">
        <f t="shared" si="15"/>
        <v>0</v>
      </c>
      <c r="H30" s="1">
        <f t="shared" si="16"/>
        <v>1</v>
      </c>
      <c r="I30" s="1">
        <f t="shared" si="17"/>
        <v>1</v>
      </c>
      <c r="J30" s="1">
        <f t="shared" si="18"/>
        <v>0</v>
      </c>
      <c r="K30" s="1">
        <f t="shared" si="19"/>
        <v>0</v>
      </c>
      <c r="L30" s="1">
        <f t="shared" si="20"/>
        <v>0</v>
      </c>
      <c r="M30" s="1">
        <f t="shared" si="21"/>
        <v>6</v>
      </c>
      <c r="N30" s="1">
        <f t="shared" si="22"/>
        <v>3</v>
      </c>
      <c r="O30" s="36">
        <f t="shared" si="23"/>
        <v>2000</v>
      </c>
      <c r="P30" s="1">
        <f t="shared" si="24"/>
        <v>188</v>
      </c>
      <c r="Q30" s="1">
        <f t="shared" si="25"/>
        <v>190</v>
      </c>
      <c r="R30" s="36">
        <f t="shared" si="26"/>
        <v>989.47368421052624</v>
      </c>
      <c r="S30" s="1">
        <f t="shared" si="27"/>
        <v>1</v>
      </c>
      <c r="T30" s="1">
        <f t="shared" si="28"/>
        <v>0</v>
      </c>
      <c r="U30" s="1">
        <f t="shared" si="29"/>
        <v>1</v>
      </c>
      <c r="V30" s="1">
        <f t="shared" si="30"/>
        <v>0</v>
      </c>
      <c r="W30" s="1">
        <v>3</v>
      </c>
    </row>
    <row r="31" spans="1:23" x14ac:dyDescent="0.25">
      <c r="A31" s="1">
        <f t="shared" si="10"/>
        <v>4</v>
      </c>
      <c r="B31" s="1" t="str">
        <f t="shared" si="31"/>
        <v>Brasil</v>
      </c>
      <c r="C31" s="1">
        <f t="shared" si="11"/>
        <v>4</v>
      </c>
      <c r="D31" s="1">
        <f t="shared" si="12"/>
        <v>2</v>
      </c>
      <c r="E31" s="1">
        <f t="shared" si="13"/>
        <v>1</v>
      </c>
      <c r="F31" s="1">
        <f t="shared" si="14"/>
        <v>1</v>
      </c>
      <c r="G31" s="1">
        <f t="shared" si="15"/>
        <v>1</v>
      </c>
      <c r="H31" s="1">
        <f t="shared" si="16"/>
        <v>0</v>
      </c>
      <c r="I31" s="1">
        <f t="shared" si="17"/>
        <v>0</v>
      </c>
      <c r="J31" s="1">
        <f t="shared" si="18"/>
        <v>1</v>
      </c>
      <c r="K31" s="1">
        <f t="shared" si="19"/>
        <v>0</v>
      </c>
      <c r="L31" s="1">
        <f t="shared" si="20"/>
        <v>0</v>
      </c>
      <c r="M31" s="1">
        <f t="shared" si="21"/>
        <v>5</v>
      </c>
      <c r="N31" s="1">
        <f t="shared" si="22"/>
        <v>3</v>
      </c>
      <c r="O31" s="36">
        <f t="shared" si="23"/>
        <v>1666.6666666666667</v>
      </c>
      <c r="P31" s="1">
        <f t="shared" si="24"/>
        <v>187</v>
      </c>
      <c r="Q31" s="1">
        <f t="shared" si="25"/>
        <v>162</v>
      </c>
      <c r="R31" s="36">
        <f t="shared" si="26"/>
        <v>1154.320987654321</v>
      </c>
      <c r="S31" s="1">
        <f t="shared" si="27"/>
        <v>0</v>
      </c>
      <c r="T31" s="1">
        <f t="shared" si="28"/>
        <v>0</v>
      </c>
      <c r="U31" s="1">
        <f t="shared" si="29"/>
        <v>0</v>
      </c>
      <c r="V31" s="1">
        <f t="shared" si="30"/>
        <v>0</v>
      </c>
      <c r="W31" s="1">
        <v>4</v>
      </c>
    </row>
    <row r="32" spans="1:23" x14ac:dyDescent="0.25">
      <c r="A32" s="1">
        <f t="shared" si="10"/>
        <v>5</v>
      </c>
      <c r="B32" s="1" t="str">
        <f t="shared" si="31"/>
        <v>Ucrânia</v>
      </c>
      <c r="C32" s="1">
        <f t="shared" si="11"/>
        <v>3</v>
      </c>
      <c r="D32" s="1">
        <f t="shared" si="12"/>
        <v>1</v>
      </c>
      <c r="E32" s="1">
        <f t="shared" si="13"/>
        <v>1</v>
      </c>
      <c r="F32" s="1">
        <f t="shared" si="14"/>
        <v>0</v>
      </c>
      <c r="G32" s="1">
        <f t="shared" si="15"/>
        <v>1</v>
      </c>
      <c r="H32" s="1">
        <f t="shared" si="16"/>
        <v>0</v>
      </c>
      <c r="I32" s="1">
        <f t="shared" si="17"/>
        <v>0</v>
      </c>
      <c r="J32" s="1">
        <f t="shared" si="18"/>
        <v>0</v>
      </c>
      <c r="K32" s="1">
        <f t="shared" si="19"/>
        <v>0</v>
      </c>
      <c r="L32" s="1">
        <f t="shared" si="20"/>
        <v>0</v>
      </c>
      <c r="M32" s="1">
        <f t="shared" si="21"/>
        <v>3</v>
      </c>
      <c r="N32" s="1">
        <f t="shared" si="22"/>
        <v>0</v>
      </c>
      <c r="O32" s="36" t="str">
        <f t="shared" si="23"/>
        <v>MAX</v>
      </c>
      <c r="P32" s="1">
        <f t="shared" si="24"/>
        <v>75</v>
      </c>
      <c r="Q32" s="1">
        <f t="shared" si="25"/>
        <v>65</v>
      </c>
      <c r="R32" s="36">
        <f t="shared" si="26"/>
        <v>1153.8461538461538</v>
      </c>
      <c r="S32" s="1">
        <f t="shared" si="27"/>
        <v>1</v>
      </c>
      <c r="T32" s="1">
        <f t="shared" si="28"/>
        <v>0</v>
      </c>
      <c r="U32" s="1">
        <f t="shared" si="29"/>
        <v>0</v>
      </c>
      <c r="V32" s="1">
        <f t="shared" si="30"/>
        <v>0</v>
      </c>
      <c r="W32" s="1">
        <v>5</v>
      </c>
    </row>
    <row r="33" spans="1:23" x14ac:dyDescent="0.25">
      <c r="A33" s="1">
        <f t="shared" si="10"/>
        <v>6</v>
      </c>
      <c r="B33" s="1" t="str">
        <f t="shared" si="31"/>
        <v>Eslovênia</v>
      </c>
      <c r="C33" s="1">
        <f t="shared" si="11"/>
        <v>3</v>
      </c>
      <c r="D33" s="1">
        <f t="shared" si="12"/>
        <v>1</v>
      </c>
      <c r="E33" s="1">
        <f t="shared" si="13"/>
        <v>1</v>
      </c>
      <c r="F33" s="1">
        <f t="shared" si="14"/>
        <v>0</v>
      </c>
      <c r="G33" s="1">
        <f t="shared" si="15"/>
        <v>0</v>
      </c>
      <c r="H33" s="1">
        <f t="shared" si="16"/>
        <v>1</v>
      </c>
      <c r="I33" s="1">
        <f t="shared" si="17"/>
        <v>0</v>
      </c>
      <c r="J33" s="1">
        <f t="shared" si="18"/>
        <v>0</v>
      </c>
      <c r="K33" s="1">
        <f t="shared" si="19"/>
        <v>0</v>
      </c>
      <c r="L33" s="1">
        <f t="shared" si="20"/>
        <v>0</v>
      </c>
      <c r="M33" s="1">
        <f t="shared" si="21"/>
        <v>3</v>
      </c>
      <c r="N33" s="1">
        <f t="shared" si="22"/>
        <v>1</v>
      </c>
      <c r="O33" s="36">
        <f t="shared" si="23"/>
        <v>3000</v>
      </c>
      <c r="P33" s="1">
        <f t="shared" si="24"/>
        <v>96</v>
      </c>
      <c r="Q33" s="1">
        <f t="shared" si="25"/>
        <v>80</v>
      </c>
      <c r="R33" s="36">
        <f t="shared" si="26"/>
        <v>1200</v>
      </c>
      <c r="S33" s="1">
        <f t="shared" si="27"/>
        <v>1</v>
      </c>
      <c r="T33" s="1">
        <f t="shared" si="28"/>
        <v>1</v>
      </c>
      <c r="U33" s="1">
        <f t="shared" si="29"/>
        <v>0</v>
      </c>
      <c r="V33" s="1">
        <f t="shared" si="30"/>
        <v>0</v>
      </c>
      <c r="W33" s="1">
        <v>6</v>
      </c>
    </row>
    <row r="34" spans="1:23" x14ac:dyDescent="0.25">
      <c r="A34" s="1">
        <f t="shared" si="10"/>
        <v>7</v>
      </c>
      <c r="B34" s="1" t="str">
        <f t="shared" si="31"/>
        <v>Japão</v>
      </c>
      <c r="C34" s="1">
        <f t="shared" si="11"/>
        <v>3</v>
      </c>
      <c r="D34" s="1">
        <f t="shared" si="12"/>
        <v>2</v>
      </c>
      <c r="E34" s="1">
        <f t="shared" si="13"/>
        <v>1</v>
      </c>
      <c r="F34" s="1">
        <f t="shared" si="14"/>
        <v>1</v>
      </c>
      <c r="G34" s="1">
        <f t="shared" si="15"/>
        <v>1</v>
      </c>
      <c r="H34" s="1">
        <f t="shared" si="16"/>
        <v>0</v>
      </c>
      <c r="I34" s="1">
        <f t="shared" si="17"/>
        <v>0</v>
      </c>
      <c r="J34" s="1">
        <f t="shared" si="18"/>
        <v>0</v>
      </c>
      <c r="K34" s="1">
        <f t="shared" si="19"/>
        <v>1</v>
      </c>
      <c r="L34" s="1">
        <f t="shared" si="20"/>
        <v>0</v>
      </c>
      <c r="M34" s="1">
        <f t="shared" si="21"/>
        <v>4</v>
      </c>
      <c r="N34" s="1">
        <f t="shared" si="22"/>
        <v>3</v>
      </c>
      <c r="O34" s="36">
        <f t="shared" si="23"/>
        <v>1333.3333333333333</v>
      </c>
      <c r="P34" s="1">
        <f t="shared" si="24"/>
        <v>184</v>
      </c>
      <c r="Q34" s="1">
        <f t="shared" si="25"/>
        <v>168</v>
      </c>
      <c r="R34" s="36">
        <f t="shared" si="26"/>
        <v>1095.2380952380954</v>
      </c>
      <c r="S34" s="1">
        <f t="shared" si="27"/>
        <v>1</v>
      </c>
      <c r="T34" s="1">
        <f t="shared" si="28"/>
        <v>2</v>
      </c>
      <c r="U34" s="1">
        <f t="shared" si="29"/>
        <v>0</v>
      </c>
      <c r="V34" s="1">
        <f t="shared" si="30"/>
        <v>0</v>
      </c>
      <c r="W34" s="1">
        <v>7</v>
      </c>
    </row>
    <row r="37" spans="1:23" x14ac:dyDescent="0.25">
      <c r="A37" s="1">
        <v>1</v>
      </c>
      <c r="B37" s="1" t="str">
        <f>VLOOKUP($A37,$A$27:$D$34,2,FALSE)</f>
        <v>Polônia</v>
      </c>
      <c r="C37" s="1">
        <f>VLOOKUP($A37,$A$27:$D$34,4,FALSE)</f>
        <v>2</v>
      </c>
    </row>
    <row r="38" spans="1:23" x14ac:dyDescent="0.25">
      <c r="A38" s="1">
        <v>2</v>
      </c>
      <c r="B38" s="1" t="str">
        <f t="shared" ref="B38:B44" si="32">VLOOKUP($A38,$A$27:$D$34,2,FALSE)</f>
        <v>Itália</v>
      </c>
      <c r="C38" s="1">
        <f t="shared" ref="C38:C44" si="33">VLOOKUP($A38,$A$27:$D$34,4,FALSE)</f>
        <v>2</v>
      </c>
    </row>
    <row r="39" spans="1:23" x14ac:dyDescent="0.25">
      <c r="A39" s="1">
        <v>3</v>
      </c>
      <c r="B39" s="1" t="str">
        <f t="shared" si="32"/>
        <v>Argentina</v>
      </c>
      <c r="C39" s="1">
        <f t="shared" si="33"/>
        <v>2</v>
      </c>
    </row>
    <row r="40" spans="1:23" x14ac:dyDescent="0.25">
      <c r="A40" s="1">
        <v>4</v>
      </c>
      <c r="B40" s="1" t="str">
        <f t="shared" si="32"/>
        <v>Brasil</v>
      </c>
      <c r="C40" s="1">
        <f t="shared" si="33"/>
        <v>2</v>
      </c>
    </row>
    <row r="41" spans="1:23" x14ac:dyDescent="0.25">
      <c r="A41" s="1">
        <v>5</v>
      </c>
      <c r="B41" s="1" t="str">
        <f t="shared" si="32"/>
        <v>Ucrânia</v>
      </c>
      <c r="C41" s="1">
        <f t="shared" si="33"/>
        <v>1</v>
      </c>
    </row>
    <row r="42" spans="1:23" x14ac:dyDescent="0.25">
      <c r="A42" s="1">
        <v>6</v>
      </c>
      <c r="B42" s="1" t="str">
        <f t="shared" si="32"/>
        <v>Eslovênia</v>
      </c>
      <c r="C42" s="1">
        <f t="shared" si="33"/>
        <v>1</v>
      </c>
    </row>
    <row r="43" spans="1:23" x14ac:dyDescent="0.25">
      <c r="A43" s="1">
        <v>7</v>
      </c>
      <c r="B43" s="1" t="str">
        <f t="shared" si="32"/>
        <v>Japão</v>
      </c>
      <c r="C43" s="1">
        <f t="shared" si="33"/>
        <v>2</v>
      </c>
    </row>
    <row r="44" spans="1:23" x14ac:dyDescent="0.25">
      <c r="A44" s="1">
        <v>8</v>
      </c>
      <c r="B44" s="1" t="str">
        <f t="shared" si="32"/>
        <v>China</v>
      </c>
      <c r="C44" s="1">
        <f t="shared" si="33"/>
        <v>2</v>
      </c>
    </row>
  </sheetData>
  <mergeCells count="10">
    <mergeCell ref="D25:F25"/>
    <mergeCell ref="G25:L25"/>
    <mergeCell ref="M25:O25"/>
    <mergeCell ref="P25:R25"/>
    <mergeCell ref="S25:W25"/>
    <mergeCell ref="D1:F1"/>
    <mergeCell ref="G1:L1"/>
    <mergeCell ref="M1:O1"/>
    <mergeCell ref="P1:R1"/>
    <mergeCell ref="S1:W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L132"/>
  <sheetViews>
    <sheetView showGridLines="0" showRowColHeaders="0" tabSelected="1" workbookViewId="0">
      <selection activeCell="D10" sqref="D10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5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5" customWidth="1"/>
    <col min="9" max="9" width="1.7109375" style="4" customWidth="1"/>
    <col min="10" max="10" width="3.7109375" style="6" customWidth="1"/>
    <col min="11" max="11" width="3.7109375" style="5" customWidth="1"/>
    <col min="12" max="12" width="1.7109375" style="4" customWidth="1"/>
    <col min="13" max="13" width="3.7109375" style="6" customWidth="1"/>
    <col min="14" max="14" width="3.7109375" style="5" customWidth="1"/>
    <col min="15" max="15" width="1.7109375" style="4" customWidth="1"/>
    <col min="16" max="16" width="3.7109375" style="6" customWidth="1"/>
    <col min="17" max="17" width="3.7109375" style="5" customWidth="1"/>
    <col min="18" max="18" width="1.7109375" style="4" customWidth="1"/>
    <col min="19" max="19" width="3.7109375" style="6" customWidth="1"/>
    <col min="20" max="20" width="3.7109375" style="5" customWidth="1"/>
    <col min="21" max="21" width="1.7109375" style="4" customWidth="1"/>
    <col min="22" max="22" width="3.7109375" style="6" customWidth="1"/>
    <col min="23" max="23" width="4.7109375" style="5" customWidth="1"/>
    <col min="24" max="24" width="1.7109375" style="4" customWidth="1"/>
    <col min="25" max="25" width="4.7109375" style="6" customWidth="1"/>
    <col min="26" max="26" width="9.140625" style="4"/>
    <col min="27" max="27" width="6.28515625" style="4" hidden="1" customWidth="1"/>
    <col min="28" max="28" width="21.570312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5.28515625" style="4" hidden="1" customWidth="1"/>
    <col min="38" max="38" width="17.855468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4.7109375" style="4" customWidth="1"/>
    <col min="64" max="64" width="6.7109375" style="4" customWidth="1"/>
    <col min="65" max="16384" width="9.140625" style="4"/>
  </cols>
  <sheetData>
    <row r="2" spans="2:64" ht="15" x14ac:dyDescent="0.25">
      <c r="B2" s="67" t="s">
        <v>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AU2" s="60" t="s">
        <v>72</v>
      </c>
      <c r="AV2" s="61"/>
      <c r="AW2" s="62"/>
      <c r="AX2" s="60" t="s">
        <v>14</v>
      </c>
      <c r="AY2" s="61"/>
      <c r="AZ2" s="62"/>
      <c r="BA2" s="60" t="s">
        <v>54</v>
      </c>
      <c r="BB2" s="61"/>
      <c r="BC2" s="61"/>
      <c r="BD2" s="61"/>
      <c r="BE2" s="61"/>
      <c r="BF2" s="62"/>
      <c r="BG2" s="60" t="s">
        <v>55</v>
      </c>
      <c r="BH2" s="61"/>
      <c r="BI2" s="62"/>
      <c r="BJ2" s="60" t="s">
        <v>56</v>
      </c>
      <c r="BK2" s="61"/>
      <c r="BL2" s="62"/>
    </row>
    <row r="3" spans="2:64" ht="14.25" x14ac:dyDescent="0.25">
      <c r="B3" s="63" t="s">
        <v>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6" t="s">
        <v>2</v>
      </c>
      <c r="C4" s="24"/>
      <c r="D4" s="64" t="s">
        <v>3</v>
      </c>
      <c r="E4" s="64"/>
      <c r="F4" s="64"/>
      <c r="G4" s="20"/>
      <c r="H4" s="65" t="s">
        <v>4</v>
      </c>
      <c r="I4" s="65"/>
      <c r="J4" s="65"/>
      <c r="K4" s="65" t="s">
        <v>5</v>
      </c>
      <c r="L4" s="65"/>
      <c r="M4" s="65"/>
      <c r="N4" s="65" t="s">
        <v>7</v>
      </c>
      <c r="O4" s="65"/>
      <c r="P4" s="65"/>
      <c r="Q4" s="65" t="s">
        <v>8</v>
      </c>
      <c r="R4" s="65"/>
      <c r="S4" s="65"/>
      <c r="T4" s="65" t="s">
        <v>9</v>
      </c>
      <c r="U4" s="65"/>
      <c r="V4" s="65"/>
      <c r="W4" s="65" t="s">
        <v>10</v>
      </c>
      <c r="X4" s="65"/>
      <c r="Y4" s="65"/>
      <c r="AA4" s="4" t="s">
        <v>38</v>
      </c>
      <c r="AB4" s="4" t="s">
        <v>23</v>
      </c>
      <c r="AC4" s="4" t="s">
        <v>20</v>
      </c>
      <c r="AD4" s="4" t="s">
        <v>18</v>
      </c>
      <c r="AE4" s="4" t="s">
        <v>19</v>
      </c>
      <c r="AF4" s="4" t="s">
        <v>15</v>
      </c>
      <c r="AG4" s="8" t="s">
        <v>17</v>
      </c>
      <c r="AH4" s="8" t="s">
        <v>16</v>
      </c>
      <c r="AI4" s="4" t="s">
        <v>21</v>
      </c>
      <c r="AJ4" s="4" t="s">
        <v>22</v>
      </c>
      <c r="AL4" s="4" t="s">
        <v>24</v>
      </c>
      <c r="AM4" s="4" t="s">
        <v>25</v>
      </c>
      <c r="AN4" s="4" t="s">
        <v>18</v>
      </c>
      <c r="AO4" s="4" t="s">
        <v>19</v>
      </c>
      <c r="AP4" s="8" t="s">
        <v>26</v>
      </c>
      <c r="AQ4" s="8" t="s">
        <v>27</v>
      </c>
      <c r="AR4" s="8" t="s">
        <v>28</v>
      </c>
      <c r="AS4" s="4" t="s">
        <v>21</v>
      </c>
      <c r="AT4" s="4" t="s">
        <v>22</v>
      </c>
      <c r="AU4" s="31">
        <v>1</v>
      </c>
      <c r="AV4" s="30" t="str">
        <f>VLOOKUP($AU4,Dummy!$A:$R,2,FALSE)</f>
        <v>Polônia</v>
      </c>
      <c r="AW4" s="28">
        <f>VLOOKUP($AU4,Dummy!$A:$R,3,FALSE)</f>
        <v>6</v>
      </c>
      <c r="AX4" s="28">
        <f>VLOOKUP($AU4,Dummy!$A:$R,4,FALSE)</f>
        <v>2</v>
      </c>
      <c r="AY4" s="28">
        <f>VLOOKUP($AU4,Dummy!$A:$R,5,FALSE)</f>
        <v>2</v>
      </c>
      <c r="AZ4" s="28">
        <f>VLOOKUP($AU4,Dummy!$A:$R,6,FALSE)</f>
        <v>0</v>
      </c>
      <c r="BA4" s="28">
        <f>VLOOKUP($AU4,Dummy!$A:$R,7,FALSE)</f>
        <v>0</v>
      </c>
      <c r="BB4" s="28">
        <f>VLOOKUP($AU4,Dummy!$A:$R,8,FALSE)</f>
        <v>2</v>
      </c>
      <c r="BC4" s="28">
        <f>VLOOKUP($AU4,Dummy!$A:$R,9,FALSE)</f>
        <v>0</v>
      </c>
      <c r="BD4" s="28">
        <f>VLOOKUP($AU4,Dummy!$A:$R,10,FALSE)</f>
        <v>0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6</v>
      </c>
      <c r="BH4" s="28">
        <f>VLOOKUP($AU4,Dummy!$A:$R,14,FALSE)</f>
        <v>2</v>
      </c>
      <c r="BI4" s="29">
        <f>VLOOKUP($AU4,Dummy!$A:$R,15,FALSE)</f>
        <v>3000</v>
      </c>
      <c r="BJ4" s="28">
        <f>VLOOKUP($AU4,Dummy!$A:$R,16,FALSE)</f>
        <v>206</v>
      </c>
      <c r="BK4" s="28">
        <f>VLOOKUP($AU4,Dummy!$A:$R,17,FALSE)</f>
        <v>200</v>
      </c>
      <c r="BL4" s="29">
        <f>VLOOKUP($AU4,Dummy!$A:$R,18,FALSE)</f>
        <v>1030</v>
      </c>
    </row>
    <row r="5" spans="2:64" x14ac:dyDescent="0.25">
      <c r="B5" s="17">
        <v>45819</v>
      </c>
      <c r="C5" s="25" t="s">
        <v>49</v>
      </c>
      <c r="D5" s="33">
        <v>1</v>
      </c>
      <c r="E5" s="11" t="s">
        <v>6</v>
      </c>
      <c r="F5" s="34">
        <v>3</v>
      </c>
      <c r="G5" s="21" t="s">
        <v>39</v>
      </c>
      <c r="H5" s="33">
        <v>16</v>
      </c>
      <c r="I5" s="11" t="s">
        <v>6</v>
      </c>
      <c r="J5" s="34">
        <v>25</v>
      </c>
      <c r="K5" s="33">
        <v>25</v>
      </c>
      <c r="L5" s="11" t="s">
        <v>6</v>
      </c>
      <c r="M5" s="34">
        <v>22</v>
      </c>
      <c r="N5" s="33">
        <v>19</v>
      </c>
      <c r="O5" s="11" t="s">
        <v>6</v>
      </c>
      <c r="P5" s="34">
        <v>25</v>
      </c>
      <c r="Q5" s="33">
        <v>19</v>
      </c>
      <c r="R5" s="11" t="s">
        <v>6</v>
      </c>
      <c r="S5" s="34">
        <v>25</v>
      </c>
      <c r="T5" s="33"/>
      <c r="U5" s="11" t="s">
        <v>6</v>
      </c>
      <c r="V5" s="34"/>
      <c r="W5" s="12">
        <f>SUM(H5,K5,N5,Q5,T5)</f>
        <v>79</v>
      </c>
      <c r="X5" s="13" t="s">
        <v>6</v>
      </c>
      <c r="Y5" s="14">
        <f>SUM(J5,M5,P5,S5,V5)</f>
        <v>97</v>
      </c>
      <c r="AA5" s="4">
        <f>AD5+AE5</f>
        <v>4</v>
      </c>
      <c r="AB5" s="4" t="str">
        <f>IF(OR(D5="",F5=""),0,IF(D5&gt;F5,C5,G5))</f>
        <v>Itália</v>
      </c>
      <c r="AC5" s="4">
        <f>IF(OR(D5="",F5=""),0,1)</f>
        <v>1</v>
      </c>
      <c r="AD5" s="4">
        <f>IF(OR(D5="",F5=""),0,IF(D5&gt;F5,D5,F5))</f>
        <v>3</v>
      </c>
      <c r="AE5" s="4">
        <f>IF(OR(D5="",F5=""),0,IF(D5&gt;F5,F5,D5))</f>
        <v>1</v>
      </c>
      <c r="AF5" s="4">
        <f>IF(AND(AD5=3,AE5=0),1,0)</f>
        <v>0</v>
      </c>
      <c r="AG5" s="4">
        <f>IF(AND(AD5=3,AE5=1),1,0)</f>
        <v>1</v>
      </c>
      <c r="AH5" s="4">
        <f>IF(AND(AD5=3,AE5=2),1,0)</f>
        <v>0</v>
      </c>
      <c r="AI5" s="4">
        <f>IF(D5&gt;F5,SUM(H5,K5,N5,Q5,T5,),SUM(J5,M5,P5,S5,V5))</f>
        <v>97</v>
      </c>
      <c r="AJ5" s="4">
        <f>IF(D5&gt;F5,SUM(J5,M5,P5,S5,V5),SUM(H5,K5,N5,Q5,T5))</f>
        <v>79</v>
      </c>
      <c r="AL5" s="4" t="str">
        <f>IF(OR(D5="",F5=""),0,IF(D5&lt;F5,C5,G5))</f>
        <v>Bulgária</v>
      </c>
      <c r="AM5" s="4">
        <f>IF(OR(D5="",F5=""),0,1)</f>
        <v>1</v>
      </c>
      <c r="AN5" s="4">
        <f>IF(OR(D5="",F5=""),0,IF(D5&lt;F5,D5,F5))</f>
        <v>1</v>
      </c>
      <c r="AO5" s="4">
        <f>IF(OR(D5="",F5=""),0,IF(D5&lt;F5,F5,D5))</f>
        <v>3</v>
      </c>
      <c r="AP5" s="4">
        <f>IF(AND(AN5=2,AO5=3),1,0)</f>
        <v>0</v>
      </c>
      <c r="AQ5" s="4">
        <f>IF(AND(AN5=1,AO5=3),1,0)</f>
        <v>1</v>
      </c>
      <c r="AR5" s="4">
        <f>IF(AND(AN5=0,AO5=3),1,0)</f>
        <v>0</v>
      </c>
      <c r="AS5" s="4">
        <f>IF(D5&lt;F5,SUM(H5,K5,N5,Q5,T5,),SUM(J5,M5,P5,S5,V5))</f>
        <v>79</v>
      </c>
      <c r="AT5" s="4">
        <f>IF(D5&lt;F5,SUM(J5,M5,P5,S5,V5),SUM(H5,K5,N5,Q5,T5))</f>
        <v>97</v>
      </c>
      <c r="AU5" s="31">
        <v>2</v>
      </c>
      <c r="AV5" s="30" t="str">
        <f>VLOOKUP($AU5,Dummy!$A:$R,2,FALSE)</f>
        <v>Itália</v>
      </c>
      <c r="AW5" s="28">
        <f>VLOOKUP($AU5,Dummy!$A:$R,3,FALSE)</f>
        <v>5</v>
      </c>
      <c r="AX5" s="28">
        <f>VLOOKUP($AU5,Dummy!$A:$R,4,FALSE)</f>
        <v>2</v>
      </c>
      <c r="AY5" s="28">
        <f>VLOOKUP($AU5,Dummy!$A:$R,5,FALSE)</f>
        <v>2</v>
      </c>
      <c r="AZ5" s="28">
        <f>VLOOKUP($AU5,Dummy!$A:$R,6,FALSE)</f>
        <v>0</v>
      </c>
      <c r="BA5" s="28">
        <f>VLOOKUP($AU5,Dummy!$A:$R,7,FALSE)</f>
        <v>0</v>
      </c>
      <c r="BB5" s="28">
        <f>VLOOKUP($AU5,Dummy!$A:$R,8,FALSE)</f>
        <v>1</v>
      </c>
      <c r="BC5" s="28">
        <f>VLOOKUP($AU5,Dummy!$A:$R,9,FALSE)</f>
        <v>1</v>
      </c>
      <c r="BD5" s="28">
        <f>VLOOKUP($AU5,Dummy!$A:$R,10,FALSE)</f>
        <v>0</v>
      </c>
      <c r="BE5" s="28">
        <f>VLOOKUP($AU5,Dummy!$A:$R,11,FALSE)</f>
        <v>0</v>
      </c>
      <c r="BF5" s="28">
        <f>VLOOKUP($AU5,Dummy!$A:$R,12,FALSE)</f>
        <v>0</v>
      </c>
      <c r="BG5" s="28">
        <f>VLOOKUP($AU5,Dummy!$A:$R,13,FALSE)</f>
        <v>6</v>
      </c>
      <c r="BH5" s="28">
        <f>VLOOKUP($AU5,Dummy!$A:$R,14,FALSE)</f>
        <v>3</v>
      </c>
      <c r="BI5" s="29">
        <f>VLOOKUP($AU5,Dummy!$A:$R,15,FALSE)</f>
        <v>2000</v>
      </c>
      <c r="BJ5" s="28">
        <f>VLOOKUP($AU5,Dummy!$A:$R,16,FALSE)</f>
        <v>203</v>
      </c>
      <c r="BK5" s="28">
        <f>VLOOKUP($AU5,Dummy!$A:$R,17,FALSE)</f>
        <v>182</v>
      </c>
      <c r="BL5" s="29">
        <f>VLOOKUP($AU5,Dummy!$A:$R,18,FALSE)</f>
        <v>1115.3846153846155</v>
      </c>
    </row>
    <row r="6" spans="2:64" x14ac:dyDescent="0.25">
      <c r="B6" s="17">
        <v>45819</v>
      </c>
      <c r="C6" s="25" t="s">
        <v>94</v>
      </c>
      <c r="D6" s="33">
        <v>3</v>
      </c>
      <c r="E6" s="11" t="s">
        <v>6</v>
      </c>
      <c r="F6" s="34">
        <v>1</v>
      </c>
      <c r="G6" s="21" t="s">
        <v>41</v>
      </c>
      <c r="H6" s="33">
        <v>25</v>
      </c>
      <c r="I6" s="11" t="s">
        <v>6</v>
      </c>
      <c r="J6" s="34">
        <v>22</v>
      </c>
      <c r="K6" s="33">
        <v>13</v>
      </c>
      <c r="L6" s="11" t="s">
        <v>6</v>
      </c>
      <c r="M6" s="34">
        <v>25</v>
      </c>
      <c r="N6" s="33">
        <v>25</v>
      </c>
      <c r="O6" s="11" t="s">
        <v>6</v>
      </c>
      <c r="P6" s="34">
        <v>22</v>
      </c>
      <c r="Q6" s="33">
        <v>25</v>
      </c>
      <c r="R6" s="11" t="s">
        <v>6</v>
      </c>
      <c r="S6" s="34">
        <v>19</v>
      </c>
      <c r="T6" s="33"/>
      <c r="U6" s="11" t="s">
        <v>6</v>
      </c>
      <c r="V6" s="34"/>
      <c r="W6" s="12">
        <f t="shared" ref="W6:W16" si="0">SUM(H6,K6,N6,Q6,T6)</f>
        <v>88</v>
      </c>
      <c r="X6" s="13" t="s">
        <v>6</v>
      </c>
      <c r="Y6" s="14">
        <f t="shared" ref="Y6:Y16" si="1">SUM(J6,M6,P6,S6,V6)</f>
        <v>88</v>
      </c>
      <c r="AA6" s="4">
        <f t="shared" ref="AA6:AA16" si="2">AD6+AE6</f>
        <v>4</v>
      </c>
      <c r="AB6" s="4" t="str">
        <f t="shared" ref="AB6:AB16" si="3">IF(OR(D6="",F6=""),0,IF(D6&gt;F6,C6,G6))</f>
        <v>Argentina</v>
      </c>
      <c r="AC6" s="4">
        <f t="shared" ref="AC6:AC16" si="4">IF(OR(D6="",F6=""),0,1)</f>
        <v>1</v>
      </c>
      <c r="AD6" s="4">
        <f t="shared" ref="AD6:AD16" si="5">IF(OR(D6="",F6=""),0,IF(D6&gt;F6,D6,F6))</f>
        <v>3</v>
      </c>
      <c r="AE6" s="4">
        <f t="shared" ref="AE6:AE16" si="6">IF(OR(D6="",F6=""),0,IF(D6&gt;F6,F6,D6))</f>
        <v>1</v>
      </c>
      <c r="AF6" s="4">
        <f t="shared" ref="AF6:AF16" si="7">IF(AND(AD6=3,AE6=0),1,0)</f>
        <v>0</v>
      </c>
      <c r="AG6" s="4">
        <f t="shared" ref="AG6:AG16" si="8">IF(AND(AD6=3,AE6=1),1,0)</f>
        <v>1</v>
      </c>
      <c r="AH6" s="4">
        <f t="shared" ref="AH6:AH16" si="9">IF(AND(AD6=3,AE6=2),1,0)</f>
        <v>0</v>
      </c>
      <c r="AI6" s="4">
        <f t="shared" ref="AI6:AI16" si="10">IF(D6&gt;F6,SUM(H6,K6,N6,Q6,T6,),SUM(J6,M6,P6,S6,V6))</f>
        <v>88</v>
      </c>
      <c r="AJ6" s="4">
        <f t="shared" ref="AJ6:AJ16" si="11">IF(D6&gt;F6,SUM(J6,M6,P6,S6,V6),SUM(H6,K6,N6,Q6,T6))</f>
        <v>88</v>
      </c>
      <c r="AL6" s="4" t="str">
        <f t="shared" ref="AL6:AL16" si="12">IF(OR(D6="",F6=""),0,IF(D6&lt;F6,C6,G6))</f>
        <v>França</v>
      </c>
      <c r="AM6" s="4">
        <f t="shared" ref="AM6:AM16" si="13">IF(OR(D6="",F6=""),0,1)</f>
        <v>1</v>
      </c>
      <c r="AN6" s="4">
        <f t="shared" ref="AN6:AN16" si="14">IF(OR(D6="",F6=""),0,IF(D6&lt;F6,D6,F6))</f>
        <v>1</v>
      </c>
      <c r="AO6" s="4">
        <f t="shared" ref="AO6:AO16" si="15">IF(OR(D6="",F6=""),0,IF(D6&lt;F6,F6,D6))</f>
        <v>3</v>
      </c>
      <c r="AP6" s="4">
        <f t="shared" ref="AP6:AP16" si="16">IF(AND(AN6=2,AO6=3),1,0)</f>
        <v>0</v>
      </c>
      <c r="AQ6" s="4">
        <f t="shared" ref="AQ6:AQ16" si="17">IF(AND(AN6=1,AO6=3),1,0)</f>
        <v>1</v>
      </c>
      <c r="AR6" s="4">
        <f t="shared" ref="AR6:AR16" si="18">IF(AND(AN6=0,AO6=3),1,0)</f>
        <v>0</v>
      </c>
      <c r="AS6" s="4">
        <f t="shared" ref="AS6:AS16" si="19">IF(D6&lt;F6,SUM(H6,K6,N6,Q6,T6,),SUM(J6,M6,P6,S6,V6))</f>
        <v>88</v>
      </c>
      <c r="AT6" s="4">
        <f t="shared" ref="AT6:AT16" si="20">IF(D6&lt;F6,SUM(J6,M6,P6,S6,V6),SUM(H6,K6,N6,Q6,T6))</f>
        <v>88</v>
      </c>
      <c r="AU6" s="31">
        <v>3</v>
      </c>
      <c r="AV6" s="30" t="str">
        <f>VLOOKUP($AU6,Dummy!$A:$R,2,FALSE)</f>
        <v>Argentina</v>
      </c>
      <c r="AW6" s="28">
        <f>VLOOKUP($AU6,Dummy!$A:$R,3,FALSE)</f>
        <v>5</v>
      </c>
      <c r="AX6" s="28">
        <f>VLOOKUP($AU6,Dummy!$A:$R,4,FALSE)</f>
        <v>2</v>
      </c>
      <c r="AY6" s="28">
        <f>VLOOKUP($AU6,Dummy!$A:$R,5,FALSE)</f>
        <v>2</v>
      </c>
      <c r="AZ6" s="28">
        <f>VLOOKUP($AU6,Dummy!$A:$R,6,FALSE)</f>
        <v>0</v>
      </c>
      <c r="BA6" s="28">
        <f>VLOOKUP($AU6,Dummy!$A:$R,7,FALSE)</f>
        <v>0</v>
      </c>
      <c r="BB6" s="28">
        <f>VLOOKUP($AU6,Dummy!$A:$R,8,FALSE)</f>
        <v>1</v>
      </c>
      <c r="BC6" s="28">
        <f>VLOOKUP($AU6,Dummy!$A:$R,9,FALSE)</f>
        <v>1</v>
      </c>
      <c r="BD6" s="28">
        <f>VLOOKUP($AU6,Dummy!$A:$R,10,FALSE)</f>
        <v>0</v>
      </c>
      <c r="BE6" s="28">
        <f>VLOOKUP($AU6,Dummy!$A:$R,11,FALSE)</f>
        <v>0</v>
      </c>
      <c r="BF6" s="28">
        <f>VLOOKUP($AU6,Dummy!$A:$R,12,FALSE)</f>
        <v>0</v>
      </c>
      <c r="BG6" s="28">
        <f>VLOOKUP($AU6,Dummy!$A:$R,13,FALSE)</f>
        <v>6</v>
      </c>
      <c r="BH6" s="28">
        <f>VLOOKUP($AU6,Dummy!$A:$R,14,FALSE)</f>
        <v>3</v>
      </c>
      <c r="BI6" s="29">
        <f>VLOOKUP($AU6,Dummy!$A:$R,15,FALSE)</f>
        <v>2000</v>
      </c>
      <c r="BJ6" s="28">
        <f>VLOOKUP($AU6,Dummy!$A:$R,16,FALSE)</f>
        <v>188</v>
      </c>
      <c r="BK6" s="28">
        <f>VLOOKUP($AU6,Dummy!$A:$R,17,FALSE)</f>
        <v>190</v>
      </c>
      <c r="BL6" s="29">
        <f>VLOOKUP($AU6,Dummy!$A:$R,18,FALSE)</f>
        <v>989.47368421052624</v>
      </c>
    </row>
    <row r="7" spans="2:64" x14ac:dyDescent="0.25">
      <c r="B7" s="17">
        <v>45819</v>
      </c>
      <c r="C7" s="25" t="s">
        <v>42</v>
      </c>
      <c r="D7" s="33">
        <v>2</v>
      </c>
      <c r="E7" s="11" t="s">
        <v>6</v>
      </c>
      <c r="F7" s="34">
        <v>3</v>
      </c>
      <c r="G7" s="21" t="s">
        <v>50</v>
      </c>
      <c r="H7" s="33">
        <v>25</v>
      </c>
      <c r="I7" s="11" t="s">
        <v>6</v>
      </c>
      <c r="J7" s="34">
        <v>23</v>
      </c>
      <c r="K7" s="33">
        <v>19</v>
      </c>
      <c r="L7" s="11" t="s">
        <v>6</v>
      </c>
      <c r="M7" s="34">
        <v>25</v>
      </c>
      <c r="N7" s="33">
        <v>25</v>
      </c>
      <c r="O7" s="11" t="s">
        <v>6</v>
      </c>
      <c r="P7" s="34">
        <v>21</v>
      </c>
      <c r="Q7" s="33">
        <v>23</v>
      </c>
      <c r="R7" s="11" t="s">
        <v>6</v>
      </c>
      <c r="S7" s="34">
        <v>25</v>
      </c>
      <c r="T7" s="33">
        <v>11</v>
      </c>
      <c r="U7" s="11" t="s">
        <v>6</v>
      </c>
      <c r="V7" s="34">
        <v>15</v>
      </c>
      <c r="W7" s="12">
        <f t="shared" si="0"/>
        <v>103</v>
      </c>
      <c r="X7" s="13" t="s">
        <v>6</v>
      </c>
      <c r="Y7" s="14">
        <f t="shared" si="1"/>
        <v>109</v>
      </c>
      <c r="AA7" s="4">
        <f t="shared" si="2"/>
        <v>5</v>
      </c>
      <c r="AB7" s="4" t="str">
        <f t="shared" si="3"/>
        <v>Canadá</v>
      </c>
      <c r="AC7" s="4">
        <f t="shared" si="4"/>
        <v>1</v>
      </c>
      <c r="AD7" s="4">
        <f t="shared" si="5"/>
        <v>3</v>
      </c>
      <c r="AE7" s="4">
        <f t="shared" si="6"/>
        <v>2</v>
      </c>
      <c r="AF7" s="4">
        <f t="shared" si="7"/>
        <v>0</v>
      </c>
      <c r="AG7" s="4">
        <f t="shared" si="8"/>
        <v>0</v>
      </c>
      <c r="AH7" s="4">
        <f t="shared" si="9"/>
        <v>1</v>
      </c>
      <c r="AI7" s="4">
        <f t="shared" si="10"/>
        <v>109</v>
      </c>
      <c r="AJ7" s="4">
        <f t="shared" si="11"/>
        <v>103</v>
      </c>
      <c r="AL7" s="4" t="str">
        <f t="shared" si="12"/>
        <v>Alemanha</v>
      </c>
      <c r="AM7" s="4">
        <f t="shared" si="13"/>
        <v>1</v>
      </c>
      <c r="AN7" s="4">
        <f t="shared" si="14"/>
        <v>2</v>
      </c>
      <c r="AO7" s="4">
        <f t="shared" si="15"/>
        <v>3</v>
      </c>
      <c r="AP7" s="4">
        <f t="shared" si="16"/>
        <v>1</v>
      </c>
      <c r="AQ7" s="4">
        <f t="shared" si="17"/>
        <v>0</v>
      </c>
      <c r="AR7" s="4">
        <f t="shared" si="18"/>
        <v>0</v>
      </c>
      <c r="AS7" s="4">
        <f t="shared" si="19"/>
        <v>103</v>
      </c>
      <c r="AT7" s="4">
        <f t="shared" si="20"/>
        <v>109</v>
      </c>
      <c r="AU7" s="31">
        <v>4</v>
      </c>
      <c r="AV7" s="30" t="str">
        <f>VLOOKUP($AU7,Dummy!$A:$R,2,FALSE)</f>
        <v>Brasil</v>
      </c>
      <c r="AW7" s="28">
        <f>VLOOKUP($AU7,Dummy!$A:$R,3,FALSE)</f>
        <v>4</v>
      </c>
      <c r="AX7" s="28">
        <f>VLOOKUP($AU7,Dummy!$A:$R,4,FALSE)</f>
        <v>2</v>
      </c>
      <c r="AY7" s="28">
        <f>VLOOKUP($AU7,Dummy!$A:$R,5,FALSE)</f>
        <v>1</v>
      </c>
      <c r="AZ7" s="28">
        <f>VLOOKUP($AU7,Dummy!$A:$R,6,FALSE)</f>
        <v>1</v>
      </c>
      <c r="BA7" s="28">
        <f>VLOOKUP($AU7,Dummy!$A:$R,7,FALSE)</f>
        <v>1</v>
      </c>
      <c r="BB7" s="28">
        <f>VLOOKUP($AU7,Dummy!$A:$R,8,FALSE)</f>
        <v>0</v>
      </c>
      <c r="BC7" s="28">
        <f>VLOOKUP($AU7,Dummy!$A:$R,9,FALSE)</f>
        <v>0</v>
      </c>
      <c r="BD7" s="28">
        <f>VLOOKUP($AU7,Dummy!$A:$R,10,FALSE)</f>
        <v>1</v>
      </c>
      <c r="BE7" s="28">
        <f>VLOOKUP($AU7,Dummy!$A:$R,11,FALSE)</f>
        <v>0</v>
      </c>
      <c r="BF7" s="28">
        <f>VLOOKUP($AU7,Dummy!$A:$R,12,FALSE)</f>
        <v>0</v>
      </c>
      <c r="BG7" s="28">
        <f>VLOOKUP($AU7,Dummy!$A:$R,13,FALSE)</f>
        <v>5</v>
      </c>
      <c r="BH7" s="28">
        <f>VLOOKUP($AU7,Dummy!$A:$R,14,FALSE)</f>
        <v>3</v>
      </c>
      <c r="BI7" s="29">
        <f>VLOOKUP($AU7,Dummy!$A:$R,15,FALSE)</f>
        <v>1666.6666666666667</v>
      </c>
      <c r="BJ7" s="28">
        <f>VLOOKUP($AU7,Dummy!$A:$R,16,FALSE)</f>
        <v>187</v>
      </c>
      <c r="BK7" s="28">
        <f>VLOOKUP($AU7,Dummy!$A:$R,17,FALSE)</f>
        <v>162</v>
      </c>
      <c r="BL7" s="29">
        <f>VLOOKUP($AU7,Dummy!$A:$R,18,FALSE)</f>
        <v>1154.320987654321</v>
      </c>
    </row>
    <row r="8" spans="2:64" x14ac:dyDescent="0.25">
      <c r="B8" s="17">
        <v>45820</v>
      </c>
      <c r="C8" s="25" t="s">
        <v>42</v>
      </c>
      <c r="D8" s="33">
        <v>2</v>
      </c>
      <c r="E8" s="11" t="s">
        <v>6</v>
      </c>
      <c r="F8" s="34">
        <v>3</v>
      </c>
      <c r="G8" s="21" t="s">
        <v>39</v>
      </c>
      <c r="H8" s="33">
        <v>25</v>
      </c>
      <c r="I8" s="11" t="s">
        <v>6</v>
      </c>
      <c r="J8" s="34">
        <v>21</v>
      </c>
      <c r="K8" s="33">
        <v>25</v>
      </c>
      <c r="L8" s="11" t="s">
        <v>6</v>
      </c>
      <c r="M8" s="34">
        <v>20</v>
      </c>
      <c r="N8" s="33">
        <v>19</v>
      </c>
      <c r="O8" s="11" t="s">
        <v>6</v>
      </c>
      <c r="P8" s="34">
        <v>25</v>
      </c>
      <c r="Q8" s="33">
        <v>23</v>
      </c>
      <c r="R8" s="11" t="s">
        <v>6</v>
      </c>
      <c r="S8" s="34">
        <v>25</v>
      </c>
      <c r="T8" s="33">
        <v>11</v>
      </c>
      <c r="U8" s="11" t="s">
        <v>6</v>
      </c>
      <c r="V8" s="34">
        <v>15</v>
      </c>
      <c r="W8" s="12">
        <f t="shared" si="0"/>
        <v>103</v>
      </c>
      <c r="X8" s="13" t="s">
        <v>6</v>
      </c>
      <c r="Y8" s="14">
        <f t="shared" si="1"/>
        <v>106</v>
      </c>
      <c r="AA8" s="4">
        <f t="shared" si="2"/>
        <v>5</v>
      </c>
      <c r="AB8" s="4" t="str">
        <f t="shared" si="3"/>
        <v>Itália</v>
      </c>
      <c r="AC8" s="4">
        <f t="shared" si="4"/>
        <v>1</v>
      </c>
      <c r="AD8" s="4">
        <f t="shared" si="5"/>
        <v>3</v>
      </c>
      <c r="AE8" s="4">
        <f t="shared" si="6"/>
        <v>2</v>
      </c>
      <c r="AF8" s="4">
        <f t="shared" si="7"/>
        <v>0</v>
      </c>
      <c r="AG8" s="4">
        <f t="shared" si="8"/>
        <v>0</v>
      </c>
      <c r="AH8" s="4">
        <f t="shared" si="9"/>
        <v>1</v>
      </c>
      <c r="AI8" s="4">
        <f t="shared" si="10"/>
        <v>106</v>
      </c>
      <c r="AJ8" s="4">
        <f t="shared" si="11"/>
        <v>103</v>
      </c>
      <c r="AL8" s="4" t="str">
        <f t="shared" si="12"/>
        <v>Alemanha</v>
      </c>
      <c r="AM8" s="4">
        <f t="shared" si="13"/>
        <v>1</v>
      </c>
      <c r="AN8" s="4">
        <f t="shared" si="14"/>
        <v>2</v>
      </c>
      <c r="AO8" s="4">
        <f t="shared" si="15"/>
        <v>3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103</v>
      </c>
      <c r="AT8" s="4">
        <f t="shared" si="20"/>
        <v>106</v>
      </c>
      <c r="AU8" s="31">
        <v>5</v>
      </c>
      <c r="AV8" s="30" t="str">
        <f>VLOOKUP($AU8,Dummy!$A:$R,2,FALSE)</f>
        <v>Ucrânia</v>
      </c>
      <c r="AW8" s="28">
        <f>VLOOKUP($AU8,Dummy!$A:$R,3,FALSE)</f>
        <v>3</v>
      </c>
      <c r="AX8" s="28">
        <f>VLOOKUP($AU8,Dummy!$A:$R,4,FALSE)</f>
        <v>1</v>
      </c>
      <c r="AY8" s="28">
        <f>VLOOKUP($AU8,Dummy!$A:$R,5,FALSE)</f>
        <v>1</v>
      </c>
      <c r="AZ8" s="28">
        <f>VLOOKUP($AU8,Dummy!$A:$R,6,FALSE)</f>
        <v>0</v>
      </c>
      <c r="BA8" s="28">
        <f>VLOOKUP($AU8,Dummy!$A:$R,7,FALSE)</f>
        <v>1</v>
      </c>
      <c r="BB8" s="28">
        <f>VLOOKUP($AU8,Dummy!$A:$R,8,FALSE)</f>
        <v>0</v>
      </c>
      <c r="BC8" s="28">
        <f>VLOOKUP($AU8,Dummy!$A:$R,9,FALSE)</f>
        <v>0</v>
      </c>
      <c r="BD8" s="28">
        <f>VLOOKUP($AU8,Dummy!$A:$R,10,FALSE)</f>
        <v>0</v>
      </c>
      <c r="BE8" s="28">
        <f>VLOOKUP($AU8,Dummy!$A:$R,11,FALSE)</f>
        <v>0</v>
      </c>
      <c r="BF8" s="28">
        <f>VLOOKUP($AU8,Dummy!$A:$R,12,FALSE)</f>
        <v>0</v>
      </c>
      <c r="BG8" s="28">
        <f>VLOOKUP($AU8,Dummy!$A:$R,13,FALSE)</f>
        <v>3</v>
      </c>
      <c r="BH8" s="28">
        <f>VLOOKUP($AU8,Dummy!$A:$R,14,FALSE)</f>
        <v>0</v>
      </c>
      <c r="BI8" s="29" t="str">
        <f>VLOOKUP($AU8,Dummy!$A:$R,15,FALSE)</f>
        <v>MAX</v>
      </c>
      <c r="BJ8" s="28">
        <f>VLOOKUP($AU8,Dummy!$A:$R,16,FALSE)</f>
        <v>75</v>
      </c>
      <c r="BK8" s="28">
        <f>VLOOKUP($AU8,Dummy!$A:$R,17,FALSE)</f>
        <v>65</v>
      </c>
      <c r="BL8" s="29">
        <f>VLOOKUP($AU8,Dummy!$A:$R,18,FALSE)</f>
        <v>1153.8461538461538</v>
      </c>
    </row>
    <row r="9" spans="2:64" x14ac:dyDescent="0.25">
      <c r="B9" s="17">
        <v>45820</v>
      </c>
      <c r="C9" s="25" t="s">
        <v>94</v>
      </c>
      <c r="D9" s="33">
        <v>3</v>
      </c>
      <c r="E9" s="11" t="s">
        <v>6</v>
      </c>
      <c r="F9" s="34">
        <v>2</v>
      </c>
      <c r="G9" s="21" t="s">
        <v>50</v>
      </c>
      <c r="H9" s="33">
        <v>25</v>
      </c>
      <c r="I9" s="11" t="s">
        <v>6</v>
      </c>
      <c r="J9" s="34">
        <v>22</v>
      </c>
      <c r="K9" s="33">
        <v>21</v>
      </c>
      <c r="L9" s="11" t="s">
        <v>6</v>
      </c>
      <c r="M9" s="34">
        <v>25</v>
      </c>
      <c r="N9" s="33">
        <v>14</v>
      </c>
      <c r="O9" s="11" t="s">
        <v>6</v>
      </c>
      <c r="P9" s="34">
        <v>25</v>
      </c>
      <c r="Q9" s="33">
        <v>25</v>
      </c>
      <c r="R9" s="11" t="s">
        <v>6</v>
      </c>
      <c r="S9" s="34">
        <v>22</v>
      </c>
      <c r="T9" s="33">
        <v>15</v>
      </c>
      <c r="U9" s="11" t="s">
        <v>6</v>
      </c>
      <c r="V9" s="34">
        <v>8</v>
      </c>
      <c r="W9" s="12">
        <f t="shared" si="0"/>
        <v>100</v>
      </c>
      <c r="X9" s="13" t="s">
        <v>6</v>
      </c>
      <c r="Y9" s="14">
        <f t="shared" si="1"/>
        <v>102</v>
      </c>
      <c r="AA9" s="4">
        <f t="shared" si="2"/>
        <v>5</v>
      </c>
      <c r="AB9" s="4" t="str">
        <f t="shared" si="3"/>
        <v>Argentina</v>
      </c>
      <c r="AC9" s="4">
        <f t="shared" si="4"/>
        <v>1</v>
      </c>
      <c r="AD9" s="4">
        <f t="shared" si="5"/>
        <v>3</v>
      </c>
      <c r="AE9" s="4">
        <f t="shared" si="6"/>
        <v>2</v>
      </c>
      <c r="AF9" s="4">
        <f t="shared" si="7"/>
        <v>0</v>
      </c>
      <c r="AG9" s="4">
        <f t="shared" si="8"/>
        <v>0</v>
      </c>
      <c r="AH9" s="4">
        <f t="shared" si="9"/>
        <v>1</v>
      </c>
      <c r="AI9" s="4">
        <f t="shared" si="10"/>
        <v>100</v>
      </c>
      <c r="AJ9" s="4">
        <f t="shared" si="11"/>
        <v>102</v>
      </c>
      <c r="AL9" s="4" t="str">
        <f t="shared" si="12"/>
        <v>Canadá</v>
      </c>
      <c r="AM9" s="4">
        <f t="shared" si="13"/>
        <v>1</v>
      </c>
      <c r="AN9" s="4">
        <f t="shared" si="14"/>
        <v>2</v>
      </c>
      <c r="AO9" s="4">
        <f t="shared" si="15"/>
        <v>3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102</v>
      </c>
      <c r="AT9" s="4">
        <f t="shared" si="20"/>
        <v>100</v>
      </c>
      <c r="AU9" s="31">
        <v>6</v>
      </c>
      <c r="AV9" s="30" t="str">
        <f>VLOOKUP($AU9,Dummy!$A:$R,2,FALSE)</f>
        <v>Eslovênia</v>
      </c>
      <c r="AW9" s="28">
        <f>VLOOKUP($AU9,Dummy!$A:$R,3,FALSE)</f>
        <v>3</v>
      </c>
      <c r="AX9" s="28">
        <f>VLOOKUP($AU9,Dummy!$A:$R,4,FALSE)</f>
        <v>1</v>
      </c>
      <c r="AY9" s="28">
        <f>VLOOKUP($AU9,Dummy!$A:$R,5,FALSE)</f>
        <v>1</v>
      </c>
      <c r="AZ9" s="28">
        <f>VLOOKUP($AU9,Dummy!$A:$R,6,FALSE)</f>
        <v>0</v>
      </c>
      <c r="BA9" s="28">
        <f>VLOOKUP($AU9,Dummy!$A:$R,7,FALSE)</f>
        <v>0</v>
      </c>
      <c r="BB9" s="28">
        <f>VLOOKUP($AU9,Dummy!$A:$R,8,FALSE)</f>
        <v>1</v>
      </c>
      <c r="BC9" s="28">
        <f>VLOOKUP($AU9,Dummy!$A:$R,9,FALSE)</f>
        <v>0</v>
      </c>
      <c r="BD9" s="28">
        <f>VLOOKUP($AU9,Dummy!$A:$R,10,FALSE)</f>
        <v>0</v>
      </c>
      <c r="BE9" s="28">
        <f>VLOOKUP($AU9,Dummy!$A:$R,11,FALSE)</f>
        <v>0</v>
      </c>
      <c r="BF9" s="28">
        <f>VLOOKUP($AU9,Dummy!$A:$R,12,FALSE)</f>
        <v>0</v>
      </c>
      <c r="BG9" s="28">
        <f>VLOOKUP($AU9,Dummy!$A:$R,13,FALSE)</f>
        <v>3</v>
      </c>
      <c r="BH9" s="28">
        <f>VLOOKUP($AU9,Dummy!$A:$R,14,FALSE)</f>
        <v>1</v>
      </c>
      <c r="BI9" s="29">
        <f>VLOOKUP($AU9,Dummy!$A:$R,15,FALSE)</f>
        <v>3000</v>
      </c>
      <c r="BJ9" s="28">
        <f>VLOOKUP($AU9,Dummy!$A:$R,16,FALSE)</f>
        <v>96</v>
      </c>
      <c r="BK9" s="28">
        <f>VLOOKUP($AU9,Dummy!$A:$R,17,FALSE)</f>
        <v>80</v>
      </c>
      <c r="BL9" s="29">
        <f>VLOOKUP($AU9,Dummy!$A:$R,18,FALSE)</f>
        <v>1200</v>
      </c>
    </row>
    <row r="10" spans="2:64" x14ac:dyDescent="0.25">
      <c r="B10" s="17">
        <v>45821</v>
      </c>
      <c r="C10" s="25" t="s">
        <v>49</v>
      </c>
      <c r="D10" s="33"/>
      <c r="E10" s="11" t="s">
        <v>6</v>
      </c>
      <c r="F10" s="34"/>
      <c r="G10" s="21" t="s">
        <v>94</v>
      </c>
      <c r="H10" s="33"/>
      <c r="I10" s="11" t="s">
        <v>6</v>
      </c>
      <c r="J10" s="34"/>
      <c r="K10" s="33"/>
      <c r="L10" s="11" t="s">
        <v>6</v>
      </c>
      <c r="M10" s="34"/>
      <c r="N10" s="33"/>
      <c r="O10" s="11" t="s">
        <v>6</v>
      </c>
      <c r="P10" s="34"/>
      <c r="Q10" s="33"/>
      <c r="R10" s="11" t="s">
        <v>6</v>
      </c>
      <c r="S10" s="34"/>
      <c r="T10" s="33"/>
      <c r="U10" s="11" t="s">
        <v>6</v>
      </c>
      <c r="V10" s="34"/>
      <c r="W10" s="12">
        <f t="shared" si="0"/>
        <v>0</v>
      </c>
      <c r="X10" s="13" t="s">
        <v>6</v>
      </c>
      <c r="Y10" s="14">
        <f t="shared" si="1"/>
        <v>0</v>
      </c>
      <c r="AA10" s="4">
        <f t="shared" si="2"/>
        <v>0</v>
      </c>
      <c r="AB10" s="4">
        <f t="shared" si="3"/>
        <v>0</v>
      </c>
      <c r="AC10" s="4">
        <f t="shared" si="4"/>
        <v>0</v>
      </c>
      <c r="AD10" s="4">
        <f t="shared" si="5"/>
        <v>0</v>
      </c>
      <c r="AE10" s="4">
        <f t="shared" si="6"/>
        <v>0</v>
      </c>
      <c r="AF10" s="4">
        <f t="shared" si="7"/>
        <v>0</v>
      </c>
      <c r="AG10" s="4">
        <f t="shared" si="8"/>
        <v>0</v>
      </c>
      <c r="AH10" s="4">
        <f t="shared" si="9"/>
        <v>0</v>
      </c>
      <c r="AI10" s="4">
        <f t="shared" si="10"/>
        <v>0</v>
      </c>
      <c r="AJ10" s="4">
        <f t="shared" si="11"/>
        <v>0</v>
      </c>
      <c r="AL10" s="4">
        <f t="shared" si="12"/>
        <v>0</v>
      </c>
      <c r="AM10" s="4">
        <f t="shared" si="13"/>
        <v>0</v>
      </c>
      <c r="AN10" s="4">
        <f t="shared" si="14"/>
        <v>0</v>
      </c>
      <c r="AO10" s="4">
        <f t="shared" si="15"/>
        <v>0</v>
      </c>
      <c r="AP10" s="4">
        <f t="shared" si="16"/>
        <v>0</v>
      </c>
      <c r="AQ10" s="4">
        <f t="shared" si="17"/>
        <v>0</v>
      </c>
      <c r="AR10" s="4">
        <f t="shared" si="18"/>
        <v>0</v>
      </c>
      <c r="AS10" s="4">
        <f t="shared" si="19"/>
        <v>0</v>
      </c>
      <c r="AT10" s="4">
        <f t="shared" si="20"/>
        <v>0</v>
      </c>
      <c r="AU10" s="31">
        <v>7</v>
      </c>
      <c r="AV10" s="30" t="str">
        <f>VLOOKUP($AU10,Dummy!$A:$R,2,FALSE)</f>
        <v>Japão</v>
      </c>
      <c r="AW10" s="28">
        <f>VLOOKUP($AU10,Dummy!$A:$R,3,FALSE)</f>
        <v>3</v>
      </c>
      <c r="AX10" s="28">
        <f>VLOOKUP($AU10,Dummy!$A:$R,4,FALSE)</f>
        <v>2</v>
      </c>
      <c r="AY10" s="28">
        <f>VLOOKUP($AU10,Dummy!$A:$R,5,FALSE)</f>
        <v>1</v>
      </c>
      <c r="AZ10" s="28">
        <f>VLOOKUP($AU10,Dummy!$A:$R,6,FALSE)</f>
        <v>1</v>
      </c>
      <c r="BA10" s="28">
        <f>VLOOKUP($AU10,Dummy!$A:$R,7,FALSE)</f>
        <v>1</v>
      </c>
      <c r="BB10" s="28">
        <f>VLOOKUP($AU10,Dummy!$A:$R,8,FALSE)</f>
        <v>0</v>
      </c>
      <c r="BC10" s="28">
        <f>VLOOKUP($AU10,Dummy!$A:$R,9,FALSE)</f>
        <v>0</v>
      </c>
      <c r="BD10" s="28">
        <f>VLOOKUP($AU10,Dummy!$A:$R,10,FALSE)</f>
        <v>0</v>
      </c>
      <c r="BE10" s="28">
        <f>VLOOKUP($AU10,Dummy!$A:$R,11,FALSE)</f>
        <v>1</v>
      </c>
      <c r="BF10" s="28">
        <f>VLOOKUP($AU10,Dummy!$A:$R,12,FALSE)</f>
        <v>0</v>
      </c>
      <c r="BG10" s="28">
        <f>VLOOKUP($AU10,Dummy!$A:$R,13,FALSE)</f>
        <v>4</v>
      </c>
      <c r="BH10" s="28">
        <f>VLOOKUP($AU10,Dummy!$A:$R,14,FALSE)</f>
        <v>3</v>
      </c>
      <c r="BI10" s="29">
        <f>VLOOKUP($AU10,Dummy!$A:$R,15,FALSE)</f>
        <v>1333.3333333333333</v>
      </c>
      <c r="BJ10" s="28">
        <f>VLOOKUP($AU10,Dummy!$A:$R,16,FALSE)</f>
        <v>184</v>
      </c>
      <c r="BK10" s="28">
        <f>VLOOKUP($AU10,Dummy!$A:$R,17,FALSE)</f>
        <v>168</v>
      </c>
      <c r="BL10" s="29">
        <f>VLOOKUP($AU10,Dummy!$A:$R,18,FALSE)</f>
        <v>1095.2380952380954</v>
      </c>
    </row>
    <row r="11" spans="2:64" x14ac:dyDescent="0.25">
      <c r="B11" s="17">
        <v>45821</v>
      </c>
      <c r="C11" s="25" t="s">
        <v>41</v>
      </c>
      <c r="D11" s="33"/>
      <c r="E11" s="11" t="s">
        <v>6</v>
      </c>
      <c r="F11" s="34"/>
      <c r="G11" s="21" t="s">
        <v>39</v>
      </c>
      <c r="H11" s="33"/>
      <c r="I11" s="11" t="s">
        <v>6</v>
      </c>
      <c r="J11" s="34"/>
      <c r="K11" s="33"/>
      <c r="L11" s="11" t="s">
        <v>6</v>
      </c>
      <c r="M11" s="34"/>
      <c r="N11" s="33"/>
      <c r="O11" s="11" t="s">
        <v>6</v>
      </c>
      <c r="P11" s="34"/>
      <c r="Q11" s="33"/>
      <c r="R11" s="11" t="s">
        <v>6</v>
      </c>
      <c r="S11" s="34"/>
      <c r="T11" s="33"/>
      <c r="U11" s="11" t="s">
        <v>6</v>
      </c>
      <c r="V11" s="34"/>
      <c r="W11" s="12">
        <f t="shared" si="0"/>
        <v>0</v>
      </c>
      <c r="X11" s="13" t="s">
        <v>6</v>
      </c>
      <c r="Y11" s="14">
        <f t="shared" si="1"/>
        <v>0</v>
      </c>
      <c r="AA11" s="4">
        <f t="shared" si="2"/>
        <v>0</v>
      </c>
      <c r="AB11" s="4">
        <f t="shared" si="3"/>
        <v>0</v>
      </c>
      <c r="AC11" s="4">
        <f t="shared" si="4"/>
        <v>0</v>
      </c>
      <c r="AD11" s="4">
        <f t="shared" si="5"/>
        <v>0</v>
      </c>
      <c r="AE11" s="4">
        <f t="shared" si="6"/>
        <v>0</v>
      </c>
      <c r="AF11" s="4">
        <f t="shared" si="7"/>
        <v>0</v>
      </c>
      <c r="AG11" s="4">
        <f t="shared" si="8"/>
        <v>0</v>
      </c>
      <c r="AH11" s="4">
        <f t="shared" si="9"/>
        <v>0</v>
      </c>
      <c r="AI11" s="4">
        <f t="shared" si="10"/>
        <v>0</v>
      </c>
      <c r="AJ11" s="4">
        <f t="shared" si="11"/>
        <v>0</v>
      </c>
      <c r="AL11" s="4">
        <f t="shared" si="12"/>
        <v>0</v>
      </c>
      <c r="AM11" s="4">
        <f t="shared" si="13"/>
        <v>0</v>
      </c>
      <c r="AN11" s="4">
        <f t="shared" si="14"/>
        <v>0</v>
      </c>
      <c r="AO11" s="4">
        <f t="shared" si="15"/>
        <v>0</v>
      </c>
      <c r="AP11" s="4">
        <f t="shared" si="16"/>
        <v>0</v>
      </c>
      <c r="AQ11" s="4">
        <f t="shared" si="17"/>
        <v>0</v>
      </c>
      <c r="AR11" s="4">
        <f t="shared" si="18"/>
        <v>0</v>
      </c>
      <c r="AS11" s="4">
        <f t="shared" si="19"/>
        <v>0</v>
      </c>
      <c r="AT11" s="4">
        <f t="shared" si="20"/>
        <v>0</v>
      </c>
      <c r="AU11" s="31">
        <v>8</v>
      </c>
      <c r="AV11" s="30" t="str">
        <f>VLOOKUP($AU11,Dummy!$A:$R,2,FALSE)</f>
        <v>Canadá</v>
      </c>
      <c r="AW11" s="28">
        <f>VLOOKUP($AU11,Dummy!$A:$R,3,FALSE)</f>
        <v>3</v>
      </c>
      <c r="AX11" s="28">
        <f>VLOOKUP($AU11,Dummy!$A:$R,4,FALSE)</f>
        <v>2</v>
      </c>
      <c r="AY11" s="28">
        <f>VLOOKUP($AU11,Dummy!$A:$R,5,FALSE)</f>
        <v>1</v>
      </c>
      <c r="AZ11" s="28">
        <f>VLOOKUP($AU11,Dummy!$A:$R,6,FALSE)</f>
        <v>1</v>
      </c>
      <c r="BA11" s="28">
        <f>VLOOKUP($AU11,Dummy!$A:$R,7,FALSE)</f>
        <v>0</v>
      </c>
      <c r="BB11" s="28">
        <f>VLOOKUP($AU11,Dummy!$A:$R,8,FALSE)</f>
        <v>0</v>
      </c>
      <c r="BC11" s="28">
        <f>VLOOKUP($AU11,Dummy!$A:$R,9,FALSE)</f>
        <v>1</v>
      </c>
      <c r="BD11" s="28">
        <f>VLOOKUP($AU11,Dummy!$A:$R,10,FALSE)</f>
        <v>1</v>
      </c>
      <c r="BE11" s="28">
        <f>VLOOKUP($AU11,Dummy!$A:$R,11,FALSE)</f>
        <v>0</v>
      </c>
      <c r="BF11" s="28">
        <f>VLOOKUP($AU11,Dummy!$A:$R,12,FALSE)</f>
        <v>0</v>
      </c>
      <c r="BG11" s="28">
        <f>VLOOKUP($AU11,Dummy!$A:$R,13,FALSE)</f>
        <v>5</v>
      </c>
      <c r="BH11" s="28">
        <f>VLOOKUP($AU11,Dummy!$A:$R,14,FALSE)</f>
        <v>5</v>
      </c>
      <c r="BI11" s="29">
        <f>VLOOKUP($AU11,Dummy!$A:$R,15,FALSE)</f>
        <v>1000</v>
      </c>
      <c r="BJ11" s="28">
        <f>VLOOKUP($AU11,Dummy!$A:$R,16,FALSE)</f>
        <v>211</v>
      </c>
      <c r="BK11" s="28">
        <f>VLOOKUP($AU11,Dummy!$A:$R,17,FALSE)</f>
        <v>203</v>
      </c>
      <c r="BL11" s="29">
        <f>VLOOKUP($AU11,Dummy!$A:$R,18,FALSE)</f>
        <v>1039.4088669950738</v>
      </c>
    </row>
    <row r="12" spans="2:64" x14ac:dyDescent="0.25">
      <c r="B12" s="17">
        <v>45822</v>
      </c>
      <c r="C12" s="25" t="s">
        <v>50</v>
      </c>
      <c r="D12" s="33"/>
      <c r="E12" s="11" t="s">
        <v>6</v>
      </c>
      <c r="F12" s="34"/>
      <c r="G12" s="21" t="s">
        <v>41</v>
      </c>
      <c r="H12" s="33"/>
      <c r="I12" s="11" t="s">
        <v>6</v>
      </c>
      <c r="J12" s="34"/>
      <c r="K12" s="33"/>
      <c r="L12" s="11" t="s">
        <v>6</v>
      </c>
      <c r="M12" s="34"/>
      <c r="N12" s="33"/>
      <c r="O12" s="11" t="s">
        <v>6</v>
      </c>
      <c r="P12" s="34"/>
      <c r="Q12" s="33"/>
      <c r="R12" s="11" t="s">
        <v>6</v>
      </c>
      <c r="S12" s="34"/>
      <c r="T12" s="33"/>
      <c r="U12" s="11" t="s">
        <v>6</v>
      </c>
      <c r="V12" s="34"/>
      <c r="W12" s="12">
        <f t="shared" si="0"/>
        <v>0</v>
      </c>
      <c r="X12" s="13" t="s">
        <v>6</v>
      </c>
      <c r="Y12" s="14">
        <f t="shared" si="1"/>
        <v>0</v>
      </c>
      <c r="AA12" s="4">
        <f t="shared" si="2"/>
        <v>0</v>
      </c>
      <c r="AB12" s="4">
        <f t="shared" si="3"/>
        <v>0</v>
      </c>
      <c r="AC12" s="4">
        <f t="shared" si="4"/>
        <v>0</v>
      </c>
      <c r="AD12" s="4">
        <f t="shared" si="5"/>
        <v>0</v>
      </c>
      <c r="AE12" s="4">
        <f t="shared" si="6"/>
        <v>0</v>
      </c>
      <c r="AF12" s="4">
        <f t="shared" si="7"/>
        <v>0</v>
      </c>
      <c r="AG12" s="4">
        <f t="shared" si="8"/>
        <v>0</v>
      </c>
      <c r="AH12" s="4">
        <f t="shared" si="9"/>
        <v>0</v>
      </c>
      <c r="AI12" s="4">
        <f t="shared" si="10"/>
        <v>0</v>
      </c>
      <c r="AJ12" s="4">
        <f t="shared" si="11"/>
        <v>0</v>
      </c>
      <c r="AL12" s="4">
        <f t="shared" si="12"/>
        <v>0</v>
      </c>
      <c r="AM12" s="4">
        <f t="shared" si="13"/>
        <v>0</v>
      </c>
      <c r="AN12" s="4">
        <f t="shared" si="14"/>
        <v>0</v>
      </c>
      <c r="AO12" s="4">
        <f t="shared" si="15"/>
        <v>0</v>
      </c>
      <c r="AP12" s="4">
        <f t="shared" si="16"/>
        <v>0</v>
      </c>
      <c r="AQ12" s="4">
        <f t="shared" si="17"/>
        <v>0</v>
      </c>
      <c r="AR12" s="4">
        <f t="shared" si="18"/>
        <v>0</v>
      </c>
      <c r="AS12" s="4">
        <f t="shared" si="19"/>
        <v>0</v>
      </c>
      <c r="AT12" s="4">
        <f t="shared" si="20"/>
        <v>0</v>
      </c>
      <c r="AU12" s="31">
        <v>9</v>
      </c>
      <c r="AV12" s="30" t="str">
        <f>VLOOKUP($AU12,Dummy!$A:$R,2,FALSE)</f>
        <v>China</v>
      </c>
      <c r="AW12" s="28">
        <f>VLOOKUP($AU12,Dummy!$A:$R,3,FALSE)</f>
        <v>3</v>
      </c>
      <c r="AX12" s="28">
        <f>VLOOKUP($AU12,Dummy!$A:$R,4,FALSE)</f>
        <v>2</v>
      </c>
      <c r="AY12" s="28">
        <f>VLOOKUP($AU12,Dummy!$A:$R,5,FALSE)</f>
        <v>1</v>
      </c>
      <c r="AZ12" s="28">
        <f>VLOOKUP($AU12,Dummy!$A:$R,6,FALSE)</f>
        <v>1</v>
      </c>
      <c r="BA12" s="28">
        <f>VLOOKUP($AU12,Dummy!$A:$R,7,FALSE)</f>
        <v>1</v>
      </c>
      <c r="BB12" s="28">
        <f>VLOOKUP($AU12,Dummy!$A:$R,8,FALSE)</f>
        <v>0</v>
      </c>
      <c r="BC12" s="28">
        <f>VLOOKUP($AU12,Dummy!$A:$R,9,FALSE)</f>
        <v>0</v>
      </c>
      <c r="BD12" s="28">
        <f>VLOOKUP($AU12,Dummy!$A:$R,10,FALSE)</f>
        <v>0</v>
      </c>
      <c r="BE12" s="28">
        <f>VLOOKUP($AU12,Dummy!$A:$R,11,FALSE)</f>
        <v>0</v>
      </c>
      <c r="BF12" s="28">
        <f>VLOOKUP($AU12,Dummy!$A:$R,12,FALSE)</f>
        <v>1</v>
      </c>
      <c r="BG12" s="28">
        <f>VLOOKUP($AU12,Dummy!$A:$R,13,FALSE)</f>
        <v>3</v>
      </c>
      <c r="BH12" s="28">
        <f>VLOOKUP($AU12,Dummy!$A:$R,14,FALSE)</f>
        <v>3</v>
      </c>
      <c r="BI12" s="29">
        <f>VLOOKUP($AU12,Dummy!$A:$R,15,FALSE)</f>
        <v>1000</v>
      </c>
      <c r="BJ12" s="28">
        <f>VLOOKUP($AU12,Dummy!$A:$R,16,FALSE)</f>
        <v>134</v>
      </c>
      <c r="BK12" s="28">
        <f>VLOOKUP($AU12,Dummy!$A:$R,17,FALSE)</f>
        <v>141</v>
      </c>
      <c r="BL12" s="29">
        <f>VLOOKUP($AU12,Dummy!$A:$R,18,FALSE)</f>
        <v>950.35460992907804</v>
      </c>
    </row>
    <row r="13" spans="2:64" x14ac:dyDescent="0.25">
      <c r="B13" s="17">
        <v>45822</v>
      </c>
      <c r="C13" s="25" t="s">
        <v>49</v>
      </c>
      <c r="D13" s="33"/>
      <c r="E13" s="11" t="s">
        <v>6</v>
      </c>
      <c r="F13" s="34"/>
      <c r="G13" s="21" t="s">
        <v>42</v>
      </c>
      <c r="H13" s="33"/>
      <c r="I13" s="11" t="s">
        <v>6</v>
      </c>
      <c r="J13" s="34"/>
      <c r="K13" s="33"/>
      <c r="L13" s="11" t="s">
        <v>6</v>
      </c>
      <c r="M13" s="34"/>
      <c r="N13" s="33"/>
      <c r="O13" s="11" t="s">
        <v>6</v>
      </c>
      <c r="P13" s="34"/>
      <c r="Q13" s="33"/>
      <c r="R13" s="11" t="s">
        <v>6</v>
      </c>
      <c r="S13" s="34"/>
      <c r="T13" s="33"/>
      <c r="U13" s="11" t="s">
        <v>6</v>
      </c>
      <c r="V13" s="34"/>
      <c r="W13" s="12">
        <f t="shared" si="0"/>
        <v>0</v>
      </c>
      <c r="X13" s="13" t="s">
        <v>6</v>
      </c>
      <c r="Y13" s="14">
        <f t="shared" si="1"/>
        <v>0</v>
      </c>
      <c r="AA13" s="4">
        <f t="shared" si="2"/>
        <v>0</v>
      </c>
      <c r="AB13" s="4">
        <f t="shared" si="3"/>
        <v>0</v>
      </c>
      <c r="AC13" s="4">
        <f t="shared" si="4"/>
        <v>0</v>
      </c>
      <c r="AD13" s="4">
        <f t="shared" si="5"/>
        <v>0</v>
      </c>
      <c r="AE13" s="4">
        <f t="shared" si="6"/>
        <v>0</v>
      </c>
      <c r="AF13" s="4">
        <f t="shared" si="7"/>
        <v>0</v>
      </c>
      <c r="AG13" s="4">
        <f t="shared" si="8"/>
        <v>0</v>
      </c>
      <c r="AH13" s="4">
        <f t="shared" si="9"/>
        <v>0</v>
      </c>
      <c r="AI13" s="4">
        <f t="shared" si="10"/>
        <v>0</v>
      </c>
      <c r="AJ13" s="4">
        <f t="shared" si="11"/>
        <v>0</v>
      </c>
      <c r="AL13" s="4">
        <f t="shared" si="12"/>
        <v>0</v>
      </c>
      <c r="AM13" s="4">
        <f t="shared" si="13"/>
        <v>0</v>
      </c>
      <c r="AN13" s="4">
        <f t="shared" si="14"/>
        <v>0</v>
      </c>
      <c r="AO13" s="4">
        <f t="shared" si="15"/>
        <v>0</v>
      </c>
      <c r="AP13" s="4">
        <f t="shared" si="16"/>
        <v>0</v>
      </c>
      <c r="AQ13" s="4">
        <f t="shared" si="17"/>
        <v>0</v>
      </c>
      <c r="AR13" s="4">
        <f t="shared" si="18"/>
        <v>0</v>
      </c>
      <c r="AS13" s="4">
        <f t="shared" si="19"/>
        <v>0</v>
      </c>
      <c r="AT13" s="4">
        <f t="shared" si="20"/>
        <v>0</v>
      </c>
      <c r="AU13" s="31">
        <v>10</v>
      </c>
      <c r="AV13" s="30" t="str">
        <f>VLOOKUP($AU13,Dummy!$A:$R,2,FALSE)</f>
        <v>Sérvia</v>
      </c>
      <c r="AW13" s="28">
        <f>VLOOKUP($AU13,Dummy!$A:$R,3,FALSE)</f>
        <v>3</v>
      </c>
      <c r="AX13" s="28">
        <f>VLOOKUP($AU13,Dummy!$A:$R,4,FALSE)</f>
        <v>2</v>
      </c>
      <c r="AY13" s="28">
        <f>VLOOKUP($AU13,Dummy!$A:$R,5,FALSE)</f>
        <v>1</v>
      </c>
      <c r="AZ13" s="28">
        <f>VLOOKUP($AU13,Dummy!$A:$R,6,FALSE)</f>
        <v>1</v>
      </c>
      <c r="BA13" s="28">
        <f>VLOOKUP($AU13,Dummy!$A:$R,7,FALSE)</f>
        <v>0</v>
      </c>
      <c r="BB13" s="28">
        <f>VLOOKUP($AU13,Dummy!$A:$R,8,FALSE)</f>
        <v>1</v>
      </c>
      <c r="BC13" s="28">
        <f>VLOOKUP($AU13,Dummy!$A:$R,9,FALSE)</f>
        <v>0</v>
      </c>
      <c r="BD13" s="28">
        <f>VLOOKUP($AU13,Dummy!$A:$R,10,FALSE)</f>
        <v>0</v>
      </c>
      <c r="BE13" s="28">
        <f>VLOOKUP($AU13,Dummy!$A:$R,11,FALSE)</f>
        <v>0</v>
      </c>
      <c r="BF13" s="28">
        <f>VLOOKUP($AU13,Dummy!$A:$R,12,FALSE)</f>
        <v>1</v>
      </c>
      <c r="BG13" s="28">
        <f>VLOOKUP($AU13,Dummy!$A:$R,13,FALSE)</f>
        <v>3</v>
      </c>
      <c r="BH13" s="28">
        <f>VLOOKUP($AU13,Dummy!$A:$R,14,FALSE)</f>
        <v>4</v>
      </c>
      <c r="BI13" s="29">
        <f>VLOOKUP($AU13,Dummy!$A:$R,15,FALSE)</f>
        <v>750</v>
      </c>
      <c r="BJ13" s="28">
        <f>VLOOKUP($AU13,Dummy!$A:$R,16,FALSE)</f>
        <v>153</v>
      </c>
      <c r="BK13" s="28">
        <f>VLOOKUP($AU13,Dummy!$A:$R,17,FALSE)</f>
        <v>168</v>
      </c>
      <c r="BL13" s="29">
        <f>VLOOKUP($AU13,Dummy!$A:$R,18,FALSE)</f>
        <v>910.71428571428567</v>
      </c>
    </row>
    <row r="14" spans="2:64" x14ac:dyDescent="0.25">
      <c r="B14" s="17">
        <v>45823</v>
      </c>
      <c r="C14" s="25" t="s">
        <v>94</v>
      </c>
      <c r="D14" s="33"/>
      <c r="E14" s="11" t="s">
        <v>6</v>
      </c>
      <c r="F14" s="34"/>
      <c r="G14" s="21" t="s">
        <v>39</v>
      </c>
      <c r="H14" s="33"/>
      <c r="I14" s="11" t="s">
        <v>6</v>
      </c>
      <c r="J14" s="34"/>
      <c r="K14" s="33"/>
      <c r="L14" s="11" t="s">
        <v>6</v>
      </c>
      <c r="M14" s="34"/>
      <c r="N14" s="33"/>
      <c r="O14" s="11" t="s">
        <v>6</v>
      </c>
      <c r="P14" s="34"/>
      <c r="Q14" s="33"/>
      <c r="R14" s="11" t="s">
        <v>6</v>
      </c>
      <c r="S14" s="34"/>
      <c r="T14" s="33"/>
      <c r="U14" s="11" t="s">
        <v>6</v>
      </c>
      <c r="V14" s="34"/>
      <c r="W14" s="12">
        <f t="shared" si="0"/>
        <v>0</v>
      </c>
      <c r="X14" s="13" t="s">
        <v>6</v>
      </c>
      <c r="Y14" s="14">
        <f t="shared" si="1"/>
        <v>0</v>
      </c>
      <c r="AA14" s="4">
        <f t="shared" si="2"/>
        <v>0</v>
      </c>
      <c r="AB14" s="4">
        <f t="shared" si="3"/>
        <v>0</v>
      </c>
      <c r="AC14" s="4">
        <f t="shared" si="4"/>
        <v>0</v>
      </c>
      <c r="AD14" s="4">
        <f t="shared" si="5"/>
        <v>0</v>
      </c>
      <c r="AE14" s="4">
        <f t="shared" si="6"/>
        <v>0</v>
      </c>
      <c r="AF14" s="4">
        <f t="shared" si="7"/>
        <v>0</v>
      </c>
      <c r="AG14" s="4">
        <f t="shared" si="8"/>
        <v>0</v>
      </c>
      <c r="AH14" s="4">
        <f t="shared" si="9"/>
        <v>0</v>
      </c>
      <c r="AI14" s="4">
        <f t="shared" si="10"/>
        <v>0</v>
      </c>
      <c r="AJ14" s="4">
        <f t="shared" si="11"/>
        <v>0</v>
      </c>
      <c r="AL14" s="4">
        <f t="shared" si="12"/>
        <v>0</v>
      </c>
      <c r="AM14" s="4">
        <f t="shared" si="13"/>
        <v>0</v>
      </c>
      <c r="AN14" s="4">
        <f t="shared" si="14"/>
        <v>0</v>
      </c>
      <c r="AO14" s="4">
        <f t="shared" si="15"/>
        <v>0</v>
      </c>
      <c r="AP14" s="4">
        <f t="shared" si="16"/>
        <v>0</v>
      </c>
      <c r="AQ14" s="4">
        <f t="shared" si="17"/>
        <v>0</v>
      </c>
      <c r="AR14" s="4">
        <f t="shared" si="18"/>
        <v>0</v>
      </c>
      <c r="AS14" s="4">
        <f t="shared" si="19"/>
        <v>0</v>
      </c>
      <c r="AT14" s="4">
        <f t="shared" si="20"/>
        <v>0</v>
      </c>
      <c r="AU14" s="31">
        <v>11</v>
      </c>
      <c r="AV14" s="30" t="str">
        <f>VLOOKUP($AU14,Dummy!$A:$R,2,FALSE)</f>
        <v>Cuba</v>
      </c>
      <c r="AW14" s="28">
        <f>VLOOKUP($AU14,Dummy!$A:$R,3,FALSE)</f>
        <v>2</v>
      </c>
      <c r="AX14" s="28">
        <f>VLOOKUP($AU14,Dummy!$A:$R,4,FALSE)</f>
        <v>2</v>
      </c>
      <c r="AY14" s="28">
        <f>VLOOKUP($AU14,Dummy!$A:$R,5,FALSE)</f>
        <v>1</v>
      </c>
      <c r="AZ14" s="28">
        <f>VLOOKUP($AU14,Dummy!$A:$R,6,FALSE)</f>
        <v>1</v>
      </c>
      <c r="BA14" s="28">
        <f>VLOOKUP($AU14,Dummy!$A:$R,7,FALSE)</f>
        <v>0</v>
      </c>
      <c r="BB14" s="28">
        <f>VLOOKUP($AU14,Dummy!$A:$R,8,FALSE)</f>
        <v>0</v>
      </c>
      <c r="BC14" s="28">
        <f>VLOOKUP($AU14,Dummy!$A:$R,9,FALSE)</f>
        <v>1</v>
      </c>
      <c r="BD14" s="28">
        <f>VLOOKUP($AU14,Dummy!$A:$R,10,FALSE)</f>
        <v>0</v>
      </c>
      <c r="BE14" s="28">
        <f>VLOOKUP($AU14,Dummy!$A:$R,11,FALSE)</f>
        <v>1</v>
      </c>
      <c r="BF14" s="28">
        <f>VLOOKUP($AU14,Dummy!$A:$R,12,FALSE)</f>
        <v>0</v>
      </c>
      <c r="BG14" s="28">
        <f>VLOOKUP($AU14,Dummy!$A:$R,13,FALSE)</f>
        <v>4</v>
      </c>
      <c r="BH14" s="28">
        <f>VLOOKUP($AU14,Dummy!$A:$R,14,FALSE)</f>
        <v>5</v>
      </c>
      <c r="BI14" s="29">
        <f>VLOOKUP($AU14,Dummy!$A:$R,15,FALSE)</f>
        <v>800</v>
      </c>
      <c r="BJ14" s="28">
        <f>VLOOKUP($AU14,Dummy!$A:$R,16,FALSE)</f>
        <v>189</v>
      </c>
      <c r="BK14" s="28">
        <f>VLOOKUP($AU14,Dummy!$A:$R,17,FALSE)</f>
        <v>208</v>
      </c>
      <c r="BL14" s="29">
        <f>VLOOKUP($AU14,Dummy!$A:$R,18,FALSE)</f>
        <v>908.65384615384619</v>
      </c>
    </row>
    <row r="15" spans="2:64" x14ac:dyDescent="0.25">
      <c r="B15" s="17">
        <v>45823</v>
      </c>
      <c r="C15" s="25" t="s">
        <v>42</v>
      </c>
      <c r="D15" s="33"/>
      <c r="E15" s="11" t="s">
        <v>6</v>
      </c>
      <c r="F15" s="34"/>
      <c r="G15" s="21" t="s">
        <v>41</v>
      </c>
      <c r="H15" s="33"/>
      <c r="I15" s="11" t="s">
        <v>6</v>
      </c>
      <c r="J15" s="34"/>
      <c r="K15" s="33"/>
      <c r="L15" s="11" t="s">
        <v>6</v>
      </c>
      <c r="M15" s="34"/>
      <c r="N15" s="33"/>
      <c r="O15" s="11" t="s">
        <v>6</v>
      </c>
      <c r="P15" s="34"/>
      <c r="Q15" s="33"/>
      <c r="R15" s="11" t="s">
        <v>6</v>
      </c>
      <c r="S15" s="34"/>
      <c r="T15" s="33"/>
      <c r="U15" s="11" t="s">
        <v>6</v>
      </c>
      <c r="V15" s="34"/>
      <c r="W15" s="12">
        <f t="shared" si="0"/>
        <v>0</v>
      </c>
      <c r="X15" s="13" t="s">
        <v>6</v>
      </c>
      <c r="Y15" s="14">
        <f t="shared" si="1"/>
        <v>0</v>
      </c>
      <c r="AA15" s="4">
        <f t="shared" si="2"/>
        <v>0</v>
      </c>
      <c r="AB15" s="4">
        <f t="shared" si="3"/>
        <v>0</v>
      </c>
      <c r="AC15" s="4">
        <f t="shared" si="4"/>
        <v>0</v>
      </c>
      <c r="AD15" s="4">
        <f t="shared" si="5"/>
        <v>0</v>
      </c>
      <c r="AE15" s="4">
        <f t="shared" si="6"/>
        <v>0</v>
      </c>
      <c r="AF15" s="4">
        <f t="shared" si="7"/>
        <v>0</v>
      </c>
      <c r="AG15" s="4">
        <f t="shared" si="8"/>
        <v>0</v>
      </c>
      <c r="AH15" s="4">
        <f t="shared" si="9"/>
        <v>0</v>
      </c>
      <c r="AI15" s="4">
        <f t="shared" si="10"/>
        <v>0</v>
      </c>
      <c r="AJ15" s="4">
        <f t="shared" si="11"/>
        <v>0</v>
      </c>
      <c r="AL15" s="4">
        <f t="shared" si="12"/>
        <v>0</v>
      </c>
      <c r="AM15" s="4">
        <f t="shared" si="13"/>
        <v>0</v>
      </c>
      <c r="AN15" s="4">
        <f t="shared" si="14"/>
        <v>0</v>
      </c>
      <c r="AO15" s="4">
        <f t="shared" si="15"/>
        <v>0</v>
      </c>
      <c r="AP15" s="4">
        <f t="shared" si="16"/>
        <v>0</v>
      </c>
      <c r="AQ15" s="4">
        <f t="shared" si="17"/>
        <v>0</v>
      </c>
      <c r="AR15" s="4">
        <f t="shared" si="18"/>
        <v>0</v>
      </c>
      <c r="AS15" s="4">
        <f t="shared" si="19"/>
        <v>0</v>
      </c>
      <c r="AT15" s="4">
        <f t="shared" si="20"/>
        <v>0</v>
      </c>
      <c r="AU15" s="31">
        <v>12</v>
      </c>
      <c r="AV15" s="30" t="str">
        <f>VLOOKUP($AU15,Dummy!$A:$R,2,FALSE)</f>
        <v>Estados Unidos</v>
      </c>
      <c r="AW15" s="28">
        <f>VLOOKUP($AU15,Dummy!$A:$R,3,FALSE)</f>
        <v>2</v>
      </c>
      <c r="AX15" s="28">
        <f>VLOOKUP($AU15,Dummy!$A:$R,4,FALSE)</f>
        <v>2</v>
      </c>
      <c r="AY15" s="28">
        <f>VLOOKUP($AU15,Dummy!$A:$R,5,FALSE)</f>
        <v>1</v>
      </c>
      <c r="AZ15" s="28">
        <f>VLOOKUP($AU15,Dummy!$A:$R,6,FALSE)</f>
        <v>1</v>
      </c>
      <c r="BA15" s="28">
        <f>VLOOKUP($AU15,Dummy!$A:$R,7,FALSE)</f>
        <v>0</v>
      </c>
      <c r="BB15" s="28">
        <f>VLOOKUP($AU15,Dummy!$A:$R,8,FALSE)</f>
        <v>0</v>
      </c>
      <c r="BC15" s="28">
        <f>VLOOKUP($AU15,Dummy!$A:$R,9,FALSE)</f>
        <v>1</v>
      </c>
      <c r="BD15" s="28">
        <f>VLOOKUP($AU15,Dummy!$A:$R,10,FALSE)</f>
        <v>0</v>
      </c>
      <c r="BE15" s="28">
        <f>VLOOKUP($AU15,Dummy!$A:$R,11,FALSE)</f>
        <v>0</v>
      </c>
      <c r="BF15" s="28">
        <f>VLOOKUP($AU15,Dummy!$A:$R,12,FALSE)</f>
        <v>1</v>
      </c>
      <c r="BG15" s="28">
        <f>VLOOKUP($AU15,Dummy!$A:$R,13,FALSE)</f>
        <v>3</v>
      </c>
      <c r="BH15" s="28">
        <f>VLOOKUP($AU15,Dummy!$A:$R,14,FALSE)</f>
        <v>5</v>
      </c>
      <c r="BI15" s="29">
        <f>VLOOKUP($AU15,Dummy!$A:$R,15,FALSE)</f>
        <v>600</v>
      </c>
      <c r="BJ15" s="28">
        <f>VLOOKUP($AU15,Dummy!$A:$R,16,FALSE)</f>
        <v>172</v>
      </c>
      <c r="BK15" s="28">
        <f>VLOOKUP($AU15,Dummy!$A:$R,17,FALSE)</f>
        <v>184</v>
      </c>
      <c r="BL15" s="29">
        <f>VLOOKUP($AU15,Dummy!$A:$R,18,FALSE)</f>
        <v>934.78260869565224</v>
      </c>
    </row>
    <row r="16" spans="2:64" x14ac:dyDescent="0.25">
      <c r="B16" s="17">
        <v>45823</v>
      </c>
      <c r="C16" s="25" t="s">
        <v>49</v>
      </c>
      <c r="D16" s="33"/>
      <c r="E16" s="11" t="s">
        <v>6</v>
      </c>
      <c r="F16" s="34"/>
      <c r="G16" s="21" t="s">
        <v>50</v>
      </c>
      <c r="H16" s="33"/>
      <c r="I16" s="11" t="s">
        <v>6</v>
      </c>
      <c r="J16" s="34"/>
      <c r="K16" s="33"/>
      <c r="L16" s="11" t="s">
        <v>6</v>
      </c>
      <c r="M16" s="34"/>
      <c r="N16" s="33"/>
      <c r="O16" s="11" t="s">
        <v>6</v>
      </c>
      <c r="P16" s="34"/>
      <c r="Q16" s="33"/>
      <c r="R16" s="11" t="s">
        <v>6</v>
      </c>
      <c r="S16" s="34"/>
      <c r="T16" s="33"/>
      <c r="U16" s="11" t="s">
        <v>6</v>
      </c>
      <c r="V16" s="34"/>
      <c r="W16" s="12">
        <f t="shared" si="0"/>
        <v>0</v>
      </c>
      <c r="X16" s="13" t="s">
        <v>6</v>
      </c>
      <c r="Y16" s="14">
        <f t="shared" si="1"/>
        <v>0</v>
      </c>
      <c r="AA16" s="4">
        <f t="shared" si="2"/>
        <v>0</v>
      </c>
      <c r="AB16" s="4">
        <f t="shared" si="3"/>
        <v>0</v>
      </c>
      <c r="AC16" s="4">
        <f t="shared" si="4"/>
        <v>0</v>
      </c>
      <c r="AD16" s="4">
        <f t="shared" si="5"/>
        <v>0</v>
      </c>
      <c r="AE16" s="4">
        <f t="shared" si="6"/>
        <v>0</v>
      </c>
      <c r="AF16" s="4">
        <f t="shared" si="7"/>
        <v>0</v>
      </c>
      <c r="AG16" s="4">
        <f t="shared" si="8"/>
        <v>0</v>
      </c>
      <c r="AH16" s="4">
        <f t="shared" si="9"/>
        <v>0</v>
      </c>
      <c r="AI16" s="4">
        <f t="shared" si="10"/>
        <v>0</v>
      </c>
      <c r="AJ16" s="4">
        <f t="shared" si="11"/>
        <v>0</v>
      </c>
      <c r="AL16" s="4">
        <f t="shared" si="12"/>
        <v>0</v>
      </c>
      <c r="AM16" s="4">
        <f t="shared" si="13"/>
        <v>0</v>
      </c>
      <c r="AN16" s="4">
        <f t="shared" si="14"/>
        <v>0</v>
      </c>
      <c r="AO16" s="4">
        <f t="shared" si="15"/>
        <v>0</v>
      </c>
      <c r="AP16" s="4">
        <f t="shared" si="16"/>
        <v>0</v>
      </c>
      <c r="AQ16" s="4">
        <f t="shared" si="17"/>
        <v>0</v>
      </c>
      <c r="AR16" s="4">
        <f t="shared" si="18"/>
        <v>0</v>
      </c>
      <c r="AS16" s="4">
        <f t="shared" si="19"/>
        <v>0</v>
      </c>
      <c r="AT16" s="4">
        <f t="shared" si="20"/>
        <v>0</v>
      </c>
      <c r="AU16" s="31">
        <v>13</v>
      </c>
      <c r="AV16" s="30" t="str">
        <f>VLOOKUP($AU16,Dummy!$A:$R,2,FALSE)</f>
        <v>Alemanha</v>
      </c>
      <c r="AW16" s="28">
        <f>VLOOKUP($AU16,Dummy!$A:$R,3,FALSE)</f>
        <v>2</v>
      </c>
      <c r="AX16" s="28">
        <f>VLOOKUP($AU16,Dummy!$A:$R,4,FALSE)</f>
        <v>2</v>
      </c>
      <c r="AY16" s="28">
        <f>VLOOKUP($AU16,Dummy!$A:$R,5,FALSE)</f>
        <v>0</v>
      </c>
      <c r="AZ16" s="28">
        <f>VLOOKUP($AU16,Dummy!$A:$R,6,FALSE)</f>
        <v>2</v>
      </c>
      <c r="BA16" s="28">
        <f>VLOOKUP($AU16,Dummy!$A:$R,7,FALSE)</f>
        <v>0</v>
      </c>
      <c r="BB16" s="28">
        <f>VLOOKUP($AU16,Dummy!$A:$R,8,FALSE)</f>
        <v>0</v>
      </c>
      <c r="BC16" s="28">
        <f>VLOOKUP($AU16,Dummy!$A:$R,9,FALSE)</f>
        <v>0</v>
      </c>
      <c r="BD16" s="28">
        <f>VLOOKUP($AU16,Dummy!$A:$R,10,FALSE)</f>
        <v>2</v>
      </c>
      <c r="BE16" s="28">
        <f>VLOOKUP($AU16,Dummy!$A:$R,11,FALSE)</f>
        <v>0</v>
      </c>
      <c r="BF16" s="28">
        <f>VLOOKUP($AU16,Dummy!$A:$R,12,FALSE)</f>
        <v>0</v>
      </c>
      <c r="BG16" s="28">
        <f>VLOOKUP($AU16,Dummy!$A:$R,13,FALSE)</f>
        <v>4</v>
      </c>
      <c r="BH16" s="28">
        <f>VLOOKUP($AU16,Dummy!$A:$R,14,FALSE)</f>
        <v>6</v>
      </c>
      <c r="BI16" s="29">
        <f>VLOOKUP($AU16,Dummy!$A:$R,15,FALSE)</f>
        <v>666.66666666666663</v>
      </c>
      <c r="BJ16" s="28">
        <f>VLOOKUP($AU16,Dummy!$A:$R,16,FALSE)</f>
        <v>206</v>
      </c>
      <c r="BK16" s="28">
        <f>VLOOKUP($AU16,Dummy!$A:$R,17,FALSE)</f>
        <v>215</v>
      </c>
      <c r="BL16" s="29">
        <f>VLOOKUP($AU16,Dummy!$A:$R,18,FALSE)</f>
        <v>958.1395348837209</v>
      </c>
    </row>
    <row r="17" spans="2:64" ht="14.25" x14ac:dyDescent="0.25">
      <c r="B17" s="63" t="s">
        <v>11</v>
      </c>
      <c r="C17" s="63"/>
      <c r="D17" s="63"/>
      <c r="E17" s="66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AU17" s="31">
        <v>14</v>
      </c>
      <c r="AV17" s="30" t="str">
        <f>VLOOKUP($AU17,Dummy!$A:$R,2,FALSE)</f>
        <v>Irã</v>
      </c>
      <c r="AW17" s="28">
        <f>VLOOKUP($AU17,Dummy!$A:$R,3,FALSE)</f>
        <v>1</v>
      </c>
      <c r="AX17" s="28">
        <f>VLOOKUP($AU17,Dummy!$A:$R,4,FALSE)</f>
        <v>2</v>
      </c>
      <c r="AY17" s="28">
        <f>VLOOKUP($AU17,Dummy!$A:$R,5,FALSE)</f>
        <v>0</v>
      </c>
      <c r="AZ17" s="28">
        <f>VLOOKUP($AU17,Dummy!$A:$R,6,FALSE)</f>
        <v>2</v>
      </c>
      <c r="BA17" s="28">
        <f>VLOOKUP($AU17,Dummy!$A:$R,7,FALSE)</f>
        <v>0</v>
      </c>
      <c r="BB17" s="28">
        <f>VLOOKUP($AU17,Dummy!$A:$R,8,FALSE)</f>
        <v>0</v>
      </c>
      <c r="BC17" s="28">
        <f>VLOOKUP($AU17,Dummy!$A:$R,9,FALSE)</f>
        <v>0</v>
      </c>
      <c r="BD17" s="28">
        <f>VLOOKUP($AU17,Dummy!$A:$R,10,FALSE)</f>
        <v>1</v>
      </c>
      <c r="BE17" s="28">
        <f>VLOOKUP($AU17,Dummy!$A:$R,11,FALSE)</f>
        <v>0</v>
      </c>
      <c r="BF17" s="28">
        <f>VLOOKUP($AU17,Dummy!$A:$R,12,FALSE)</f>
        <v>1</v>
      </c>
      <c r="BG17" s="28">
        <f>VLOOKUP($AU17,Dummy!$A:$R,13,FALSE)</f>
        <v>2</v>
      </c>
      <c r="BH17" s="28">
        <f>VLOOKUP($AU17,Dummy!$A:$R,14,FALSE)</f>
        <v>6</v>
      </c>
      <c r="BI17" s="29">
        <f>VLOOKUP($AU17,Dummy!$A:$R,15,FALSE)</f>
        <v>333.33333333333331</v>
      </c>
      <c r="BJ17" s="28">
        <f>VLOOKUP($AU17,Dummy!$A:$R,16,FALSE)</f>
        <v>162</v>
      </c>
      <c r="BK17" s="28">
        <f>VLOOKUP($AU17,Dummy!$A:$R,17,FALSE)</f>
        <v>182</v>
      </c>
      <c r="BL17" s="29">
        <f>VLOOKUP($AU17,Dummy!$A:$R,18,FALSE)</f>
        <v>890.1098901098901</v>
      </c>
    </row>
    <row r="18" spans="2:64" x14ac:dyDescent="0.25">
      <c r="B18" s="16" t="s">
        <v>2</v>
      </c>
      <c r="C18" s="24"/>
      <c r="D18" s="65" t="s">
        <v>3</v>
      </c>
      <c r="E18" s="65"/>
      <c r="F18" s="65"/>
      <c r="G18" s="20"/>
      <c r="H18" s="65" t="s">
        <v>4</v>
      </c>
      <c r="I18" s="65"/>
      <c r="J18" s="65"/>
      <c r="K18" s="65" t="s">
        <v>5</v>
      </c>
      <c r="L18" s="65"/>
      <c r="M18" s="65"/>
      <c r="N18" s="65" t="s">
        <v>7</v>
      </c>
      <c r="O18" s="65"/>
      <c r="P18" s="65"/>
      <c r="Q18" s="65" t="s">
        <v>8</v>
      </c>
      <c r="R18" s="65"/>
      <c r="S18" s="65"/>
      <c r="T18" s="65" t="s">
        <v>9</v>
      </c>
      <c r="U18" s="65"/>
      <c r="V18" s="65"/>
      <c r="W18" s="65" t="s">
        <v>10</v>
      </c>
      <c r="X18" s="65"/>
      <c r="Y18" s="65"/>
      <c r="AA18" s="4" t="s">
        <v>38</v>
      </c>
      <c r="AB18" s="4" t="s">
        <v>23</v>
      </c>
      <c r="AC18" s="4" t="s">
        <v>20</v>
      </c>
      <c r="AD18" s="4" t="s">
        <v>18</v>
      </c>
      <c r="AE18" s="4" t="s">
        <v>19</v>
      </c>
      <c r="AF18" s="4" t="s">
        <v>15</v>
      </c>
      <c r="AG18" s="8" t="s">
        <v>17</v>
      </c>
      <c r="AH18" s="8" t="s">
        <v>16</v>
      </c>
      <c r="AI18" s="4" t="s">
        <v>21</v>
      </c>
      <c r="AJ18" s="4" t="s">
        <v>22</v>
      </c>
      <c r="AL18" s="4" t="s">
        <v>24</v>
      </c>
      <c r="AM18" s="4" t="s">
        <v>25</v>
      </c>
      <c r="AN18" s="4" t="s">
        <v>18</v>
      </c>
      <c r="AO18" s="4" t="s">
        <v>19</v>
      </c>
      <c r="AP18" s="8" t="s">
        <v>31</v>
      </c>
      <c r="AQ18" s="8" t="s">
        <v>32</v>
      </c>
      <c r="AR18" s="8" t="s">
        <v>33</v>
      </c>
      <c r="AS18" s="4" t="s">
        <v>21</v>
      </c>
      <c r="AT18" s="4" t="s">
        <v>22</v>
      </c>
      <c r="AU18" s="31">
        <v>15</v>
      </c>
      <c r="AV18" s="30" t="str">
        <f>VLOOKUP($AU18,Dummy!$A:$R,2,FALSE)</f>
        <v>Turquia</v>
      </c>
      <c r="AW18" s="28">
        <f>VLOOKUP($AU18,Dummy!$A:$R,3,FALSE)</f>
        <v>0</v>
      </c>
      <c r="AX18" s="28">
        <f>VLOOKUP($AU18,Dummy!$A:$R,4,FALSE)</f>
        <v>1</v>
      </c>
      <c r="AY18" s="28">
        <f>VLOOKUP($AU18,Dummy!$A:$R,5,FALSE)</f>
        <v>0</v>
      </c>
      <c r="AZ18" s="28">
        <f>VLOOKUP($AU18,Dummy!$A:$R,6,FALSE)</f>
        <v>1</v>
      </c>
      <c r="BA18" s="28">
        <f>VLOOKUP($AU18,Dummy!$A:$R,7,FALSE)</f>
        <v>0</v>
      </c>
      <c r="BB18" s="28">
        <f>VLOOKUP($AU18,Dummy!$A:$R,8,FALSE)</f>
        <v>0</v>
      </c>
      <c r="BC18" s="28">
        <f>VLOOKUP($AU18,Dummy!$A:$R,9,FALSE)</f>
        <v>0</v>
      </c>
      <c r="BD18" s="28">
        <f>VLOOKUP($AU18,Dummy!$A:$R,10,FALSE)</f>
        <v>0</v>
      </c>
      <c r="BE18" s="28">
        <f>VLOOKUP($AU18,Dummy!$A:$R,11,FALSE)</f>
        <v>1</v>
      </c>
      <c r="BF18" s="28">
        <f>VLOOKUP($AU18,Dummy!$A:$R,12,FALSE)</f>
        <v>0</v>
      </c>
      <c r="BG18" s="28">
        <f>VLOOKUP($AU18,Dummy!$A:$R,13,FALSE)</f>
        <v>1</v>
      </c>
      <c r="BH18" s="28">
        <f>VLOOKUP($AU18,Dummy!$A:$R,14,FALSE)</f>
        <v>3</v>
      </c>
      <c r="BI18" s="29">
        <f>VLOOKUP($AU18,Dummy!$A:$R,15,FALSE)</f>
        <v>333.33333333333331</v>
      </c>
      <c r="BJ18" s="28">
        <f>VLOOKUP($AU18,Dummy!$A:$R,16,FALSE)</f>
        <v>93</v>
      </c>
      <c r="BK18" s="28">
        <f>VLOOKUP($AU18,Dummy!$A:$R,17,FALSE)</f>
        <v>87</v>
      </c>
      <c r="BL18" s="29">
        <f>VLOOKUP($AU18,Dummy!$A:$R,18,FALSE)</f>
        <v>1068.9655172413793</v>
      </c>
    </row>
    <row r="19" spans="2:64" x14ac:dyDescent="0.25">
      <c r="B19" s="18">
        <v>45819</v>
      </c>
      <c r="C19" s="26" t="s">
        <v>98</v>
      </c>
      <c r="D19" s="33">
        <v>3</v>
      </c>
      <c r="E19" s="11" t="s">
        <v>6</v>
      </c>
      <c r="F19" s="34">
        <v>0</v>
      </c>
      <c r="G19" s="22" t="s">
        <v>52</v>
      </c>
      <c r="H19" s="33">
        <v>25</v>
      </c>
      <c r="I19" s="11" t="s">
        <v>6</v>
      </c>
      <c r="J19" s="34">
        <v>22</v>
      </c>
      <c r="K19" s="33">
        <v>25</v>
      </c>
      <c r="L19" s="11" t="s">
        <v>6</v>
      </c>
      <c r="M19" s="34">
        <v>20</v>
      </c>
      <c r="N19" s="33">
        <v>25</v>
      </c>
      <c r="O19" s="11" t="s">
        <v>6</v>
      </c>
      <c r="P19" s="34">
        <v>23</v>
      </c>
      <c r="Q19" s="33"/>
      <c r="R19" s="11" t="s">
        <v>6</v>
      </c>
      <c r="S19" s="34"/>
      <c r="T19" s="33"/>
      <c r="U19" s="11" t="s">
        <v>6</v>
      </c>
      <c r="V19" s="34"/>
      <c r="W19" s="9">
        <f>SUM(H19,K19,N19,Q19,T19)</f>
        <v>75</v>
      </c>
      <c r="X19" s="11" t="s">
        <v>6</v>
      </c>
      <c r="Y19" s="10">
        <f>SUM(J19,M19,P19,S19,V19)</f>
        <v>65</v>
      </c>
      <c r="AA19" s="4">
        <f t="shared" ref="AA19:AA44" si="21">AD19+AE19</f>
        <v>3</v>
      </c>
      <c r="AB19" s="4" t="str">
        <f t="shared" ref="AB19:AB30" si="22">IF(OR(D19="",F19=""),0,IF(D19&gt;F19,C19,G19))</f>
        <v>Ucrânia</v>
      </c>
      <c r="AC19" s="4">
        <f t="shared" ref="AC19:AC30" si="23">IF(OR(D19="",F19=""),0,1)</f>
        <v>1</v>
      </c>
      <c r="AD19" s="4">
        <f t="shared" ref="AD19:AD30" si="24">IF(OR(D19="",F19=""),0,IF(D19&gt;F19,D19,F19))</f>
        <v>3</v>
      </c>
      <c r="AE19" s="4">
        <f t="shared" ref="AE19:AE30" si="25">IF(OR(D19="",F19=""),0,IF(D19&gt;F19,F19,D19))</f>
        <v>0</v>
      </c>
      <c r="AF19" s="4">
        <f t="shared" ref="AF19:AF30" si="26">IF(AND(AD19=3,AE19=0),1,0)</f>
        <v>1</v>
      </c>
      <c r="AG19" s="4">
        <f t="shared" ref="AG19:AG30" si="27">IF(AND(AD19=3,AE19=1),1,0)</f>
        <v>0</v>
      </c>
      <c r="AH19" s="4">
        <f t="shared" ref="AH19:AH30" si="28">IF(AND(AD19=3,AE19=2),1,0)</f>
        <v>0</v>
      </c>
      <c r="AI19" s="4">
        <f t="shared" ref="AI19:AI30" si="29">IF(D19&gt;F19,SUM(H19,K19,N19,Q19,T19,),SUM(J19,M19,P19,S19,V19))</f>
        <v>75</v>
      </c>
      <c r="AJ19" s="4">
        <f t="shared" ref="AJ19:AJ30" si="30">IF(D19&gt;F19,SUM(J19,M19,P19,S19,V19),SUM(H19,K19,N19,Q19,T19))</f>
        <v>65</v>
      </c>
      <c r="AL19" s="4" t="str">
        <f t="shared" ref="AL19:AL30" si="31">IF(OR(D19="",F19=""),0,IF(D19&lt;F19,C19,G19))</f>
        <v>Estados Unidos</v>
      </c>
      <c r="AM19" s="4">
        <f t="shared" ref="AM19:AM30" si="32">IF(OR(D19="",F19=""),0,1)</f>
        <v>1</v>
      </c>
      <c r="AN19" s="4">
        <f t="shared" ref="AN19:AN30" si="33">IF(OR(D19="",F19=""),0,IF(D19&lt;F19,D19,F19))</f>
        <v>0</v>
      </c>
      <c r="AO19" s="4">
        <f t="shared" ref="AO19:AO30" si="34">IF(OR(D19="",F19=""),0,IF(D19&lt;F19,F19,D19))</f>
        <v>3</v>
      </c>
      <c r="AP19" s="4">
        <f t="shared" ref="AP19:AP30" si="35">IF(AND(AN19=2,AO19=3),1,0)</f>
        <v>0</v>
      </c>
      <c r="AQ19" s="4">
        <f t="shared" ref="AQ19:AQ30" si="36">IF(AND(AN19=1,AO19=3),1,0)</f>
        <v>0</v>
      </c>
      <c r="AR19" s="4">
        <f t="shared" ref="AR19:AR30" si="37">IF(AND(AN19=0,AO19=3),1,0)</f>
        <v>1</v>
      </c>
      <c r="AS19" s="4">
        <f t="shared" ref="AS19:AS30" si="38">IF(D19&lt;F19,SUM(H19,K19,N19,Q19,T19,),SUM(J19,M19,P19,S19,V19))</f>
        <v>65</v>
      </c>
      <c r="AT19" s="4">
        <f t="shared" ref="AT19:AT30" si="39">IF(D19&lt;F19,SUM(J19,M19,P19,S19,V19),SUM(H19,K19,N19,Q19,T19))</f>
        <v>75</v>
      </c>
      <c r="AU19" s="31">
        <v>16</v>
      </c>
      <c r="AV19" s="30" t="str">
        <f>VLOOKUP($AU19,Dummy!$A:$R,2,FALSE)</f>
        <v>França</v>
      </c>
      <c r="AW19" s="28">
        <f>VLOOKUP($AU19,Dummy!$A:$R,3,FALSE)</f>
        <v>0</v>
      </c>
      <c r="AX19" s="28">
        <f>VLOOKUP($AU19,Dummy!$A:$R,4,FALSE)</f>
        <v>1</v>
      </c>
      <c r="AY19" s="28">
        <f>VLOOKUP($AU19,Dummy!$A:$R,5,FALSE)</f>
        <v>0</v>
      </c>
      <c r="AZ19" s="28">
        <f>VLOOKUP($AU19,Dummy!$A:$R,6,FALSE)</f>
        <v>1</v>
      </c>
      <c r="BA19" s="28">
        <f>VLOOKUP($AU19,Dummy!$A:$R,7,FALSE)</f>
        <v>0</v>
      </c>
      <c r="BB19" s="28">
        <f>VLOOKUP($AU19,Dummy!$A:$R,8,FALSE)</f>
        <v>0</v>
      </c>
      <c r="BC19" s="28">
        <f>VLOOKUP($AU19,Dummy!$A:$R,9,FALSE)</f>
        <v>0</v>
      </c>
      <c r="BD19" s="28">
        <f>VLOOKUP($AU19,Dummy!$A:$R,10,FALSE)</f>
        <v>0</v>
      </c>
      <c r="BE19" s="28">
        <f>VLOOKUP($AU19,Dummy!$A:$R,11,FALSE)</f>
        <v>1</v>
      </c>
      <c r="BF19" s="28">
        <f>VLOOKUP($AU19,Dummy!$A:$R,12,FALSE)</f>
        <v>0</v>
      </c>
      <c r="BG19" s="28">
        <f>VLOOKUP($AU19,Dummy!$A:$R,13,FALSE)</f>
        <v>1</v>
      </c>
      <c r="BH19" s="28">
        <f>VLOOKUP($AU19,Dummy!$A:$R,14,FALSE)</f>
        <v>3</v>
      </c>
      <c r="BI19" s="29">
        <f>VLOOKUP($AU19,Dummy!$A:$R,15,FALSE)</f>
        <v>333.33333333333331</v>
      </c>
      <c r="BJ19" s="28">
        <f>VLOOKUP($AU19,Dummy!$A:$R,16,FALSE)</f>
        <v>88</v>
      </c>
      <c r="BK19" s="28">
        <f>VLOOKUP($AU19,Dummy!$A:$R,17,FALSE)</f>
        <v>88</v>
      </c>
      <c r="BL19" s="29">
        <f>VLOOKUP($AU19,Dummy!$A:$R,18,FALSE)</f>
        <v>1000</v>
      </c>
    </row>
    <row r="20" spans="2:64" x14ac:dyDescent="0.25">
      <c r="B20" s="18">
        <v>45819</v>
      </c>
      <c r="C20" s="26" t="s">
        <v>48</v>
      </c>
      <c r="D20" s="38">
        <v>3</v>
      </c>
      <c r="E20" s="11" t="s">
        <v>6</v>
      </c>
      <c r="F20" s="37">
        <v>0</v>
      </c>
      <c r="G20" s="22" t="s">
        <v>97</v>
      </c>
      <c r="H20" s="33">
        <v>25</v>
      </c>
      <c r="I20" s="11" t="s">
        <v>6</v>
      </c>
      <c r="J20" s="34">
        <v>19</v>
      </c>
      <c r="K20" s="33">
        <v>25</v>
      </c>
      <c r="L20" s="11" t="s">
        <v>6</v>
      </c>
      <c r="M20" s="34">
        <v>16</v>
      </c>
      <c r="N20" s="33">
        <v>25</v>
      </c>
      <c r="O20" s="11" t="s">
        <v>6</v>
      </c>
      <c r="P20" s="34">
        <v>18</v>
      </c>
      <c r="Q20" s="33"/>
      <c r="R20" s="11" t="s">
        <v>6</v>
      </c>
      <c r="S20" s="34"/>
      <c r="T20" s="33"/>
      <c r="U20" s="11" t="s">
        <v>6</v>
      </c>
      <c r="V20" s="34"/>
      <c r="W20" s="9">
        <f t="shared" ref="W20:W30" si="40">SUM(H20,K20,N20,Q20,T20)</f>
        <v>75</v>
      </c>
      <c r="X20" s="11" t="s">
        <v>6</v>
      </c>
      <c r="Y20" s="10">
        <f t="shared" ref="Y20:Y30" si="41">SUM(J20,M20,P20,S20,V20)</f>
        <v>53</v>
      </c>
      <c r="AA20" s="4">
        <f t="shared" si="21"/>
        <v>3</v>
      </c>
      <c r="AB20" s="4" t="str">
        <f t="shared" si="22"/>
        <v>Brasil</v>
      </c>
      <c r="AC20" s="4">
        <f t="shared" si="23"/>
        <v>1</v>
      </c>
      <c r="AD20" s="4">
        <f t="shared" si="24"/>
        <v>3</v>
      </c>
      <c r="AE20" s="4">
        <f t="shared" si="25"/>
        <v>0</v>
      </c>
      <c r="AF20" s="4">
        <f t="shared" si="26"/>
        <v>1</v>
      </c>
      <c r="AG20" s="4">
        <f t="shared" si="27"/>
        <v>0</v>
      </c>
      <c r="AH20" s="4">
        <f t="shared" si="28"/>
        <v>0</v>
      </c>
      <c r="AI20" s="4">
        <f t="shared" si="29"/>
        <v>75</v>
      </c>
      <c r="AJ20" s="4">
        <f t="shared" si="30"/>
        <v>53</v>
      </c>
      <c r="AL20" s="4" t="str">
        <f t="shared" si="31"/>
        <v>Irã</v>
      </c>
      <c r="AM20" s="4">
        <f t="shared" si="32"/>
        <v>1</v>
      </c>
      <c r="AN20" s="4">
        <f t="shared" si="33"/>
        <v>0</v>
      </c>
      <c r="AO20" s="4">
        <f t="shared" si="34"/>
        <v>3</v>
      </c>
      <c r="AP20" s="4">
        <f t="shared" si="35"/>
        <v>0</v>
      </c>
      <c r="AQ20" s="4">
        <f t="shared" si="36"/>
        <v>0</v>
      </c>
      <c r="AR20" s="4">
        <f t="shared" si="37"/>
        <v>1</v>
      </c>
      <c r="AS20" s="4">
        <f t="shared" si="38"/>
        <v>53</v>
      </c>
      <c r="AT20" s="4">
        <f t="shared" si="39"/>
        <v>75</v>
      </c>
      <c r="AU20" s="31">
        <v>17</v>
      </c>
      <c r="AV20" s="30" t="str">
        <f>VLOOKUP($AU20,Dummy!$A:$R,2,FALSE)</f>
        <v>Holanda</v>
      </c>
      <c r="AW20" s="28">
        <f>VLOOKUP($AU20,Dummy!$A:$R,3,FALSE)</f>
        <v>0</v>
      </c>
      <c r="AX20" s="28">
        <f>VLOOKUP($AU20,Dummy!$A:$R,4,FALSE)</f>
        <v>1</v>
      </c>
      <c r="AY20" s="28">
        <f>VLOOKUP($AU20,Dummy!$A:$R,5,FALSE)</f>
        <v>0</v>
      </c>
      <c r="AZ20" s="28">
        <f>VLOOKUP($AU20,Dummy!$A:$R,6,FALSE)</f>
        <v>1</v>
      </c>
      <c r="BA20" s="28">
        <f>VLOOKUP($AU20,Dummy!$A:$R,7,FALSE)</f>
        <v>0</v>
      </c>
      <c r="BB20" s="28">
        <f>VLOOKUP($AU20,Dummy!$A:$R,8,FALSE)</f>
        <v>0</v>
      </c>
      <c r="BC20" s="28">
        <f>VLOOKUP($AU20,Dummy!$A:$R,9,FALSE)</f>
        <v>0</v>
      </c>
      <c r="BD20" s="28">
        <f>VLOOKUP($AU20,Dummy!$A:$R,10,FALSE)</f>
        <v>0</v>
      </c>
      <c r="BE20" s="28">
        <f>VLOOKUP($AU20,Dummy!$A:$R,11,FALSE)</f>
        <v>1</v>
      </c>
      <c r="BF20" s="28">
        <f>VLOOKUP($AU20,Dummy!$A:$R,12,FALSE)</f>
        <v>0</v>
      </c>
      <c r="BG20" s="28">
        <f>VLOOKUP($AU20,Dummy!$A:$R,13,FALSE)</f>
        <v>1</v>
      </c>
      <c r="BH20" s="28">
        <f>VLOOKUP($AU20,Dummy!$A:$R,14,FALSE)</f>
        <v>3</v>
      </c>
      <c r="BI20" s="29">
        <f>VLOOKUP($AU20,Dummy!$A:$R,15,FALSE)</f>
        <v>333.33333333333331</v>
      </c>
      <c r="BJ20" s="28">
        <f>VLOOKUP($AU20,Dummy!$A:$R,16,FALSE)</f>
        <v>91</v>
      </c>
      <c r="BK20" s="28">
        <f>VLOOKUP($AU20,Dummy!$A:$R,17,FALSE)</f>
        <v>97</v>
      </c>
      <c r="BL20" s="29">
        <f>VLOOKUP($AU20,Dummy!$A:$R,18,FALSE)</f>
        <v>938.14432989690727</v>
      </c>
    </row>
    <row r="21" spans="2:64" x14ac:dyDescent="0.25">
      <c r="B21" s="18">
        <v>45819</v>
      </c>
      <c r="C21" s="26" t="s">
        <v>96</v>
      </c>
      <c r="D21" s="33">
        <v>3</v>
      </c>
      <c r="E21" s="11" t="s">
        <v>6</v>
      </c>
      <c r="F21" s="34">
        <v>1</v>
      </c>
      <c r="G21" s="22" t="s">
        <v>95</v>
      </c>
      <c r="H21" s="33">
        <v>25</v>
      </c>
      <c r="I21" s="11" t="s">
        <v>6</v>
      </c>
      <c r="J21" s="34">
        <v>22</v>
      </c>
      <c r="K21" s="33">
        <v>21</v>
      </c>
      <c r="L21" s="11" t="s">
        <v>6</v>
      </c>
      <c r="M21" s="34">
        <v>25</v>
      </c>
      <c r="N21" s="33">
        <v>25</v>
      </c>
      <c r="O21" s="11" t="s">
        <v>6</v>
      </c>
      <c r="P21" s="34">
        <v>18</v>
      </c>
      <c r="Q21" s="33">
        <v>25</v>
      </c>
      <c r="R21" s="11" t="s">
        <v>6</v>
      </c>
      <c r="S21" s="34">
        <v>15</v>
      </c>
      <c r="T21" s="33"/>
      <c r="U21" s="11" t="s">
        <v>6</v>
      </c>
      <c r="V21" s="34"/>
      <c r="W21" s="9">
        <f t="shared" si="40"/>
        <v>96</v>
      </c>
      <c r="X21" s="11" t="s">
        <v>6</v>
      </c>
      <c r="Y21" s="10">
        <f t="shared" si="41"/>
        <v>80</v>
      </c>
      <c r="AA21" s="4">
        <f t="shared" si="21"/>
        <v>4</v>
      </c>
      <c r="AB21" s="4" t="str">
        <f t="shared" si="22"/>
        <v>Eslovênia</v>
      </c>
      <c r="AC21" s="4">
        <f t="shared" si="23"/>
        <v>1</v>
      </c>
      <c r="AD21" s="4">
        <f t="shared" si="24"/>
        <v>3</v>
      </c>
      <c r="AE21" s="4">
        <f t="shared" si="25"/>
        <v>1</v>
      </c>
      <c r="AF21" s="4">
        <f t="shared" si="26"/>
        <v>0</v>
      </c>
      <c r="AG21" s="4">
        <f t="shared" si="27"/>
        <v>1</v>
      </c>
      <c r="AH21" s="4">
        <f t="shared" si="28"/>
        <v>0</v>
      </c>
      <c r="AI21" s="4">
        <f t="shared" si="29"/>
        <v>96</v>
      </c>
      <c r="AJ21" s="4">
        <f t="shared" si="30"/>
        <v>80</v>
      </c>
      <c r="AL21" s="4" t="str">
        <f t="shared" si="31"/>
        <v>Cuba</v>
      </c>
      <c r="AM21" s="4">
        <f t="shared" si="32"/>
        <v>1</v>
      </c>
      <c r="AN21" s="4">
        <f t="shared" si="33"/>
        <v>1</v>
      </c>
      <c r="AO21" s="4">
        <f t="shared" si="34"/>
        <v>3</v>
      </c>
      <c r="AP21" s="4">
        <f t="shared" si="35"/>
        <v>0</v>
      </c>
      <c r="AQ21" s="4">
        <f t="shared" si="36"/>
        <v>1</v>
      </c>
      <c r="AR21" s="4">
        <f t="shared" si="37"/>
        <v>0</v>
      </c>
      <c r="AS21" s="4">
        <f t="shared" si="38"/>
        <v>80</v>
      </c>
      <c r="AT21" s="4">
        <f t="shared" si="39"/>
        <v>96</v>
      </c>
      <c r="AU21" s="31">
        <v>18</v>
      </c>
      <c r="AV21" s="30" t="str">
        <f>VLOOKUP($AU21,Dummy!$A:$R,2,FALSE)</f>
        <v>Bulgária</v>
      </c>
      <c r="AW21" s="28">
        <f>VLOOKUP($AU21,Dummy!$A:$R,3,FALSE)</f>
        <v>0</v>
      </c>
      <c r="AX21" s="28">
        <f>VLOOKUP($AU21,Dummy!$A:$R,4,FALSE)</f>
        <v>1</v>
      </c>
      <c r="AY21" s="28">
        <f>VLOOKUP($AU21,Dummy!$A:$R,5,FALSE)</f>
        <v>0</v>
      </c>
      <c r="AZ21" s="28">
        <f>VLOOKUP($AU21,Dummy!$A:$R,6,FALSE)</f>
        <v>1</v>
      </c>
      <c r="BA21" s="28">
        <f>VLOOKUP($AU21,Dummy!$A:$R,7,FALSE)</f>
        <v>0</v>
      </c>
      <c r="BB21" s="28">
        <f>VLOOKUP($AU21,Dummy!$A:$R,8,FALSE)</f>
        <v>0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1</v>
      </c>
      <c r="BF21" s="28">
        <f>VLOOKUP($AU21,Dummy!$A:$R,12,FALSE)</f>
        <v>0</v>
      </c>
      <c r="BG21" s="28">
        <f>VLOOKUP($AU21,Dummy!$A:$R,13,FALSE)</f>
        <v>1</v>
      </c>
      <c r="BH21" s="28">
        <f>VLOOKUP($AU21,Dummy!$A:$R,14,FALSE)</f>
        <v>3</v>
      </c>
      <c r="BI21" s="29">
        <f>VLOOKUP($AU21,Dummy!$A:$R,15,FALSE)</f>
        <v>333.33333333333331</v>
      </c>
      <c r="BJ21" s="28">
        <f>VLOOKUP($AU21,Dummy!$A:$R,16,FALSE)</f>
        <v>79</v>
      </c>
      <c r="BK21" s="28">
        <f>VLOOKUP($AU21,Dummy!$A:$R,17,FALSE)</f>
        <v>97</v>
      </c>
      <c r="BL21" s="29">
        <f>VLOOKUP($AU21,Dummy!$A:$R,18,FALSE)</f>
        <v>814.43298969072168</v>
      </c>
    </row>
    <row r="22" spans="2:64" x14ac:dyDescent="0.25">
      <c r="B22" s="18">
        <v>45820</v>
      </c>
      <c r="C22" s="26" t="s">
        <v>48</v>
      </c>
      <c r="D22" s="33">
        <v>2</v>
      </c>
      <c r="E22" s="11" t="s">
        <v>6</v>
      </c>
      <c r="F22" s="34">
        <v>3</v>
      </c>
      <c r="G22" s="22" t="s">
        <v>95</v>
      </c>
      <c r="H22" s="33">
        <v>25</v>
      </c>
      <c r="I22" s="11" t="s">
        <v>6</v>
      </c>
      <c r="J22" s="34">
        <v>27</v>
      </c>
      <c r="K22" s="33">
        <v>24</v>
      </c>
      <c r="L22" s="11" t="s">
        <v>6</v>
      </c>
      <c r="M22" s="34">
        <v>26</v>
      </c>
      <c r="N22" s="33">
        <v>25</v>
      </c>
      <c r="O22" s="11" t="s">
        <v>6</v>
      </c>
      <c r="P22" s="34">
        <v>21</v>
      </c>
      <c r="Q22" s="33">
        <v>25</v>
      </c>
      <c r="R22" s="11" t="s">
        <v>6</v>
      </c>
      <c r="S22" s="34">
        <v>20</v>
      </c>
      <c r="T22" s="33">
        <v>13</v>
      </c>
      <c r="U22" s="11" t="s">
        <v>6</v>
      </c>
      <c r="V22" s="34">
        <v>15</v>
      </c>
      <c r="W22" s="9">
        <f t="shared" si="40"/>
        <v>112</v>
      </c>
      <c r="X22" s="11" t="s">
        <v>6</v>
      </c>
      <c r="Y22" s="10">
        <f t="shared" si="41"/>
        <v>109</v>
      </c>
      <c r="AA22" s="4">
        <f t="shared" si="21"/>
        <v>5</v>
      </c>
      <c r="AB22" s="4" t="str">
        <f t="shared" si="22"/>
        <v>Cuba</v>
      </c>
      <c r="AC22" s="4">
        <f t="shared" si="23"/>
        <v>1</v>
      </c>
      <c r="AD22" s="4">
        <f t="shared" si="24"/>
        <v>3</v>
      </c>
      <c r="AE22" s="4">
        <f t="shared" si="25"/>
        <v>2</v>
      </c>
      <c r="AF22" s="4">
        <f t="shared" si="26"/>
        <v>0</v>
      </c>
      <c r="AG22" s="4">
        <f t="shared" si="27"/>
        <v>0</v>
      </c>
      <c r="AH22" s="4">
        <f t="shared" si="28"/>
        <v>1</v>
      </c>
      <c r="AI22" s="4">
        <f t="shared" si="29"/>
        <v>109</v>
      </c>
      <c r="AJ22" s="4">
        <f t="shared" si="30"/>
        <v>112</v>
      </c>
      <c r="AL22" s="4" t="str">
        <f t="shared" si="31"/>
        <v>Brasil</v>
      </c>
      <c r="AM22" s="4">
        <f t="shared" si="32"/>
        <v>1</v>
      </c>
      <c r="AN22" s="4">
        <f t="shared" si="33"/>
        <v>2</v>
      </c>
      <c r="AO22" s="4">
        <f t="shared" si="34"/>
        <v>3</v>
      </c>
      <c r="AP22" s="4">
        <f t="shared" si="35"/>
        <v>1</v>
      </c>
      <c r="AQ22" s="4">
        <f t="shared" si="36"/>
        <v>0</v>
      </c>
      <c r="AR22" s="4">
        <f t="shared" si="37"/>
        <v>0</v>
      </c>
      <c r="AS22" s="4">
        <f t="shared" si="38"/>
        <v>112</v>
      </c>
      <c r="AT22" s="4">
        <f t="shared" si="39"/>
        <v>109</v>
      </c>
      <c r="AX22" s="53">
        <f>SUM(AX4:AX21)</f>
        <v>30</v>
      </c>
    </row>
    <row r="23" spans="2:64" x14ac:dyDescent="0.25">
      <c r="B23" s="18">
        <v>45820</v>
      </c>
      <c r="C23" s="26" t="s">
        <v>52</v>
      </c>
      <c r="D23" s="33">
        <v>3</v>
      </c>
      <c r="E23" s="11" t="s">
        <v>6</v>
      </c>
      <c r="F23" s="34">
        <v>2</v>
      </c>
      <c r="G23" s="22" t="s">
        <v>97</v>
      </c>
      <c r="H23" s="33">
        <v>19</v>
      </c>
      <c r="I23" s="11" t="s">
        <v>6</v>
      </c>
      <c r="J23" s="34">
        <v>25</v>
      </c>
      <c r="K23" s="33">
        <v>21</v>
      </c>
      <c r="L23" s="11" t="s">
        <v>6</v>
      </c>
      <c r="M23" s="34">
        <v>25</v>
      </c>
      <c r="N23" s="33">
        <v>25</v>
      </c>
      <c r="O23" s="11" t="s">
        <v>6</v>
      </c>
      <c r="P23" s="34">
        <v>21</v>
      </c>
      <c r="Q23" s="33">
        <v>25</v>
      </c>
      <c r="R23" s="11" t="s">
        <v>6</v>
      </c>
      <c r="S23" s="34">
        <v>23</v>
      </c>
      <c r="T23" s="33">
        <v>17</v>
      </c>
      <c r="U23" s="11" t="s">
        <v>6</v>
      </c>
      <c r="V23" s="34">
        <v>15</v>
      </c>
      <c r="W23" s="9">
        <f t="shared" si="40"/>
        <v>107</v>
      </c>
      <c r="X23" s="11" t="s">
        <v>6</v>
      </c>
      <c r="Y23" s="10">
        <f t="shared" si="41"/>
        <v>109</v>
      </c>
      <c r="AA23" s="4">
        <f t="shared" si="21"/>
        <v>5</v>
      </c>
      <c r="AB23" s="4" t="str">
        <f t="shared" si="22"/>
        <v>Estados Unidos</v>
      </c>
      <c r="AC23" s="4">
        <f t="shared" si="23"/>
        <v>1</v>
      </c>
      <c r="AD23" s="4">
        <f t="shared" si="24"/>
        <v>3</v>
      </c>
      <c r="AE23" s="4">
        <f t="shared" si="25"/>
        <v>2</v>
      </c>
      <c r="AF23" s="4">
        <f t="shared" si="26"/>
        <v>0</v>
      </c>
      <c r="AG23" s="4">
        <f t="shared" si="27"/>
        <v>0</v>
      </c>
      <c r="AH23" s="4">
        <f t="shared" si="28"/>
        <v>1</v>
      </c>
      <c r="AI23" s="4">
        <f t="shared" si="29"/>
        <v>107</v>
      </c>
      <c r="AJ23" s="4">
        <f t="shared" si="30"/>
        <v>109</v>
      </c>
      <c r="AL23" s="4" t="str">
        <f t="shared" si="31"/>
        <v>Irã</v>
      </c>
      <c r="AM23" s="4">
        <f t="shared" si="32"/>
        <v>1</v>
      </c>
      <c r="AN23" s="4">
        <f t="shared" si="33"/>
        <v>2</v>
      </c>
      <c r="AO23" s="4">
        <f t="shared" si="34"/>
        <v>3</v>
      </c>
      <c r="AP23" s="4">
        <f t="shared" si="35"/>
        <v>1</v>
      </c>
      <c r="AQ23" s="4">
        <f t="shared" si="36"/>
        <v>0</v>
      </c>
      <c r="AR23" s="4">
        <f t="shared" si="37"/>
        <v>0</v>
      </c>
      <c r="AS23" s="4">
        <f t="shared" si="38"/>
        <v>109</v>
      </c>
      <c r="AT23" s="4">
        <f t="shared" si="39"/>
        <v>107</v>
      </c>
      <c r="AU23" s="59" t="s">
        <v>91</v>
      </c>
      <c r="AV23" s="59"/>
    </row>
    <row r="24" spans="2:64" x14ac:dyDescent="0.25">
      <c r="B24" s="18">
        <v>45821</v>
      </c>
      <c r="C24" s="26" t="s">
        <v>98</v>
      </c>
      <c r="D24" s="33"/>
      <c r="E24" s="11" t="s">
        <v>6</v>
      </c>
      <c r="F24" s="34"/>
      <c r="G24" s="22" t="s">
        <v>95</v>
      </c>
      <c r="H24" s="33"/>
      <c r="I24" s="11" t="s">
        <v>6</v>
      </c>
      <c r="J24" s="34"/>
      <c r="K24" s="33"/>
      <c r="L24" s="11" t="s">
        <v>6</v>
      </c>
      <c r="M24" s="34"/>
      <c r="N24" s="33"/>
      <c r="O24" s="11" t="s">
        <v>6</v>
      </c>
      <c r="P24" s="34"/>
      <c r="Q24" s="33"/>
      <c r="R24" s="11" t="s">
        <v>6</v>
      </c>
      <c r="S24" s="34"/>
      <c r="T24" s="33"/>
      <c r="U24" s="11" t="s">
        <v>6</v>
      </c>
      <c r="V24" s="34"/>
      <c r="W24" s="9">
        <f t="shared" si="40"/>
        <v>0</v>
      </c>
      <c r="X24" s="11" t="s">
        <v>6</v>
      </c>
      <c r="Y24" s="10">
        <f t="shared" si="41"/>
        <v>0</v>
      </c>
      <c r="AA24" s="4">
        <f t="shared" si="21"/>
        <v>0</v>
      </c>
      <c r="AB24" s="4">
        <f t="shared" si="22"/>
        <v>0</v>
      </c>
      <c r="AC24" s="4">
        <f t="shared" si="23"/>
        <v>0</v>
      </c>
      <c r="AD24" s="4">
        <f t="shared" si="24"/>
        <v>0</v>
      </c>
      <c r="AE24" s="4">
        <f t="shared" si="25"/>
        <v>0</v>
      </c>
      <c r="AF24" s="4">
        <f t="shared" si="26"/>
        <v>0</v>
      </c>
      <c r="AG24" s="4">
        <f t="shared" si="27"/>
        <v>0</v>
      </c>
      <c r="AH24" s="4">
        <f t="shared" si="28"/>
        <v>0</v>
      </c>
      <c r="AI24" s="4">
        <f t="shared" si="29"/>
        <v>0</v>
      </c>
      <c r="AJ24" s="4">
        <f t="shared" si="30"/>
        <v>0</v>
      </c>
      <c r="AL24" s="4">
        <f t="shared" si="31"/>
        <v>0</v>
      </c>
      <c r="AM24" s="4">
        <f t="shared" si="32"/>
        <v>0</v>
      </c>
      <c r="AN24" s="4">
        <f t="shared" si="33"/>
        <v>0</v>
      </c>
      <c r="AO24" s="4">
        <f t="shared" si="34"/>
        <v>0</v>
      </c>
      <c r="AP24" s="4">
        <f t="shared" si="35"/>
        <v>0</v>
      </c>
      <c r="AQ24" s="4">
        <f t="shared" si="36"/>
        <v>0</v>
      </c>
      <c r="AR24" s="4">
        <f t="shared" si="37"/>
        <v>0</v>
      </c>
      <c r="AS24" s="4">
        <f t="shared" si="38"/>
        <v>0</v>
      </c>
      <c r="AT24" s="4">
        <f t="shared" si="39"/>
        <v>0</v>
      </c>
      <c r="AU24" s="54"/>
      <c r="AV24" s="7" t="s">
        <v>92</v>
      </c>
    </row>
    <row r="25" spans="2:64" x14ac:dyDescent="0.25">
      <c r="B25" s="18">
        <v>45821</v>
      </c>
      <c r="C25" s="26" t="s">
        <v>97</v>
      </c>
      <c r="D25" s="33"/>
      <c r="E25" s="11" t="s">
        <v>6</v>
      </c>
      <c r="F25" s="34"/>
      <c r="G25" s="22" t="s">
        <v>96</v>
      </c>
      <c r="H25" s="33"/>
      <c r="I25" s="11" t="s">
        <v>6</v>
      </c>
      <c r="J25" s="34"/>
      <c r="K25" s="33"/>
      <c r="L25" s="11" t="s">
        <v>6</v>
      </c>
      <c r="M25" s="34"/>
      <c r="N25" s="33"/>
      <c r="O25" s="11" t="s">
        <v>6</v>
      </c>
      <c r="P25" s="34"/>
      <c r="Q25" s="33"/>
      <c r="R25" s="11" t="s">
        <v>6</v>
      </c>
      <c r="S25" s="34"/>
      <c r="T25" s="33"/>
      <c r="U25" s="11" t="s">
        <v>6</v>
      </c>
      <c r="V25" s="34"/>
      <c r="W25" s="9">
        <f t="shared" si="40"/>
        <v>0</v>
      </c>
      <c r="X25" s="11" t="s">
        <v>6</v>
      </c>
      <c r="Y25" s="10">
        <f t="shared" si="41"/>
        <v>0</v>
      </c>
      <c r="AA25" s="4">
        <f t="shared" si="21"/>
        <v>0</v>
      </c>
      <c r="AB25" s="4">
        <f t="shared" si="22"/>
        <v>0</v>
      </c>
      <c r="AC25" s="4">
        <f t="shared" si="23"/>
        <v>0</v>
      </c>
      <c r="AD25" s="4">
        <f t="shared" si="24"/>
        <v>0</v>
      </c>
      <c r="AE25" s="4">
        <f t="shared" si="25"/>
        <v>0</v>
      </c>
      <c r="AF25" s="4">
        <f t="shared" si="26"/>
        <v>0</v>
      </c>
      <c r="AG25" s="4">
        <f t="shared" si="27"/>
        <v>0</v>
      </c>
      <c r="AH25" s="4">
        <f t="shared" si="28"/>
        <v>0</v>
      </c>
      <c r="AI25" s="4">
        <f t="shared" si="29"/>
        <v>0</v>
      </c>
      <c r="AJ25" s="4">
        <f t="shared" si="30"/>
        <v>0</v>
      </c>
      <c r="AL25" s="4">
        <f t="shared" si="31"/>
        <v>0</v>
      </c>
      <c r="AM25" s="4">
        <f t="shared" si="32"/>
        <v>0</v>
      </c>
      <c r="AN25" s="4">
        <f t="shared" si="33"/>
        <v>0</v>
      </c>
      <c r="AO25" s="4">
        <f t="shared" si="34"/>
        <v>0</v>
      </c>
      <c r="AP25" s="4">
        <f t="shared" si="35"/>
        <v>0</v>
      </c>
      <c r="AQ25" s="4">
        <f t="shared" si="36"/>
        <v>0</v>
      </c>
      <c r="AR25" s="4">
        <f t="shared" si="37"/>
        <v>0</v>
      </c>
      <c r="AS25" s="4">
        <f t="shared" si="38"/>
        <v>0</v>
      </c>
      <c r="AT25" s="4">
        <f t="shared" si="39"/>
        <v>0</v>
      </c>
      <c r="AU25" s="55"/>
      <c r="AV25" s="7" t="s">
        <v>93</v>
      </c>
    </row>
    <row r="26" spans="2:64" x14ac:dyDescent="0.25">
      <c r="B26" s="18">
        <v>45822</v>
      </c>
      <c r="C26" s="26" t="s">
        <v>98</v>
      </c>
      <c r="D26" s="33"/>
      <c r="E26" s="11" t="s">
        <v>6</v>
      </c>
      <c r="F26" s="34"/>
      <c r="G26" s="22" t="s">
        <v>48</v>
      </c>
      <c r="H26" s="33"/>
      <c r="I26" s="11" t="s">
        <v>6</v>
      </c>
      <c r="J26" s="34"/>
      <c r="K26" s="33"/>
      <c r="L26" s="11" t="s">
        <v>6</v>
      </c>
      <c r="M26" s="34"/>
      <c r="N26" s="33"/>
      <c r="O26" s="11" t="s">
        <v>6</v>
      </c>
      <c r="P26" s="34"/>
      <c r="Q26" s="33"/>
      <c r="R26" s="11" t="s">
        <v>6</v>
      </c>
      <c r="S26" s="34"/>
      <c r="T26" s="33"/>
      <c r="U26" s="11" t="s">
        <v>6</v>
      </c>
      <c r="V26" s="34"/>
      <c r="W26" s="9">
        <f t="shared" si="40"/>
        <v>0</v>
      </c>
      <c r="X26" s="11" t="s">
        <v>6</v>
      </c>
      <c r="Y26" s="10">
        <f t="shared" si="41"/>
        <v>0</v>
      </c>
      <c r="AA26" s="4">
        <f t="shared" si="21"/>
        <v>0</v>
      </c>
      <c r="AB26" s="4">
        <f t="shared" si="22"/>
        <v>0</v>
      </c>
      <c r="AC26" s="4">
        <f t="shared" si="23"/>
        <v>0</v>
      </c>
      <c r="AD26" s="4">
        <f t="shared" si="24"/>
        <v>0</v>
      </c>
      <c r="AE26" s="4">
        <f t="shared" si="25"/>
        <v>0</v>
      </c>
      <c r="AF26" s="4">
        <f t="shared" si="26"/>
        <v>0</v>
      </c>
      <c r="AG26" s="4">
        <f t="shared" si="27"/>
        <v>0</v>
      </c>
      <c r="AH26" s="4">
        <f t="shared" si="28"/>
        <v>0</v>
      </c>
      <c r="AI26" s="4">
        <f t="shared" si="29"/>
        <v>0</v>
      </c>
      <c r="AJ26" s="4">
        <f t="shared" si="30"/>
        <v>0</v>
      </c>
      <c r="AL26" s="4">
        <f t="shared" si="31"/>
        <v>0</v>
      </c>
      <c r="AM26" s="4">
        <f t="shared" si="32"/>
        <v>0</v>
      </c>
      <c r="AN26" s="4">
        <f t="shared" si="33"/>
        <v>0</v>
      </c>
      <c r="AO26" s="4">
        <f t="shared" si="34"/>
        <v>0</v>
      </c>
      <c r="AP26" s="4">
        <f t="shared" si="35"/>
        <v>0</v>
      </c>
      <c r="AQ26" s="4">
        <f t="shared" si="36"/>
        <v>0</v>
      </c>
      <c r="AR26" s="4">
        <f t="shared" si="37"/>
        <v>0</v>
      </c>
      <c r="AS26" s="4">
        <f t="shared" si="38"/>
        <v>0</v>
      </c>
      <c r="AT26" s="4">
        <f t="shared" si="39"/>
        <v>0</v>
      </c>
      <c r="AU26" s="57"/>
      <c r="AV26" s="7" t="s">
        <v>99</v>
      </c>
    </row>
    <row r="27" spans="2:64" x14ac:dyDescent="0.25">
      <c r="B27" s="18">
        <v>45822</v>
      </c>
      <c r="C27" s="26" t="s">
        <v>52</v>
      </c>
      <c r="D27" s="33"/>
      <c r="E27" s="11" t="s">
        <v>6</v>
      </c>
      <c r="F27" s="34"/>
      <c r="G27" s="22" t="s">
        <v>96</v>
      </c>
      <c r="H27" s="33"/>
      <c r="I27" s="11" t="s">
        <v>6</v>
      </c>
      <c r="J27" s="34"/>
      <c r="K27" s="33"/>
      <c r="L27" s="11" t="s">
        <v>6</v>
      </c>
      <c r="M27" s="34"/>
      <c r="N27" s="33"/>
      <c r="O27" s="11" t="s">
        <v>6</v>
      </c>
      <c r="P27" s="34"/>
      <c r="Q27" s="33"/>
      <c r="R27" s="11" t="s">
        <v>6</v>
      </c>
      <c r="S27" s="34"/>
      <c r="T27" s="33"/>
      <c r="U27" s="11" t="s">
        <v>6</v>
      </c>
      <c r="V27" s="34"/>
      <c r="W27" s="9">
        <f t="shared" si="40"/>
        <v>0</v>
      </c>
      <c r="X27" s="11" t="s">
        <v>6</v>
      </c>
      <c r="Y27" s="10">
        <f t="shared" si="41"/>
        <v>0</v>
      </c>
      <c r="AA27" s="4">
        <f t="shared" si="21"/>
        <v>0</v>
      </c>
      <c r="AB27" s="4">
        <f t="shared" si="22"/>
        <v>0</v>
      </c>
      <c r="AC27" s="4">
        <f t="shared" si="23"/>
        <v>0</v>
      </c>
      <c r="AD27" s="4">
        <f t="shared" si="24"/>
        <v>0</v>
      </c>
      <c r="AE27" s="4">
        <f t="shared" si="25"/>
        <v>0</v>
      </c>
      <c r="AF27" s="4">
        <f t="shared" si="26"/>
        <v>0</v>
      </c>
      <c r="AG27" s="4">
        <f t="shared" si="27"/>
        <v>0</v>
      </c>
      <c r="AH27" s="4">
        <f t="shared" si="28"/>
        <v>0</v>
      </c>
      <c r="AI27" s="4">
        <f t="shared" si="29"/>
        <v>0</v>
      </c>
      <c r="AJ27" s="4">
        <f t="shared" si="30"/>
        <v>0</v>
      </c>
      <c r="AL27" s="4">
        <f t="shared" si="31"/>
        <v>0</v>
      </c>
      <c r="AM27" s="4">
        <f t="shared" si="32"/>
        <v>0</v>
      </c>
      <c r="AN27" s="4">
        <f t="shared" si="33"/>
        <v>0</v>
      </c>
      <c r="AO27" s="4">
        <f t="shared" si="34"/>
        <v>0</v>
      </c>
      <c r="AP27" s="4">
        <f t="shared" si="35"/>
        <v>0</v>
      </c>
      <c r="AQ27" s="4">
        <f t="shared" si="36"/>
        <v>0</v>
      </c>
      <c r="AR27" s="4">
        <f t="shared" si="37"/>
        <v>0</v>
      </c>
      <c r="AS27" s="4">
        <f t="shared" si="38"/>
        <v>0</v>
      </c>
      <c r="AT27" s="4">
        <f t="shared" si="39"/>
        <v>0</v>
      </c>
    </row>
    <row r="28" spans="2:64" x14ac:dyDescent="0.25">
      <c r="B28" s="18">
        <v>45823</v>
      </c>
      <c r="C28" s="26" t="s">
        <v>48</v>
      </c>
      <c r="D28" s="33"/>
      <c r="E28" s="11" t="s">
        <v>6</v>
      </c>
      <c r="F28" s="34"/>
      <c r="G28" s="22" t="s">
        <v>96</v>
      </c>
      <c r="H28" s="33"/>
      <c r="I28" s="11" t="s">
        <v>6</v>
      </c>
      <c r="J28" s="34"/>
      <c r="K28" s="33"/>
      <c r="L28" s="11" t="s">
        <v>6</v>
      </c>
      <c r="M28" s="34"/>
      <c r="N28" s="33"/>
      <c r="O28" s="11" t="s">
        <v>6</v>
      </c>
      <c r="P28" s="34"/>
      <c r="Q28" s="33"/>
      <c r="R28" s="11" t="s">
        <v>6</v>
      </c>
      <c r="S28" s="34"/>
      <c r="T28" s="33"/>
      <c r="U28" s="11" t="s">
        <v>6</v>
      </c>
      <c r="V28" s="34"/>
      <c r="W28" s="9">
        <f t="shared" si="40"/>
        <v>0</v>
      </c>
      <c r="X28" s="11" t="s">
        <v>6</v>
      </c>
      <c r="Y28" s="10">
        <f t="shared" si="41"/>
        <v>0</v>
      </c>
      <c r="AA28" s="4">
        <f t="shared" si="21"/>
        <v>0</v>
      </c>
      <c r="AB28" s="4">
        <f t="shared" si="22"/>
        <v>0</v>
      </c>
      <c r="AC28" s="4">
        <f t="shared" si="23"/>
        <v>0</v>
      </c>
      <c r="AD28" s="4">
        <f t="shared" si="24"/>
        <v>0</v>
      </c>
      <c r="AE28" s="4">
        <f t="shared" si="25"/>
        <v>0</v>
      </c>
      <c r="AF28" s="4">
        <f t="shared" si="26"/>
        <v>0</v>
      </c>
      <c r="AG28" s="4">
        <f t="shared" si="27"/>
        <v>0</v>
      </c>
      <c r="AH28" s="4">
        <f t="shared" si="28"/>
        <v>0</v>
      </c>
      <c r="AI28" s="4">
        <f t="shared" si="29"/>
        <v>0</v>
      </c>
      <c r="AJ28" s="4">
        <f t="shared" si="30"/>
        <v>0</v>
      </c>
      <c r="AL28" s="4">
        <f t="shared" si="31"/>
        <v>0</v>
      </c>
      <c r="AM28" s="4">
        <f t="shared" si="32"/>
        <v>0</v>
      </c>
      <c r="AN28" s="4">
        <f t="shared" si="33"/>
        <v>0</v>
      </c>
      <c r="AO28" s="4">
        <f t="shared" si="34"/>
        <v>0</v>
      </c>
      <c r="AP28" s="4">
        <f t="shared" si="35"/>
        <v>0</v>
      </c>
      <c r="AQ28" s="4">
        <f t="shared" si="36"/>
        <v>0</v>
      </c>
      <c r="AR28" s="4">
        <f t="shared" si="37"/>
        <v>0</v>
      </c>
      <c r="AS28" s="4">
        <f t="shared" si="38"/>
        <v>0</v>
      </c>
      <c r="AT28" s="4">
        <f t="shared" si="39"/>
        <v>0</v>
      </c>
    </row>
    <row r="29" spans="2:64" x14ac:dyDescent="0.25">
      <c r="B29" s="18">
        <v>45823</v>
      </c>
      <c r="C29" s="26" t="s">
        <v>98</v>
      </c>
      <c r="D29" s="33"/>
      <c r="E29" s="11" t="s">
        <v>6</v>
      </c>
      <c r="F29" s="34"/>
      <c r="G29" s="22" t="s">
        <v>97</v>
      </c>
      <c r="H29" s="33"/>
      <c r="I29" s="11" t="s">
        <v>6</v>
      </c>
      <c r="J29" s="34"/>
      <c r="K29" s="33"/>
      <c r="L29" s="11" t="s">
        <v>6</v>
      </c>
      <c r="M29" s="34"/>
      <c r="N29" s="33"/>
      <c r="O29" s="11" t="s">
        <v>6</v>
      </c>
      <c r="P29" s="34"/>
      <c r="Q29" s="33"/>
      <c r="R29" s="11" t="s">
        <v>6</v>
      </c>
      <c r="S29" s="34"/>
      <c r="T29" s="33"/>
      <c r="U29" s="11" t="s">
        <v>6</v>
      </c>
      <c r="V29" s="34"/>
      <c r="W29" s="9">
        <f t="shared" si="40"/>
        <v>0</v>
      </c>
      <c r="X29" s="11" t="s">
        <v>6</v>
      </c>
      <c r="Y29" s="10">
        <f t="shared" si="41"/>
        <v>0</v>
      </c>
      <c r="AA29" s="4">
        <f t="shared" si="21"/>
        <v>0</v>
      </c>
      <c r="AB29" s="4">
        <f t="shared" si="22"/>
        <v>0</v>
      </c>
      <c r="AC29" s="4">
        <f t="shared" si="23"/>
        <v>0</v>
      </c>
      <c r="AD29" s="4">
        <f t="shared" si="24"/>
        <v>0</v>
      </c>
      <c r="AE29" s="4">
        <f t="shared" si="25"/>
        <v>0</v>
      </c>
      <c r="AF29" s="4">
        <f t="shared" si="26"/>
        <v>0</v>
      </c>
      <c r="AG29" s="4">
        <f t="shared" si="27"/>
        <v>0</v>
      </c>
      <c r="AH29" s="4">
        <f t="shared" si="28"/>
        <v>0</v>
      </c>
      <c r="AI29" s="4">
        <f t="shared" si="29"/>
        <v>0</v>
      </c>
      <c r="AJ29" s="4">
        <f t="shared" si="30"/>
        <v>0</v>
      </c>
      <c r="AL29" s="4">
        <f t="shared" si="31"/>
        <v>0</v>
      </c>
      <c r="AM29" s="4">
        <f t="shared" si="32"/>
        <v>0</v>
      </c>
      <c r="AN29" s="4">
        <f t="shared" si="33"/>
        <v>0</v>
      </c>
      <c r="AO29" s="4">
        <f t="shared" si="34"/>
        <v>0</v>
      </c>
      <c r="AP29" s="4">
        <f t="shared" si="35"/>
        <v>0</v>
      </c>
      <c r="AQ29" s="4">
        <f t="shared" si="36"/>
        <v>0</v>
      </c>
      <c r="AR29" s="4">
        <f t="shared" si="37"/>
        <v>0</v>
      </c>
      <c r="AS29" s="4">
        <f t="shared" si="38"/>
        <v>0</v>
      </c>
      <c r="AT29" s="4">
        <f t="shared" si="39"/>
        <v>0</v>
      </c>
    </row>
    <row r="30" spans="2:64" x14ac:dyDescent="0.25">
      <c r="B30" s="18">
        <v>45823</v>
      </c>
      <c r="C30" s="26" t="s">
        <v>52</v>
      </c>
      <c r="D30" s="33"/>
      <c r="E30" s="11" t="s">
        <v>6</v>
      </c>
      <c r="F30" s="34"/>
      <c r="G30" s="22" t="s">
        <v>95</v>
      </c>
      <c r="H30" s="33"/>
      <c r="I30" s="11" t="s">
        <v>6</v>
      </c>
      <c r="J30" s="34"/>
      <c r="K30" s="33"/>
      <c r="L30" s="11" t="s">
        <v>6</v>
      </c>
      <c r="M30" s="34"/>
      <c r="N30" s="33"/>
      <c r="O30" s="11" t="s">
        <v>6</v>
      </c>
      <c r="P30" s="34"/>
      <c r="Q30" s="33"/>
      <c r="R30" s="11" t="s">
        <v>6</v>
      </c>
      <c r="S30" s="34"/>
      <c r="T30" s="33"/>
      <c r="U30" s="11" t="s">
        <v>6</v>
      </c>
      <c r="V30" s="34"/>
      <c r="W30" s="9">
        <f t="shared" si="40"/>
        <v>0</v>
      </c>
      <c r="X30" s="11" t="s">
        <v>6</v>
      </c>
      <c r="Y30" s="10">
        <f t="shared" si="41"/>
        <v>0</v>
      </c>
      <c r="AA30" s="4">
        <f t="shared" si="21"/>
        <v>0</v>
      </c>
      <c r="AB30" s="4">
        <f t="shared" si="22"/>
        <v>0</v>
      </c>
      <c r="AC30" s="4">
        <f t="shared" si="23"/>
        <v>0</v>
      </c>
      <c r="AD30" s="4">
        <f t="shared" si="24"/>
        <v>0</v>
      </c>
      <c r="AE30" s="4">
        <f t="shared" si="25"/>
        <v>0</v>
      </c>
      <c r="AF30" s="4">
        <f t="shared" si="26"/>
        <v>0</v>
      </c>
      <c r="AG30" s="4">
        <f t="shared" si="27"/>
        <v>0</v>
      </c>
      <c r="AH30" s="4">
        <f t="shared" si="28"/>
        <v>0</v>
      </c>
      <c r="AI30" s="4">
        <f t="shared" si="29"/>
        <v>0</v>
      </c>
      <c r="AJ30" s="4">
        <f t="shared" si="30"/>
        <v>0</v>
      </c>
      <c r="AL30" s="4">
        <f t="shared" si="31"/>
        <v>0</v>
      </c>
      <c r="AM30" s="4">
        <f t="shared" si="32"/>
        <v>0</v>
      </c>
      <c r="AN30" s="4">
        <f t="shared" si="33"/>
        <v>0</v>
      </c>
      <c r="AO30" s="4">
        <f t="shared" si="34"/>
        <v>0</v>
      </c>
      <c r="AP30" s="4">
        <f t="shared" si="35"/>
        <v>0</v>
      </c>
      <c r="AQ30" s="4">
        <f t="shared" si="36"/>
        <v>0</v>
      </c>
      <c r="AR30" s="4">
        <f t="shared" si="37"/>
        <v>0</v>
      </c>
      <c r="AS30" s="4">
        <f t="shared" si="38"/>
        <v>0</v>
      </c>
      <c r="AT30" s="4">
        <f t="shared" si="39"/>
        <v>0</v>
      </c>
    </row>
    <row r="31" spans="2:64" ht="14.25" x14ac:dyDescent="0.25">
      <c r="B31" s="63" t="s">
        <v>12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</row>
    <row r="32" spans="2:64" x14ac:dyDescent="0.25">
      <c r="B32" s="16" t="s">
        <v>2</v>
      </c>
      <c r="C32" s="24"/>
      <c r="D32" s="64" t="s">
        <v>3</v>
      </c>
      <c r="E32" s="64"/>
      <c r="F32" s="64"/>
      <c r="G32" s="20"/>
      <c r="H32" s="65" t="s">
        <v>4</v>
      </c>
      <c r="I32" s="65"/>
      <c r="J32" s="65"/>
      <c r="K32" s="65" t="s">
        <v>5</v>
      </c>
      <c r="L32" s="65"/>
      <c r="M32" s="65"/>
      <c r="N32" s="65" t="s">
        <v>7</v>
      </c>
      <c r="O32" s="65"/>
      <c r="P32" s="65"/>
      <c r="Q32" s="65" t="s">
        <v>8</v>
      </c>
      <c r="R32" s="65"/>
      <c r="S32" s="65"/>
      <c r="T32" s="65" t="s">
        <v>9</v>
      </c>
      <c r="U32" s="65"/>
      <c r="V32" s="65"/>
      <c r="W32" s="65" t="s">
        <v>10</v>
      </c>
      <c r="X32" s="65"/>
      <c r="Y32" s="65"/>
      <c r="AA32" s="4" t="s">
        <v>38</v>
      </c>
      <c r="AB32" s="4" t="s">
        <v>23</v>
      </c>
      <c r="AC32" s="4" t="s">
        <v>20</v>
      </c>
      <c r="AD32" s="4" t="s">
        <v>18</v>
      </c>
      <c r="AE32" s="4" t="s">
        <v>19</v>
      </c>
      <c r="AF32" s="4" t="s">
        <v>15</v>
      </c>
      <c r="AG32" s="8" t="s">
        <v>17</v>
      </c>
      <c r="AH32" s="8" t="s">
        <v>16</v>
      </c>
      <c r="AI32" s="4" t="s">
        <v>21</v>
      </c>
      <c r="AJ32" s="4" t="s">
        <v>22</v>
      </c>
      <c r="AL32" s="4" t="s">
        <v>24</v>
      </c>
      <c r="AM32" s="4" t="s">
        <v>25</v>
      </c>
      <c r="AN32" s="4" t="s">
        <v>18</v>
      </c>
      <c r="AO32" s="4" t="s">
        <v>19</v>
      </c>
      <c r="AP32" s="8" t="s">
        <v>34</v>
      </c>
      <c r="AQ32" s="8" t="s">
        <v>35</v>
      </c>
      <c r="AR32" s="8" t="s">
        <v>36</v>
      </c>
      <c r="AS32" s="4" t="s">
        <v>21</v>
      </c>
      <c r="AT32" s="4" t="s">
        <v>22</v>
      </c>
    </row>
    <row r="33" spans="2:64" x14ac:dyDescent="0.25">
      <c r="B33" s="17">
        <v>45819</v>
      </c>
      <c r="C33" s="25" t="s">
        <v>40</v>
      </c>
      <c r="D33" s="33">
        <v>3</v>
      </c>
      <c r="E33" s="11" t="s">
        <v>6</v>
      </c>
      <c r="F33" s="34">
        <v>1</v>
      </c>
      <c r="G33" s="21" t="s">
        <v>37</v>
      </c>
      <c r="H33" s="33">
        <v>25</v>
      </c>
      <c r="I33" s="11" t="s">
        <v>6</v>
      </c>
      <c r="J33" s="34">
        <v>22</v>
      </c>
      <c r="K33" s="33">
        <v>22</v>
      </c>
      <c r="L33" s="11" t="s">
        <v>6</v>
      </c>
      <c r="M33" s="34">
        <v>25</v>
      </c>
      <c r="N33" s="33">
        <v>25</v>
      </c>
      <c r="O33" s="11" t="s">
        <v>6</v>
      </c>
      <c r="P33" s="34">
        <v>22</v>
      </c>
      <c r="Q33" s="33">
        <v>25</v>
      </c>
      <c r="R33" s="11" t="s">
        <v>6</v>
      </c>
      <c r="S33" s="34">
        <v>22</v>
      </c>
      <c r="T33" s="33"/>
      <c r="U33" s="11" t="s">
        <v>6</v>
      </c>
      <c r="V33" s="34"/>
      <c r="W33" s="12">
        <f>SUM(H33,K33,N33,Q33,T33)</f>
        <v>97</v>
      </c>
      <c r="X33" s="13" t="s">
        <v>6</v>
      </c>
      <c r="Y33" s="14">
        <f>SUM(J33,M33,P33,S33,V33)</f>
        <v>91</v>
      </c>
      <c r="AA33" s="4">
        <f>AD33+AE33</f>
        <v>4</v>
      </c>
      <c r="AB33" s="4" t="str">
        <f t="shared" ref="AB33:AB44" si="42">IF(OR(D33="",F33=""),0,IF(D33&gt;F33,C33,G33))</f>
        <v>Polônia</v>
      </c>
      <c r="AC33" s="4">
        <f t="shared" ref="AC33:AC44" si="43">IF(OR(D33="",F33=""),0,1)</f>
        <v>1</v>
      </c>
      <c r="AD33" s="4">
        <f t="shared" ref="AD33:AD44" si="44">IF(OR(D33="",F33=""),0,IF(D33&gt;F33,D33,F33))</f>
        <v>3</v>
      </c>
      <c r="AE33" s="4">
        <f t="shared" ref="AE33:AE44" si="45">IF(OR(D33="",F33=""),0,IF(D33&gt;F33,F33,D33))</f>
        <v>1</v>
      </c>
      <c r="AF33" s="4">
        <f t="shared" ref="AF33:AF44" si="46">IF(AND(AD33=3,AE33=0),1,0)</f>
        <v>0</v>
      </c>
      <c r="AG33" s="4">
        <f t="shared" ref="AG33:AG44" si="47">IF(AND(AD33=3,AE33=1),1,0)</f>
        <v>1</v>
      </c>
      <c r="AH33" s="4">
        <f t="shared" ref="AH33:AH44" si="48">IF(AND(AD33=3,AE33=2),1,0)</f>
        <v>0</v>
      </c>
      <c r="AI33" s="4">
        <f t="shared" ref="AI33:AI44" si="49">IF(D33&gt;F33,SUM(H33,K33,N33,Q33,T33,),SUM(J33,M33,P33,S33,V33))</f>
        <v>97</v>
      </c>
      <c r="AJ33" s="4">
        <f t="shared" ref="AJ33:AJ44" si="50">IF(D33&gt;F33,SUM(J33,M33,P33,S33,V33),SUM(H33,K33,N33,Q33,T33))</f>
        <v>91</v>
      </c>
      <c r="AL33" s="4" t="str">
        <f t="shared" ref="AL33:AL44" si="51">IF(OR(D33="",F33=""),0,IF(D33&lt;F33,C33,G33))</f>
        <v>Holanda</v>
      </c>
      <c r="AM33" s="4">
        <f t="shared" ref="AM33:AM44" si="52">IF(OR(D33="",F33=""),0,1)</f>
        <v>1</v>
      </c>
      <c r="AN33" s="4">
        <f t="shared" ref="AN33:AN44" si="53">IF(OR(D33="",F33=""),0,IF(D33&lt;F33,D33,F33))</f>
        <v>1</v>
      </c>
      <c r="AO33" s="4">
        <f t="shared" ref="AO33:AO44" si="54">IF(OR(D33="",F33=""),0,IF(D33&lt;F33,F33,D33))</f>
        <v>3</v>
      </c>
      <c r="AP33" s="4">
        <f t="shared" ref="AP33:AP44" si="55">IF(AND(AN33=2,AO33=3),1,0)</f>
        <v>0</v>
      </c>
      <c r="AQ33" s="4">
        <f t="shared" ref="AQ33:AQ44" si="56">IF(AND(AN33=1,AO33=3),1,0)</f>
        <v>1</v>
      </c>
      <c r="AR33" s="4">
        <f t="shared" ref="AR33:AR44" si="57">IF(AND(AN33=0,AO33=3),1,0)</f>
        <v>0</v>
      </c>
      <c r="AS33" s="4">
        <f t="shared" ref="AS33:AS44" si="58">IF(D33&lt;F33,SUM(H33,K33,N33,Q33,T33,),SUM(J33,M33,P33,S33,V33))</f>
        <v>91</v>
      </c>
      <c r="AT33" s="4">
        <f t="shared" ref="AT33:AT44" si="59">IF(D33&lt;F33,SUM(J33,M33,P33,S33,V33),SUM(H33,K33,N33,Q33,T33))</f>
        <v>97</v>
      </c>
    </row>
    <row r="34" spans="2:64" x14ac:dyDescent="0.25">
      <c r="B34" s="17">
        <v>45819</v>
      </c>
      <c r="C34" s="25" t="s">
        <v>51</v>
      </c>
      <c r="D34" s="33">
        <v>0</v>
      </c>
      <c r="E34" s="11" t="s">
        <v>6</v>
      </c>
      <c r="F34" s="34">
        <v>3</v>
      </c>
      <c r="G34" s="21" t="s">
        <v>29</v>
      </c>
      <c r="H34" s="33">
        <v>23</v>
      </c>
      <c r="I34" s="11" t="s">
        <v>6</v>
      </c>
      <c r="J34" s="34">
        <v>25</v>
      </c>
      <c r="K34" s="33">
        <v>14</v>
      </c>
      <c r="L34" s="11" t="s">
        <v>6</v>
      </c>
      <c r="M34" s="34">
        <v>25</v>
      </c>
      <c r="N34" s="33">
        <v>22</v>
      </c>
      <c r="O34" s="11" t="s">
        <v>6</v>
      </c>
      <c r="P34" s="34">
        <v>25</v>
      </c>
      <c r="Q34" s="33"/>
      <c r="R34" s="11" t="s">
        <v>6</v>
      </c>
      <c r="S34" s="34"/>
      <c r="T34" s="33"/>
      <c r="U34" s="11" t="s">
        <v>6</v>
      </c>
      <c r="V34" s="34"/>
      <c r="W34" s="12">
        <f t="shared" ref="W34:W44" si="60">SUM(H34,K34,N34,Q34,T34)</f>
        <v>59</v>
      </c>
      <c r="X34" s="13" t="s">
        <v>6</v>
      </c>
      <c r="Y34" s="14">
        <f t="shared" ref="Y34:Y44" si="61">SUM(J34,M34,P34,S34,V34)</f>
        <v>75</v>
      </c>
      <c r="AA34" s="4">
        <f t="shared" si="21"/>
        <v>3</v>
      </c>
      <c r="AB34" s="4" t="str">
        <f t="shared" si="42"/>
        <v>Japão</v>
      </c>
      <c r="AC34" s="4">
        <f t="shared" si="43"/>
        <v>1</v>
      </c>
      <c r="AD34" s="4">
        <f t="shared" si="44"/>
        <v>3</v>
      </c>
      <c r="AE34" s="4">
        <f t="shared" si="45"/>
        <v>0</v>
      </c>
      <c r="AF34" s="4">
        <f t="shared" si="46"/>
        <v>1</v>
      </c>
      <c r="AG34" s="4">
        <f t="shared" si="47"/>
        <v>0</v>
      </c>
      <c r="AH34" s="4">
        <f t="shared" si="48"/>
        <v>0</v>
      </c>
      <c r="AI34" s="4">
        <f t="shared" si="49"/>
        <v>75</v>
      </c>
      <c r="AJ34" s="4">
        <f t="shared" si="50"/>
        <v>59</v>
      </c>
      <c r="AL34" s="4" t="str">
        <f t="shared" si="51"/>
        <v>China</v>
      </c>
      <c r="AM34" s="4">
        <f t="shared" si="52"/>
        <v>1</v>
      </c>
      <c r="AN34" s="4">
        <f t="shared" si="53"/>
        <v>0</v>
      </c>
      <c r="AO34" s="4">
        <f t="shared" si="54"/>
        <v>3</v>
      </c>
      <c r="AP34" s="4">
        <f t="shared" si="55"/>
        <v>0</v>
      </c>
      <c r="AQ34" s="4">
        <f t="shared" si="56"/>
        <v>0</v>
      </c>
      <c r="AR34" s="4">
        <f t="shared" si="57"/>
        <v>1</v>
      </c>
      <c r="AS34" s="4">
        <f t="shared" si="58"/>
        <v>59</v>
      </c>
      <c r="AT34" s="4">
        <f t="shared" si="59"/>
        <v>75</v>
      </c>
    </row>
    <row r="35" spans="2:64" x14ac:dyDescent="0.25">
      <c r="B35" s="17">
        <v>45819</v>
      </c>
      <c r="C35" s="25" t="s">
        <v>53</v>
      </c>
      <c r="D35" s="33">
        <v>3</v>
      </c>
      <c r="E35" s="11" t="s">
        <v>6</v>
      </c>
      <c r="F35" s="34">
        <v>1</v>
      </c>
      <c r="G35" s="21" t="s">
        <v>30</v>
      </c>
      <c r="H35" s="33">
        <v>12</v>
      </c>
      <c r="I35" s="11" t="s">
        <v>6</v>
      </c>
      <c r="J35" s="34">
        <v>25</v>
      </c>
      <c r="K35" s="33">
        <v>25</v>
      </c>
      <c r="L35" s="11" t="s">
        <v>6</v>
      </c>
      <c r="M35" s="34">
        <v>22</v>
      </c>
      <c r="N35" s="33">
        <v>25</v>
      </c>
      <c r="O35" s="11" t="s">
        <v>6</v>
      </c>
      <c r="P35" s="34">
        <v>23</v>
      </c>
      <c r="Q35" s="33">
        <v>25</v>
      </c>
      <c r="R35" s="11" t="s">
        <v>6</v>
      </c>
      <c r="S35" s="34">
        <v>23</v>
      </c>
      <c r="T35" s="33"/>
      <c r="U35" s="11" t="s">
        <v>6</v>
      </c>
      <c r="V35" s="34"/>
      <c r="W35" s="12">
        <f t="shared" si="60"/>
        <v>87</v>
      </c>
      <c r="X35" s="13" t="s">
        <v>6</v>
      </c>
      <c r="Y35" s="14">
        <f t="shared" si="61"/>
        <v>93</v>
      </c>
      <c r="AA35" s="4">
        <f t="shared" si="21"/>
        <v>4</v>
      </c>
      <c r="AB35" s="4" t="str">
        <f t="shared" si="42"/>
        <v>Sérvia</v>
      </c>
      <c r="AC35" s="4">
        <f t="shared" si="43"/>
        <v>1</v>
      </c>
      <c r="AD35" s="4">
        <f t="shared" si="44"/>
        <v>3</v>
      </c>
      <c r="AE35" s="4">
        <f t="shared" si="45"/>
        <v>1</v>
      </c>
      <c r="AF35" s="4">
        <f t="shared" si="46"/>
        <v>0</v>
      </c>
      <c r="AG35" s="4">
        <f t="shared" si="47"/>
        <v>1</v>
      </c>
      <c r="AH35" s="4">
        <f t="shared" si="48"/>
        <v>0</v>
      </c>
      <c r="AI35" s="4">
        <f t="shared" si="49"/>
        <v>87</v>
      </c>
      <c r="AJ35" s="4">
        <f t="shared" si="50"/>
        <v>93</v>
      </c>
      <c r="AL35" s="4" t="str">
        <f t="shared" si="51"/>
        <v>Turquia</v>
      </c>
      <c r="AM35" s="4">
        <f t="shared" si="52"/>
        <v>1</v>
      </c>
      <c r="AN35" s="4">
        <f t="shared" si="53"/>
        <v>1</v>
      </c>
      <c r="AO35" s="4">
        <f t="shared" si="54"/>
        <v>3</v>
      </c>
      <c r="AP35" s="4">
        <f t="shared" si="55"/>
        <v>0</v>
      </c>
      <c r="AQ35" s="4">
        <f t="shared" si="56"/>
        <v>1</v>
      </c>
      <c r="AR35" s="4">
        <f t="shared" si="57"/>
        <v>0</v>
      </c>
      <c r="AS35" s="4">
        <f t="shared" si="58"/>
        <v>93</v>
      </c>
      <c r="AT35" s="4">
        <f t="shared" si="59"/>
        <v>87</v>
      </c>
    </row>
    <row r="36" spans="2:64" x14ac:dyDescent="0.25">
      <c r="B36" s="17">
        <v>45820</v>
      </c>
      <c r="C36" s="25" t="s">
        <v>51</v>
      </c>
      <c r="D36" s="33">
        <v>3</v>
      </c>
      <c r="E36" s="11" t="s">
        <v>6</v>
      </c>
      <c r="F36" s="34">
        <v>0</v>
      </c>
      <c r="G36" s="21" t="s">
        <v>53</v>
      </c>
      <c r="H36" s="33">
        <v>25</v>
      </c>
      <c r="I36" s="11" t="s">
        <v>6</v>
      </c>
      <c r="J36" s="34">
        <v>23</v>
      </c>
      <c r="K36" s="33">
        <v>25</v>
      </c>
      <c r="L36" s="11" t="s">
        <v>6</v>
      </c>
      <c r="M36" s="34">
        <v>23</v>
      </c>
      <c r="N36" s="33">
        <v>25</v>
      </c>
      <c r="O36" s="11" t="s">
        <v>6</v>
      </c>
      <c r="P36" s="34">
        <v>20</v>
      </c>
      <c r="Q36" s="33"/>
      <c r="R36" s="11" t="s">
        <v>6</v>
      </c>
      <c r="S36" s="34"/>
      <c r="T36" s="33"/>
      <c r="U36" s="11" t="s">
        <v>6</v>
      </c>
      <c r="V36" s="34"/>
      <c r="W36" s="12">
        <f t="shared" si="60"/>
        <v>75</v>
      </c>
      <c r="X36" s="13" t="s">
        <v>6</v>
      </c>
      <c r="Y36" s="14">
        <f t="shared" si="61"/>
        <v>66</v>
      </c>
      <c r="AA36" s="4">
        <f t="shared" si="21"/>
        <v>3</v>
      </c>
      <c r="AB36" s="4" t="str">
        <f t="shared" si="42"/>
        <v>China</v>
      </c>
      <c r="AC36" s="4">
        <f t="shared" si="43"/>
        <v>1</v>
      </c>
      <c r="AD36" s="4">
        <f t="shared" si="44"/>
        <v>3</v>
      </c>
      <c r="AE36" s="4">
        <f t="shared" si="45"/>
        <v>0</v>
      </c>
      <c r="AF36" s="4">
        <f t="shared" si="46"/>
        <v>1</v>
      </c>
      <c r="AG36" s="4">
        <f t="shared" si="47"/>
        <v>0</v>
      </c>
      <c r="AH36" s="4">
        <f t="shared" si="48"/>
        <v>0</v>
      </c>
      <c r="AI36" s="4">
        <f t="shared" si="49"/>
        <v>75</v>
      </c>
      <c r="AJ36" s="4">
        <f t="shared" si="50"/>
        <v>66</v>
      </c>
      <c r="AL36" s="4" t="str">
        <f t="shared" si="51"/>
        <v>Sérvia</v>
      </c>
      <c r="AM36" s="4">
        <f t="shared" si="52"/>
        <v>1</v>
      </c>
      <c r="AN36" s="4">
        <f t="shared" si="53"/>
        <v>0</v>
      </c>
      <c r="AO36" s="4">
        <f t="shared" si="54"/>
        <v>3</v>
      </c>
      <c r="AP36" s="4">
        <f t="shared" si="55"/>
        <v>0</v>
      </c>
      <c r="AQ36" s="4">
        <f t="shared" si="56"/>
        <v>0</v>
      </c>
      <c r="AR36" s="4">
        <f t="shared" si="57"/>
        <v>1</v>
      </c>
      <c r="AS36" s="4">
        <f t="shared" si="58"/>
        <v>66</v>
      </c>
      <c r="AT36" s="4">
        <f t="shared" si="59"/>
        <v>75</v>
      </c>
    </row>
    <row r="37" spans="2:64" x14ac:dyDescent="0.25">
      <c r="B37" s="17">
        <v>45820</v>
      </c>
      <c r="C37" s="25" t="s">
        <v>40</v>
      </c>
      <c r="D37" s="33">
        <v>3</v>
      </c>
      <c r="E37" s="11" t="s">
        <v>6</v>
      </c>
      <c r="F37" s="34">
        <v>1</v>
      </c>
      <c r="G37" s="21" t="s">
        <v>29</v>
      </c>
      <c r="H37" s="33">
        <v>27</v>
      </c>
      <c r="I37" s="11" t="s">
        <v>6</v>
      </c>
      <c r="J37" s="34">
        <v>25</v>
      </c>
      <c r="K37" s="33">
        <v>25</v>
      </c>
      <c r="L37" s="11" t="s">
        <v>6</v>
      </c>
      <c r="M37" s="34">
        <v>22</v>
      </c>
      <c r="N37" s="33">
        <v>18</v>
      </c>
      <c r="O37" s="11" t="s">
        <v>6</v>
      </c>
      <c r="P37" s="34">
        <v>25</v>
      </c>
      <c r="Q37" s="33">
        <v>39</v>
      </c>
      <c r="R37" s="11" t="s">
        <v>6</v>
      </c>
      <c r="S37" s="34">
        <v>37</v>
      </c>
      <c r="T37" s="33"/>
      <c r="U37" s="11" t="s">
        <v>6</v>
      </c>
      <c r="V37" s="34"/>
      <c r="W37" s="12">
        <f t="shared" si="60"/>
        <v>109</v>
      </c>
      <c r="X37" s="13" t="s">
        <v>6</v>
      </c>
      <c r="Y37" s="14">
        <f t="shared" si="61"/>
        <v>109</v>
      </c>
      <c r="AA37" s="4">
        <f t="shared" si="21"/>
        <v>4</v>
      </c>
      <c r="AB37" s="4" t="str">
        <f t="shared" si="42"/>
        <v>Polônia</v>
      </c>
      <c r="AC37" s="4">
        <f t="shared" si="43"/>
        <v>1</v>
      </c>
      <c r="AD37" s="4">
        <f t="shared" si="44"/>
        <v>3</v>
      </c>
      <c r="AE37" s="4">
        <f t="shared" si="45"/>
        <v>1</v>
      </c>
      <c r="AF37" s="4">
        <f t="shared" si="46"/>
        <v>0</v>
      </c>
      <c r="AG37" s="4">
        <f t="shared" si="47"/>
        <v>1</v>
      </c>
      <c r="AH37" s="4">
        <f t="shared" si="48"/>
        <v>0</v>
      </c>
      <c r="AI37" s="4">
        <f t="shared" si="49"/>
        <v>109</v>
      </c>
      <c r="AJ37" s="4">
        <f t="shared" si="50"/>
        <v>109</v>
      </c>
      <c r="AL37" s="4" t="str">
        <f t="shared" si="51"/>
        <v>Japão</v>
      </c>
      <c r="AM37" s="4">
        <f t="shared" si="52"/>
        <v>1</v>
      </c>
      <c r="AN37" s="4">
        <f t="shared" si="53"/>
        <v>1</v>
      </c>
      <c r="AO37" s="4">
        <f t="shared" si="54"/>
        <v>3</v>
      </c>
      <c r="AP37" s="4">
        <f t="shared" si="55"/>
        <v>0</v>
      </c>
      <c r="AQ37" s="4">
        <f t="shared" si="56"/>
        <v>1</v>
      </c>
      <c r="AR37" s="4">
        <f t="shared" si="57"/>
        <v>0</v>
      </c>
      <c r="AS37" s="4">
        <f t="shared" si="58"/>
        <v>109</v>
      </c>
      <c r="AT37" s="4">
        <f t="shared" si="59"/>
        <v>109</v>
      </c>
    </row>
    <row r="38" spans="2:64" x14ac:dyDescent="0.25">
      <c r="B38" s="17">
        <v>45821</v>
      </c>
      <c r="C38" s="25" t="s">
        <v>29</v>
      </c>
      <c r="D38" s="33"/>
      <c r="E38" s="11" t="s">
        <v>6</v>
      </c>
      <c r="F38" s="34"/>
      <c r="G38" s="21" t="s">
        <v>53</v>
      </c>
      <c r="H38" s="33"/>
      <c r="I38" s="11" t="s">
        <v>6</v>
      </c>
      <c r="J38" s="34"/>
      <c r="K38" s="33"/>
      <c r="L38" s="11" t="s">
        <v>6</v>
      </c>
      <c r="M38" s="34"/>
      <c r="N38" s="33"/>
      <c r="O38" s="11" t="s">
        <v>6</v>
      </c>
      <c r="P38" s="34"/>
      <c r="Q38" s="33"/>
      <c r="R38" s="11" t="s">
        <v>6</v>
      </c>
      <c r="S38" s="34"/>
      <c r="T38" s="33"/>
      <c r="U38" s="11" t="s">
        <v>6</v>
      </c>
      <c r="V38" s="34"/>
      <c r="W38" s="12">
        <f t="shared" si="60"/>
        <v>0</v>
      </c>
      <c r="X38" s="13" t="s">
        <v>6</v>
      </c>
      <c r="Y38" s="14">
        <f t="shared" si="61"/>
        <v>0</v>
      </c>
      <c r="AA38" s="4">
        <f t="shared" si="21"/>
        <v>0</v>
      </c>
      <c r="AB38" s="4">
        <f t="shared" si="42"/>
        <v>0</v>
      </c>
      <c r="AC38" s="4">
        <f t="shared" si="43"/>
        <v>0</v>
      </c>
      <c r="AD38" s="4">
        <f t="shared" si="44"/>
        <v>0</v>
      </c>
      <c r="AE38" s="4">
        <f t="shared" si="45"/>
        <v>0</v>
      </c>
      <c r="AF38" s="4">
        <f t="shared" si="46"/>
        <v>0</v>
      </c>
      <c r="AG38" s="4">
        <f t="shared" si="47"/>
        <v>0</v>
      </c>
      <c r="AH38" s="4">
        <f t="shared" si="48"/>
        <v>0</v>
      </c>
      <c r="AI38" s="4">
        <f t="shared" si="49"/>
        <v>0</v>
      </c>
      <c r="AJ38" s="4">
        <f t="shared" si="50"/>
        <v>0</v>
      </c>
      <c r="AL38" s="4">
        <f t="shared" si="51"/>
        <v>0</v>
      </c>
      <c r="AM38" s="4">
        <f t="shared" si="52"/>
        <v>0</v>
      </c>
      <c r="AN38" s="4">
        <f t="shared" si="53"/>
        <v>0</v>
      </c>
      <c r="AO38" s="4">
        <f t="shared" si="54"/>
        <v>0</v>
      </c>
      <c r="AP38" s="4">
        <f t="shared" si="55"/>
        <v>0</v>
      </c>
      <c r="AQ38" s="4">
        <f t="shared" si="56"/>
        <v>0</v>
      </c>
      <c r="AR38" s="4">
        <f t="shared" si="57"/>
        <v>0</v>
      </c>
      <c r="AS38" s="4">
        <f t="shared" si="58"/>
        <v>0</v>
      </c>
      <c r="AT38" s="4">
        <f t="shared" si="59"/>
        <v>0</v>
      </c>
    </row>
    <row r="39" spans="2:64" x14ac:dyDescent="0.25">
      <c r="B39" s="17">
        <v>45821</v>
      </c>
      <c r="C39" s="25" t="s">
        <v>37</v>
      </c>
      <c r="D39" s="33"/>
      <c r="E39" s="11" t="s">
        <v>6</v>
      </c>
      <c r="F39" s="34"/>
      <c r="G39" s="21" t="s">
        <v>30</v>
      </c>
      <c r="H39" s="33"/>
      <c r="I39" s="11" t="s">
        <v>6</v>
      </c>
      <c r="J39" s="34"/>
      <c r="K39" s="33"/>
      <c r="L39" s="11" t="s">
        <v>6</v>
      </c>
      <c r="M39" s="34"/>
      <c r="N39" s="33"/>
      <c r="O39" s="11" t="s">
        <v>6</v>
      </c>
      <c r="P39" s="34"/>
      <c r="Q39" s="33"/>
      <c r="R39" s="11" t="s">
        <v>6</v>
      </c>
      <c r="S39" s="34"/>
      <c r="T39" s="33"/>
      <c r="U39" s="11" t="s">
        <v>6</v>
      </c>
      <c r="V39" s="34"/>
      <c r="W39" s="12">
        <f t="shared" si="60"/>
        <v>0</v>
      </c>
      <c r="X39" s="13" t="s">
        <v>6</v>
      </c>
      <c r="Y39" s="14">
        <f t="shared" si="61"/>
        <v>0</v>
      </c>
      <c r="AA39" s="4">
        <f t="shared" si="21"/>
        <v>0</v>
      </c>
      <c r="AB39" s="4">
        <f t="shared" si="42"/>
        <v>0</v>
      </c>
      <c r="AC39" s="4">
        <f t="shared" si="43"/>
        <v>0</v>
      </c>
      <c r="AD39" s="4">
        <f t="shared" si="44"/>
        <v>0</v>
      </c>
      <c r="AE39" s="4">
        <f t="shared" si="45"/>
        <v>0</v>
      </c>
      <c r="AF39" s="4">
        <f t="shared" si="46"/>
        <v>0</v>
      </c>
      <c r="AG39" s="4">
        <f t="shared" si="47"/>
        <v>0</v>
      </c>
      <c r="AH39" s="4">
        <f t="shared" si="48"/>
        <v>0</v>
      </c>
      <c r="AI39" s="4">
        <f t="shared" si="49"/>
        <v>0</v>
      </c>
      <c r="AJ39" s="4">
        <f t="shared" si="50"/>
        <v>0</v>
      </c>
      <c r="AL39" s="4">
        <f t="shared" si="51"/>
        <v>0</v>
      </c>
      <c r="AM39" s="4">
        <f t="shared" si="52"/>
        <v>0</v>
      </c>
      <c r="AN39" s="4">
        <f t="shared" si="53"/>
        <v>0</v>
      </c>
      <c r="AO39" s="4">
        <f t="shared" si="54"/>
        <v>0</v>
      </c>
      <c r="AP39" s="4">
        <f t="shared" si="55"/>
        <v>0</v>
      </c>
      <c r="AQ39" s="4">
        <f t="shared" si="56"/>
        <v>0</v>
      </c>
      <c r="AR39" s="4">
        <f t="shared" si="57"/>
        <v>0</v>
      </c>
      <c r="AS39" s="4">
        <f t="shared" si="58"/>
        <v>0</v>
      </c>
      <c r="AT39" s="4">
        <f t="shared" si="59"/>
        <v>0</v>
      </c>
    </row>
    <row r="40" spans="2:64" x14ac:dyDescent="0.25">
      <c r="B40" s="17">
        <v>45822</v>
      </c>
      <c r="C40" s="25" t="s">
        <v>51</v>
      </c>
      <c r="D40" s="33"/>
      <c r="E40" s="11" t="s">
        <v>6</v>
      </c>
      <c r="F40" s="34"/>
      <c r="G40" s="21" t="s">
        <v>37</v>
      </c>
      <c r="H40" s="33"/>
      <c r="I40" s="11" t="s">
        <v>6</v>
      </c>
      <c r="J40" s="34"/>
      <c r="K40" s="33"/>
      <c r="L40" s="11" t="s">
        <v>6</v>
      </c>
      <c r="M40" s="34"/>
      <c r="N40" s="33"/>
      <c r="O40" s="11" t="s">
        <v>6</v>
      </c>
      <c r="P40" s="34"/>
      <c r="Q40" s="33"/>
      <c r="R40" s="11" t="s">
        <v>6</v>
      </c>
      <c r="S40" s="34"/>
      <c r="T40" s="33"/>
      <c r="U40" s="11" t="s">
        <v>6</v>
      </c>
      <c r="V40" s="34"/>
      <c r="W40" s="12">
        <f t="shared" si="60"/>
        <v>0</v>
      </c>
      <c r="X40" s="13" t="s">
        <v>6</v>
      </c>
      <c r="Y40" s="14">
        <f t="shared" si="61"/>
        <v>0</v>
      </c>
      <c r="AA40" s="4">
        <f t="shared" si="21"/>
        <v>0</v>
      </c>
      <c r="AB40" s="4">
        <f t="shared" si="42"/>
        <v>0</v>
      </c>
      <c r="AC40" s="4">
        <f t="shared" si="43"/>
        <v>0</v>
      </c>
      <c r="AD40" s="4">
        <f t="shared" si="44"/>
        <v>0</v>
      </c>
      <c r="AE40" s="4">
        <f t="shared" si="45"/>
        <v>0</v>
      </c>
      <c r="AF40" s="4">
        <f t="shared" si="46"/>
        <v>0</v>
      </c>
      <c r="AG40" s="4">
        <f t="shared" si="47"/>
        <v>0</v>
      </c>
      <c r="AH40" s="4">
        <f t="shared" si="48"/>
        <v>0</v>
      </c>
      <c r="AI40" s="4">
        <f t="shared" si="49"/>
        <v>0</v>
      </c>
      <c r="AJ40" s="4">
        <f t="shared" si="50"/>
        <v>0</v>
      </c>
      <c r="AL40" s="4">
        <f t="shared" si="51"/>
        <v>0</v>
      </c>
      <c r="AM40" s="4">
        <f t="shared" si="52"/>
        <v>0</v>
      </c>
      <c r="AN40" s="4">
        <f t="shared" si="53"/>
        <v>0</v>
      </c>
      <c r="AO40" s="4">
        <f t="shared" si="54"/>
        <v>0</v>
      </c>
      <c r="AP40" s="4">
        <f t="shared" si="55"/>
        <v>0</v>
      </c>
      <c r="AQ40" s="4">
        <f t="shared" si="56"/>
        <v>0</v>
      </c>
      <c r="AR40" s="4">
        <f t="shared" si="57"/>
        <v>0</v>
      </c>
      <c r="AS40" s="4">
        <f t="shared" si="58"/>
        <v>0</v>
      </c>
      <c r="AT40" s="4">
        <f t="shared" si="59"/>
        <v>0</v>
      </c>
    </row>
    <row r="41" spans="2:64" x14ac:dyDescent="0.25">
      <c r="B41" s="17">
        <v>45822</v>
      </c>
      <c r="C41" s="25" t="s">
        <v>30</v>
      </c>
      <c r="D41" s="33"/>
      <c r="E41" s="11" t="s">
        <v>6</v>
      </c>
      <c r="F41" s="34"/>
      <c r="G41" s="21" t="s">
        <v>40</v>
      </c>
      <c r="H41" s="33"/>
      <c r="I41" s="11" t="s">
        <v>6</v>
      </c>
      <c r="J41" s="34"/>
      <c r="K41" s="33"/>
      <c r="L41" s="11" t="s">
        <v>6</v>
      </c>
      <c r="M41" s="34"/>
      <c r="N41" s="33"/>
      <c r="O41" s="11" t="s">
        <v>6</v>
      </c>
      <c r="P41" s="34"/>
      <c r="Q41" s="33"/>
      <c r="R41" s="11" t="s">
        <v>6</v>
      </c>
      <c r="S41" s="34"/>
      <c r="T41" s="33"/>
      <c r="U41" s="11" t="s">
        <v>6</v>
      </c>
      <c r="V41" s="34"/>
      <c r="W41" s="12">
        <f t="shared" si="60"/>
        <v>0</v>
      </c>
      <c r="X41" s="13" t="s">
        <v>6</v>
      </c>
      <c r="Y41" s="14">
        <f t="shared" si="61"/>
        <v>0</v>
      </c>
      <c r="AA41" s="4">
        <f t="shared" si="21"/>
        <v>0</v>
      </c>
      <c r="AB41" s="4">
        <f t="shared" si="42"/>
        <v>0</v>
      </c>
      <c r="AC41" s="4">
        <f t="shared" si="43"/>
        <v>0</v>
      </c>
      <c r="AD41" s="4">
        <f t="shared" si="44"/>
        <v>0</v>
      </c>
      <c r="AE41" s="4">
        <f t="shared" si="45"/>
        <v>0</v>
      </c>
      <c r="AF41" s="4">
        <f t="shared" si="46"/>
        <v>0</v>
      </c>
      <c r="AG41" s="4">
        <f t="shared" si="47"/>
        <v>0</v>
      </c>
      <c r="AH41" s="4">
        <f t="shared" si="48"/>
        <v>0</v>
      </c>
      <c r="AI41" s="4">
        <f t="shared" si="49"/>
        <v>0</v>
      </c>
      <c r="AJ41" s="4">
        <f t="shared" si="50"/>
        <v>0</v>
      </c>
      <c r="AL41" s="4">
        <f t="shared" si="51"/>
        <v>0</v>
      </c>
      <c r="AM41" s="4">
        <f t="shared" si="52"/>
        <v>0</v>
      </c>
      <c r="AN41" s="4">
        <f t="shared" si="53"/>
        <v>0</v>
      </c>
      <c r="AO41" s="4">
        <f t="shared" si="54"/>
        <v>0</v>
      </c>
      <c r="AP41" s="4">
        <f t="shared" si="55"/>
        <v>0</v>
      </c>
      <c r="AQ41" s="4">
        <f t="shared" si="56"/>
        <v>0</v>
      </c>
      <c r="AR41" s="4">
        <f t="shared" si="57"/>
        <v>0</v>
      </c>
      <c r="AS41" s="4">
        <f t="shared" si="58"/>
        <v>0</v>
      </c>
      <c r="AT41" s="4">
        <f t="shared" si="59"/>
        <v>0</v>
      </c>
    </row>
    <row r="42" spans="2:64" x14ac:dyDescent="0.25">
      <c r="B42" s="17">
        <v>45823</v>
      </c>
      <c r="C42" s="25" t="s">
        <v>37</v>
      </c>
      <c r="D42" s="33"/>
      <c r="E42" s="11" t="s">
        <v>6</v>
      </c>
      <c r="F42" s="34"/>
      <c r="G42" s="21" t="s">
        <v>29</v>
      </c>
      <c r="H42" s="33"/>
      <c r="I42" s="11" t="s">
        <v>6</v>
      </c>
      <c r="J42" s="34"/>
      <c r="K42" s="33"/>
      <c r="L42" s="11" t="s">
        <v>6</v>
      </c>
      <c r="M42" s="34"/>
      <c r="N42" s="33"/>
      <c r="O42" s="11" t="s">
        <v>6</v>
      </c>
      <c r="P42" s="34"/>
      <c r="Q42" s="33"/>
      <c r="R42" s="11" t="s">
        <v>6</v>
      </c>
      <c r="S42" s="34"/>
      <c r="T42" s="33"/>
      <c r="U42" s="11" t="s">
        <v>6</v>
      </c>
      <c r="V42" s="34"/>
      <c r="W42" s="12">
        <f t="shared" si="60"/>
        <v>0</v>
      </c>
      <c r="X42" s="13" t="s">
        <v>6</v>
      </c>
      <c r="Y42" s="14">
        <f t="shared" si="61"/>
        <v>0</v>
      </c>
      <c r="AA42" s="4">
        <f t="shared" si="21"/>
        <v>0</v>
      </c>
      <c r="AB42" s="4">
        <f t="shared" si="42"/>
        <v>0</v>
      </c>
      <c r="AC42" s="4">
        <f t="shared" si="43"/>
        <v>0</v>
      </c>
      <c r="AD42" s="4">
        <f t="shared" si="44"/>
        <v>0</v>
      </c>
      <c r="AE42" s="4">
        <f t="shared" si="45"/>
        <v>0</v>
      </c>
      <c r="AF42" s="4">
        <f t="shared" si="46"/>
        <v>0</v>
      </c>
      <c r="AG42" s="4">
        <f t="shared" si="47"/>
        <v>0</v>
      </c>
      <c r="AH42" s="4">
        <f t="shared" si="48"/>
        <v>0</v>
      </c>
      <c r="AI42" s="4">
        <f t="shared" si="49"/>
        <v>0</v>
      </c>
      <c r="AJ42" s="4">
        <f t="shared" si="50"/>
        <v>0</v>
      </c>
      <c r="AL42" s="4">
        <f t="shared" si="51"/>
        <v>0</v>
      </c>
      <c r="AM42" s="4">
        <f t="shared" si="52"/>
        <v>0</v>
      </c>
      <c r="AN42" s="4">
        <f t="shared" si="53"/>
        <v>0</v>
      </c>
      <c r="AO42" s="4">
        <f t="shared" si="54"/>
        <v>0</v>
      </c>
      <c r="AP42" s="4">
        <f t="shared" si="55"/>
        <v>0</v>
      </c>
      <c r="AQ42" s="4">
        <f t="shared" si="56"/>
        <v>0</v>
      </c>
      <c r="AR42" s="4">
        <f t="shared" si="57"/>
        <v>0</v>
      </c>
      <c r="AS42" s="4">
        <f t="shared" si="58"/>
        <v>0</v>
      </c>
      <c r="AT42" s="4">
        <f t="shared" si="59"/>
        <v>0</v>
      </c>
    </row>
    <row r="43" spans="2:64" x14ac:dyDescent="0.25">
      <c r="B43" s="17">
        <v>45823</v>
      </c>
      <c r="C43" s="25" t="s">
        <v>51</v>
      </c>
      <c r="D43" s="33"/>
      <c r="E43" s="11" t="s">
        <v>6</v>
      </c>
      <c r="F43" s="34"/>
      <c r="G43" s="21" t="s">
        <v>30</v>
      </c>
      <c r="H43" s="33"/>
      <c r="I43" s="11" t="s">
        <v>6</v>
      </c>
      <c r="J43" s="34"/>
      <c r="K43" s="33"/>
      <c r="L43" s="11" t="s">
        <v>6</v>
      </c>
      <c r="M43" s="34"/>
      <c r="N43" s="33"/>
      <c r="O43" s="11" t="s">
        <v>6</v>
      </c>
      <c r="P43" s="34"/>
      <c r="Q43" s="33"/>
      <c r="R43" s="11" t="s">
        <v>6</v>
      </c>
      <c r="S43" s="34"/>
      <c r="T43" s="33"/>
      <c r="U43" s="11" t="s">
        <v>6</v>
      </c>
      <c r="V43" s="34"/>
      <c r="W43" s="12">
        <f t="shared" si="60"/>
        <v>0</v>
      </c>
      <c r="X43" s="13" t="s">
        <v>6</v>
      </c>
      <c r="Y43" s="14">
        <f t="shared" si="61"/>
        <v>0</v>
      </c>
      <c r="AA43" s="4">
        <f t="shared" si="21"/>
        <v>0</v>
      </c>
      <c r="AB43" s="4">
        <f t="shared" si="42"/>
        <v>0</v>
      </c>
      <c r="AC43" s="4">
        <f t="shared" si="43"/>
        <v>0</v>
      </c>
      <c r="AD43" s="4">
        <f t="shared" si="44"/>
        <v>0</v>
      </c>
      <c r="AE43" s="4">
        <f t="shared" si="45"/>
        <v>0</v>
      </c>
      <c r="AF43" s="4">
        <f t="shared" si="46"/>
        <v>0</v>
      </c>
      <c r="AG43" s="4">
        <f t="shared" si="47"/>
        <v>0</v>
      </c>
      <c r="AH43" s="4">
        <f t="shared" si="48"/>
        <v>0</v>
      </c>
      <c r="AI43" s="4">
        <f t="shared" si="49"/>
        <v>0</v>
      </c>
      <c r="AJ43" s="4">
        <f t="shared" si="50"/>
        <v>0</v>
      </c>
      <c r="AL43" s="4">
        <f t="shared" si="51"/>
        <v>0</v>
      </c>
      <c r="AM43" s="4">
        <f t="shared" si="52"/>
        <v>0</v>
      </c>
      <c r="AN43" s="4">
        <f t="shared" si="53"/>
        <v>0</v>
      </c>
      <c r="AO43" s="4">
        <f t="shared" si="54"/>
        <v>0</v>
      </c>
      <c r="AP43" s="4">
        <f t="shared" si="55"/>
        <v>0</v>
      </c>
      <c r="AQ43" s="4">
        <f t="shared" si="56"/>
        <v>0</v>
      </c>
      <c r="AR43" s="4">
        <f t="shared" si="57"/>
        <v>0</v>
      </c>
      <c r="AS43" s="4">
        <f t="shared" si="58"/>
        <v>0</v>
      </c>
      <c r="AT43" s="4">
        <f t="shared" si="59"/>
        <v>0</v>
      </c>
    </row>
    <row r="44" spans="2:64" x14ac:dyDescent="0.25">
      <c r="B44" s="17">
        <v>45823</v>
      </c>
      <c r="C44" s="25" t="s">
        <v>40</v>
      </c>
      <c r="D44" s="33"/>
      <c r="E44" s="11" t="s">
        <v>6</v>
      </c>
      <c r="F44" s="34"/>
      <c r="G44" s="21" t="s">
        <v>53</v>
      </c>
      <c r="H44" s="33"/>
      <c r="I44" s="11" t="s">
        <v>6</v>
      </c>
      <c r="J44" s="34"/>
      <c r="K44" s="33"/>
      <c r="L44" s="11" t="s">
        <v>6</v>
      </c>
      <c r="M44" s="34"/>
      <c r="N44" s="33"/>
      <c r="O44" s="11" t="s">
        <v>6</v>
      </c>
      <c r="P44" s="34"/>
      <c r="Q44" s="33"/>
      <c r="R44" s="11" t="s">
        <v>6</v>
      </c>
      <c r="S44" s="34"/>
      <c r="T44" s="33"/>
      <c r="U44" s="11" t="s">
        <v>6</v>
      </c>
      <c r="V44" s="34"/>
      <c r="W44" s="12">
        <f t="shared" si="60"/>
        <v>0</v>
      </c>
      <c r="X44" s="13" t="s">
        <v>6</v>
      </c>
      <c r="Y44" s="14">
        <f t="shared" si="61"/>
        <v>0</v>
      </c>
      <c r="AA44" s="4">
        <f t="shared" si="21"/>
        <v>0</v>
      </c>
      <c r="AB44" s="4">
        <f t="shared" si="42"/>
        <v>0</v>
      </c>
      <c r="AC44" s="4">
        <f t="shared" si="43"/>
        <v>0</v>
      </c>
      <c r="AD44" s="4">
        <f t="shared" si="44"/>
        <v>0</v>
      </c>
      <c r="AE44" s="4">
        <f t="shared" si="45"/>
        <v>0</v>
      </c>
      <c r="AF44" s="4">
        <f t="shared" si="46"/>
        <v>0</v>
      </c>
      <c r="AG44" s="4">
        <f t="shared" si="47"/>
        <v>0</v>
      </c>
      <c r="AH44" s="4">
        <f t="shared" si="48"/>
        <v>0</v>
      </c>
      <c r="AI44" s="4">
        <f t="shared" si="49"/>
        <v>0</v>
      </c>
      <c r="AJ44" s="4">
        <f t="shared" si="50"/>
        <v>0</v>
      </c>
      <c r="AL44" s="4">
        <f t="shared" si="51"/>
        <v>0</v>
      </c>
      <c r="AM44" s="4">
        <f t="shared" si="52"/>
        <v>0</v>
      </c>
      <c r="AN44" s="4">
        <f t="shared" si="53"/>
        <v>0</v>
      </c>
      <c r="AO44" s="4">
        <f t="shared" si="54"/>
        <v>0</v>
      </c>
      <c r="AP44" s="4">
        <f t="shared" si="55"/>
        <v>0</v>
      </c>
      <c r="AQ44" s="4">
        <f t="shared" si="56"/>
        <v>0</v>
      </c>
      <c r="AR44" s="4">
        <f t="shared" si="57"/>
        <v>0</v>
      </c>
      <c r="AS44" s="4">
        <f t="shared" si="58"/>
        <v>0</v>
      </c>
      <c r="AT44" s="4">
        <f t="shared" si="59"/>
        <v>0</v>
      </c>
    </row>
    <row r="46" spans="2:64" ht="15" x14ac:dyDescent="0.25">
      <c r="B46" s="67" t="s">
        <v>62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AU46" s="60" t="s">
        <v>72</v>
      </c>
      <c r="AV46" s="61"/>
      <c r="AW46" s="62"/>
      <c r="AX46" s="60" t="s">
        <v>14</v>
      </c>
      <c r="AY46" s="61"/>
      <c r="AZ46" s="62"/>
      <c r="BA46" s="60" t="s">
        <v>54</v>
      </c>
      <c r="BB46" s="61"/>
      <c r="BC46" s="61"/>
      <c r="BD46" s="61"/>
      <c r="BE46" s="61"/>
      <c r="BF46" s="62"/>
      <c r="BG46" s="60" t="s">
        <v>55</v>
      </c>
      <c r="BH46" s="61"/>
      <c r="BI46" s="62"/>
      <c r="BJ46" s="60" t="s">
        <v>56</v>
      </c>
      <c r="BK46" s="61"/>
      <c r="BL46" s="62"/>
    </row>
    <row r="47" spans="2:64" ht="14.25" x14ac:dyDescent="0.25">
      <c r="B47" s="63" t="s">
        <v>13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AU47" s="32" t="s">
        <v>43</v>
      </c>
      <c r="AV47" s="32" t="s">
        <v>44</v>
      </c>
      <c r="AW47" s="32" t="s">
        <v>45</v>
      </c>
      <c r="AX47" s="32" t="s">
        <v>69</v>
      </c>
      <c r="AY47" s="32" t="s">
        <v>20</v>
      </c>
      <c r="AZ47" s="32" t="s">
        <v>25</v>
      </c>
      <c r="BA47" s="32" t="s">
        <v>15</v>
      </c>
      <c r="BB47" s="32" t="s">
        <v>17</v>
      </c>
      <c r="BC47" s="32" t="s">
        <v>16</v>
      </c>
      <c r="BD47" s="32" t="s">
        <v>26</v>
      </c>
      <c r="BE47" s="32" t="s">
        <v>27</v>
      </c>
      <c r="BF47" s="32" t="s">
        <v>28</v>
      </c>
      <c r="BG47" s="32" t="s">
        <v>20</v>
      </c>
      <c r="BH47" s="32" t="s">
        <v>70</v>
      </c>
      <c r="BI47" s="32" t="s">
        <v>71</v>
      </c>
      <c r="BJ47" s="32" t="s">
        <v>20</v>
      </c>
      <c r="BK47" s="32" t="s">
        <v>70</v>
      </c>
      <c r="BL47" s="32" t="s">
        <v>71</v>
      </c>
    </row>
    <row r="48" spans="2:64" x14ac:dyDescent="0.25">
      <c r="B48" s="16" t="s">
        <v>2</v>
      </c>
      <c r="C48" s="24"/>
      <c r="D48" s="64" t="s">
        <v>3</v>
      </c>
      <c r="E48" s="64"/>
      <c r="F48" s="64"/>
      <c r="G48" s="20"/>
      <c r="H48" s="65" t="s">
        <v>4</v>
      </c>
      <c r="I48" s="65"/>
      <c r="J48" s="65"/>
      <c r="K48" s="65" t="s">
        <v>5</v>
      </c>
      <c r="L48" s="65"/>
      <c r="M48" s="65"/>
      <c r="N48" s="65" t="s">
        <v>7</v>
      </c>
      <c r="O48" s="65"/>
      <c r="P48" s="65"/>
      <c r="Q48" s="65" t="s">
        <v>8</v>
      </c>
      <c r="R48" s="65"/>
      <c r="S48" s="65"/>
      <c r="T48" s="65" t="s">
        <v>9</v>
      </c>
      <c r="U48" s="65"/>
      <c r="V48" s="65"/>
      <c r="W48" s="65" t="s">
        <v>10</v>
      </c>
      <c r="X48" s="65"/>
      <c r="Y48" s="65"/>
      <c r="AA48" s="4" t="s">
        <v>38</v>
      </c>
      <c r="AB48" s="4" t="s">
        <v>23</v>
      </c>
      <c r="AC48" s="4" t="s">
        <v>20</v>
      </c>
      <c r="AD48" s="4" t="s">
        <v>18</v>
      </c>
      <c r="AE48" s="4" t="s">
        <v>19</v>
      </c>
      <c r="AF48" s="4" t="s">
        <v>15</v>
      </c>
      <c r="AG48" s="8" t="s">
        <v>17</v>
      </c>
      <c r="AH48" s="8" t="s">
        <v>16</v>
      </c>
      <c r="AI48" s="4" t="s">
        <v>21</v>
      </c>
      <c r="AJ48" s="4" t="s">
        <v>22</v>
      </c>
      <c r="AL48" s="4" t="s">
        <v>24</v>
      </c>
      <c r="AM48" s="4" t="s">
        <v>25</v>
      </c>
      <c r="AN48" s="4" t="s">
        <v>18</v>
      </c>
      <c r="AO48" s="4" t="s">
        <v>19</v>
      </c>
      <c r="AP48" s="8" t="s">
        <v>26</v>
      </c>
      <c r="AQ48" s="8" t="s">
        <v>27</v>
      </c>
      <c r="AR48" s="8" t="s">
        <v>28</v>
      </c>
      <c r="AS48" s="4" t="s">
        <v>21</v>
      </c>
      <c r="AT48" s="4" t="s">
        <v>22</v>
      </c>
      <c r="AU48" s="31">
        <v>1</v>
      </c>
      <c r="AV48" s="30" t="str">
        <f>VLOOKUP($AU48,Dummy!$A:$R,2,FALSE)</f>
        <v>Polônia</v>
      </c>
      <c r="AW48" s="28">
        <f>VLOOKUP($AU48,Dummy!$A:$R,3,FALSE)</f>
        <v>6</v>
      </c>
      <c r="AX48" s="28">
        <f>VLOOKUP($AU48,Dummy!$A:$R,4,FALSE)</f>
        <v>2</v>
      </c>
      <c r="AY48" s="28">
        <f>VLOOKUP($AU48,Dummy!$A:$R,5,FALSE)</f>
        <v>2</v>
      </c>
      <c r="AZ48" s="28">
        <f>VLOOKUP($AU48,Dummy!$A:$R,6,FALSE)</f>
        <v>0</v>
      </c>
      <c r="BA48" s="28">
        <f>VLOOKUP($AU48,Dummy!$A:$R,7,FALSE)</f>
        <v>0</v>
      </c>
      <c r="BB48" s="28">
        <f>VLOOKUP($AU48,Dummy!$A:$R,8,FALSE)</f>
        <v>2</v>
      </c>
      <c r="BC48" s="28">
        <f>VLOOKUP($AU48,Dummy!$A:$R,9,FALSE)</f>
        <v>0</v>
      </c>
      <c r="BD48" s="28">
        <f>VLOOKUP($AU48,Dummy!$A:$R,10,FALSE)</f>
        <v>0</v>
      </c>
      <c r="BE48" s="28">
        <f>VLOOKUP($AU48,Dummy!$A:$R,11,FALSE)</f>
        <v>0</v>
      </c>
      <c r="BF48" s="28">
        <f>VLOOKUP($AU48,Dummy!$A:$R,12,FALSE)</f>
        <v>0</v>
      </c>
      <c r="BG48" s="28">
        <f>VLOOKUP($AU48,Dummy!$A:$R,13,FALSE)</f>
        <v>6</v>
      </c>
      <c r="BH48" s="28">
        <f>VLOOKUP($AU48,Dummy!$A:$R,14,FALSE)</f>
        <v>2</v>
      </c>
      <c r="BI48" s="29">
        <f>VLOOKUP($AU48,Dummy!$A:$R,15,FALSE)</f>
        <v>3000</v>
      </c>
      <c r="BJ48" s="28">
        <f>VLOOKUP($AU48,Dummy!$A:$R,16,FALSE)</f>
        <v>206</v>
      </c>
      <c r="BK48" s="28">
        <f>VLOOKUP($AU48,Dummy!$A:$R,17,FALSE)</f>
        <v>200</v>
      </c>
      <c r="BL48" s="29">
        <f>VLOOKUP($AU48,Dummy!$A:$R,18,FALSE)</f>
        <v>1030</v>
      </c>
    </row>
    <row r="49" spans="2:64" x14ac:dyDescent="0.25">
      <c r="B49" s="17">
        <v>45833</v>
      </c>
      <c r="C49" s="25" t="s">
        <v>98</v>
      </c>
      <c r="D49" s="33"/>
      <c r="E49" s="11" t="s">
        <v>6</v>
      </c>
      <c r="F49" s="34"/>
      <c r="G49" s="21" t="s">
        <v>41</v>
      </c>
      <c r="H49" s="33"/>
      <c r="I49" s="11" t="s">
        <v>6</v>
      </c>
      <c r="J49" s="34"/>
      <c r="K49" s="33"/>
      <c r="L49" s="11" t="s">
        <v>6</v>
      </c>
      <c r="M49" s="34"/>
      <c r="N49" s="33"/>
      <c r="O49" s="11" t="s">
        <v>6</v>
      </c>
      <c r="P49" s="34"/>
      <c r="Q49" s="33"/>
      <c r="R49" s="11" t="s">
        <v>6</v>
      </c>
      <c r="S49" s="34"/>
      <c r="T49" s="33"/>
      <c r="U49" s="11" t="s">
        <v>6</v>
      </c>
      <c r="V49" s="34"/>
      <c r="W49" s="12">
        <f>SUM(H49,K49,N49,Q49,T49)</f>
        <v>0</v>
      </c>
      <c r="X49" s="13" t="s">
        <v>6</v>
      </c>
      <c r="Y49" s="14">
        <f>SUM(J49,M49,P49,S49,V49)</f>
        <v>0</v>
      </c>
      <c r="AA49" s="4">
        <f>AD49+AE49</f>
        <v>0</v>
      </c>
      <c r="AB49" s="4">
        <f>IF(OR(D49="",F49=""),0,IF(D49&gt;F49,C49,G49))</f>
        <v>0</v>
      </c>
      <c r="AC49" s="4">
        <f>IF(OR(D49="",F49=""),0,1)</f>
        <v>0</v>
      </c>
      <c r="AD49" s="4">
        <f>IF(OR(D49="",F49=""),0,IF(D49&gt;F49,D49,F49))</f>
        <v>0</v>
      </c>
      <c r="AE49" s="4">
        <f>IF(OR(D49="",F49=""),0,IF(D49&gt;F49,F49,D49))</f>
        <v>0</v>
      </c>
      <c r="AF49" s="4">
        <f>IF(AND(AD49=3,AE49=0),1,0)</f>
        <v>0</v>
      </c>
      <c r="AG49" s="4">
        <f>IF(AND(AD49=3,AE49=1),1,0)</f>
        <v>0</v>
      </c>
      <c r="AH49" s="4">
        <f>IF(AND(AD49=3,AE49=2),1,0)</f>
        <v>0</v>
      </c>
      <c r="AI49" s="4">
        <f>IF(D49&gt;F49,SUM(H49,K49,N49,Q49,T49,),SUM(J49,M49,P49,S49,V49))</f>
        <v>0</v>
      </c>
      <c r="AJ49" s="4">
        <f>IF(D49&gt;F49,SUM(J49,M49,P49,S49,V49),SUM(H49,K49,N49,Q49,T49))</f>
        <v>0</v>
      </c>
      <c r="AL49" s="4">
        <f>IF(OR(D49="",F49=""),0,IF(D49&lt;F49,C49,G49))</f>
        <v>0</v>
      </c>
      <c r="AM49" s="4">
        <f>IF(OR(D49="",F49=""),0,1)</f>
        <v>0</v>
      </c>
      <c r="AN49" s="4">
        <f>IF(OR(D49="",F49=""),0,IF(D49&lt;F49,D49,F49))</f>
        <v>0</v>
      </c>
      <c r="AO49" s="4">
        <f>IF(OR(D49="",F49=""),0,IF(D49&lt;F49,F49,D49))</f>
        <v>0</v>
      </c>
      <c r="AP49" s="4">
        <f>IF(AND(AN49=2,AO49=3),1,0)</f>
        <v>0</v>
      </c>
      <c r="AQ49" s="4">
        <f>IF(AND(AN49=1,AO49=3),1,0)</f>
        <v>0</v>
      </c>
      <c r="AR49" s="4">
        <f>IF(AND(AN49=0,AO49=3),1,0)</f>
        <v>0</v>
      </c>
      <c r="AS49" s="4">
        <f>IF(D49&lt;F49,SUM(H49,K49,N49,Q49,T49,),SUM(J49,M49,P49,S49,V49))</f>
        <v>0</v>
      </c>
      <c r="AT49" s="4">
        <f>IF(D49&lt;F49,SUM(J49,M49,P49,S49,V49),SUM(H49,K49,N49,Q49,T49))</f>
        <v>0</v>
      </c>
      <c r="AU49" s="31">
        <v>2</v>
      </c>
      <c r="AV49" s="30" t="str">
        <f>VLOOKUP($AU49,Dummy!$A:$R,2,FALSE)</f>
        <v>Itália</v>
      </c>
      <c r="AW49" s="28">
        <f>VLOOKUP($AU49,Dummy!$A:$R,3,FALSE)</f>
        <v>5</v>
      </c>
      <c r="AX49" s="28">
        <f>VLOOKUP($AU49,Dummy!$A:$R,4,FALSE)</f>
        <v>2</v>
      </c>
      <c r="AY49" s="28">
        <f>VLOOKUP($AU49,Dummy!$A:$R,5,FALSE)</f>
        <v>2</v>
      </c>
      <c r="AZ49" s="28">
        <f>VLOOKUP($AU49,Dummy!$A:$R,6,FALSE)</f>
        <v>0</v>
      </c>
      <c r="BA49" s="28">
        <f>VLOOKUP($AU49,Dummy!$A:$R,7,FALSE)</f>
        <v>0</v>
      </c>
      <c r="BB49" s="28">
        <f>VLOOKUP($AU49,Dummy!$A:$R,8,FALSE)</f>
        <v>1</v>
      </c>
      <c r="BC49" s="28">
        <f>VLOOKUP($AU49,Dummy!$A:$R,9,FALSE)</f>
        <v>1</v>
      </c>
      <c r="BD49" s="28">
        <f>VLOOKUP($AU49,Dummy!$A:$R,10,FALSE)</f>
        <v>0</v>
      </c>
      <c r="BE49" s="28">
        <f>VLOOKUP($AU49,Dummy!$A:$R,11,FALSE)</f>
        <v>0</v>
      </c>
      <c r="BF49" s="28">
        <f>VLOOKUP($AU49,Dummy!$A:$R,12,FALSE)</f>
        <v>0</v>
      </c>
      <c r="BG49" s="28">
        <f>VLOOKUP($AU49,Dummy!$A:$R,13,FALSE)</f>
        <v>6</v>
      </c>
      <c r="BH49" s="28">
        <f>VLOOKUP($AU49,Dummy!$A:$R,14,FALSE)</f>
        <v>3</v>
      </c>
      <c r="BI49" s="29">
        <f>VLOOKUP($AU49,Dummy!$A:$R,15,FALSE)</f>
        <v>2000</v>
      </c>
      <c r="BJ49" s="28">
        <f>VLOOKUP($AU49,Dummy!$A:$R,16,FALSE)</f>
        <v>203</v>
      </c>
      <c r="BK49" s="28">
        <f>VLOOKUP($AU49,Dummy!$A:$R,17,FALSE)</f>
        <v>182</v>
      </c>
      <c r="BL49" s="29">
        <f>VLOOKUP($AU49,Dummy!$A:$R,18,FALSE)</f>
        <v>1115.3846153846155</v>
      </c>
    </row>
    <row r="50" spans="2:64" x14ac:dyDescent="0.25">
      <c r="B50" s="17">
        <v>45833</v>
      </c>
      <c r="C50" s="25" t="s">
        <v>30</v>
      </c>
      <c r="D50" s="33"/>
      <c r="E50" s="11" t="s">
        <v>6</v>
      </c>
      <c r="F50" s="34"/>
      <c r="G50" s="21" t="s">
        <v>96</v>
      </c>
      <c r="H50" s="33"/>
      <c r="I50" s="11" t="s">
        <v>6</v>
      </c>
      <c r="J50" s="34"/>
      <c r="K50" s="33"/>
      <c r="L50" s="11" t="s">
        <v>6</v>
      </c>
      <c r="M50" s="34"/>
      <c r="N50" s="33"/>
      <c r="O50" s="11" t="s">
        <v>6</v>
      </c>
      <c r="P50" s="34"/>
      <c r="Q50" s="33"/>
      <c r="R50" s="11" t="s">
        <v>6</v>
      </c>
      <c r="S50" s="34"/>
      <c r="T50" s="33"/>
      <c r="U50" s="11" t="s">
        <v>6</v>
      </c>
      <c r="V50" s="34"/>
      <c r="W50" s="12">
        <f t="shared" ref="W50:W60" si="62">SUM(H50,K50,N50,Q50,T50)</f>
        <v>0</v>
      </c>
      <c r="X50" s="13" t="s">
        <v>6</v>
      </c>
      <c r="Y50" s="14">
        <f t="shared" ref="Y50:Y60" si="63">SUM(J50,M50,P50,S50,V50)</f>
        <v>0</v>
      </c>
      <c r="AA50" s="4">
        <f t="shared" ref="AA50:AA60" si="64">AD50+AE50</f>
        <v>0</v>
      </c>
      <c r="AB50" s="4">
        <f t="shared" ref="AB50:AB60" si="65">IF(OR(D50="",F50=""),0,IF(D50&gt;F50,C50,G50))</f>
        <v>0</v>
      </c>
      <c r="AC50" s="4">
        <f t="shared" ref="AC50:AC60" si="66">IF(OR(D50="",F50=""),0,1)</f>
        <v>0</v>
      </c>
      <c r="AD50" s="4">
        <f t="shared" ref="AD50:AD60" si="67">IF(OR(D50="",F50=""),0,IF(D50&gt;F50,D50,F50))</f>
        <v>0</v>
      </c>
      <c r="AE50" s="4">
        <f t="shared" ref="AE50:AE60" si="68">IF(OR(D50="",F50=""),0,IF(D50&gt;F50,F50,D50))</f>
        <v>0</v>
      </c>
      <c r="AF50" s="4">
        <f t="shared" ref="AF50:AF60" si="69">IF(AND(AD50=3,AE50=0),1,0)</f>
        <v>0</v>
      </c>
      <c r="AG50" s="4">
        <f t="shared" ref="AG50:AG60" si="70">IF(AND(AD50=3,AE50=1),1,0)</f>
        <v>0</v>
      </c>
      <c r="AH50" s="4">
        <f t="shared" ref="AH50:AH60" si="71">IF(AND(AD50=3,AE50=2),1,0)</f>
        <v>0</v>
      </c>
      <c r="AI50" s="4">
        <f t="shared" ref="AI50:AI60" si="72">IF(D50&gt;F50,SUM(H50,K50,N50,Q50,T50,),SUM(J50,M50,P50,S50,V50))</f>
        <v>0</v>
      </c>
      <c r="AJ50" s="4">
        <f t="shared" ref="AJ50:AJ60" si="73">IF(D50&gt;F50,SUM(J50,M50,P50,S50,V50),SUM(H50,K50,N50,Q50,T50))</f>
        <v>0</v>
      </c>
      <c r="AL50" s="4">
        <f t="shared" ref="AL50:AL60" si="74">IF(OR(D50="",F50=""),0,IF(D50&lt;F50,C50,G50))</f>
        <v>0</v>
      </c>
      <c r="AM50" s="4">
        <f t="shared" ref="AM50:AM60" si="75">IF(OR(D50="",F50=""),0,1)</f>
        <v>0</v>
      </c>
      <c r="AN50" s="4">
        <f t="shared" ref="AN50:AN60" si="76">IF(OR(D50="",F50=""),0,IF(D50&lt;F50,D50,F50))</f>
        <v>0</v>
      </c>
      <c r="AO50" s="4">
        <f t="shared" ref="AO50:AO60" si="77">IF(OR(D50="",F50=""),0,IF(D50&lt;F50,F50,D50))</f>
        <v>0</v>
      </c>
      <c r="AP50" s="4">
        <f t="shared" ref="AP50:AP60" si="78">IF(AND(AN50=2,AO50=3),1,0)</f>
        <v>0</v>
      </c>
      <c r="AQ50" s="4">
        <f t="shared" ref="AQ50:AQ60" si="79">IF(AND(AN50=1,AO50=3),1,0)</f>
        <v>0</v>
      </c>
      <c r="AR50" s="4">
        <f t="shared" ref="AR50:AR60" si="80">IF(AND(AN50=0,AO50=3),1,0)</f>
        <v>0</v>
      </c>
      <c r="AS50" s="4">
        <f t="shared" ref="AS50:AS60" si="81">IF(D50&lt;F50,SUM(H50,K50,N50,Q50,T50,),SUM(J50,M50,P50,S50,V50))</f>
        <v>0</v>
      </c>
      <c r="AT50" s="4">
        <f t="shared" ref="AT50:AT60" si="82">IF(D50&lt;F50,SUM(J50,M50,P50,S50,V50),SUM(H50,K50,N50,Q50,T50))</f>
        <v>0</v>
      </c>
      <c r="AU50" s="31">
        <v>3</v>
      </c>
      <c r="AV50" s="30" t="str">
        <f>VLOOKUP($AU50,Dummy!$A:$R,2,FALSE)</f>
        <v>Argentina</v>
      </c>
      <c r="AW50" s="28">
        <f>VLOOKUP($AU50,Dummy!$A:$R,3,FALSE)</f>
        <v>5</v>
      </c>
      <c r="AX50" s="28">
        <f>VLOOKUP($AU50,Dummy!$A:$R,4,FALSE)</f>
        <v>2</v>
      </c>
      <c r="AY50" s="28">
        <f>VLOOKUP($AU50,Dummy!$A:$R,5,FALSE)</f>
        <v>2</v>
      </c>
      <c r="AZ50" s="28">
        <f>VLOOKUP($AU50,Dummy!$A:$R,6,FALSE)</f>
        <v>0</v>
      </c>
      <c r="BA50" s="28">
        <f>VLOOKUP($AU50,Dummy!$A:$R,7,FALSE)</f>
        <v>0</v>
      </c>
      <c r="BB50" s="28">
        <f>VLOOKUP($AU50,Dummy!$A:$R,8,FALSE)</f>
        <v>1</v>
      </c>
      <c r="BC50" s="28">
        <f>VLOOKUP($AU50,Dummy!$A:$R,9,FALSE)</f>
        <v>1</v>
      </c>
      <c r="BD50" s="28">
        <f>VLOOKUP($AU50,Dummy!$A:$R,10,FALSE)</f>
        <v>0</v>
      </c>
      <c r="BE50" s="28">
        <f>VLOOKUP($AU50,Dummy!$A:$R,11,FALSE)</f>
        <v>0</v>
      </c>
      <c r="BF50" s="28">
        <f>VLOOKUP($AU50,Dummy!$A:$R,12,FALSE)</f>
        <v>0</v>
      </c>
      <c r="BG50" s="28">
        <f>VLOOKUP($AU50,Dummy!$A:$R,13,FALSE)</f>
        <v>6</v>
      </c>
      <c r="BH50" s="28">
        <f>VLOOKUP($AU50,Dummy!$A:$R,14,FALSE)</f>
        <v>3</v>
      </c>
      <c r="BI50" s="29">
        <f>VLOOKUP($AU50,Dummy!$A:$R,15,FALSE)</f>
        <v>2000</v>
      </c>
      <c r="BJ50" s="28">
        <f>VLOOKUP($AU50,Dummy!$A:$R,16,FALSE)</f>
        <v>188</v>
      </c>
      <c r="BK50" s="28">
        <f>VLOOKUP($AU50,Dummy!$A:$R,17,FALSE)</f>
        <v>190</v>
      </c>
      <c r="BL50" s="29">
        <f>VLOOKUP($AU50,Dummy!$A:$R,18,FALSE)</f>
        <v>989.47368421052624</v>
      </c>
    </row>
    <row r="51" spans="2:64" x14ac:dyDescent="0.25">
      <c r="B51" s="17">
        <v>45833</v>
      </c>
      <c r="C51" s="25" t="s">
        <v>49</v>
      </c>
      <c r="D51" s="33"/>
      <c r="E51" s="11" t="s">
        <v>6</v>
      </c>
      <c r="F51" s="34"/>
      <c r="G51" s="21" t="s">
        <v>29</v>
      </c>
      <c r="H51" s="33"/>
      <c r="I51" s="11" t="s">
        <v>6</v>
      </c>
      <c r="J51" s="34"/>
      <c r="K51" s="33"/>
      <c r="L51" s="11" t="s">
        <v>6</v>
      </c>
      <c r="M51" s="34"/>
      <c r="N51" s="33"/>
      <c r="O51" s="11" t="s">
        <v>6</v>
      </c>
      <c r="P51" s="34"/>
      <c r="Q51" s="33"/>
      <c r="R51" s="11" t="s">
        <v>6</v>
      </c>
      <c r="S51" s="34"/>
      <c r="T51" s="33"/>
      <c r="U51" s="11" t="s">
        <v>6</v>
      </c>
      <c r="V51" s="34"/>
      <c r="W51" s="12">
        <f t="shared" si="62"/>
        <v>0</v>
      </c>
      <c r="X51" s="13" t="s">
        <v>6</v>
      </c>
      <c r="Y51" s="14">
        <f t="shared" si="63"/>
        <v>0</v>
      </c>
      <c r="AA51" s="4">
        <f t="shared" si="64"/>
        <v>0</v>
      </c>
      <c r="AB51" s="4">
        <f t="shared" si="65"/>
        <v>0</v>
      </c>
      <c r="AC51" s="4">
        <f t="shared" si="66"/>
        <v>0</v>
      </c>
      <c r="AD51" s="4">
        <f t="shared" si="67"/>
        <v>0</v>
      </c>
      <c r="AE51" s="4">
        <f t="shared" si="68"/>
        <v>0</v>
      </c>
      <c r="AF51" s="4">
        <f t="shared" si="69"/>
        <v>0</v>
      </c>
      <c r="AG51" s="4">
        <f t="shared" si="70"/>
        <v>0</v>
      </c>
      <c r="AH51" s="4">
        <f t="shared" si="71"/>
        <v>0</v>
      </c>
      <c r="AI51" s="4">
        <f t="shared" si="72"/>
        <v>0</v>
      </c>
      <c r="AJ51" s="4">
        <f t="shared" si="73"/>
        <v>0</v>
      </c>
      <c r="AL51" s="4">
        <f t="shared" si="74"/>
        <v>0</v>
      </c>
      <c r="AM51" s="4">
        <f t="shared" si="75"/>
        <v>0</v>
      </c>
      <c r="AN51" s="4">
        <f t="shared" si="76"/>
        <v>0</v>
      </c>
      <c r="AO51" s="4">
        <f t="shared" si="77"/>
        <v>0</v>
      </c>
      <c r="AP51" s="4">
        <f t="shared" si="78"/>
        <v>0</v>
      </c>
      <c r="AQ51" s="4">
        <f t="shared" si="79"/>
        <v>0</v>
      </c>
      <c r="AR51" s="4">
        <f t="shared" si="80"/>
        <v>0</v>
      </c>
      <c r="AS51" s="4">
        <f t="shared" si="81"/>
        <v>0</v>
      </c>
      <c r="AT51" s="4">
        <f t="shared" si="82"/>
        <v>0</v>
      </c>
      <c r="AU51" s="31">
        <v>4</v>
      </c>
      <c r="AV51" s="30" t="str">
        <f>VLOOKUP($AU51,Dummy!$A:$R,2,FALSE)</f>
        <v>Brasil</v>
      </c>
      <c r="AW51" s="28">
        <f>VLOOKUP($AU51,Dummy!$A:$R,3,FALSE)</f>
        <v>4</v>
      </c>
      <c r="AX51" s="28">
        <f>VLOOKUP($AU51,Dummy!$A:$R,4,FALSE)</f>
        <v>2</v>
      </c>
      <c r="AY51" s="28">
        <f>VLOOKUP($AU51,Dummy!$A:$R,5,FALSE)</f>
        <v>1</v>
      </c>
      <c r="AZ51" s="28">
        <f>VLOOKUP($AU51,Dummy!$A:$R,6,FALSE)</f>
        <v>1</v>
      </c>
      <c r="BA51" s="28">
        <f>VLOOKUP($AU51,Dummy!$A:$R,7,FALSE)</f>
        <v>1</v>
      </c>
      <c r="BB51" s="28">
        <f>VLOOKUP($AU51,Dummy!$A:$R,8,FALSE)</f>
        <v>0</v>
      </c>
      <c r="BC51" s="28">
        <f>VLOOKUP($AU51,Dummy!$A:$R,9,FALSE)</f>
        <v>0</v>
      </c>
      <c r="BD51" s="28">
        <f>VLOOKUP($AU51,Dummy!$A:$R,10,FALSE)</f>
        <v>1</v>
      </c>
      <c r="BE51" s="28">
        <f>VLOOKUP($AU51,Dummy!$A:$R,11,FALSE)</f>
        <v>0</v>
      </c>
      <c r="BF51" s="28">
        <f>VLOOKUP($AU51,Dummy!$A:$R,12,FALSE)</f>
        <v>0</v>
      </c>
      <c r="BG51" s="28">
        <f>VLOOKUP($AU51,Dummy!$A:$R,13,FALSE)</f>
        <v>5</v>
      </c>
      <c r="BH51" s="28">
        <f>VLOOKUP($AU51,Dummy!$A:$R,14,FALSE)</f>
        <v>3</v>
      </c>
      <c r="BI51" s="29">
        <f>VLOOKUP($AU51,Dummy!$A:$R,15,FALSE)</f>
        <v>1666.6666666666667</v>
      </c>
      <c r="BJ51" s="28">
        <f>VLOOKUP($AU51,Dummy!$A:$R,16,FALSE)</f>
        <v>187</v>
      </c>
      <c r="BK51" s="28">
        <f>VLOOKUP($AU51,Dummy!$A:$R,17,FALSE)</f>
        <v>162</v>
      </c>
      <c r="BL51" s="29">
        <f>VLOOKUP($AU51,Dummy!$A:$R,18,FALSE)</f>
        <v>1154.320987654321</v>
      </c>
    </row>
    <row r="52" spans="2:64" x14ac:dyDescent="0.25">
      <c r="B52" s="17">
        <v>45834</v>
      </c>
      <c r="C52" s="25" t="s">
        <v>41</v>
      </c>
      <c r="D52" s="33"/>
      <c r="E52" s="11" t="s">
        <v>6</v>
      </c>
      <c r="F52" s="34"/>
      <c r="G52" s="21" t="s">
        <v>29</v>
      </c>
      <c r="H52" s="33"/>
      <c r="I52" s="11" t="s">
        <v>6</v>
      </c>
      <c r="J52" s="34"/>
      <c r="K52" s="33"/>
      <c r="L52" s="11" t="s">
        <v>6</v>
      </c>
      <c r="M52" s="34"/>
      <c r="N52" s="33"/>
      <c r="O52" s="11" t="s">
        <v>6</v>
      </c>
      <c r="P52" s="34"/>
      <c r="Q52" s="33">
        <v>20</v>
      </c>
      <c r="R52" s="11" t="s">
        <v>6</v>
      </c>
      <c r="S52" s="34">
        <v>25</v>
      </c>
      <c r="T52" s="33">
        <v>15</v>
      </c>
      <c r="U52" s="11" t="s">
        <v>6</v>
      </c>
      <c r="V52" s="34">
        <v>11</v>
      </c>
      <c r="W52" s="12">
        <f t="shared" si="62"/>
        <v>35</v>
      </c>
      <c r="X52" s="13" t="s">
        <v>6</v>
      </c>
      <c r="Y52" s="14">
        <f t="shared" si="63"/>
        <v>36</v>
      </c>
      <c r="AA52" s="4">
        <f t="shared" si="64"/>
        <v>0</v>
      </c>
      <c r="AB52" s="4">
        <f t="shared" si="65"/>
        <v>0</v>
      </c>
      <c r="AC52" s="4">
        <f t="shared" si="66"/>
        <v>0</v>
      </c>
      <c r="AD52" s="4">
        <f t="shared" si="67"/>
        <v>0</v>
      </c>
      <c r="AE52" s="4">
        <f t="shared" si="68"/>
        <v>0</v>
      </c>
      <c r="AF52" s="4">
        <f t="shared" si="69"/>
        <v>0</v>
      </c>
      <c r="AG52" s="4">
        <f t="shared" si="70"/>
        <v>0</v>
      </c>
      <c r="AH52" s="4">
        <f t="shared" si="71"/>
        <v>0</v>
      </c>
      <c r="AI52" s="4">
        <f t="shared" si="72"/>
        <v>36</v>
      </c>
      <c r="AJ52" s="4">
        <f t="shared" si="73"/>
        <v>35</v>
      </c>
      <c r="AL52" s="4">
        <f t="shared" si="74"/>
        <v>0</v>
      </c>
      <c r="AM52" s="4">
        <f t="shared" si="75"/>
        <v>0</v>
      </c>
      <c r="AN52" s="4">
        <f t="shared" si="76"/>
        <v>0</v>
      </c>
      <c r="AO52" s="4">
        <f t="shared" si="77"/>
        <v>0</v>
      </c>
      <c r="AP52" s="4">
        <f t="shared" si="78"/>
        <v>0</v>
      </c>
      <c r="AQ52" s="4">
        <f t="shared" si="79"/>
        <v>0</v>
      </c>
      <c r="AR52" s="4">
        <f t="shared" si="80"/>
        <v>0</v>
      </c>
      <c r="AS52" s="4">
        <f t="shared" si="81"/>
        <v>36</v>
      </c>
      <c r="AT52" s="4">
        <f t="shared" si="82"/>
        <v>35</v>
      </c>
      <c r="AU52" s="31">
        <v>5</v>
      </c>
      <c r="AV52" s="30" t="str">
        <f>VLOOKUP($AU52,Dummy!$A:$R,2,FALSE)</f>
        <v>Ucrânia</v>
      </c>
      <c r="AW52" s="28">
        <f>VLOOKUP($AU52,Dummy!$A:$R,3,FALSE)</f>
        <v>3</v>
      </c>
      <c r="AX52" s="28">
        <f>VLOOKUP($AU52,Dummy!$A:$R,4,FALSE)</f>
        <v>1</v>
      </c>
      <c r="AY52" s="28">
        <f>VLOOKUP($AU52,Dummy!$A:$R,5,FALSE)</f>
        <v>1</v>
      </c>
      <c r="AZ52" s="28">
        <f>VLOOKUP($AU52,Dummy!$A:$R,6,FALSE)</f>
        <v>0</v>
      </c>
      <c r="BA52" s="28">
        <f>VLOOKUP($AU52,Dummy!$A:$R,7,FALSE)</f>
        <v>1</v>
      </c>
      <c r="BB52" s="28">
        <f>VLOOKUP($AU52,Dummy!$A:$R,8,FALSE)</f>
        <v>0</v>
      </c>
      <c r="BC52" s="28">
        <f>VLOOKUP($AU52,Dummy!$A:$R,9,FALSE)</f>
        <v>0</v>
      </c>
      <c r="BD52" s="28">
        <f>VLOOKUP($AU52,Dummy!$A:$R,10,FALSE)</f>
        <v>0</v>
      </c>
      <c r="BE52" s="28">
        <f>VLOOKUP($AU52,Dummy!$A:$R,11,FALSE)</f>
        <v>0</v>
      </c>
      <c r="BF52" s="28">
        <f>VLOOKUP($AU52,Dummy!$A:$R,12,FALSE)</f>
        <v>0</v>
      </c>
      <c r="BG52" s="28">
        <f>VLOOKUP($AU52,Dummy!$A:$R,13,FALSE)</f>
        <v>3</v>
      </c>
      <c r="BH52" s="28">
        <f>VLOOKUP($AU52,Dummy!$A:$R,14,FALSE)</f>
        <v>0</v>
      </c>
      <c r="BI52" s="29" t="str">
        <f>VLOOKUP($AU52,Dummy!$A:$R,15,FALSE)</f>
        <v>MAX</v>
      </c>
      <c r="BJ52" s="28">
        <f>VLOOKUP($AU52,Dummy!$A:$R,16,FALSE)</f>
        <v>75</v>
      </c>
      <c r="BK52" s="28">
        <f>VLOOKUP($AU52,Dummy!$A:$R,17,FALSE)</f>
        <v>65</v>
      </c>
      <c r="BL52" s="29">
        <f>VLOOKUP($AU52,Dummy!$A:$R,18,FALSE)</f>
        <v>1153.8461538461538</v>
      </c>
    </row>
    <row r="53" spans="2:64" x14ac:dyDescent="0.25">
      <c r="B53" s="17">
        <v>45834</v>
      </c>
      <c r="C53" s="25" t="s">
        <v>30</v>
      </c>
      <c r="D53" s="33"/>
      <c r="E53" s="11" t="s">
        <v>6</v>
      </c>
      <c r="F53" s="34"/>
      <c r="G53" s="21" t="s">
        <v>98</v>
      </c>
      <c r="H53" s="33"/>
      <c r="I53" s="11" t="s">
        <v>6</v>
      </c>
      <c r="J53" s="34"/>
      <c r="K53" s="33"/>
      <c r="L53" s="11" t="s">
        <v>6</v>
      </c>
      <c r="M53" s="34"/>
      <c r="N53" s="33"/>
      <c r="O53" s="11" t="s">
        <v>6</v>
      </c>
      <c r="P53" s="34"/>
      <c r="Q53" s="33">
        <v>22</v>
      </c>
      <c r="R53" s="11" t="s">
        <v>6</v>
      </c>
      <c r="S53" s="34">
        <v>25</v>
      </c>
      <c r="T53" s="33"/>
      <c r="U53" s="11" t="s">
        <v>6</v>
      </c>
      <c r="V53" s="34"/>
      <c r="W53" s="12">
        <f t="shared" si="62"/>
        <v>22</v>
      </c>
      <c r="X53" s="13" t="s">
        <v>6</v>
      </c>
      <c r="Y53" s="14">
        <f t="shared" si="63"/>
        <v>25</v>
      </c>
      <c r="AA53" s="4">
        <f t="shared" si="64"/>
        <v>0</v>
      </c>
      <c r="AB53" s="4">
        <f t="shared" si="65"/>
        <v>0</v>
      </c>
      <c r="AC53" s="4">
        <f t="shared" si="66"/>
        <v>0</v>
      </c>
      <c r="AD53" s="4">
        <f t="shared" si="67"/>
        <v>0</v>
      </c>
      <c r="AE53" s="4">
        <f t="shared" si="68"/>
        <v>0</v>
      </c>
      <c r="AF53" s="4">
        <f t="shared" si="69"/>
        <v>0</v>
      </c>
      <c r="AG53" s="4">
        <f t="shared" si="70"/>
        <v>0</v>
      </c>
      <c r="AH53" s="4">
        <f t="shared" si="71"/>
        <v>0</v>
      </c>
      <c r="AI53" s="4">
        <f t="shared" si="72"/>
        <v>25</v>
      </c>
      <c r="AJ53" s="4">
        <f t="shared" si="73"/>
        <v>22</v>
      </c>
      <c r="AL53" s="4">
        <f t="shared" si="74"/>
        <v>0</v>
      </c>
      <c r="AM53" s="4">
        <f t="shared" si="75"/>
        <v>0</v>
      </c>
      <c r="AN53" s="4">
        <f t="shared" si="76"/>
        <v>0</v>
      </c>
      <c r="AO53" s="4">
        <f t="shared" si="77"/>
        <v>0</v>
      </c>
      <c r="AP53" s="4">
        <f t="shared" si="78"/>
        <v>0</v>
      </c>
      <c r="AQ53" s="4">
        <f t="shared" si="79"/>
        <v>0</v>
      </c>
      <c r="AR53" s="4">
        <f t="shared" si="80"/>
        <v>0</v>
      </c>
      <c r="AS53" s="4">
        <f t="shared" si="81"/>
        <v>25</v>
      </c>
      <c r="AT53" s="4">
        <f t="shared" si="82"/>
        <v>22</v>
      </c>
      <c r="AU53" s="31">
        <v>6</v>
      </c>
      <c r="AV53" s="30" t="str">
        <f>VLOOKUP($AU53,Dummy!$A:$R,2,FALSE)</f>
        <v>Eslovênia</v>
      </c>
      <c r="AW53" s="28">
        <f>VLOOKUP($AU53,Dummy!$A:$R,3,FALSE)</f>
        <v>3</v>
      </c>
      <c r="AX53" s="28">
        <f>VLOOKUP($AU53,Dummy!$A:$R,4,FALSE)</f>
        <v>1</v>
      </c>
      <c r="AY53" s="28">
        <f>VLOOKUP($AU53,Dummy!$A:$R,5,FALSE)</f>
        <v>1</v>
      </c>
      <c r="AZ53" s="28">
        <f>VLOOKUP($AU53,Dummy!$A:$R,6,FALSE)</f>
        <v>0</v>
      </c>
      <c r="BA53" s="28">
        <f>VLOOKUP($AU53,Dummy!$A:$R,7,FALSE)</f>
        <v>0</v>
      </c>
      <c r="BB53" s="28">
        <f>VLOOKUP($AU53,Dummy!$A:$R,8,FALSE)</f>
        <v>1</v>
      </c>
      <c r="BC53" s="28">
        <f>VLOOKUP($AU53,Dummy!$A:$R,9,FALSE)</f>
        <v>0</v>
      </c>
      <c r="BD53" s="28">
        <f>VLOOKUP($AU53,Dummy!$A:$R,10,FALSE)</f>
        <v>0</v>
      </c>
      <c r="BE53" s="28">
        <f>VLOOKUP($AU53,Dummy!$A:$R,11,FALSE)</f>
        <v>0</v>
      </c>
      <c r="BF53" s="28">
        <f>VLOOKUP($AU53,Dummy!$A:$R,12,FALSE)</f>
        <v>0</v>
      </c>
      <c r="BG53" s="28">
        <f>VLOOKUP($AU53,Dummy!$A:$R,13,FALSE)</f>
        <v>3</v>
      </c>
      <c r="BH53" s="28">
        <f>VLOOKUP($AU53,Dummy!$A:$R,14,FALSE)</f>
        <v>1</v>
      </c>
      <c r="BI53" s="29">
        <f>VLOOKUP($AU53,Dummy!$A:$R,15,FALSE)</f>
        <v>3000</v>
      </c>
      <c r="BJ53" s="28">
        <f>VLOOKUP($AU53,Dummy!$A:$R,16,FALSE)</f>
        <v>96</v>
      </c>
      <c r="BK53" s="28">
        <f>VLOOKUP($AU53,Dummy!$A:$R,17,FALSE)</f>
        <v>80</v>
      </c>
      <c r="BL53" s="29">
        <f>VLOOKUP($AU53,Dummy!$A:$R,18,FALSE)</f>
        <v>1200</v>
      </c>
    </row>
    <row r="54" spans="2:64" x14ac:dyDescent="0.25">
      <c r="B54" s="17">
        <v>45835</v>
      </c>
      <c r="C54" s="25" t="s">
        <v>98</v>
      </c>
      <c r="D54" s="33"/>
      <c r="E54" s="11" t="s">
        <v>6</v>
      </c>
      <c r="F54" s="34"/>
      <c r="G54" s="21" t="s">
        <v>29</v>
      </c>
      <c r="H54" s="33"/>
      <c r="I54" s="11" t="s">
        <v>6</v>
      </c>
      <c r="J54" s="34"/>
      <c r="K54" s="33"/>
      <c r="L54" s="11" t="s">
        <v>6</v>
      </c>
      <c r="M54" s="34"/>
      <c r="N54" s="33"/>
      <c r="O54" s="11" t="s">
        <v>6</v>
      </c>
      <c r="P54" s="34"/>
      <c r="Q54" s="33"/>
      <c r="R54" s="11" t="s">
        <v>6</v>
      </c>
      <c r="S54" s="34"/>
      <c r="T54" s="33"/>
      <c r="U54" s="11" t="s">
        <v>6</v>
      </c>
      <c r="V54" s="34"/>
      <c r="W54" s="12">
        <f t="shared" si="62"/>
        <v>0</v>
      </c>
      <c r="X54" s="13" t="s">
        <v>6</v>
      </c>
      <c r="Y54" s="14">
        <f t="shared" si="63"/>
        <v>0</v>
      </c>
      <c r="AA54" s="4">
        <f t="shared" si="64"/>
        <v>0</v>
      </c>
      <c r="AB54" s="4">
        <f t="shared" si="65"/>
        <v>0</v>
      </c>
      <c r="AC54" s="4">
        <f t="shared" si="66"/>
        <v>0</v>
      </c>
      <c r="AD54" s="4">
        <f t="shared" si="67"/>
        <v>0</v>
      </c>
      <c r="AE54" s="4">
        <f t="shared" si="68"/>
        <v>0</v>
      </c>
      <c r="AF54" s="4">
        <f t="shared" si="69"/>
        <v>0</v>
      </c>
      <c r="AG54" s="4">
        <f t="shared" si="70"/>
        <v>0</v>
      </c>
      <c r="AH54" s="4">
        <f t="shared" si="71"/>
        <v>0</v>
      </c>
      <c r="AI54" s="4">
        <f t="shared" si="72"/>
        <v>0</v>
      </c>
      <c r="AJ54" s="4">
        <f t="shared" si="73"/>
        <v>0</v>
      </c>
      <c r="AL54" s="4">
        <f t="shared" si="74"/>
        <v>0</v>
      </c>
      <c r="AM54" s="4">
        <f t="shared" si="75"/>
        <v>0</v>
      </c>
      <c r="AN54" s="4">
        <f t="shared" si="76"/>
        <v>0</v>
      </c>
      <c r="AO54" s="4">
        <f t="shared" si="77"/>
        <v>0</v>
      </c>
      <c r="AP54" s="4">
        <f t="shared" si="78"/>
        <v>0</v>
      </c>
      <c r="AQ54" s="4">
        <f t="shared" si="79"/>
        <v>0</v>
      </c>
      <c r="AR54" s="4">
        <f t="shared" si="80"/>
        <v>0</v>
      </c>
      <c r="AS54" s="4">
        <f t="shared" si="81"/>
        <v>0</v>
      </c>
      <c r="AT54" s="4">
        <f t="shared" si="82"/>
        <v>0</v>
      </c>
      <c r="AU54" s="31">
        <v>7</v>
      </c>
      <c r="AV54" s="30" t="str">
        <f>VLOOKUP($AU54,Dummy!$A:$R,2,FALSE)</f>
        <v>Japão</v>
      </c>
      <c r="AW54" s="28">
        <f>VLOOKUP($AU54,Dummy!$A:$R,3,FALSE)</f>
        <v>3</v>
      </c>
      <c r="AX54" s="28">
        <f>VLOOKUP($AU54,Dummy!$A:$R,4,FALSE)</f>
        <v>2</v>
      </c>
      <c r="AY54" s="28">
        <f>VLOOKUP($AU54,Dummy!$A:$R,5,FALSE)</f>
        <v>1</v>
      </c>
      <c r="AZ54" s="28">
        <f>VLOOKUP($AU54,Dummy!$A:$R,6,FALSE)</f>
        <v>1</v>
      </c>
      <c r="BA54" s="28">
        <f>VLOOKUP($AU54,Dummy!$A:$R,7,FALSE)</f>
        <v>1</v>
      </c>
      <c r="BB54" s="28">
        <f>VLOOKUP($AU54,Dummy!$A:$R,8,FALSE)</f>
        <v>0</v>
      </c>
      <c r="BC54" s="28">
        <f>VLOOKUP($AU54,Dummy!$A:$R,9,FALSE)</f>
        <v>0</v>
      </c>
      <c r="BD54" s="28">
        <f>VLOOKUP($AU54,Dummy!$A:$R,10,FALSE)</f>
        <v>0</v>
      </c>
      <c r="BE54" s="28">
        <f>VLOOKUP($AU54,Dummy!$A:$R,11,FALSE)</f>
        <v>1</v>
      </c>
      <c r="BF54" s="28">
        <f>VLOOKUP($AU54,Dummy!$A:$R,12,FALSE)</f>
        <v>0</v>
      </c>
      <c r="BG54" s="28">
        <f>VLOOKUP($AU54,Dummy!$A:$R,13,FALSE)</f>
        <v>4</v>
      </c>
      <c r="BH54" s="28">
        <f>VLOOKUP($AU54,Dummy!$A:$R,14,FALSE)</f>
        <v>3</v>
      </c>
      <c r="BI54" s="29">
        <f>VLOOKUP($AU54,Dummy!$A:$R,15,FALSE)</f>
        <v>1333.3333333333333</v>
      </c>
      <c r="BJ54" s="28">
        <f>VLOOKUP($AU54,Dummy!$A:$R,16,FALSE)</f>
        <v>184</v>
      </c>
      <c r="BK54" s="28">
        <f>VLOOKUP($AU54,Dummy!$A:$R,17,FALSE)</f>
        <v>168</v>
      </c>
      <c r="BL54" s="29">
        <f>VLOOKUP($AU54,Dummy!$A:$R,18,FALSE)</f>
        <v>1095.2380952380954</v>
      </c>
    </row>
    <row r="55" spans="2:64" x14ac:dyDescent="0.25">
      <c r="B55" s="17">
        <v>45835</v>
      </c>
      <c r="C55" s="25" t="s">
        <v>49</v>
      </c>
      <c r="D55" s="33"/>
      <c r="E55" s="11" t="s">
        <v>6</v>
      </c>
      <c r="F55" s="34"/>
      <c r="G55" s="21" t="s">
        <v>96</v>
      </c>
      <c r="H55" s="33"/>
      <c r="I55" s="11" t="s">
        <v>6</v>
      </c>
      <c r="J55" s="34"/>
      <c r="K55" s="33"/>
      <c r="L55" s="11" t="s">
        <v>6</v>
      </c>
      <c r="M55" s="34"/>
      <c r="N55" s="33"/>
      <c r="O55" s="11" t="s">
        <v>6</v>
      </c>
      <c r="P55" s="34"/>
      <c r="Q55" s="33"/>
      <c r="R55" s="11" t="s">
        <v>6</v>
      </c>
      <c r="S55" s="34"/>
      <c r="T55" s="33"/>
      <c r="U55" s="11" t="s">
        <v>6</v>
      </c>
      <c r="V55" s="34"/>
      <c r="W55" s="12">
        <f t="shared" si="62"/>
        <v>0</v>
      </c>
      <c r="X55" s="13" t="s">
        <v>6</v>
      </c>
      <c r="Y55" s="14">
        <f t="shared" si="63"/>
        <v>0</v>
      </c>
      <c r="AA55" s="4">
        <f t="shared" si="64"/>
        <v>0</v>
      </c>
      <c r="AB55" s="4">
        <f t="shared" si="65"/>
        <v>0</v>
      </c>
      <c r="AC55" s="4">
        <f t="shared" si="66"/>
        <v>0</v>
      </c>
      <c r="AD55" s="4">
        <f t="shared" si="67"/>
        <v>0</v>
      </c>
      <c r="AE55" s="4">
        <f t="shared" si="68"/>
        <v>0</v>
      </c>
      <c r="AF55" s="4">
        <f t="shared" si="69"/>
        <v>0</v>
      </c>
      <c r="AG55" s="4">
        <f t="shared" si="70"/>
        <v>0</v>
      </c>
      <c r="AH55" s="4">
        <f t="shared" si="71"/>
        <v>0</v>
      </c>
      <c r="AI55" s="4">
        <f t="shared" si="72"/>
        <v>0</v>
      </c>
      <c r="AJ55" s="4">
        <f t="shared" si="73"/>
        <v>0</v>
      </c>
      <c r="AL55" s="4">
        <f t="shared" si="74"/>
        <v>0</v>
      </c>
      <c r="AM55" s="4">
        <f t="shared" si="75"/>
        <v>0</v>
      </c>
      <c r="AN55" s="4">
        <f t="shared" si="76"/>
        <v>0</v>
      </c>
      <c r="AO55" s="4">
        <f t="shared" si="77"/>
        <v>0</v>
      </c>
      <c r="AP55" s="4">
        <f t="shared" si="78"/>
        <v>0</v>
      </c>
      <c r="AQ55" s="4">
        <f t="shared" si="79"/>
        <v>0</v>
      </c>
      <c r="AR55" s="4">
        <f t="shared" si="80"/>
        <v>0</v>
      </c>
      <c r="AS55" s="4">
        <f t="shared" si="81"/>
        <v>0</v>
      </c>
      <c r="AT55" s="4">
        <f t="shared" si="82"/>
        <v>0</v>
      </c>
      <c r="AU55" s="31">
        <v>8</v>
      </c>
      <c r="AV55" s="30" t="str">
        <f>VLOOKUP($AU55,Dummy!$A:$R,2,FALSE)</f>
        <v>Canadá</v>
      </c>
      <c r="AW55" s="28">
        <f>VLOOKUP($AU55,Dummy!$A:$R,3,FALSE)</f>
        <v>3</v>
      </c>
      <c r="AX55" s="28">
        <f>VLOOKUP($AU55,Dummy!$A:$R,4,FALSE)</f>
        <v>2</v>
      </c>
      <c r="AY55" s="28">
        <f>VLOOKUP($AU55,Dummy!$A:$R,5,FALSE)</f>
        <v>1</v>
      </c>
      <c r="AZ55" s="28">
        <f>VLOOKUP($AU55,Dummy!$A:$R,6,FALSE)</f>
        <v>1</v>
      </c>
      <c r="BA55" s="28">
        <f>VLOOKUP($AU55,Dummy!$A:$R,7,FALSE)</f>
        <v>0</v>
      </c>
      <c r="BB55" s="28">
        <f>VLOOKUP($AU55,Dummy!$A:$R,8,FALSE)</f>
        <v>0</v>
      </c>
      <c r="BC55" s="28">
        <f>VLOOKUP($AU55,Dummy!$A:$R,9,FALSE)</f>
        <v>1</v>
      </c>
      <c r="BD55" s="28">
        <f>VLOOKUP($AU55,Dummy!$A:$R,10,FALSE)</f>
        <v>1</v>
      </c>
      <c r="BE55" s="28">
        <f>VLOOKUP($AU55,Dummy!$A:$R,11,FALSE)</f>
        <v>0</v>
      </c>
      <c r="BF55" s="28">
        <f>VLOOKUP($AU55,Dummy!$A:$R,12,FALSE)</f>
        <v>0</v>
      </c>
      <c r="BG55" s="28">
        <f>VLOOKUP($AU55,Dummy!$A:$R,13,FALSE)</f>
        <v>5</v>
      </c>
      <c r="BH55" s="28">
        <f>VLOOKUP($AU55,Dummy!$A:$R,14,FALSE)</f>
        <v>5</v>
      </c>
      <c r="BI55" s="29">
        <f>VLOOKUP($AU55,Dummy!$A:$R,15,FALSE)</f>
        <v>1000</v>
      </c>
      <c r="BJ55" s="28">
        <f>VLOOKUP($AU55,Dummy!$A:$R,16,FALSE)</f>
        <v>211</v>
      </c>
      <c r="BK55" s="28">
        <f>VLOOKUP($AU55,Dummy!$A:$R,17,FALSE)</f>
        <v>203</v>
      </c>
      <c r="BL55" s="29">
        <f>VLOOKUP($AU55,Dummy!$A:$R,18,FALSE)</f>
        <v>1039.4088669950738</v>
      </c>
    </row>
    <row r="56" spans="2:64" x14ac:dyDescent="0.25">
      <c r="B56" s="17">
        <v>45836</v>
      </c>
      <c r="C56" s="25" t="s">
        <v>96</v>
      </c>
      <c r="D56" s="33"/>
      <c r="E56" s="11" t="s">
        <v>6</v>
      </c>
      <c r="F56" s="34"/>
      <c r="G56" s="21" t="s">
        <v>41</v>
      </c>
      <c r="H56" s="33"/>
      <c r="I56" s="11" t="s">
        <v>6</v>
      </c>
      <c r="J56" s="34"/>
      <c r="K56" s="33"/>
      <c r="L56" s="11" t="s">
        <v>6</v>
      </c>
      <c r="M56" s="34"/>
      <c r="N56" s="33"/>
      <c r="O56" s="11" t="s">
        <v>6</v>
      </c>
      <c r="P56" s="34"/>
      <c r="Q56" s="33"/>
      <c r="R56" s="11" t="s">
        <v>6</v>
      </c>
      <c r="S56" s="34"/>
      <c r="T56" s="33"/>
      <c r="U56" s="11" t="s">
        <v>6</v>
      </c>
      <c r="V56" s="34"/>
      <c r="W56" s="12">
        <f t="shared" si="62"/>
        <v>0</v>
      </c>
      <c r="X56" s="13" t="s">
        <v>6</v>
      </c>
      <c r="Y56" s="14">
        <f t="shared" si="63"/>
        <v>0</v>
      </c>
      <c r="AA56" s="4">
        <f t="shared" si="64"/>
        <v>0</v>
      </c>
      <c r="AB56" s="4">
        <f t="shared" si="65"/>
        <v>0</v>
      </c>
      <c r="AC56" s="4">
        <f t="shared" si="66"/>
        <v>0</v>
      </c>
      <c r="AD56" s="4">
        <f t="shared" si="67"/>
        <v>0</v>
      </c>
      <c r="AE56" s="4">
        <f t="shared" si="68"/>
        <v>0</v>
      </c>
      <c r="AF56" s="4">
        <f t="shared" si="69"/>
        <v>0</v>
      </c>
      <c r="AG56" s="4">
        <f t="shared" si="70"/>
        <v>0</v>
      </c>
      <c r="AH56" s="4">
        <f t="shared" si="71"/>
        <v>0</v>
      </c>
      <c r="AI56" s="4">
        <f t="shared" si="72"/>
        <v>0</v>
      </c>
      <c r="AJ56" s="4">
        <f t="shared" si="73"/>
        <v>0</v>
      </c>
      <c r="AL56" s="4">
        <f t="shared" si="74"/>
        <v>0</v>
      </c>
      <c r="AM56" s="4">
        <f t="shared" si="75"/>
        <v>0</v>
      </c>
      <c r="AN56" s="4">
        <f t="shared" si="76"/>
        <v>0</v>
      </c>
      <c r="AO56" s="4">
        <f t="shared" si="77"/>
        <v>0</v>
      </c>
      <c r="AP56" s="4">
        <f t="shared" si="78"/>
        <v>0</v>
      </c>
      <c r="AQ56" s="4">
        <f t="shared" si="79"/>
        <v>0</v>
      </c>
      <c r="AR56" s="4">
        <f t="shared" si="80"/>
        <v>0</v>
      </c>
      <c r="AS56" s="4">
        <f t="shared" si="81"/>
        <v>0</v>
      </c>
      <c r="AT56" s="4">
        <f t="shared" si="82"/>
        <v>0</v>
      </c>
      <c r="AU56" s="31">
        <v>9</v>
      </c>
      <c r="AV56" s="30" t="str">
        <f>VLOOKUP($AU56,Dummy!$A:$R,2,FALSE)</f>
        <v>China</v>
      </c>
      <c r="AW56" s="28">
        <f>VLOOKUP($AU56,Dummy!$A:$R,3,FALSE)</f>
        <v>3</v>
      </c>
      <c r="AX56" s="28">
        <f>VLOOKUP($AU56,Dummy!$A:$R,4,FALSE)</f>
        <v>2</v>
      </c>
      <c r="AY56" s="28">
        <f>VLOOKUP($AU56,Dummy!$A:$R,5,FALSE)</f>
        <v>1</v>
      </c>
      <c r="AZ56" s="28">
        <f>VLOOKUP($AU56,Dummy!$A:$R,6,FALSE)</f>
        <v>1</v>
      </c>
      <c r="BA56" s="28">
        <f>VLOOKUP($AU56,Dummy!$A:$R,7,FALSE)</f>
        <v>1</v>
      </c>
      <c r="BB56" s="28">
        <f>VLOOKUP($AU56,Dummy!$A:$R,8,FALSE)</f>
        <v>0</v>
      </c>
      <c r="BC56" s="28">
        <f>VLOOKUP($AU56,Dummy!$A:$R,9,FALSE)</f>
        <v>0</v>
      </c>
      <c r="BD56" s="28">
        <f>VLOOKUP($AU56,Dummy!$A:$R,10,FALSE)</f>
        <v>0</v>
      </c>
      <c r="BE56" s="28">
        <f>VLOOKUP($AU56,Dummy!$A:$R,11,FALSE)</f>
        <v>0</v>
      </c>
      <c r="BF56" s="28">
        <f>VLOOKUP($AU56,Dummy!$A:$R,12,FALSE)</f>
        <v>1</v>
      </c>
      <c r="BG56" s="28">
        <f>VLOOKUP($AU56,Dummy!$A:$R,13,FALSE)</f>
        <v>3</v>
      </c>
      <c r="BH56" s="28">
        <f>VLOOKUP($AU56,Dummy!$A:$R,14,FALSE)</f>
        <v>3</v>
      </c>
      <c r="BI56" s="29">
        <f>VLOOKUP($AU56,Dummy!$A:$R,15,FALSE)</f>
        <v>1000</v>
      </c>
      <c r="BJ56" s="28">
        <f>VLOOKUP($AU56,Dummy!$A:$R,16,FALSE)</f>
        <v>134</v>
      </c>
      <c r="BK56" s="28">
        <f>VLOOKUP($AU56,Dummy!$A:$R,17,FALSE)</f>
        <v>141</v>
      </c>
      <c r="BL56" s="29">
        <f>VLOOKUP($AU56,Dummy!$A:$R,18,FALSE)</f>
        <v>950.35460992907804</v>
      </c>
    </row>
    <row r="57" spans="2:64" x14ac:dyDescent="0.25">
      <c r="B57" s="17">
        <v>45836</v>
      </c>
      <c r="C57" s="25" t="s">
        <v>49</v>
      </c>
      <c r="D57" s="33"/>
      <c r="E57" s="11" t="s">
        <v>6</v>
      </c>
      <c r="F57" s="34"/>
      <c r="G57" s="21" t="s">
        <v>30</v>
      </c>
      <c r="H57" s="33"/>
      <c r="I57" s="11" t="s">
        <v>6</v>
      </c>
      <c r="J57" s="34"/>
      <c r="K57" s="33"/>
      <c r="L57" s="11" t="s">
        <v>6</v>
      </c>
      <c r="M57" s="34"/>
      <c r="N57" s="33"/>
      <c r="O57" s="11" t="s">
        <v>6</v>
      </c>
      <c r="P57" s="34"/>
      <c r="Q57" s="33"/>
      <c r="R57" s="11" t="s">
        <v>6</v>
      </c>
      <c r="S57" s="34"/>
      <c r="T57" s="33"/>
      <c r="U57" s="11" t="s">
        <v>6</v>
      </c>
      <c r="V57" s="34"/>
      <c r="W57" s="12">
        <f t="shared" si="62"/>
        <v>0</v>
      </c>
      <c r="X57" s="13" t="s">
        <v>6</v>
      </c>
      <c r="Y57" s="14">
        <f t="shared" si="63"/>
        <v>0</v>
      </c>
      <c r="AA57" s="4">
        <f t="shared" si="64"/>
        <v>0</v>
      </c>
      <c r="AB57" s="4">
        <f t="shared" si="65"/>
        <v>0</v>
      </c>
      <c r="AC57" s="4">
        <f t="shared" si="66"/>
        <v>0</v>
      </c>
      <c r="AD57" s="4">
        <f t="shared" si="67"/>
        <v>0</v>
      </c>
      <c r="AE57" s="4">
        <f t="shared" si="68"/>
        <v>0</v>
      </c>
      <c r="AF57" s="4">
        <f t="shared" si="69"/>
        <v>0</v>
      </c>
      <c r="AG57" s="4">
        <f t="shared" si="70"/>
        <v>0</v>
      </c>
      <c r="AH57" s="4">
        <f t="shared" si="71"/>
        <v>0</v>
      </c>
      <c r="AI57" s="4">
        <f t="shared" si="72"/>
        <v>0</v>
      </c>
      <c r="AJ57" s="4">
        <f t="shared" si="73"/>
        <v>0</v>
      </c>
      <c r="AL57" s="4">
        <f t="shared" si="74"/>
        <v>0</v>
      </c>
      <c r="AM57" s="4">
        <f t="shared" si="75"/>
        <v>0</v>
      </c>
      <c r="AN57" s="4">
        <f t="shared" si="76"/>
        <v>0</v>
      </c>
      <c r="AO57" s="4">
        <f t="shared" si="77"/>
        <v>0</v>
      </c>
      <c r="AP57" s="4">
        <f t="shared" si="78"/>
        <v>0</v>
      </c>
      <c r="AQ57" s="4">
        <f t="shared" si="79"/>
        <v>0</v>
      </c>
      <c r="AR57" s="4">
        <f t="shared" si="80"/>
        <v>0</v>
      </c>
      <c r="AS57" s="4">
        <f t="shared" si="81"/>
        <v>0</v>
      </c>
      <c r="AT57" s="4">
        <f t="shared" si="82"/>
        <v>0</v>
      </c>
      <c r="AU57" s="31">
        <v>10</v>
      </c>
      <c r="AV57" s="30" t="str">
        <f>VLOOKUP($AU57,Dummy!$A:$R,2,FALSE)</f>
        <v>Sérvia</v>
      </c>
      <c r="AW57" s="28">
        <f>VLOOKUP($AU57,Dummy!$A:$R,3,FALSE)</f>
        <v>3</v>
      </c>
      <c r="AX57" s="28">
        <f>VLOOKUP($AU57,Dummy!$A:$R,4,FALSE)</f>
        <v>2</v>
      </c>
      <c r="AY57" s="28">
        <f>VLOOKUP($AU57,Dummy!$A:$R,5,FALSE)</f>
        <v>1</v>
      </c>
      <c r="AZ57" s="28">
        <f>VLOOKUP($AU57,Dummy!$A:$R,6,FALSE)</f>
        <v>1</v>
      </c>
      <c r="BA57" s="28">
        <f>VLOOKUP($AU57,Dummy!$A:$R,7,FALSE)</f>
        <v>0</v>
      </c>
      <c r="BB57" s="28">
        <f>VLOOKUP($AU57,Dummy!$A:$R,8,FALSE)</f>
        <v>1</v>
      </c>
      <c r="BC57" s="28">
        <f>VLOOKUP($AU57,Dummy!$A:$R,9,FALSE)</f>
        <v>0</v>
      </c>
      <c r="BD57" s="28">
        <f>VLOOKUP($AU57,Dummy!$A:$R,10,FALSE)</f>
        <v>0</v>
      </c>
      <c r="BE57" s="28">
        <f>VLOOKUP($AU57,Dummy!$A:$R,11,FALSE)</f>
        <v>0</v>
      </c>
      <c r="BF57" s="28">
        <f>VLOOKUP($AU57,Dummy!$A:$R,12,FALSE)</f>
        <v>1</v>
      </c>
      <c r="BG57" s="28">
        <f>VLOOKUP($AU57,Dummy!$A:$R,13,FALSE)</f>
        <v>3</v>
      </c>
      <c r="BH57" s="28">
        <f>VLOOKUP($AU57,Dummy!$A:$R,14,FALSE)</f>
        <v>4</v>
      </c>
      <c r="BI57" s="29">
        <f>VLOOKUP($AU57,Dummy!$A:$R,15,FALSE)</f>
        <v>750</v>
      </c>
      <c r="BJ57" s="28">
        <f>VLOOKUP($AU57,Dummy!$A:$R,16,FALSE)</f>
        <v>153</v>
      </c>
      <c r="BK57" s="28">
        <f>VLOOKUP($AU57,Dummy!$A:$R,17,FALSE)</f>
        <v>168</v>
      </c>
      <c r="BL57" s="29">
        <f>VLOOKUP($AU57,Dummy!$A:$R,18,FALSE)</f>
        <v>910.71428571428567</v>
      </c>
    </row>
    <row r="58" spans="2:64" x14ac:dyDescent="0.25">
      <c r="B58" s="17">
        <v>45837</v>
      </c>
      <c r="C58" s="25" t="s">
        <v>96</v>
      </c>
      <c r="D58" s="33"/>
      <c r="E58" s="11" t="s">
        <v>6</v>
      </c>
      <c r="F58" s="34"/>
      <c r="G58" s="21" t="s">
        <v>29</v>
      </c>
      <c r="H58" s="33"/>
      <c r="I58" s="11" t="s">
        <v>6</v>
      </c>
      <c r="J58" s="34"/>
      <c r="K58" s="33"/>
      <c r="L58" s="11" t="s">
        <v>6</v>
      </c>
      <c r="M58" s="34"/>
      <c r="N58" s="33"/>
      <c r="O58" s="11" t="s">
        <v>6</v>
      </c>
      <c r="P58" s="34"/>
      <c r="Q58" s="33"/>
      <c r="R58" s="11" t="s">
        <v>6</v>
      </c>
      <c r="S58" s="34"/>
      <c r="T58" s="33"/>
      <c r="U58" s="11" t="s">
        <v>6</v>
      </c>
      <c r="V58" s="34"/>
      <c r="W58" s="12">
        <f t="shared" si="62"/>
        <v>0</v>
      </c>
      <c r="X58" s="13" t="s">
        <v>6</v>
      </c>
      <c r="Y58" s="14">
        <f t="shared" si="63"/>
        <v>0</v>
      </c>
      <c r="AA58" s="4">
        <f t="shared" si="64"/>
        <v>0</v>
      </c>
      <c r="AB58" s="4">
        <f t="shared" si="65"/>
        <v>0</v>
      </c>
      <c r="AC58" s="4">
        <f t="shared" si="66"/>
        <v>0</v>
      </c>
      <c r="AD58" s="4">
        <f t="shared" si="67"/>
        <v>0</v>
      </c>
      <c r="AE58" s="4">
        <f t="shared" si="68"/>
        <v>0</v>
      </c>
      <c r="AF58" s="4">
        <f t="shared" si="69"/>
        <v>0</v>
      </c>
      <c r="AG58" s="4">
        <f t="shared" si="70"/>
        <v>0</v>
      </c>
      <c r="AH58" s="4">
        <f t="shared" si="71"/>
        <v>0</v>
      </c>
      <c r="AI58" s="4">
        <f t="shared" si="72"/>
        <v>0</v>
      </c>
      <c r="AJ58" s="4">
        <f t="shared" si="73"/>
        <v>0</v>
      </c>
      <c r="AL58" s="4">
        <f t="shared" si="74"/>
        <v>0</v>
      </c>
      <c r="AM58" s="4">
        <f t="shared" si="75"/>
        <v>0</v>
      </c>
      <c r="AN58" s="4">
        <f t="shared" si="76"/>
        <v>0</v>
      </c>
      <c r="AO58" s="4">
        <f t="shared" si="77"/>
        <v>0</v>
      </c>
      <c r="AP58" s="4">
        <f t="shared" si="78"/>
        <v>0</v>
      </c>
      <c r="AQ58" s="4">
        <f t="shared" si="79"/>
        <v>0</v>
      </c>
      <c r="AR58" s="4">
        <f t="shared" si="80"/>
        <v>0</v>
      </c>
      <c r="AS58" s="4">
        <f t="shared" si="81"/>
        <v>0</v>
      </c>
      <c r="AT58" s="4">
        <f t="shared" si="82"/>
        <v>0</v>
      </c>
      <c r="AU58" s="31">
        <v>11</v>
      </c>
      <c r="AV58" s="30" t="str">
        <f>VLOOKUP($AU58,Dummy!$A:$R,2,FALSE)</f>
        <v>Cuba</v>
      </c>
      <c r="AW58" s="28">
        <f>VLOOKUP($AU58,Dummy!$A:$R,3,FALSE)</f>
        <v>2</v>
      </c>
      <c r="AX58" s="28">
        <f>VLOOKUP($AU58,Dummy!$A:$R,4,FALSE)</f>
        <v>2</v>
      </c>
      <c r="AY58" s="28">
        <f>VLOOKUP($AU58,Dummy!$A:$R,5,FALSE)</f>
        <v>1</v>
      </c>
      <c r="AZ58" s="28">
        <f>VLOOKUP($AU58,Dummy!$A:$R,6,FALSE)</f>
        <v>1</v>
      </c>
      <c r="BA58" s="28">
        <f>VLOOKUP($AU58,Dummy!$A:$R,7,FALSE)</f>
        <v>0</v>
      </c>
      <c r="BB58" s="28">
        <f>VLOOKUP($AU58,Dummy!$A:$R,8,FALSE)</f>
        <v>0</v>
      </c>
      <c r="BC58" s="28">
        <f>VLOOKUP($AU58,Dummy!$A:$R,9,FALSE)</f>
        <v>1</v>
      </c>
      <c r="BD58" s="28">
        <f>VLOOKUP($AU58,Dummy!$A:$R,10,FALSE)</f>
        <v>0</v>
      </c>
      <c r="BE58" s="28">
        <f>VLOOKUP($AU58,Dummy!$A:$R,11,FALSE)</f>
        <v>1</v>
      </c>
      <c r="BF58" s="28">
        <f>VLOOKUP($AU58,Dummy!$A:$R,12,FALSE)</f>
        <v>0</v>
      </c>
      <c r="BG58" s="28">
        <f>VLOOKUP($AU58,Dummy!$A:$R,13,FALSE)</f>
        <v>4</v>
      </c>
      <c r="BH58" s="28">
        <f>VLOOKUP($AU58,Dummy!$A:$R,14,FALSE)</f>
        <v>5</v>
      </c>
      <c r="BI58" s="29">
        <f>VLOOKUP($AU58,Dummy!$A:$R,15,FALSE)</f>
        <v>800</v>
      </c>
      <c r="BJ58" s="28">
        <f>VLOOKUP($AU58,Dummy!$A:$R,16,FALSE)</f>
        <v>189</v>
      </c>
      <c r="BK58" s="28">
        <f>VLOOKUP($AU58,Dummy!$A:$R,17,FALSE)</f>
        <v>208</v>
      </c>
      <c r="BL58" s="29">
        <f>VLOOKUP($AU58,Dummy!$A:$R,18,FALSE)</f>
        <v>908.65384615384619</v>
      </c>
    </row>
    <row r="59" spans="2:64" x14ac:dyDescent="0.25">
      <c r="B59" s="17">
        <v>45837</v>
      </c>
      <c r="C59" s="25" t="s">
        <v>30</v>
      </c>
      <c r="D59" s="33"/>
      <c r="E59" s="11" t="s">
        <v>6</v>
      </c>
      <c r="F59" s="34"/>
      <c r="G59" s="21" t="s">
        <v>41</v>
      </c>
      <c r="H59" s="33"/>
      <c r="I59" s="11" t="s">
        <v>6</v>
      </c>
      <c r="J59" s="34"/>
      <c r="K59" s="33"/>
      <c r="L59" s="11" t="s">
        <v>6</v>
      </c>
      <c r="M59" s="34"/>
      <c r="N59" s="33"/>
      <c r="O59" s="11" t="s">
        <v>6</v>
      </c>
      <c r="P59" s="34"/>
      <c r="Q59" s="33"/>
      <c r="R59" s="11" t="s">
        <v>6</v>
      </c>
      <c r="S59" s="34"/>
      <c r="T59" s="33"/>
      <c r="U59" s="11" t="s">
        <v>6</v>
      </c>
      <c r="V59" s="34"/>
      <c r="W59" s="12">
        <f t="shared" si="62"/>
        <v>0</v>
      </c>
      <c r="X59" s="13" t="s">
        <v>6</v>
      </c>
      <c r="Y59" s="14">
        <f t="shared" si="63"/>
        <v>0</v>
      </c>
      <c r="AA59" s="4">
        <f t="shared" si="64"/>
        <v>0</v>
      </c>
      <c r="AB59" s="4">
        <f t="shared" si="65"/>
        <v>0</v>
      </c>
      <c r="AC59" s="4">
        <f t="shared" si="66"/>
        <v>0</v>
      </c>
      <c r="AD59" s="4">
        <f t="shared" si="67"/>
        <v>0</v>
      </c>
      <c r="AE59" s="4">
        <f t="shared" si="68"/>
        <v>0</v>
      </c>
      <c r="AF59" s="4">
        <f t="shared" si="69"/>
        <v>0</v>
      </c>
      <c r="AG59" s="4">
        <f t="shared" si="70"/>
        <v>0</v>
      </c>
      <c r="AH59" s="4">
        <f t="shared" si="71"/>
        <v>0</v>
      </c>
      <c r="AI59" s="4">
        <f t="shared" si="72"/>
        <v>0</v>
      </c>
      <c r="AJ59" s="4">
        <f t="shared" si="73"/>
        <v>0</v>
      </c>
      <c r="AL59" s="4">
        <f t="shared" si="74"/>
        <v>0</v>
      </c>
      <c r="AM59" s="4">
        <f t="shared" si="75"/>
        <v>0</v>
      </c>
      <c r="AN59" s="4">
        <f t="shared" si="76"/>
        <v>0</v>
      </c>
      <c r="AO59" s="4">
        <f t="shared" si="77"/>
        <v>0</v>
      </c>
      <c r="AP59" s="4">
        <f t="shared" si="78"/>
        <v>0</v>
      </c>
      <c r="AQ59" s="4">
        <f t="shared" si="79"/>
        <v>0</v>
      </c>
      <c r="AR59" s="4">
        <f t="shared" si="80"/>
        <v>0</v>
      </c>
      <c r="AS59" s="4">
        <f t="shared" si="81"/>
        <v>0</v>
      </c>
      <c r="AT59" s="4">
        <f t="shared" si="82"/>
        <v>0</v>
      </c>
      <c r="AU59" s="31">
        <v>12</v>
      </c>
      <c r="AV59" s="30" t="str">
        <f>VLOOKUP($AU59,Dummy!$A:$R,2,FALSE)</f>
        <v>Estados Unidos</v>
      </c>
      <c r="AW59" s="28">
        <f>VLOOKUP($AU59,Dummy!$A:$R,3,FALSE)</f>
        <v>2</v>
      </c>
      <c r="AX59" s="28">
        <f>VLOOKUP($AU59,Dummy!$A:$R,4,FALSE)</f>
        <v>2</v>
      </c>
      <c r="AY59" s="28">
        <f>VLOOKUP($AU59,Dummy!$A:$R,5,FALSE)</f>
        <v>1</v>
      </c>
      <c r="AZ59" s="28">
        <f>VLOOKUP($AU59,Dummy!$A:$R,6,FALSE)</f>
        <v>1</v>
      </c>
      <c r="BA59" s="28">
        <f>VLOOKUP($AU59,Dummy!$A:$R,7,FALSE)</f>
        <v>0</v>
      </c>
      <c r="BB59" s="28">
        <f>VLOOKUP($AU59,Dummy!$A:$R,8,FALSE)</f>
        <v>0</v>
      </c>
      <c r="BC59" s="28">
        <f>VLOOKUP($AU59,Dummy!$A:$R,9,FALSE)</f>
        <v>1</v>
      </c>
      <c r="BD59" s="28">
        <f>VLOOKUP($AU59,Dummy!$A:$R,10,FALSE)</f>
        <v>0</v>
      </c>
      <c r="BE59" s="28">
        <f>VLOOKUP($AU59,Dummy!$A:$R,11,FALSE)</f>
        <v>0</v>
      </c>
      <c r="BF59" s="28">
        <f>VLOOKUP($AU59,Dummy!$A:$R,12,FALSE)</f>
        <v>1</v>
      </c>
      <c r="BG59" s="28">
        <f>VLOOKUP($AU59,Dummy!$A:$R,13,FALSE)</f>
        <v>3</v>
      </c>
      <c r="BH59" s="28">
        <f>VLOOKUP($AU59,Dummy!$A:$R,14,FALSE)</f>
        <v>5</v>
      </c>
      <c r="BI59" s="29">
        <f>VLOOKUP($AU59,Dummy!$A:$R,15,FALSE)</f>
        <v>600</v>
      </c>
      <c r="BJ59" s="28">
        <f>VLOOKUP($AU59,Dummy!$A:$R,16,FALSE)</f>
        <v>172</v>
      </c>
      <c r="BK59" s="28">
        <f>VLOOKUP($AU59,Dummy!$A:$R,17,FALSE)</f>
        <v>184</v>
      </c>
      <c r="BL59" s="29">
        <f>VLOOKUP($AU59,Dummy!$A:$R,18,FALSE)</f>
        <v>934.78260869565224</v>
      </c>
    </row>
    <row r="60" spans="2:64" x14ac:dyDescent="0.25">
      <c r="B60" s="17">
        <v>45837</v>
      </c>
      <c r="C60" s="25" t="s">
        <v>49</v>
      </c>
      <c r="D60" s="33"/>
      <c r="E60" s="11" t="s">
        <v>6</v>
      </c>
      <c r="F60" s="34"/>
      <c r="G60" s="21" t="s">
        <v>98</v>
      </c>
      <c r="H60" s="33"/>
      <c r="I60" s="11" t="s">
        <v>6</v>
      </c>
      <c r="J60" s="34"/>
      <c r="K60" s="33"/>
      <c r="L60" s="11" t="s">
        <v>6</v>
      </c>
      <c r="M60" s="34"/>
      <c r="N60" s="33"/>
      <c r="O60" s="11" t="s">
        <v>6</v>
      </c>
      <c r="P60" s="34"/>
      <c r="Q60" s="33"/>
      <c r="R60" s="11" t="s">
        <v>6</v>
      </c>
      <c r="S60" s="34"/>
      <c r="T60" s="33"/>
      <c r="U60" s="11" t="s">
        <v>6</v>
      </c>
      <c r="V60" s="34"/>
      <c r="W60" s="12">
        <f t="shared" si="62"/>
        <v>0</v>
      </c>
      <c r="X60" s="13" t="s">
        <v>6</v>
      </c>
      <c r="Y60" s="14">
        <f t="shared" si="63"/>
        <v>0</v>
      </c>
      <c r="AA60" s="4">
        <f t="shared" si="64"/>
        <v>0</v>
      </c>
      <c r="AB60" s="4">
        <f t="shared" si="65"/>
        <v>0</v>
      </c>
      <c r="AC60" s="4">
        <f t="shared" si="66"/>
        <v>0</v>
      </c>
      <c r="AD60" s="4">
        <f t="shared" si="67"/>
        <v>0</v>
      </c>
      <c r="AE60" s="4">
        <f t="shared" si="68"/>
        <v>0</v>
      </c>
      <c r="AF60" s="4">
        <f t="shared" si="69"/>
        <v>0</v>
      </c>
      <c r="AG60" s="4">
        <f t="shared" si="70"/>
        <v>0</v>
      </c>
      <c r="AH60" s="4">
        <f t="shared" si="71"/>
        <v>0</v>
      </c>
      <c r="AI60" s="4">
        <f t="shared" si="72"/>
        <v>0</v>
      </c>
      <c r="AJ60" s="4">
        <f t="shared" si="73"/>
        <v>0</v>
      </c>
      <c r="AL60" s="4">
        <f t="shared" si="74"/>
        <v>0</v>
      </c>
      <c r="AM60" s="4">
        <f t="shared" si="75"/>
        <v>0</v>
      </c>
      <c r="AN60" s="4">
        <f t="shared" si="76"/>
        <v>0</v>
      </c>
      <c r="AO60" s="4">
        <f t="shared" si="77"/>
        <v>0</v>
      </c>
      <c r="AP60" s="4">
        <f t="shared" si="78"/>
        <v>0</v>
      </c>
      <c r="AQ60" s="4">
        <f t="shared" si="79"/>
        <v>0</v>
      </c>
      <c r="AR60" s="4">
        <f t="shared" si="80"/>
        <v>0</v>
      </c>
      <c r="AS60" s="4">
        <f t="shared" si="81"/>
        <v>0</v>
      </c>
      <c r="AT60" s="4">
        <f t="shared" si="82"/>
        <v>0</v>
      </c>
      <c r="AU60" s="31">
        <v>13</v>
      </c>
      <c r="AV60" s="30" t="str">
        <f>VLOOKUP($AU60,Dummy!$A:$R,2,FALSE)</f>
        <v>Alemanha</v>
      </c>
      <c r="AW60" s="28">
        <f>VLOOKUP($AU60,Dummy!$A:$R,3,FALSE)</f>
        <v>2</v>
      </c>
      <c r="AX60" s="28">
        <f>VLOOKUP($AU60,Dummy!$A:$R,4,FALSE)</f>
        <v>2</v>
      </c>
      <c r="AY60" s="28">
        <f>VLOOKUP($AU60,Dummy!$A:$R,5,FALSE)</f>
        <v>0</v>
      </c>
      <c r="AZ60" s="28">
        <f>VLOOKUP($AU60,Dummy!$A:$R,6,FALSE)</f>
        <v>2</v>
      </c>
      <c r="BA60" s="28">
        <f>VLOOKUP($AU60,Dummy!$A:$R,7,FALSE)</f>
        <v>0</v>
      </c>
      <c r="BB60" s="28">
        <f>VLOOKUP($AU60,Dummy!$A:$R,8,FALSE)</f>
        <v>0</v>
      </c>
      <c r="BC60" s="28">
        <f>VLOOKUP($AU60,Dummy!$A:$R,9,FALSE)</f>
        <v>0</v>
      </c>
      <c r="BD60" s="28">
        <f>VLOOKUP($AU60,Dummy!$A:$R,10,FALSE)</f>
        <v>2</v>
      </c>
      <c r="BE60" s="28">
        <f>VLOOKUP($AU60,Dummy!$A:$R,11,FALSE)</f>
        <v>0</v>
      </c>
      <c r="BF60" s="28">
        <f>VLOOKUP($AU60,Dummy!$A:$R,12,FALSE)</f>
        <v>0</v>
      </c>
      <c r="BG60" s="28">
        <f>VLOOKUP($AU60,Dummy!$A:$R,13,FALSE)</f>
        <v>4</v>
      </c>
      <c r="BH60" s="28">
        <f>VLOOKUP($AU60,Dummy!$A:$R,14,FALSE)</f>
        <v>6</v>
      </c>
      <c r="BI60" s="29">
        <f>VLOOKUP($AU60,Dummy!$A:$R,15,FALSE)</f>
        <v>666.66666666666663</v>
      </c>
      <c r="BJ60" s="28">
        <f>VLOOKUP($AU60,Dummy!$A:$R,16,FALSE)</f>
        <v>206</v>
      </c>
      <c r="BK60" s="28">
        <f>VLOOKUP($AU60,Dummy!$A:$R,17,FALSE)</f>
        <v>215</v>
      </c>
      <c r="BL60" s="29">
        <f>VLOOKUP($AU60,Dummy!$A:$R,18,FALSE)</f>
        <v>958.1395348837209</v>
      </c>
    </row>
    <row r="61" spans="2:64" ht="14.25" x14ac:dyDescent="0.25">
      <c r="B61" s="63" t="s">
        <v>63</v>
      </c>
      <c r="C61" s="63"/>
      <c r="D61" s="63"/>
      <c r="E61" s="66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AU61" s="31">
        <v>14</v>
      </c>
      <c r="AV61" s="30" t="str">
        <f>VLOOKUP($AU61,Dummy!$A:$R,2,FALSE)</f>
        <v>Irã</v>
      </c>
      <c r="AW61" s="28">
        <f>VLOOKUP($AU61,Dummy!$A:$R,3,FALSE)</f>
        <v>1</v>
      </c>
      <c r="AX61" s="28">
        <f>VLOOKUP($AU61,Dummy!$A:$R,4,FALSE)</f>
        <v>2</v>
      </c>
      <c r="AY61" s="28">
        <f>VLOOKUP($AU61,Dummy!$A:$R,5,FALSE)</f>
        <v>0</v>
      </c>
      <c r="AZ61" s="28">
        <f>VLOOKUP($AU61,Dummy!$A:$R,6,FALSE)</f>
        <v>2</v>
      </c>
      <c r="BA61" s="28">
        <f>VLOOKUP($AU61,Dummy!$A:$R,7,FALSE)</f>
        <v>0</v>
      </c>
      <c r="BB61" s="28">
        <f>VLOOKUP($AU61,Dummy!$A:$R,8,FALSE)</f>
        <v>0</v>
      </c>
      <c r="BC61" s="28">
        <f>VLOOKUP($AU61,Dummy!$A:$R,9,FALSE)</f>
        <v>0</v>
      </c>
      <c r="BD61" s="28">
        <f>VLOOKUP($AU61,Dummy!$A:$R,10,FALSE)</f>
        <v>1</v>
      </c>
      <c r="BE61" s="28">
        <f>VLOOKUP($AU61,Dummy!$A:$R,11,FALSE)</f>
        <v>0</v>
      </c>
      <c r="BF61" s="28">
        <f>VLOOKUP($AU61,Dummy!$A:$R,12,FALSE)</f>
        <v>1</v>
      </c>
      <c r="BG61" s="28">
        <f>VLOOKUP($AU61,Dummy!$A:$R,13,FALSE)</f>
        <v>2</v>
      </c>
      <c r="BH61" s="28">
        <f>VLOOKUP($AU61,Dummy!$A:$R,14,FALSE)</f>
        <v>6</v>
      </c>
      <c r="BI61" s="29">
        <f>VLOOKUP($AU61,Dummy!$A:$R,15,FALSE)</f>
        <v>333.33333333333331</v>
      </c>
      <c r="BJ61" s="28">
        <f>VLOOKUP($AU61,Dummy!$A:$R,16,FALSE)</f>
        <v>162</v>
      </c>
      <c r="BK61" s="28">
        <f>VLOOKUP($AU61,Dummy!$A:$R,17,FALSE)</f>
        <v>182</v>
      </c>
      <c r="BL61" s="29">
        <f>VLOOKUP($AU61,Dummy!$A:$R,18,FALSE)</f>
        <v>890.1098901098901</v>
      </c>
    </row>
    <row r="62" spans="2:64" x14ac:dyDescent="0.25">
      <c r="B62" s="16" t="s">
        <v>2</v>
      </c>
      <c r="C62" s="24"/>
      <c r="D62" s="65" t="s">
        <v>3</v>
      </c>
      <c r="E62" s="65"/>
      <c r="F62" s="65"/>
      <c r="G62" s="20"/>
      <c r="H62" s="65" t="s">
        <v>4</v>
      </c>
      <c r="I62" s="65"/>
      <c r="J62" s="65"/>
      <c r="K62" s="65" t="s">
        <v>5</v>
      </c>
      <c r="L62" s="65"/>
      <c r="M62" s="65"/>
      <c r="N62" s="65" t="s">
        <v>7</v>
      </c>
      <c r="O62" s="65"/>
      <c r="P62" s="65"/>
      <c r="Q62" s="65" t="s">
        <v>8</v>
      </c>
      <c r="R62" s="65"/>
      <c r="S62" s="65"/>
      <c r="T62" s="65" t="s">
        <v>9</v>
      </c>
      <c r="U62" s="65"/>
      <c r="V62" s="65"/>
      <c r="W62" s="65" t="s">
        <v>10</v>
      </c>
      <c r="X62" s="65"/>
      <c r="Y62" s="65"/>
      <c r="AA62" s="4" t="s">
        <v>38</v>
      </c>
      <c r="AB62" s="4" t="s">
        <v>23</v>
      </c>
      <c r="AC62" s="4" t="s">
        <v>20</v>
      </c>
      <c r="AD62" s="4" t="s">
        <v>18</v>
      </c>
      <c r="AE62" s="4" t="s">
        <v>19</v>
      </c>
      <c r="AF62" s="4" t="s">
        <v>15</v>
      </c>
      <c r="AG62" s="8" t="s">
        <v>17</v>
      </c>
      <c r="AH62" s="8" t="s">
        <v>16</v>
      </c>
      <c r="AI62" s="4" t="s">
        <v>21</v>
      </c>
      <c r="AJ62" s="4" t="s">
        <v>22</v>
      </c>
      <c r="AL62" s="4" t="s">
        <v>24</v>
      </c>
      <c r="AM62" s="4" t="s">
        <v>25</v>
      </c>
      <c r="AN62" s="4" t="s">
        <v>18</v>
      </c>
      <c r="AO62" s="4" t="s">
        <v>19</v>
      </c>
      <c r="AP62" s="8" t="s">
        <v>31</v>
      </c>
      <c r="AQ62" s="8" t="s">
        <v>32</v>
      </c>
      <c r="AR62" s="8" t="s">
        <v>33</v>
      </c>
      <c r="AS62" s="4" t="s">
        <v>21</v>
      </c>
      <c r="AT62" s="4" t="s">
        <v>22</v>
      </c>
      <c r="AU62" s="31">
        <v>15</v>
      </c>
      <c r="AV62" s="30" t="str">
        <f>VLOOKUP($AU62,Dummy!$A:$R,2,FALSE)</f>
        <v>Turquia</v>
      </c>
      <c r="AW62" s="28">
        <f>VLOOKUP($AU62,Dummy!$A:$R,3,FALSE)</f>
        <v>0</v>
      </c>
      <c r="AX62" s="28">
        <f>VLOOKUP($AU62,Dummy!$A:$R,4,FALSE)</f>
        <v>1</v>
      </c>
      <c r="AY62" s="28">
        <f>VLOOKUP($AU62,Dummy!$A:$R,5,FALSE)</f>
        <v>0</v>
      </c>
      <c r="AZ62" s="28">
        <f>VLOOKUP($AU62,Dummy!$A:$R,6,FALSE)</f>
        <v>1</v>
      </c>
      <c r="BA62" s="28">
        <f>VLOOKUP($AU62,Dummy!$A:$R,7,FALSE)</f>
        <v>0</v>
      </c>
      <c r="BB62" s="28">
        <f>VLOOKUP($AU62,Dummy!$A:$R,8,FALSE)</f>
        <v>0</v>
      </c>
      <c r="BC62" s="28">
        <f>VLOOKUP($AU62,Dummy!$A:$R,9,FALSE)</f>
        <v>0</v>
      </c>
      <c r="BD62" s="28">
        <f>VLOOKUP($AU62,Dummy!$A:$R,10,FALSE)</f>
        <v>0</v>
      </c>
      <c r="BE62" s="28">
        <f>VLOOKUP($AU62,Dummy!$A:$R,11,FALSE)</f>
        <v>1</v>
      </c>
      <c r="BF62" s="28">
        <f>VLOOKUP($AU62,Dummy!$A:$R,12,FALSE)</f>
        <v>0</v>
      </c>
      <c r="BG62" s="28">
        <f>VLOOKUP($AU62,Dummy!$A:$R,13,FALSE)</f>
        <v>1</v>
      </c>
      <c r="BH62" s="28">
        <f>VLOOKUP($AU62,Dummy!$A:$R,14,FALSE)</f>
        <v>3</v>
      </c>
      <c r="BI62" s="29">
        <f>VLOOKUP($AU62,Dummy!$A:$R,15,FALSE)</f>
        <v>333.33333333333331</v>
      </c>
      <c r="BJ62" s="28">
        <f>VLOOKUP($AU62,Dummy!$A:$R,16,FALSE)</f>
        <v>93</v>
      </c>
      <c r="BK62" s="28">
        <f>VLOOKUP($AU62,Dummy!$A:$R,17,FALSE)</f>
        <v>87</v>
      </c>
      <c r="BL62" s="29">
        <f>VLOOKUP($AU62,Dummy!$A:$R,18,FALSE)</f>
        <v>1068.9655172413793</v>
      </c>
    </row>
    <row r="63" spans="2:64" x14ac:dyDescent="0.25">
      <c r="B63" s="18">
        <v>45833</v>
      </c>
      <c r="C63" s="26" t="s">
        <v>39</v>
      </c>
      <c r="D63" s="33"/>
      <c r="E63" s="11" t="s">
        <v>6</v>
      </c>
      <c r="F63" s="34"/>
      <c r="G63" s="22" t="s">
        <v>40</v>
      </c>
      <c r="H63" s="33"/>
      <c r="I63" s="11" t="s">
        <v>6</v>
      </c>
      <c r="J63" s="34"/>
      <c r="K63" s="33"/>
      <c r="L63" s="11" t="s">
        <v>6</v>
      </c>
      <c r="M63" s="34"/>
      <c r="N63" s="33"/>
      <c r="O63" s="11" t="s">
        <v>6</v>
      </c>
      <c r="P63" s="34"/>
      <c r="Q63" s="33"/>
      <c r="R63" s="11" t="s">
        <v>6</v>
      </c>
      <c r="S63" s="34"/>
      <c r="T63" s="33"/>
      <c r="U63" s="11" t="s">
        <v>6</v>
      </c>
      <c r="V63" s="34"/>
      <c r="W63" s="9">
        <f>SUM(H63,K63,N63,Q63,T63)</f>
        <v>0</v>
      </c>
      <c r="X63" s="11" t="s">
        <v>6</v>
      </c>
      <c r="Y63" s="10">
        <f>SUM(J63,M63,P63,S63,V63)</f>
        <v>0</v>
      </c>
      <c r="AA63" s="4">
        <f t="shared" ref="AA63:AA74" si="83">AD63+AE63</f>
        <v>0</v>
      </c>
      <c r="AB63" s="4">
        <f t="shared" ref="AB63:AB74" si="84">IF(OR(D63="",F63=""),0,IF(D63&gt;F63,C63,G63))</f>
        <v>0</v>
      </c>
      <c r="AC63" s="4">
        <f t="shared" ref="AC63:AC74" si="85">IF(OR(D63="",F63=""),0,1)</f>
        <v>0</v>
      </c>
      <c r="AD63" s="4">
        <f t="shared" ref="AD63:AD74" si="86">IF(OR(D63="",F63=""),0,IF(D63&gt;F63,D63,F63))</f>
        <v>0</v>
      </c>
      <c r="AE63" s="4">
        <f t="shared" ref="AE63:AE74" si="87">IF(OR(D63="",F63=""),0,IF(D63&gt;F63,F63,D63))</f>
        <v>0</v>
      </c>
      <c r="AF63" s="4">
        <f t="shared" ref="AF63:AF74" si="88">IF(AND(AD63=3,AE63=0),1,0)</f>
        <v>0</v>
      </c>
      <c r="AG63" s="4">
        <f t="shared" ref="AG63:AG74" si="89">IF(AND(AD63=3,AE63=1),1,0)</f>
        <v>0</v>
      </c>
      <c r="AH63" s="4">
        <f t="shared" ref="AH63:AH74" si="90">IF(AND(AD63=3,AE63=2),1,0)</f>
        <v>0</v>
      </c>
      <c r="AI63" s="4">
        <f t="shared" ref="AI63:AI74" si="91">IF(D63&gt;F63,SUM(H63,K63,N63,Q63,T63,),SUM(J63,M63,P63,S63,V63))</f>
        <v>0</v>
      </c>
      <c r="AJ63" s="4">
        <f t="shared" ref="AJ63:AJ74" si="92">IF(D63&gt;F63,SUM(J63,M63,P63,S63,V63),SUM(H63,K63,N63,Q63,T63))</f>
        <v>0</v>
      </c>
      <c r="AL63" s="4">
        <f t="shared" ref="AL63:AL74" si="93">IF(OR(D63="",F63=""),0,IF(D63&lt;F63,C63,G63))</f>
        <v>0</v>
      </c>
      <c r="AM63" s="4">
        <f t="shared" ref="AM63:AM74" si="94">IF(OR(D63="",F63=""),0,1)</f>
        <v>0</v>
      </c>
      <c r="AN63" s="4">
        <f t="shared" ref="AN63:AN74" si="95">IF(OR(D63="",F63=""),0,IF(D63&lt;F63,D63,F63))</f>
        <v>0</v>
      </c>
      <c r="AO63" s="4">
        <f t="shared" ref="AO63:AO74" si="96">IF(OR(D63="",F63=""),0,IF(D63&lt;F63,F63,D63))</f>
        <v>0</v>
      </c>
      <c r="AP63" s="4">
        <f t="shared" ref="AP63:AP74" si="97">IF(AND(AN63=2,AO63=3),1,0)</f>
        <v>0</v>
      </c>
      <c r="AQ63" s="4">
        <f t="shared" ref="AQ63:AQ74" si="98">IF(AND(AN63=1,AO63=3),1,0)</f>
        <v>0</v>
      </c>
      <c r="AR63" s="4">
        <f t="shared" ref="AR63:AR74" si="99">IF(AND(AN63=0,AO63=3),1,0)</f>
        <v>0</v>
      </c>
      <c r="AS63" s="4">
        <f t="shared" ref="AS63:AS74" si="100">IF(D63&lt;F63,SUM(H63,K63,N63,Q63,T63,),SUM(J63,M63,P63,S63,V63))</f>
        <v>0</v>
      </c>
      <c r="AT63" s="4">
        <f t="shared" ref="AT63:AT74" si="101">IF(D63&lt;F63,SUM(J63,M63,P63,S63,V63),SUM(H63,K63,N63,Q63,T63))</f>
        <v>0</v>
      </c>
      <c r="AU63" s="31">
        <v>16</v>
      </c>
      <c r="AV63" s="30" t="str">
        <f>VLOOKUP($AU63,Dummy!$A:$R,2,FALSE)</f>
        <v>França</v>
      </c>
      <c r="AW63" s="28">
        <f>VLOOKUP($AU63,Dummy!$A:$R,3,FALSE)</f>
        <v>0</v>
      </c>
      <c r="AX63" s="28">
        <f>VLOOKUP($AU63,Dummy!$A:$R,4,FALSE)</f>
        <v>1</v>
      </c>
      <c r="AY63" s="28">
        <f>VLOOKUP($AU63,Dummy!$A:$R,5,FALSE)</f>
        <v>0</v>
      </c>
      <c r="AZ63" s="28">
        <f>VLOOKUP($AU63,Dummy!$A:$R,6,FALSE)</f>
        <v>1</v>
      </c>
      <c r="BA63" s="28">
        <f>VLOOKUP($AU63,Dummy!$A:$R,7,FALSE)</f>
        <v>0</v>
      </c>
      <c r="BB63" s="28">
        <f>VLOOKUP($AU63,Dummy!$A:$R,8,FALSE)</f>
        <v>0</v>
      </c>
      <c r="BC63" s="28">
        <f>VLOOKUP($AU63,Dummy!$A:$R,9,FALSE)</f>
        <v>0</v>
      </c>
      <c r="BD63" s="28">
        <f>VLOOKUP($AU63,Dummy!$A:$R,10,FALSE)</f>
        <v>0</v>
      </c>
      <c r="BE63" s="28">
        <f>VLOOKUP($AU63,Dummy!$A:$R,11,FALSE)</f>
        <v>1</v>
      </c>
      <c r="BF63" s="28">
        <f>VLOOKUP($AU63,Dummy!$A:$R,12,FALSE)</f>
        <v>0</v>
      </c>
      <c r="BG63" s="28">
        <f>VLOOKUP($AU63,Dummy!$A:$R,13,FALSE)</f>
        <v>1</v>
      </c>
      <c r="BH63" s="28">
        <f>VLOOKUP($AU63,Dummy!$A:$R,14,FALSE)</f>
        <v>3</v>
      </c>
      <c r="BI63" s="29">
        <f>VLOOKUP($AU63,Dummy!$A:$R,15,FALSE)</f>
        <v>333.33333333333331</v>
      </c>
      <c r="BJ63" s="28">
        <f>VLOOKUP($AU63,Dummy!$A:$R,16,FALSE)</f>
        <v>88</v>
      </c>
      <c r="BK63" s="28">
        <f>VLOOKUP($AU63,Dummy!$A:$R,17,FALSE)</f>
        <v>88</v>
      </c>
      <c r="BL63" s="29">
        <f>VLOOKUP($AU63,Dummy!$A:$R,18,FALSE)</f>
        <v>1000</v>
      </c>
    </row>
    <row r="64" spans="2:64" x14ac:dyDescent="0.25">
      <c r="B64" s="18">
        <v>45833</v>
      </c>
      <c r="C64" s="26" t="s">
        <v>50</v>
      </c>
      <c r="D64" s="38"/>
      <c r="E64" s="11" t="s">
        <v>6</v>
      </c>
      <c r="F64" s="37"/>
      <c r="G64" s="22" t="s">
        <v>48</v>
      </c>
      <c r="H64" s="33"/>
      <c r="I64" s="11" t="s">
        <v>6</v>
      </c>
      <c r="J64" s="34"/>
      <c r="K64" s="33"/>
      <c r="L64" s="11" t="s">
        <v>6</v>
      </c>
      <c r="M64" s="34"/>
      <c r="N64" s="33"/>
      <c r="O64" s="11" t="s">
        <v>6</v>
      </c>
      <c r="P64" s="34"/>
      <c r="Q64" s="33"/>
      <c r="R64" s="11" t="s">
        <v>6</v>
      </c>
      <c r="S64" s="34"/>
      <c r="T64" s="33"/>
      <c r="U64" s="11" t="s">
        <v>6</v>
      </c>
      <c r="V64" s="34"/>
      <c r="W64" s="9">
        <f t="shared" ref="W64:W74" si="102">SUM(H64,K64,N64,Q64,T64)</f>
        <v>0</v>
      </c>
      <c r="X64" s="11" t="s">
        <v>6</v>
      </c>
      <c r="Y64" s="10">
        <f t="shared" ref="Y64:Y74" si="103">SUM(J64,M64,P64,S64,V64)</f>
        <v>0</v>
      </c>
      <c r="AA64" s="4">
        <f t="shared" si="83"/>
        <v>0</v>
      </c>
      <c r="AB64" s="4">
        <f t="shared" si="84"/>
        <v>0</v>
      </c>
      <c r="AC64" s="4">
        <f t="shared" si="85"/>
        <v>0</v>
      </c>
      <c r="AD64" s="4">
        <f t="shared" si="86"/>
        <v>0</v>
      </c>
      <c r="AE64" s="4">
        <f t="shared" si="87"/>
        <v>0</v>
      </c>
      <c r="AF64" s="4">
        <f t="shared" si="88"/>
        <v>0</v>
      </c>
      <c r="AG64" s="4">
        <f t="shared" si="89"/>
        <v>0</v>
      </c>
      <c r="AH64" s="4">
        <f t="shared" si="90"/>
        <v>0</v>
      </c>
      <c r="AI64" s="4">
        <f t="shared" si="91"/>
        <v>0</v>
      </c>
      <c r="AJ64" s="4">
        <f t="shared" si="92"/>
        <v>0</v>
      </c>
      <c r="AL64" s="4">
        <f t="shared" si="93"/>
        <v>0</v>
      </c>
      <c r="AM64" s="4">
        <f t="shared" si="94"/>
        <v>0</v>
      </c>
      <c r="AN64" s="4">
        <f t="shared" si="95"/>
        <v>0</v>
      </c>
      <c r="AO64" s="4">
        <f t="shared" si="96"/>
        <v>0</v>
      </c>
      <c r="AP64" s="4">
        <f t="shared" si="97"/>
        <v>0</v>
      </c>
      <c r="AQ64" s="4">
        <f t="shared" si="98"/>
        <v>0</v>
      </c>
      <c r="AR64" s="4">
        <f t="shared" si="99"/>
        <v>0</v>
      </c>
      <c r="AS64" s="4">
        <f t="shared" si="100"/>
        <v>0</v>
      </c>
      <c r="AT64" s="4">
        <f t="shared" si="101"/>
        <v>0</v>
      </c>
      <c r="AU64" s="31">
        <v>17</v>
      </c>
      <c r="AV64" s="30" t="str">
        <f>VLOOKUP($AU64,Dummy!$A:$R,2,FALSE)</f>
        <v>Holanda</v>
      </c>
      <c r="AW64" s="28">
        <f>VLOOKUP($AU64,Dummy!$A:$R,3,FALSE)</f>
        <v>0</v>
      </c>
      <c r="AX64" s="28">
        <f>VLOOKUP($AU64,Dummy!$A:$R,4,FALSE)</f>
        <v>1</v>
      </c>
      <c r="AY64" s="28">
        <f>VLOOKUP($AU64,Dummy!$A:$R,5,FALSE)</f>
        <v>0</v>
      </c>
      <c r="AZ64" s="28">
        <f>VLOOKUP($AU64,Dummy!$A:$R,6,FALSE)</f>
        <v>1</v>
      </c>
      <c r="BA64" s="28">
        <f>VLOOKUP($AU64,Dummy!$A:$R,7,FALSE)</f>
        <v>0</v>
      </c>
      <c r="BB64" s="28">
        <f>VLOOKUP($AU64,Dummy!$A:$R,8,FALSE)</f>
        <v>0</v>
      </c>
      <c r="BC64" s="28">
        <f>VLOOKUP($AU64,Dummy!$A:$R,9,FALSE)</f>
        <v>0</v>
      </c>
      <c r="BD64" s="28">
        <f>VLOOKUP($AU64,Dummy!$A:$R,10,FALSE)</f>
        <v>0</v>
      </c>
      <c r="BE64" s="28">
        <f>VLOOKUP($AU64,Dummy!$A:$R,11,FALSE)</f>
        <v>1</v>
      </c>
      <c r="BF64" s="28">
        <f>VLOOKUP($AU64,Dummy!$A:$R,12,FALSE)</f>
        <v>0</v>
      </c>
      <c r="BG64" s="28">
        <f>VLOOKUP($AU64,Dummy!$A:$R,13,FALSE)</f>
        <v>1</v>
      </c>
      <c r="BH64" s="28">
        <f>VLOOKUP($AU64,Dummy!$A:$R,14,FALSE)</f>
        <v>3</v>
      </c>
      <c r="BI64" s="29">
        <f>VLOOKUP($AU64,Dummy!$A:$R,15,FALSE)</f>
        <v>333.33333333333331</v>
      </c>
      <c r="BJ64" s="28">
        <f>VLOOKUP($AU64,Dummy!$A:$R,16,FALSE)</f>
        <v>91</v>
      </c>
      <c r="BK64" s="28">
        <f>VLOOKUP($AU64,Dummy!$A:$R,17,FALSE)</f>
        <v>97</v>
      </c>
      <c r="BL64" s="29">
        <f>VLOOKUP($AU64,Dummy!$A:$R,18,FALSE)</f>
        <v>938.14432989690727</v>
      </c>
    </row>
    <row r="65" spans="2:64" x14ac:dyDescent="0.25">
      <c r="B65" s="18">
        <v>45833</v>
      </c>
      <c r="C65" s="26" t="s">
        <v>51</v>
      </c>
      <c r="D65" s="33"/>
      <c r="E65" s="11" t="s">
        <v>6</v>
      </c>
      <c r="F65" s="34"/>
      <c r="G65" s="22" t="s">
        <v>52</v>
      </c>
      <c r="H65" s="33"/>
      <c r="I65" s="11" t="s">
        <v>6</v>
      </c>
      <c r="J65" s="34"/>
      <c r="K65" s="33"/>
      <c r="L65" s="11" t="s">
        <v>6</v>
      </c>
      <c r="M65" s="34"/>
      <c r="N65" s="33"/>
      <c r="O65" s="11" t="s">
        <v>6</v>
      </c>
      <c r="P65" s="34"/>
      <c r="Q65" s="33"/>
      <c r="R65" s="11" t="s">
        <v>6</v>
      </c>
      <c r="S65" s="34"/>
      <c r="T65" s="33"/>
      <c r="U65" s="11" t="s">
        <v>6</v>
      </c>
      <c r="V65" s="34"/>
      <c r="W65" s="9">
        <f t="shared" si="102"/>
        <v>0</v>
      </c>
      <c r="X65" s="11" t="s">
        <v>6</v>
      </c>
      <c r="Y65" s="10">
        <f t="shared" si="103"/>
        <v>0</v>
      </c>
      <c r="AA65" s="4">
        <f t="shared" si="83"/>
        <v>0</v>
      </c>
      <c r="AB65" s="4">
        <f t="shared" si="84"/>
        <v>0</v>
      </c>
      <c r="AC65" s="4">
        <f t="shared" si="85"/>
        <v>0</v>
      </c>
      <c r="AD65" s="4">
        <f t="shared" si="86"/>
        <v>0</v>
      </c>
      <c r="AE65" s="4">
        <f t="shared" si="87"/>
        <v>0</v>
      </c>
      <c r="AF65" s="4">
        <f t="shared" si="88"/>
        <v>0</v>
      </c>
      <c r="AG65" s="4">
        <f t="shared" si="89"/>
        <v>0</v>
      </c>
      <c r="AH65" s="4">
        <f t="shared" si="90"/>
        <v>0</v>
      </c>
      <c r="AI65" s="4">
        <f t="shared" si="91"/>
        <v>0</v>
      </c>
      <c r="AJ65" s="4">
        <f t="shared" si="92"/>
        <v>0</v>
      </c>
      <c r="AL65" s="4">
        <f t="shared" si="93"/>
        <v>0</v>
      </c>
      <c r="AM65" s="4">
        <f t="shared" si="94"/>
        <v>0</v>
      </c>
      <c r="AN65" s="4">
        <f t="shared" si="95"/>
        <v>0</v>
      </c>
      <c r="AO65" s="4">
        <f t="shared" si="96"/>
        <v>0</v>
      </c>
      <c r="AP65" s="4">
        <f t="shared" si="97"/>
        <v>0</v>
      </c>
      <c r="AQ65" s="4">
        <f t="shared" si="98"/>
        <v>0</v>
      </c>
      <c r="AR65" s="4">
        <f t="shared" si="99"/>
        <v>0</v>
      </c>
      <c r="AS65" s="4">
        <f t="shared" si="100"/>
        <v>0</v>
      </c>
      <c r="AT65" s="4">
        <f t="shared" si="101"/>
        <v>0</v>
      </c>
      <c r="AU65" s="31">
        <v>18</v>
      </c>
      <c r="AV65" s="30" t="str">
        <f>VLOOKUP($AU65,Dummy!$A:$R,2,FALSE)</f>
        <v>Bulgária</v>
      </c>
      <c r="AW65" s="28">
        <f>VLOOKUP($AU65,Dummy!$A:$R,3,FALSE)</f>
        <v>0</v>
      </c>
      <c r="AX65" s="28">
        <f>VLOOKUP($AU65,Dummy!$A:$R,4,FALSE)</f>
        <v>1</v>
      </c>
      <c r="AY65" s="28">
        <f>VLOOKUP($AU65,Dummy!$A:$R,5,FALSE)</f>
        <v>0</v>
      </c>
      <c r="AZ65" s="28">
        <f>VLOOKUP($AU65,Dummy!$A:$R,6,FALSE)</f>
        <v>1</v>
      </c>
      <c r="BA65" s="28">
        <f>VLOOKUP($AU65,Dummy!$A:$R,7,FALSE)</f>
        <v>0</v>
      </c>
      <c r="BB65" s="28">
        <f>VLOOKUP($AU65,Dummy!$A:$R,8,FALSE)</f>
        <v>0</v>
      </c>
      <c r="BC65" s="28">
        <f>VLOOKUP($AU65,Dummy!$A:$R,9,FALSE)</f>
        <v>0</v>
      </c>
      <c r="BD65" s="28">
        <f>VLOOKUP($AU65,Dummy!$A:$R,10,FALSE)</f>
        <v>0</v>
      </c>
      <c r="BE65" s="28">
        <f>VLOOKUP($AU65,Dummy!$A:$R,11,FALSE)</f>
        <v>1</v>
      </c>
      <c r="BF65" s="28">
        <f>VLOOKUP($AU65,Dummy!$A:$R,12,FALSE)</f>
        <v>0</v>
      </c>
      <c r="BG65" s="28">
        <f>VLOOKUP($AU65,Dummy!$A:$R,13,FALSE)</f>
        <v>1</v>
      </c>
      <c r="BH65" s="28">
        <f>VLOOKUP($AU65,Dummy!$A:$R,14,FALSE)</f>
        <v>3</v>
      </c>
      <c r="BI65" s="29">
        <f>VLOOKUP($AU65,Dummy!$A:$R,15,FALSE)</f>
        <v>333.33333333333331</v>
      </c>
      <c r="BJ65" s="28">
        <f>VLOOKUP($AU65,Dummy!$A:$R,16,FALSE)</f>
        <v>79</v>
      </c>
      <c r="BK65" s="28">
        <f>VLOOKUP($AU65,Dummy!$A:$R,17,FALSE)</f>
        <v>97</v>
      </c>
      <c r="BL65" s="29">
        <f>VLOOKUP($AU65,Dummy!$A:$R,18,FALSE)</f>
        <v>814.43298969072168</v>
      </c>
    </row>
    <row r="66" spans="2:64" x14ac:dyDescent="0.25">
      <c r="B66" s="18">
        <v>45834</v>
      </c>
      <c r="C66" s="26" t="s">
        <v>48</v>
      </c>
      <c r="D66" s="33"/>
      <c r="E66" s="11" t="s">
        <v>6</v>
      </c>
      <c r="F66" s="34"/>
      <c r="G66" s="22" t="s">
        <v>51</v>
      </c>
      <c r="H66" s="33"/>
      <c r="I66" s="11" t="s">
        <v>6</v>
      </c>
      <c r="J66" s="34"/>
      <c r="K66" s="33"/>
      <c r="L66" s="11" t="s">
        <v>6</v>
      </c>
      <c r="M66" s="34"/>
      <c r="N66" s="33"/>
      <c r="O66" s="11" t="s">
        <v>6</v>
      </c>
      <c r="P66" s="34"/>
      <c r="Q66" s="33"/>
      <c r="R66" s="11" t="s">
        <v>6</v>
      </c>
      <c r="S66" s="34"/>
      <c r="T66" s="33"/>
      <c r="U66" s="11" t="s">
        <v>6</v>
      </c>
      <c r="V66" s="34"/>
      <c r="W66" s="9">
        <f t="shared" si="102"/>
        <v>0</v>
      </c>
      <c r="X66" s="11" t="s">
        <v>6</v>
      </c>
      <c r="Y66" s="10">
        <f t="shared" si="103"/>
        <v>0</v>
      </c>
      <c r="AA66" s="4">
        <f t="shared" si="83"/>
        <v>0</v>
      </c>
      <c r="AB66" s="4">
        <f t="shared" si="84"/>
        <v>0</v>
      </c>
      <c r="AC66" s="4">
        <f t="shared" si="85"/>
        <v>0</v>
      </c>
      <c r="AD66" s="4">
        <f t="shared" si="86"/>
        <v>0</v>
      </c>
      <c r="AE66" s="4">
        <f t="shared" si="87"/>
        <v>0</v>
      </c>
      <c r="AF66" s="4">
        <f t="shared" si="88"/>
        <v>0</v>
      </c>
      <c r="AG66" s="4">
        <f t="shared" si="89"/>
        <v>0</v>
      </c>
      <c r="AH66" s="4">
        <f t="shared" si="90"/>
        <v>0</v>
      </c>
      <c r="AI66" s="4">
        <f t="shared" si="91"/>
        <v>0</v>
      </c>
      <c r="AJ66" s="4">
        <f t="shared" si="92"/>
        <v>0</v>
      </c>
      <c r="AL66" s="4">
        <f t="shared" si="93"/>
        <v>0</v>
      </c>
      <c r="AM66" s="4">
        <f t="shared" si="94"/>
        <v>0</v>
      </c>
      <c r="AN66" s="4">
        <f t="shared" si="95"/>
        <v>0</v>
      </c>
      <c r="AO66" s="4">
        <f t="shared" si="96"/>
        <v>0</v>
      </c>
      <c r="AP66" s="4">
        <f t="shared" si="97"/>
        <v>0</v>
      </c>
      <c r="AQ66" s="4">
        <f t="shared" si="98"/>
        <v>0</v>
      </c>
      <c r="AR66" s="4">
        <f t="shared" si="99"/>
        <v>0</v>
      </c>
      <c r="AS66" s="4">
        <f t="shared" si="100"/>
        <v>0</v>
      </c>
      <c r="AT66" s="4">
        <f t="shared" si="101"/>
        <v>0</v>
      </c>
      <c r="AX66" s="53">
        <f>SUM(AX48:AX65)</f>
        <v>30</v>
      </c>
    </row>
    <row r="67" spans="2:64" x14ac:dyDescent="0.25">
      <c r="B67" s="18">
        <v>45834</v>
      </c>
      <c r="C67" s="26" t="s">
        <v>50</v>
      </c>
      <c r="D67" s="33"/>
      <c r="E67" s="11" t="s">
        <v>6</v>
      </c>
      <c r="F67" s="34"/>
      <c r="G67" s="22" t="s">
        <v>52</v>
      </c>
      <c r="H67" s="33"/>
      <c r="I67" s="11" t="s">
        <v>6</v>
      </c>
      <c r="J67" s="34"/>
      <c r="K67" s="33"/>
      <c r="L67" s="11" t="s">
        <v>6</v>
      </c>
      <c r="M67" s="34"/>
      <c r="N67" s="33"/>
      <c r="O67" s="11" t="s">
        <v>6</v>
      </c>
      <c r="P67" s="34"/>
      <c r="Q67" s="33"/>
      <c r="R67" s="11" t="s">
        <v>6</v>
      </c>
      <c r="S67" s="34"/>
      <c r="T67" s="33"/>
      <c r="U67" s="11" t="s">
        <v>6</v>
      </c>
      <c r="V67" s="34"/>
      <c r="W67" s="9">
        <f t="shared" si="102"/>
        <v>0</v>
      </c>
      <c r="X67" s="11" t="s">
        <v>6</v>
      </c>
      <c r="Y67" s="10">
        <f t="shared" si="103"/>
        <v>0</v>
      </c>
      <c r="AA67" s="4">
        <f t="shared" si="83"/>
        <v>0</v>
      </c>
      <c r="AB67" s="4">
        <f t="shared" si="84"/>
        <v>0</v>
      </c>
      <c r="AC67" s="4">
        <f t="shared" si="85"/>
        <v>0</v>
      </c>
      <c r="AD67" s="4">
        <f t="shared" si="86"/>
        <v>0</v>
      </c>
      <c r="AE67" s="4">
        <f t="shared" si="87"/>
        <v>0</v>
      </c>
      <c r="AF67" s="4">
        <f t="shared" si="88"/>
        <v>0</v>
      </c>
      <c r="AG67" s="4">
        <f t="shared" si="89"/>
        <v>0</v>
      </c>
      <c r="AH67" s="4">
        <f t="shared" si="90"/>
        <v>0</v>
      </c>
      <c r="AI67" s="4">
        <f t="shared" si="91"/>
        <v>0</v>
      </c>
      <c r="AJ67" s="4">
        <f t="shared" si="92"/>
        <v>0</v>
      </c>
      <c r="AL67" s="4">
        <f t="shared" si="93"/>
        <v>0</v>
      </c>
      <c r="AM67" s="4">
        <f t="shared" si="94"/>
        <v>0</v>
      </c>
      <c r="AN67" s="4">
        <f t="shared" si="95"/>
        <v>0</v>
      </c>
      <c r="AO67" s="4">
        <f t="shared" si="96"/>
        <v>0</v>
      </c>
      <c r="AP67" s="4">
        <f t="shared" si="97"/>
        <v>0</v>
      </c>
      <c r="AQ67" s="4">
        <f t="shared" si="98"/>
        <v>0</v>
      </c>
      <c r="AR67" s="4">
        <f t="shared" si="99"/>
        <v>0</v>
      </c>
      <c r="AS67" s="4">
        <f t="shared" si="100"/>
        <v>0</v>
      </c>
      <c r="AT67" s="4">
        <f t="shared" si="101"/>
        <v>0</v>
      </c>
      <c r="AU67" s="59" t="s">
        <v>91</v>
      </c>
      <c r="AV67" s="59"/>
    </row>
    <row r="68" spans="2:64" x14ac:dyDescent="0.25">
      <c r="B68" s="18">
        <v>45835</v>
      </c>
      <c r="C68" s="26" t="s">
        <v>51</v>
      </c>
      <c r="D68" s="33"/>
      <c r="E68" s="11" t="s">
        <v>6</v>
      </c>
      <c r="F68" s="34"/>
      <c r="G68" s="22" t="s">
        <v>39</v>
      </c>
      <c r="H68" s="33"/>
      <c r="I68" s="11" t="s">
        <v>6</v>
      </c>
      <c r="J68" s="34"/>
      <c r="K68" s="33"/>
      <c r="L68" s="11" t="s">
        <v>6</v>
      </c>
      <c r="M68" s="34"/>
      <c r="N68" s="33"/>
      <c r="O68" s="11" t="s">
        <v>6</v>
      </c>
      <c r="P68" s="34"/>
      <c r="Q68" s="33"/>
      <c r="R68" s="11" t="s">
        <v>6</v>
      </c>
      <c r="S68" s="34"/>
      <c r="T68" s="33"/>
      <c r="U68" s="11" t="s">
        <v>6</v>
      </c>
      <c r="V68" s="34"/>
      <c r="W68" s="9">
        <f t="shared" si="102"/>
        <v>0</v>
      </c>
      <c r="X68" s="11" t="s">
        <v>6</v>
      </c>
      <c r="Y68" s="10">
        <f t="shared" si="103"/>
        <v>0</v>
      </c>
      <c r="AA68" s="4">
        <f t="shared" si="83"/>
        <v>0</v>
      </c>
      <c r="AB68" s="4">
        <f t="shared" si="84"/>
        <v>0</v>
      </c>
      <c r="AC68" s="4">
        <f t="shared" si="85"/>
        <v>0</v>
      </c>
      <c r="AD68" s="4">
        <f t="shared" si="86"/>
        <v>0</v>
      </c>
      <c r="AE68" s="4">
        <f t="shared" si="87"/>
        <v>0</v>
      </c>
      <c r="AF68" s="4">
        <f t="shared" si="88"/>
        <v>0</v>
      </c>
      <c r="AG68" s="4">
        <f t="shared" si="89"/>
        <v>0</v>
      </c>
      <c r="AH68" s="4">
        <f t="shared" si="90"/>
        <v>0</v>
      </c>
      <c r="AI68" s="4">
        <f t="shared" si="91"/>
        <v>0</v>
      </c>
      <c r="AJ68" s="4">
        <f t="shared" si="92"/>
        <v>0</v>
      </c>
      <c r="AL68" s="4">
        <f t="shared" si="93"/>
        <v>0</v>
      </c>
      <c r="AM68" s="4">
        <f t="shared" si="94"/>
        <v>0</v>
      </c>
      <c r="AN68" s="4">
        <f t="shared" si="95"/>
        <v>0</v>
      </c>
      <c r="AO68" s="4">
        <f t="shared" si="96"/>
        <v>0</v>
      </c>
      <c r="AP68" s="4">
        <f t="shared" si="97"/>
        <v>0</v>
      </c>
      <c r="AQ68" s="4">
        <f t="shared" si="98"/>
        <v>0</v>
      </c>
      <c r="AR68" s="4">
        <f t="shared" si="99"/>
        <v>0</v>
      </c>
      <c r="AS68" s="4">
        <f t="shared" si="100"/>
        <v>0</v>
      </c>
      <c r="AT68" s="4">
        <f t="shared" si="101"/>
        <v>0</v>
      </c>
      <c r="AU68" s="54"/>
      <c r="AV68" s="7" t="s">
        <v>92</v>
      </c>
    </row>
    <row r="69" spans="2:64" x14ac:dyDescent="0.25">
      <c r="B69" s="18">
        <v>45835</v>
      </c>
      <c r="C69" s="26" t="s">
        <v>50</v>
      </c>
      <c r="D69" s="33"/>
      <c r="E69" s="11" t="s">
        <v>6</v>
      </c>
      <c r="F69" s="34"/>
      <c r="G69" s="22" t="s">
        <v>40</v>
      </c>
      <c r="H69" s="33"/>
      <c r="I69" s="11" t="s">
        <v>6</v>
      </c>
      <c r="J69" s="34"/>
      <c r="K69" s="33"/>
      <c r="L69" s="11" t="s">
        <v>6</v>
      </c>
      <c r="M69" s="34"/>
      <c r="N69" s="33"/>
      <c r="O69" s="11" t="s">
        <v>6</v>
      </c>
      <c r="P69" s="34"/>
      <c r="Q69" s="33"/>
      <c r="R69" s="11" t="s">
        <v>6</v>
      </c>
      <c r="S69" s="34"/>
      <c r="T69" s="33"/>
      <c r="U69" s="11" t="s">
        <v>6</v>
      </c>
      <c r="V69" s="34"/>
      <c r="W69" s="9">
        <f t="shared" si="102"/>
        <v>0</v>
      </c>
      <c r="X69" s="11" t="s">
        <v>6</v>
      </c>
      <c r="Y69" s="10">
        <f t="shared" si="103"/>
        <v>0</v>
      </c>
      <c r="AA69" s="4">
        <f t="shared" si="83"/>
        <v>0</v>
      </c>
      <c r="AB69" s="4">
        <f t="shared" si="84"/>
        <v>0</v>
      </c>
      <c r="AC69" s="4">
        <f t="shared" si="85"/>
        <v>0</v>
      </c>
      <c r="AD69" s="4">
        <f t="shared" si="86"/>
        <v>0</v>
      </c>
      <c r="AE69" s="4">
        <f t="shared" si="87"/>
        <v>0</v>
      </c>
      <c r="AF69" s="4">
        <f t="shared" si="88"/>
        <v>0</v>
      </c>
      <c r="AG69" s="4">
        <f t="shared" si="89"/>
        <v>0</v>
      </c>
      <c r="AH69" s="4">
        <f t="shared" si="90"/>
        <v>0</v>
      </c>
      <c r="AI69" s="4">
        <f t="shared" si="91"/>
        <v>0</v>
      </c>
      <c r="AJ69" s="4">
        <f t="shared" si="92"/>
        <v>0</v>
      </c>
      <c r="AL69" s="4">
        <f t="shared" si="93"/>
        <v>0</v>
      </c>
      <c r="AM69" s="4">
        <f t="shared" si="94"/>
        <v>0</v>
      </c>
      <c r="AN69" s="4">
        <f t="shared" si="95"/>
        <v>0</v>
      </c>
      <c r="AO69" s="4">
        <f t="shared" si="96"/>
        <v>0</v>
      </c>
      <c r="AP69" s="4">
        <f t="shared" si="97"/>
        <v>0</v>
      </c>
      <c r="AQ69" s="4">
        <f t="shared" si="98"/>
        <v>0</v>
      </c>
      <c r="AR69" s="4">
        <f t="shared" si="99"/>
        <v>0</v>
      </c>
      <c r="AS69" s="4">
        <f t="shared" si="100"/>
        <v>0</v>
      </c>
      <c r="AT69" s="4">
        <f t="shared" si="101"/>
        <v>0</v>
      </c>
      <c r="AU69" s="55"/>
      <c r="AV69" s="7" t="s">
        <v>93</v>
      </c>
    </row>
    <row r="70" spans="2:64" x14ac:dyDescent="0.25">
      <c r="B70" s="18">
        <v>45836</v>
      </c>
      <c r="C70" s="26" t="s">
        <v>48</v>
      </c>
      <c r="D70" s="33"/>
      <c r="E70" s="11" t="s">
        <v>6</v>
      </c>
      <c r="F70" s="34"/>
      <c r="G70" s="22" t="s">
        <v>39</v>
      </c>
      <c r="H70" s="33"/>
      <c r="I70" s="11" t="s">
        <v>6</v>
      </c>
      <c r="J70" s="34"/>
      <c r="K70" s="33"/>
      <c r="L70" s="11" t="s">
        <v>6</v>
      </c>
      <c r="M70" s="34"/>
      <c r="N70" s="33"/>
      <c r="O70" s="11" t="s">
        <v>6</v>
      </c>
      <c r="P70" s="34"/>
      <c r="Q70" s="33"/>
      <c r="R70" s="11" t="s">
        <v>6</v>
      </c>
      <c r="S70" s="34"/>
      <c r="T70" s="33"/>
      <c r="U70" s="11" t="s">
        <v>6</v>
      </c>
      <c r="V70" s="34"/>
      <c r="W70" s="9">
        <f t="shared" si="102"/>
        <v>0</v>
      </c>
      <c r="X70" s="11" t="s">
        <v>6</v>
      </c>
      <c r="Y70" s="10">
        <f t="shared" si="103"/>
        <v>0</v>
      </c>
      <c r="AA70" s="4">
        <f t="shared" si="83"/>
        <v>0</v>
      </c>
      <c r="AB70" s="4">
        <f t="shared" si="84"/>
        <v>0</v>
      </c>
      <c r="AC70" s="4">
        <f t="shared" si="85"/>
        <v>0</v>
      </c>
      <c r="AD70" s="4">
        <f t="shared" si="86"/>
        <v>0</v>
      </c>
      <c r="AE70" s="4">
        <f t="shared" si="87"/>
        <v>0</v>
      </c>
      <c r="AF70" s="4">
        <f t="shared" si="88"/>
        <v>0</v>
      </c>
      <c r="AG70" s="4">
        <f t="shared" si="89"/>
        <v>0</v>
      </c>
      <c r="AH70" s="4">
        <f t="shared" si="90"/>
        <v>0</v>
      </c>
      <c r="AI70" s="4">
        <f t="shared" si="91"/>
        <v>0</v>
      </c>
      <c r="AJ70" s="4">
        <f t="shared" si="92"/>
        <v>0</v>
      </c>
      <c r="AL70" s="4">
        <f t="shared" si="93"/>
        <v>0</v>
      </c>
      <c r="AM70" s="4">
        <f t="shared" si="94"/>
        <v>0</v>
      </c>
      <c r="AN70" s="4">
        <f t="shared" si="95"/>
        <v>0</v>
      </c>
      <c r="AO70" s="4">
        <f t="shared" si="96"/>
        <v>0</v>
      </c>
      <c r="AP70" s="4">
        <f t="shared" si="97"/>
        <v>0</v>
      </c>
      <c r="AQ70" s="4">
        <f t="shared" si="98"/>
        <v>0</v>
      </c>
      <c r="AR70" s="4">
        <f t="shared" si="99"/>
        <v>0</v>
      </c>
      <c r="AS70" s="4">
        <f t="shared" si="100"/>
        <v>0</v>
      </c>
      <c r="AT70" s="4">
        <f t="shared" si="101"/>
        <v>0</v>
      </c>
      <c r="AU70" s="57"/>
      <c r="AV70" s="7" t="s">
        <v>99</v>
      </c>
    </row>
    <row r="71" spans="2:64" x14ac:dyDescent="0.25">
      <c r="B71" s="18">
        <v>45836</v>
      </c>
      <c r="C71" s="26" t="s">
        <v>52</v>
      </c>
      <c r="D71" s="33"/>
      <c r="E71" s="11" t="s">
        <v>6</v>
      </c>
      <c r="F71" s="34"/>
      <c r="G71" s="22" t="s">
        <v>40</v>
      </c>
      <c r="H71" s="33"/>
      <c r="I71" s="11" t="s">
        <v>6</v>
      </c>
      <c r="J71" s="34"/>
      <c r="K71" s="33"/>
      <c r="L71" s="11" t="s">
        <v>6</v>
      </c>
      <c r="M71" s="34"/>
      <c r="N71" s="33"/>
      <c r="O71" s="11" t="s">
        <v>6</v>
      </c>
      <c r="P71" s="34"/>
      <c r="Q71" s="33"/>
      <c r="R71" s="11" t="s">
        <v>6</v>
      </c>
      <c r="S71" s="34"/>
      <c r="T71" s="33"/>
      <c r="U71" s="11" t="s">
        <v>6</v>
      </c>
      <c r="V71" s="34"/>
      <c r="W71" s="9">
        <f t="shared" si="102"/>
        <v>0</v>
      </c>
      <c r="X71" s="11" t="s">
        <v>6</v>
      </c>
      <c r="Y71" s="10">
        <f t="shared" si="103"/>
        <v>0</v>
      </c>
      <c r="AA71" s="4">
        <f t="shared" si="83"/>
        <v>0</v>
      </c>
      <c r="AB71" s="4">
        <f t="shared" si="84"/>
        <v>0</v>
      </c>
      <c r="AC71" s="4">
        <f t="shared" si="85"/>
        <v>0</v>
      </c>
      <c r="AD71" s="4">
        <f t="shared" si="86"/>
        <v>0</v>
      </c>
      <c r="AE71" s="4">
        <f t="shared" si="87"/>
        <v>0</v>
      </c>
      <c r="AF71" s="4">
        <f t="shared" si="88"/>
        <v>0</v>
      </c>
      <c r="AG71" s="4">
        <f t="shared" si="89"/>
        <v>0</v>
      </c>
      <c r="AH71" s="4">
        <f t="shared" si="90"/>
        <v>0</v>
      </c>
      <c r="AI71" s="4">
        <f t="shared" si="91"/>
        <v>0</v>
      </c>
      <c r="AJ71" s="4">
        <f t="shared" si="92"/>
        <v>0</v>
      </c>
      <c r="AL71" s="4">
        <f t="shared" si="93"/>
        <v>0</v>
      </c>
      <c r="AM71" s="4">
        <f t="shared" si="94"/>
        <v>0</v>
      </c>
      <c r="AN71" s="4">
        <f t="shared" si="95"/>
        <v>0</v>
      </c>
      <c r="AO71" s="4">
        <f t="shared" si="96"/>
        <v>0</v>
      </c>
      <c r="AP71" s="4">
        <f t="shared" si="97"/>
        <v>0</v>
      </c>
      <c r="AQ71" s="4">
        <f t="shared" si="98"/>
        <v>0</v>
      </c>
      <c r="AR71" s="4">
        <f t="shared" si="99"/>
        <v>0</v>
      </c>
      <c r="AS71" s="4">
        <f t="shared" si="100"/>
        <v>0</v>
      </c>
      <c r="AT71" s="4">
        <f t="shared" si="101"/>
        <v>0</v>
      </c>
    </row>
    <row r="72" spans="2:64" x14ac:dyDescent="0.25">
      <c r="B72" s="18">
        <v>45837</v>
      </c>
      <c r="C72" s="26" t="s">
        <v>51</v>
      </c>
      <c r="D72" s="33"/>
      <c r="E72" s="11" t="s">
        <v>6</v>
      </c>
      <c r="F72" s="34"/>
      <c r="G72" s="22" t="s">
        <v>50</v>
      </c>
      <c r="H72" s="33"/>
      <c r="I72" s="11" t="s">
        <v>6</v>
      </c>
      <c r="J72" s="34"/>
      <c r="K72" s="33"/>
      <c r="L72" s="11" t="s">
        <v>6</v>
      </c>
      <c r="M72" s="34"/>
      <c r="N72" s="33"/>
      <c r="O72" s="11" t="s">
        <v>6</v>
      </c>
      <c r="P72" s="34"/>
      <c r="Q72" s="33"/>
      <c r="R72" s="11" t="s">
        <v>6</v>
      </c>
      <c r="S72" s="34"/>
      <c r="T72" s="33"/>
      <c r="U72" s="11" t="s">
        <v>6</v>
      </c>
      <c r="V72" s="34"/>
      <c r="W72" s="9">
        <f t="shared" si="102"/>
        <v>0</v>
      </c>
      <c r="X72" s="11" t="s">
        <v>6</v>
      </c>
      <c r="Y72" s="10">
        <f t="shared" si="103"/>
        <v>0</v>
      </c>
      <c r="AA72" s="4">
        <f t="shared" si="83"/>
        <v>0</v>
      </c>
      <c r="AB72" s="4">
        <f t="shared" si="84"/>
        <v>0</v>
      </c>
      <c r="AC72" s="4">
        <f t="shared" si="85"/>
        <v>0</v>
      </c>
      <c r="AD72" s="4">
        <f t="shared" si="86"/>
        <v>0</v>
      </c>
      <c r="AE72" s="4">
        <f t="shared" si="87"/>
        <v>0</v>
      </c>
      <c r="AF72" s="4">
        <f t="shared" si="88"/>
        <v>0</v>
      </c>
      <c r="AG72" s="4">
        <f t="shared" si="89"/>
        <v>0</v>
      </c>
      <c r="AH72" s="4">
        <f t="shared" si="90"/>
        <v>0</v>
      </c>
      <c r="AI72" s="4">
        <f t="shared" si="91"/>
        <v>0</v>
      </c>
      <c r="AJ72" s="4">
        <f t="shared" si="92"/>
        <v>0</v>
      </c>
      <c r="AL72" s="4">
        <f t="shared" si="93"/>
        <v>0</v>
      </c>
      <c r="AM72" s="4">
        <f t="shared" si="94"/>
        <v>0</v>
      </c>
      <c r="AN72" s="4">
        <f t="shared" si="95"/>
        <v>0</v>
      </c>
      <c r="AO72" s="4">
        <f t="shared" si="96"/>
        <v>0</v>
      </c>
      <c r="AP72" s="4">
        <f t="shared" si="97"/>
        <v>0</v>
      </c>
      <c r="AQ72" s="4">
        <f t="shared" si="98"/>
        <v>0</v>
      </c>
      <c r="AR72" s="4">
        <f t="shared" si="99"/>
        <v>0</v>
      </c>
      <c r="AS72" s="4">
        <f t="shared" si="100"/>
        <v>0</v>
      </c>
      <c r="AT72" s="4">
        <f t="shared" si="101"/>
        <v>0</v>
      </c>
    </row>
    <row r="73" spans="2:64" x14ac:dyDescent="0.25">
      <c r="B73" s="18">
        <v>45837</v>
      </c>
      <c r="C73" s="26" t="s">
        <v>48</v>
      </c>
      <c r="D73" s="33"/>
      <c r="E73" s="11" t="s">
        <v>6</v>
      </c>
      <c r="F73" s="34"/>
      <c r="G73" s="22" t="s">
        <v>40</v>
      </c>
      <c r="H73" s="33"/>
      <c r="I73" s="11" t="s">
        <v>6</v>
      </c>
      <c r="J73" s="34"/>
      <c r="K73" s="33"/>
      <c r="L73" s="11" t="s">
        <v>6</v>
      </c>
      <c r="M73" s="34"/>
      <c r="N73" s="33"/>
      <c r="O73" s="11" t="s">
        <v>6</v>
      </c>
      <c r="P73" s="34"/>
      <c r="Q73" s="33"/>
      <c r="R73" s="11" t="s">
        <v>6</v>
      </c>
      <c r="S73" s="34"/>
      <c r="T73" s="33"/>
      <c r="U73" s="11" t="s">
        <v>6</v>
      </c>
      <c r="V73" s="34"/>
      <c r="W73" s="9">
        <f t="shared" si="102"/>
        <v>0</v>
      </c>
      <c r="X73" s="11" t="s">
        <v>6</v>
      </c>
      <c r="Y73" s="10">
        <f t="shared" si="103"/>
        <v>0</v>
      </c>
      <c r="AA73" s="4">
        <f t="shared" si="83"/>
        <v>0</v>
      </c>
      <c r="AB73" s="4">
        <f t="shared" si="84"/>
        <v>0</v>
      </c>
      <c r="AC73" s="4">
        <f t="shared" si="85"/>
        <v>0</v>
      </c>
      <c r="AD73" s="4">
        <f t="shared" si="86"/>
        <v>0</v>
      </c>
      <c r="AE73" s="4">
        <f t="shared" si="87"/>
        <v>0</v>
      </c>
      <c r="AF73" s="4">
        <f t="shared" si="88"/>
        <v>0</v>
      </c>
      <c r="AG73" s="4">
        <f t="shared" si="89"/>
        <v>0</v>
      </c>
      <c r="AH73" s="4">
        <f t="shared" si="90"/>
        <v>0</v>
      </c>
      <c r="AI73" s="4">
        <f t="shared" si="91"/>
        <v>0</v>
      </c>
      <c r="AJ73" s="4">
        <f t="shared" si="92"/>
        <v>0</v>
      </c>
      <c r="AL73" s="4">
        <f t="shared" si="93"/>
        <v>0</v>
      </c>
      <c r="AM73" s="4">
        <f t="shared" si="94"/>
        <v>0</v>
      </c>
      <c r="AN73" s="4">
        <f t="shared" si="95"/>
        <v>0</v>
      </c>
      <c r="AO73" s="4">
        <f t="shared" si="96"/>
        <v>0</v>
      </c>
      <c r="AP73" s="4">
        <f t="shared" si="97"/>
        <v>0</v>
      </c>
      <c r="AQ73" s="4">
        <f t="shared" si="98"/>
        <v>0</v>
      </c>
      <c r="AR73" s="4">
        <f t="shared" si="99"/>
        <v>0</v>
      </c>
      <c r="AS73" s="4">
        <f t="shared" si="100"/>
        <v>0</v>
      </c>
      <c r="AT73" s="4">
        <f t="shared" si="101"/>
        <v>0</v>
      </c>
    </row>
    <row r="74" spans="2:64" x14ac:dyDescent="0.25">
      <c r="B74" s="18">
        <v>45837</v>
      </c>
      <c r="C74" s="26" t="s">
        <v>52</v>
      </c>
      <c r="D74" s="33"/>
      <c r="E74" s="11" t="s">
        <v>6</v>
      </c>
      <c r="F74" s="34"/>
      <c r="G74" s="22" t="s">
        <v>39</v>
      </c>
      <c r="H74" s="33"/>
      <c r="I74" s="11" t="s">
        <v>6</v>
      </c>
      <c r="J74" s="34"/>
      <c r="K74" s="33"/>
      <c r="L74" s="11" t="s">
        <v>6</v>
      </c>
      <c r="M74" s="34"/>
      <c r="N74" s="33"/>
      <c r="O74" s="11" t="s">
        <v>6</v>
      </c>
      <c r="P74" s="34"/>
      <c r="Q74" s="33"/>
      <c r="R74" s="11" t="s">
        <v>6</v>
      </c>
      <c r="S74" s="34"/>
      <c r="T74" s="33"/>
      <c r="U74" s="11" t="s">
        <v>6</v>
      </c>
      <c r="V74" s="34"/>
      <c r="W74" s="9">
        <f t="shared" si="102"/>
        <v>0</v>
      </c>
      <c r="X74" s="11" t="s">
        <v>6</v>
      </c>
      <c r="Y74" s="10">
        <f t="shared" si="103"/>
        <v>0</v>
      </c>
      <c r="AA74" s="4">
        <f t="shared" si="83"/>
        <v>0</v>
      </c>
      <c r="AB74" s="4">
        <f t="shared" si="84"/>
        <v>0</v>
      </c>
      <c r="AC74" s="4">
        <f t="shared" si="85"/>
        <v>0</v>
      </c>
      <c r="AD74" s="4">
        <f t="shared" si="86"/>
        <v>0</v>
      </c>
      <c r="AE74" s="4">
        <f t="shared" si="87"/>
        <v>0</v>
      </c>
      <c r="AF74" s="4">
        <f t="shared" si="88"/>
        <v>0</v>
      </c>
      <c r="AG74" s="4">
        <f t="shared" si="89"/>
        <v>0</v>
      </c>
      <c r="AH74" s="4">
        <f t="shared" si="90"/>
        <v>0</v>
      </c>
      <c r="AI74" s="4">
        <f t="shared" si="91"/>
        <v>0</v>
      </c>
      <c r="AJ74" s="4">
        <f t="shared" si="92"/>
        <v>0</v>
      </c>
      <c r="AL74" s="4">
        <f t="shared" si="93"/>
        <v>0</v>
      </c>
      <c r="AM74" s="4">
        <f t="shared" si="94"/>
        <v>0</v>
      </c>
      <c r="AN74" s="4">
        <f t="shared" si="95"/>
        <v>0</v>
      </c>
      <c r="AO74" s="4">
        <f t="shared" si="96"/>
        <v>0</v>
      </c>
      <c r="AP74" s="4">
        <f t="shared" si="97"/>
        <v>0</v>
      </c>
      <c r="AQ74" s="4">
        <f t="shared" si="98"/>
        <v>0</v>
      </c>
      <c r="AR74" s="4">
        <f t="shared" si="99"/>
        <v>0</v>
      </c>
      <c r="AS74" s="4">
        <f t="shared" si="100"/>
        <v>0</v>
      </c>
      <c r="AT74" s="4">
        <f t="shared" si="101"/>
        <v>0</v>
      </c>
    </row>
    <row r="75" spans="2:64" ht="14.25" x14ac:dyDescent="0.25">
      <c r="B75" s="63" t="s">
        <v>64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</row>
    <row r="76" spans="2:64" x14ac:dyDescent="0.25">
      <c r="B76" s="16" t="s">
        <v>2</v>
      </c>
      <c r="C76" s="24"/>
      <c r="D76" s="64" t="s">
        <v>3</v>
      </c>
      <c r="E76" s="64"/>
      <c r="F76" s="64"/>
      <c r="G76" s="20"/>
      <c r="H76" s="65" t="s">
        <v>4</v>
      </c>
      <c r="I76" s="65"/>
      <c r="J76" s="65"/>
      <c r="K76" s="65" t="s">
        <v>5</v>
      </c>
      <c r="L76" s="65"/>
      <c r="M76" s="65"/>
      <c r="N76" s="65" t="s">
        <v>7</v>
      </c>
      <c r="O76" s="65"/>
      <c r="P76" s="65"/>
      <c r="Q76" s="65" t="s">
        <v>8</v>
      </c>
      <c r="R76" s="65"/>
      <c r="S76" s="65"/>
      <c r="T76" s="65" t="s">
        <v>9</v>
      </c>
      <c r="U76" s="65"/>
      <c r="V76" s="65"/>
      <c r="W76" s="65" t="s">
        <v>10</v>
      </c>
      <c r="X76" s="65"/>
      <c r="Y76" s="65"/>
      <c r="AA76" s="4" t="s">
        <v>38</v>
      </c>
      <c r="AB76" s="4" t="s">
        <v>23</v>
      </c>
      <c r="AC76" s="4" t="s">
        <v>20</v>
      </c>
      <c r="AD76" s="4" t="s">
        <v>18</v>
      </c>
      <c r="AE76" s="4" t="s">
        <v>19</v>
      </c>
      <c r="AF76" s="4" t="s">
        <v>15</v>
      </c>
      <c r="AG76" s="8" t="s">
        <v>17</v>
      </c>
      <c r="AH76" s="8" t="s">
        <v>16</v>
      </c>
      <c r="AI76" s="4" t="s">
        <v>21</v>
      </c>
      <c r="AJ76" s="4" t="s">
        <v>22</v>
      </c>
      <c r="AL76" s="4" t="s">
        <v>24</v>
      </c>
      <c r="AM76" s="4" t="s">
        <v>25</v>
      </c>
      <c r="AN76" s="4" t="s">
        <v>18</v>
      </c>
      <c r="AO76" s="4" t="s">
        <v>19</v>
      </c>
      <c r="AP76" s="8" t="s">
        <v>34</v>
      </c>
      <c r="AQ76" s="8" t="s">
        <v>35</v>
      </c>
      <c r="AR76" s="8" t="s">
        <v>36</v>
      </c>
      <c r="AS76" s="4" t="s">
        <v>21</v>
      </c>
      <c r="AT76" s="4" t="s">
        <v>22</v>
      </c>
    </row>
    <row r="77" spans="2:64" x14ac:dyDescent="0.25">
      <c r="B77" s="17">
        <v>45833</v>
      </c>
      <c r="C77" s="25" t="s">
        <v>42</v>
      </c>
      <c r="D77" s="33"/>
      <c r="E77" s="11" t="s">
        <v>6</v>
      </c>
      <c r="F77" s="34"/>
      <c r="G77" s="21" t="s">
        <v>95</v>
      </c>
      <c r="H77" s="33"/>
      <c r="I77" s="11" t="s">
        <v>6</v>
      </c>
      <c r="J77" s="34"/>
      <c r="K77" s="33"/>
      <c r="L77" s="11" t="s">
        <v>6</v>
      </c>
      <c r="M77" s="34"/>
      <c r="N77" s="33"/>
      <c r="O77" s="11" t="s">
        <v>6</v>
      </c>
      <c r="P77" s="34"/>
      <c r="Q77" s="33"/>
      <c r="R77" s="11" t="s">
        <v>6</v>
      </c>
      <c r="S77" s="34"/>
      <c r="T77" s="33"/>
      <c r="U77" s="11" t="s">
        <v>6</v>
      </c>
      <c r="V77" s="34"/>
      <c r="W77" s="12">
        <f>SUM(H77,K77,N77,Q77,T77)</f>
        <v>0</v>
      </c>
      <c r="X77" s="13" t="s">
        <v>6</v>
      </c>
      <c r="Y77" s="14">
        <f>SUM(J77,M77,P77,S77,V77)</f>
        <v>0</v>
      </c>
      <c r="AA77" s="4">
        <f t="shared" ref="AA77:AA88" si="104">AD77+AE77</f>
        <v>0</v>
      </c>
      <c r="AB77" s="4">
        <f t="shared" ref="AB77:AB88" si="105">IF(OR(D77="",F77=""),0,IF(D77&gt;F77,C77,G77))</f>
        <v>0</v>
      </c>
      <c r="AC77" s="4">
        <f t="shared" ref="AC77:AC88" si="106">IF(OR(D77="",F77=""),0,1)</f>
        <v>0</v>
      </c>
      <c r="AD77" s="4">
        <f t="shared" ref="AD77:AD88" si="107">IF(OR(D77="",F77=""),0,IF(D77&gt;F77,D77,F77))</f>
        <v>0</v>
      </c>
      <c r="AE77" s="4">
        <f t="shared" ref="AE77:AE88" si="108">IF(OR(D77="",F77=""),0,IF(D77&gt;F77,F77,D77))</f>
        <v>0</v>
      </c>
      <c r="AF77" s="4">
        <f t="shared" ref="AF77:AF88" si="109">IF(AND(AD77=3,AE77=0),1,0)</f>
        <v>0</v>
      </c>
      <c r="AG77" s="4">
        <f t="shared" ref="AG77:AG88" si="110">IF(AND(AD77=3,AE77=1),1,0)</f>
        <v>0</v>
      </c>
      <c r="AH77" s="4">
        <f t="shared" ref="AH77:AH88" si="111">IF(AND(AD77=3,AE77=2),1,0)</f>
        <v>0</v>
      </c>
      <c r="AI77" s="4">
        <f t="shared" ref="AI77:AI88" si="112">IF(D77&gt;F77,SUM(H77,K77,N77,Q77,T77,),SUM(J77,M77,P77,S77,V77))</f>
        <v>0</v>
      </c>
      <c r="AJ77" s="4">
        <f t="shared" ref="AJ77:AJ88" si="113">IF(D77&gt;F77,SUM(J77,M77,P77,S77,V77),SUM(H77,K77,N77,Q77,T77))</f>
        <v>0</v>
      </c>
      <c r="AL77" s="4">
        <f t="shared" ref="AL77:AL88" si="114">IF(OR(D77="",F77=""),0,IF(D77&lt;F77,C77,G77))</f>
        <v>0</v>
      </c>
      <c r="AM77" s="4">
        <f t="shared" ref="AM77:AM88" si="115">IF(OR(D77="",F77=""),0,1)</f>
        <v>0</v>
      </c>
      <c r="AN77" s="4">
        <f t="shared" ref="AN77:AN88" si="116">IF(OR(D77="",F77=""),0,IF(D77&lt;F77,D77,F77))</f>
        <v>0</v>
      </c>
      <c r="AO77" s="4">
        <f t="shared" ref="AO77:AO88" si="117">IF(OR(D77="",F77=""),0,IF(D77&lt;F77,F77,D77))</f>
        <v>0</v>
      </c>
      <c r="AP77" s="4">
        <f t="shared" ref="AP77:AP88" si="118">IF(AND(AN77=2,AO77=3),1,0)</f>
        <v>0</v>
      </c>
      <c r="AQ77" s="4">
        <f t="shared" ref="AQ77:AQ88" si="119">IF(AND(AN77=1,AO77=3),1,0)</f>
        <v>0</v>
      </c>
      <c r="AR77" s="4">
        <f t="shared" ref="AR77:AR88" si="120">IF(AND(AN77=0,AO77=3),1,0)</f>
        <v>0</v>
      </c>
      <c r="AS77" s="4">
        <f t="shared" ref="AS77:AS88" si="121">IF(D77&lt;F77,SUM(H77,K77,N77,Q77,T77,),SUM(J77,M77,P77,S77,V77))</f>
        <v>0</v>
      </c>
      <c r="AT77" s="4">
        <f t="shared" ref="AT77:AT88" si="122">IF(D77&lt;F77,SUM(J77,M77,P77,S77,V77),SUM(H77,K77,N77,Q77,T77))</f>
        <v>0</v>
      </c>
    </row>
    <row r="78" spans="2:64" x14ac:dyDescent="0.25">
      <c r="B78" s="17">
        <v>45833</v>
      </c>
      <c r="C78" s="25" t="s">
        <v>37</v>
      </c>
      <c r="D78" s="33"/>
      <c r="E78" s="11" t="s">
        <v>6</v>
      </c>
      <c r="F78" s="34"/>
      <c r="G78" s="21" t="s">
        <v>94</v>
      </c>
      <c r="H78" s="33"/>
      <c r="I78" s="11" t="s">
        <v>6</v>
      </c>
      <c r="J78" s="34"/>
      <c r="K78" s="33"/>
      <c r="L78" s="11" t="s">
        <v>6</v>
      </c>
      <c r="M78" s="34"/>
      <c r="N78" s="33"/>
      <c r="O78" s="11" t="s">
        <v>6</v>
      </c>
      <c r="P78" s="34"/>
      <c r="Q78" s="33"/>
      <c r="R78" s="11" t="s">
        <v>6</v>
      </c>
      <c r="S78" s="34"/>
      <c r="T78" s="33"/>
      <c r="U78" s="11" t="s">
        <v>6</v>
      </c>
      <c r="V78" s="34"/>
      <c r="W78" s="12">
        <f t="shared" ref="W78:W88" si="123">SUM(H78,K78,N78,Q78,T78)</f>
        <v>0</v>
      </c>
      <c r="X78" s="13" t="s">
        <v>6</v>
      </c>
      <c r="Y78" s="14">
        <f t="shared" ref="Y78:Y88" si="124">SUM(J78,M78,P78,S78,V78)</f>
        <v>0</v>
      </c>
      <c r="AA78" s="4">
        <f t="shared" si="104"/>
        <v>0</v>
      </c>
      <c r="AB78" s="4">
        <f t="shared" si="105"/>
        <v>0</v>
      </c>
      <c r="AC78" s="4">
        <f t="shared" si="106"/>
        <v>0</v>
      </c>
      <c r="AD78" s="4">
        <f t="shared" si="107"/>
        <v>0</v>
      </c>
      <c r="AE78" s="4">
        <f t="shared" si="108"/>
        <v>0</v>
      </c>
      <c r="AF78" s="4">
        <f t="shared" si="109"/>
        <v>0</v>
      </c>
      <c r="AG78" s="4">
        <f t="shared" si="110"/>
        <v>0</v>
      </c>
      <c r="AH78" s="4">
        <f t="shared" si="111"/>
        <v>0</v>
      </c>
      <c r="AI78" s="4">
        <f t="shared" si="112"/>
        <v>0</v>
      </c>
      <c r="AJ78" s="4">
        <f t="shared" si="113"/>
        <v>0</v>
      </c>
      <c r="AL78" s="4">
        <f t="shared" si="114"/>
        <v>0</v>
      </c>
      <c r="AM78" s="4">
        <f t="shared" si="115"/>
        <v>0</v>
      </c>
      <c r="AN78" s="4">
        <f t="shared" si="116"/>
        <v>0</v>
      </c>
      <c r="AO78" s="4">
        <f t="shared" si="117"/>
        <v>0</v>
      </c>
      <c r="AP78" s="4">
        <f t="shared" si="118"/>
        <v>0</v>
      </c>
      <c r="AQ78" s="4">
        <f t="shared" si="119"/>
        <v>0</v>
      </c>
      <c r="AR78" s="4">
        <f t="shared" si="120"/>
        <v>0</v>
      </c>
      <c r="AS78" s="4">
        <f t="shared" si="121"/>
        <v>0</v>
      </c>
      <c r="AT78" s="4">
        <f t="shared" si="122"/>
        <v>0</v>
      </c>
    </row>
    <row r="79" spans="2:64" x14ac:dyDescent="0.25">
      <c r="B79" s="17">
        <v>45833</v>
      </c>
      <c r="C79" s="25" t="s">
        <v>53</v>
      </c>
      <c r="D79" s="33"/>
      <c r="E79" s="11" t="s">
        <v>6</v>
      </c>
      <c r="F79" s="34"/>
      <c r="G79" s="21" t="s">
        <v>97</v>
      </c>
      <c r="H79" s="33"/>
      <c r="I79" s="11" t="s">
        <v>6</v>
      </c>
      <c r="J79" s="34"/>
      <c r="K79" s="33"/>
      <c r="L79" s="11" t="s">
        <v>6</v>
      </c>
      <c r="M79" s="34"/>
      <c r="N79" s="33"/>
      <c r="O79" s="11" t="s">
        <v>6</v>
      </c>
      <c r="P79" s="34"/>
      <c r="Q79" s="33"/>
      <c r="R79" s="11" t="s">
        <v>6</v>
      </c>
      <c r="S79" s="34"/>
      <c r="T79" s="33"/>
      <c r="U79" s="11" t="s">
        <v>6</v>
      </c>
      <c r="V79" s="34"/>
      <c r="W79" s="12">
        <f t="shared" si="123"/>
        <v>0</v>
      </c>
      <c r="X79" s="13" t="s">
        <v>6</v>
      </c>
      <c r="Y79" s="14">
        <f t="shared" si="124"/>
        <v>0</v>
      </c>
      <c r="AA79" s="4">
        <f t="shared" si="104"/>
        <v>0</v>
      </c>
      <c r="AB79" s="4">
        <f t="shared" si="105"/>
        <v>0</v>
      </c>
      <c r="AC79" s="4">
        <f t="shared" si="106"/>
        <v>0</v>
      </c>
      <c r="AD79" s="4">
        <f t="shared" si="107"/>
        <v>0</v>
      </c>
      <c r="AE79" s="4">
        <f t="shared" si="108"/>
        <v>0</v>
      </c>
      <c r="AF79" s="4">
        <f t="shared" si="109"/>
        <v>0</v>
      </c>
      <c r="AG79" s="4">
        <f t="shared" si="110"/>
        <v>0</v>
      </c>
      <c r="AH79" s="4">
        <f t="shared" si="111"/>
        <v>0</v>
      </c>
      <c r="AI79" s="4">
        <f t="shared" si="112"/>
        <v>0</v>
      </c>
      <c r="AJ79" s="4">
        <f t="shared" si="113"/>
        <v>0</v>
      </c>
      <c r="AL79" s="4">
        <f t="shared" si="114"/>
        <v>0</v>
      </c>
      <c r="AM79" s="4">
        <f t="shared" si="115"/>
        <v>0</v>
      </c>
      <c r="AN79" s="4">
        <f t="shared" si="116"/>
        <v>0</v>
      </c>
      <c r="AO79" s="4">
        <f t="shared" si="117"/>
        <v>0</v>
      </c>
      <c r="AP79" s="4">
        <f t="shared" si="118"/>
        <v>0</v>
      </c>
      <c r="AQ79" s="4">
        <f t="shared" si="119"/>
        <v>0</v>
      </c>
      <c r="AR79" s="4">
        <f t="shared" si="120"/>
        <v>0</v>
      </c>
      <c r="AS79" s="4">
        <f t="shared" si="121"/>
        <v>0</v>
      </c>
      <c r="AT79" s="4">
        <f t="shared" si="122"/>
        <v>0</v>
      </c>
    </row>
    <row r="80" spans="2:64" x14ac:dyDescent="0.25">
      <c r="B80" s="17">
        <v>45834</v>
      </c>
      <c r="C80" s="25" t="s">
        <v>37</v>
      </c>
      <c r="D80" s="33"/>
      <c r="E80" s="11" t="s">
        <v>6</v>
      </c>
      <c r="F80" s="34"/>
      <c r="G80" s="21" t="s">
        <v>42</v>
      </c>
      <c r="H80" s="33"/>
      <c r="I80" s="11" t="s">
        <v>6</v>
      </c>
      <c r="J80" s="34"/>
      <c r="K80" s="33"/>
      <c r="L80" s="11" t="s">
        <v>6</v>
      </c>
      <c r="M80" s="34"/>
      <c r="N80" s="33"/>
      <c r="O80" s="11" t="s">
        <v>6</v>
      </c>
      <c r="P80" s="34"/>
      <c r="Q80" s="33">
        <v>20</v>
      </c>
      <c r="R80" s="11" t="s">
        <v>6</v>
      </c>
      <c r="S80" s="34">
        <v>25</v>
      </c>
      <c r="T80" s="33">
        <v>15</v>
      </c>
      <c r="U80" s="11" t="s">
        <v>6</v>
      </c>
      <c r="V80" s="34">
        <v>11</v>
      </c>
      <c r="W80" s="12">
        <f t="shared" si="123"/>
        <v>35</v>
      </c>
      <c r="X80" s="13" t="s">
        <v>6</v>
      </c>
      <c r="Y80" s="14">
        <f t="shared" si="124"/>
        <v>36</v>
      </c>
      <c r="AA80" s="4">
        <f t="shared" si="104"/>
        <v>0</v>
      </c>
      <c r="AB80" s="4">
        <f t="shared" si="105"/>
        <v>0</v>
      </c>
      <c r="AC80" s="4">
        <f t="shared" si="106"/>
        <v>0</v>
      </c>
      <c r="AD80" s="4">
        <f t="shared" si="107"/>
        <v>0</v>
      </c>
      <c r="AE80" s="4">
        <f t="shared" si="108"/>
        <v>0</v>
      </c>
      <c r="AF80" s="4">
        <f t="shared" si="109"/>
        <v>0</v>
      </c>
      <c r="AG80" s="4">
        <f t="shared" si="110"/>
        <v>0</v>
      </c>
      <c r="AH80" s="4">
        <f t="shared" si="111"/>
        <v>0</v>
      </c>
      <c r="AI80" s="4">
        <f t="shared" si="112"/>
        <v>36</v>
      </c>
      <c r="AJ80" s="4">
        <f t="shared" si="113"/>
        <v>35</v>
      </c>
      <c r="AL80" s="4">
        <f t="shared" si="114"/>
        <v>0</v>
      </c>
      <c r="AM80" s="4">
        <f t="shared" si="115"/>
        <v>0</v>
      </c>
      <c r="AN80" s="4">
        <f t="shared" si="116"/>
        <v>0</v>
      </c>
      <c r="AO80" s="4">
        <f t="shared" si="117"/>
        <v>0</v>
      </c>
      <c r="AP80" s="4">
        <f t="shared" si="118"/>
        <v>0</v>
      </c>
      <c r="AQ80" s="4">
        <f t="shared" si="119"/>
        <v>0</v>
      </c>
      <c r="AR80" s="4">
        <f t="shared" si="120"/>
        <v>0</v>
      </c>
      <c r="AS80" s="4">
        <f t="shared" si="121"/>
        <v>36</v>
      </c>
      <c r="AT80" s="4">
        <f t="shared" si="122"/>
        <v>35</v>
      </c>
    </row>
    <row r="81" spans="2:64" x14ac:dyDescent="0.25">
      <c r="B81" s="17">
        <v>45834</v>
      </c>
      <c r="C81" s="25" t="s">
        <v>53</v>
      </c>
      <c r="D81" s="33"/>
      <c r="E81" s="11" t="s">
        <v>6</v>
      </c>
      <c r="F81" s="34"/>
      <c r="G81" s="21" t="s">
        <v>95</v>
      </c>
      <c r="H81" s="33"/>
      <c r="I81" s="11" t="s">
        <v>6</v>
      </c>
      <c r="J81" s="34"/>
      <c r="K81" s="33"/>
      <c r="L81" s="11" t="s">
        <v>6</v>
      </c>
      <c r="M81" s="34"/>
      <c r="N81" s="33"/>
      <c r="O81" s="11" t="s">
        <v>6</v>
      </c>
      <c r="P81" s="34"/>
      <c r="Q81" s="33">
        <v>22</v>
      </c>
      <c r="R81" s="11" t="s">
        <v>6</v>
      </c>
      <c r="S81" s="34">
        <v>25</v>
      </c>
      <c r="T81" s="33"/>
      <c r="U81" s="11" t="s">
        <v>6</v>
      </c>
      <c r="V81" s="34"/>
      <c r="W81" s="12">
        <f t="shared" si="123"/>
        <v>22</v>
      </c>
      <c r="X81" s="13" t="s">
        <v>6</v>
      </c>
      <c r="Y81" s="14">
        <f t="shared" si="124"/>
        <v>25</v>
      </c>
      <c r="AA81" s="4">
        <f t="shared" si="104"/>
        <v>0</v>
      </c>
      <c r="AB81" s="4">
        <f t="shared" si="105"/>
        <v>0</v>
      </c>
      <c r="AC81" s="4">
        <f t="shared" si="106"/>
        <v>0</v>
      </c>
      <c r="AD81" s="4">
        <f t="shared" si="107"/>
        <v>0</v>
      </c>
      <c r="AE81" s="4">
        <f t="shared" si="108"/>
        <v>0</v>
      </c>
      <c r="AF81" s="4">
        <f t="shared" si="109"/>
        <v>0</v>
      </c>
      <c r="AG81" s="4">
        <f t="shared" si="110"/>
        <v>0</v>
      </c>
      <c r="AH81" s="4">
        <f t="shared" si="111"/>
        <v>0</v>
      </c>
      <c r="AI81" s="4">
        <f t="shared" si="112"/>
        <v>25</v>
      </c>
      <c r="AJ81" s="4">
        <f t="shared" si="113"/>
        <v>22</v>
      </c>
      <c r="AL81" s="4">
        <f t="shared" si="114"/>
        <v>0</v>
      </c>
      <c r="AM81" s="4">
        <f t="shared" si="115"/>
        <v>0</v>
      </c>
      <c r="AN81" s="4">
        <f t="shared" si="116"/>
        <v>0</v>
      </c>
      <c r="AO81" s="4">
        <f t="shared" si="117"/>
        <v>0</v>
      </c>
      <c r="AP81" s="4">
        <f t="shared" si="118"/>
        <v>0</v>
      </c>
      <c r="AQ81" s="4">
        <f t="shared" si="119"/>
        <v>0</v>
      </c>
      <c r="AR81" s="4">
        <f t="shared" si="120"/>
        <v>0</v>
      </c>
      <c r="AS81" s="4">
        <f t="shared" si="121"/>
        <v>25</v>
      </c>
      <c r="AT81" s="4">
        <f t="shared" si="122"/>
        <v>22</v>
      </c>
    </row>
    <row r="82" spans="2:64" x14ac:dyDescent="0.25">
      <c r="B82" s="17">
        <v>45835</v>
      </c>
      <c r="C82" s="25" t="s">
        <v>94</v>
      </c>
      <c r="D82" s="33"/>
      <c r="E82" s="11" t="s">
        <v>6</v>
      </c>
      <c r="F82" s="34"/>
      <c r="G82" s="21" t="s">
        <v>97</v>
      </c>
      <c r="H82" s="33"/>
      <c r="I82" s="11" t="s">
        <v>6</v>
      </c>
      <c r="J82" s="34"/>
      <c r="K82" s="33"/>
      <c r="L82" s="11" t="s">
        <v>6</v>
      </c>
      <c r="M82" s="34"/>
      <c r="N82" s="33"/>
      <c r="O82" s="11" t="s">
        <v>6</v>
      </c>
      <c r="P82" s="34"/>
      <c r="Q82" s="33"/>
      <c r="R82" s="11" t="s">
        <v>6</v>
      </c>
      <c r="S82" s="34"/>
      <c r="T82" s="33"/>
      <c r="U82" s="11" t="s">
        <v>6</v>
      </c>
      <c r="V82" s="34"/>
      <c r="W82" s="12">
        <f t="shared" si="123"/>
        <v>0</v>
      </c>
      <c r="X82" s="13" t="s">
        <v>6</v>
      </c>
      <c r="Y82" s="14">
        <f t="shared" si="124"/>
        <v>0</v>
      </c>
      <c r="AA82" s="4">
        <f t="shared" si="104"/>
        <v>0</v>
      </c>
      <c r="AB82" s="4">
        <f t="shared" si="105"/>
        <v>0</v>
      </c>
      <c r="AC82" s="4">
        <f t="shared" si="106"/>
        <v>0</v>
      </c>
      <c r="AD82" s="4">
        <f t="shared" si="107"/>
        <v>0</v>
      </c>
      <c r="AE82" s="4">
        <f t="shared" si="108"/>
        <v>0</v>
      </c>
      <c r="AF82" s="4">
        <f t="shared" si="109"/>
        <v>0</v>
      </c>
      <c r="AG82" s="4">
        <f t="shared" si="110"/>
        <v>0</v>
      </c>
      <c r="AH82" s="4">
        <f t="shared" si="111"/>
        <v>0</v>
      </c>
      <c r="AI82" s="4">
        <f t="shared" si="112"/>
        <v>0</v>
      </c>
      <c r="AJ82" s="4">
        <f t="shared" si="113"/>
        <v>0</v>
      </c>
      <c r="AL82" s="4">
        <f t="shared" si="114"/>
        <v>0</v>
      </c>
      <c r="AM82" s="4">
        <f t="shared" si="115"/>
        <v>0</v>
      </c>
      <c r="AN82" s="4">
        <f t="shared" si="116"/>
        <v>0</v>
      </c>
      <c r="AO82" s="4">
        <f t="shared" si="117"/>
        <v>0</v>
      </c>
      <c r="AP82" s="4">
        <f t="shared" si="118"/>
        <v>0</v>
      </c>
      <c r="AQ82" s="4">
        <f t="shared" si="119"/>
        <v>0</v>
      </c>
      <c r="AR82" s="4">
        <f t="shared" si="120"/>
        <v>0</v>
      </c>
      <c r="AS82" s="4">
        <f t="shared" si="121"/>
        <v>0</v>
      </c>
      <c r="AT82" s="4">
        <f t="shared" si="122"/>
        <v>0</v>
      </c>
    </row>
    <row r="83" spans="2:64" x14ac:dyDescent="0.25">
      <c r="B83" s="17">
        <v>45835</v>
      </c>
      <c r="C83" s="25" t="s">
        <v>37</v>
      </c>
      <c r="D83" s="33"/>
      <c r="E83" s="11" t="s">
        <v>6</v>
      </c>
      <c r="F83" s="34"/>
      <c r="G83" s="21" t="s">
        <v>95</v>
      </c>
      <c r="H83" s="33"/>
      <c r="I83" s="11" t="s">
        <v>6</v>
      </c>
      <c r="J83" s="34"/>
      <c r="K83" s="33"/>
      <c r="L83" s="11" t="s">
        <v>6</v>
      </c>
      <c r="M83" s="34"/>
      <c r="N83" s="33"/>
      <c r="O83" s="11" t="s">
        <v>6</v>
      </c>
      <c r="P83" s="34"/>
      <c r="Q83" s="33"/>
      <c r="R83" s="11" t="s">
        <v>6</v>
      </c>
      <c r="S83" s="34"/>
      <c r="T83" s="33"/>
      <c r="U83" s="11" t="s">
        <v>6</v>
      </c>
      <c r="V83" s="34"/>
      <c r="W83" s="12">
        <f t="shared" si="123"/>
        <v>0</v>
      </c>
      <c r="X83" s="13" t="s">
        <v>6</v>
      </c>
      <c r="Y83" s="14">
        <f t="shared" si="124"/>
        <v>0</v>
      </c>
      <c r="AA83" s="4">
        <f t="shared" si="104"/>
        <v>0</v>
      </c>
      <c r="AB83" s="4">
        <f t="shared" si="105"/>
        <v>0</v>
      </c>
      <c r="AC83" s="4">
        <f t="shared" si="106"/>
        <v>0</v>
      </c>
      <c r="AD83" s="4">
        <f t="shared" si="107"/>
        <v>0</v>
      </c>
      <c r="AE83" s="4">
        <f t="shared" si="108"/>
        <v>0</v>
      </c>
      <c r="AF83" s="4">
        <f t="shared" si="109"/>
        <v>0</v>
      </c>
      <c r="AG83" s="4">
        <f t="shared" si="110"/>
        <v>0</v>
      </c>
      <c r="AH83" s="4">
        <f t="shared" si="111"/>
        <v>0</v>
      </c>
      <c r="AI83" s="4">
        <f t="shared" si="112"/>
        <v>0</v>
      </c>
      <c r="AJ83" s="4">
        <f t="shared" si="113"/>
        <v>0</v>
      </c>
      <c r="AL83" s="4">
        <f t="shared" si="114"/>
        <v>0</v>
      </c>
      <c r="AM83" s="4">
        <f t="shared" si="115"/>
        <v>0</v>
      </c>
      <c r="AN83" s="4">
        <f t="shared" si="116"/>
        <v>0</v>
      </c>
      <c r="AO83" s="4">
        <f t="shared" si="117"/>
        <v>0</v>
      </c>
      <c r="AP83" s="4">
        <f t="shared" si="118"/>
        <v>0</v>
      </c>
      <c r="AQ83" s="4">
        <f t="shared" si="119"/>
        <v>0</v>
      </c>
      <c r="AR83" s="4">
        <f t="shared" si="120"/>
        <v>0</v>
      </c>
      <c r="AS83" s="4">
        <f t="shared" si="121"/>
        <v>0</v>
      </c>
      <c r="AT83" s="4">
        <f t="shared" si="122"/>
        <v>0</v>
      </c>
    </row>
    <row r="84" spans="2:64" x14ac:dyDescent="0.25">
      <c r="B84" s="17">
        <v>45836</v>
      </c>
      <c r="C84" s="25" t="s">
        <v>42</v>
      </c>
      <c r="D84" s="33"/>
      <c r="E84" s="11" t="s">
        <v>6</v>
      </c>
      <c r="F84" s="34"/>
      <c r="G84" s="21" t="s">
        <v>97</v>
      </c>
      <c r="H84" s="33"/>
      <c r="I84" s="11" t="s">
        <v>6</v>
      </c>
      <c r="J84" s="34"/>
      <c r="K84" s="33"/>
      <c r="L84" s="11" t="s">
        <v>6</v>
      </c>
      <c r="M84" s="34"/>
      <c r="N84" s="33"/>
      <c r="O84" s="11" t="s">
        <v>6</v>
      </c>
      <c r="P84" s="34"/>
      <c r="Q84" s="33"/>
      <c r="R84" s="11" t="s">
        <v>6</v>
      </c>
      <c r="S84" s="34"/>
      <c r="T84" s="33"/>
      <c r="U84" s="11" t="s">
        <v>6</v>
      </c>
      <c r="V84" s="34"/>
      <c r="W84" s="12">
        <f t="shared" si="123"/>
        <v>0</v>
      </c>
      <c r="X84" s="13" t="s">
        <v>6</v>
      </c>
      <c r="Y84" s="14">
        <f t="shared" si="124"/>
        <v>0</v>
      </c>
      <c r="AA84" s="4">
        <f t="shared" si="104"/>
        <v>0</v>
      </c>
      <c r="AB84" s="4">
        <f t="shared" si="105"/>
        <v>0</v>
      </c>
      <c r="AC84" s="4">
        <f t="shared" si="106"/>
        <v>0</v>
      </c>
      <c r="AD84" s="4">
        <f t="shared" si="107"/>
        <v>0</v>
      </c>
      <c r="AE84" s="4">
        <f t="shared" si="108"/>
        <v>0</v>
      </c>
      <c r="AF84" s="4">
        <f t="shared" si="109"/>
        <v>0</v>
      </c>
      <c r="AG84" s="4">
        <f t="shared" si="110"/>
        <v>0</v>
      </c>
      <c r="AH84" s="4">
        <f t="shared" si="111"/>
        <v>0</v>
      </c>
      <c r="AI84" s="4">
        <f t="shared" si="112"/>
        <v>0</v>
      </c>
      <c r="AJ84" s="4">
        <f t="shared" si="113"/>
        <v>0</v>
      </c>
      <c r="AL84" s="4">
        <f t="shared" si="114"/>
        <v>0</v>
      </c>
      <c r="AM84" s="4">
        <f t="shared" si="115"/>
        <v>0</v>
      </c>
      <c r="AN84" s="4">
        <f t="shared" si="116"/>
        <v>0</v>
      </c>
      <c r="AO84" s="4">
        <f t="shared" si="117"/>
        <v>0</v>
      </c>
      <c r="AP84" s="4">
        <f t="shared" si="118"/>
        <v>0</v>
      </c>
      <c r="AQ84" s="4">
        <f t="shared" si="119"/>
        <v>0</v>
      </c>
      <c r="AR84" s="4">
        <f t="shared" si="120"/>
        <v>0</v>
      </c>
      <c r="AS84" s="4">
        <f t="shared" si="121"/>
        <v>0</v>
      </c>
      <c r="AT84" s="4">
        <f t="shared" si="122"/>
        <v>0</v>
      </c>
    </row>
    <row r="85" spans="2:64" x14ac:dyDescent="0.25">
      <c r="B85" s="17">
        <v>45836</v>
      </c>
      <c r="C85" s="25" t="s">
        <v>53</v>
      </c>
      <c r="D85" s="33"/>
      <c r="E85" s="11" t="s">
        <v>6</v>
      </c>
      <c r="F85" s="34"/>
      <c r="G85" s="21" t="s">
        <v>94</v>
      </c>
      <c r="H85" s="33"/>
      <c r="I85" s="11" t="s">
        <v>6</v>
      </c>
      <c r="J85" s="34"/>
      <c r="K85" s="33"/>
      <c r="L85" s="11" t="s">
        <v>6</v>
      </c>
      <c r="M85" s="34"/>
      <c r="N85" s="33"/>
      <c r="O85" s="11" t="s">
        <v>6</v>
      </c>
      <c r="P85" s="34"/>
      <c r="Q85" s="33"/>
      <c r="R85" s="11" t="s">
        <v>6</v>
      </c>
      <c r="S85" s="34"/>
      <c r="T85" s="33"/>
      <c r="U85" s="11" t="s">
        <v>6</v>
      </c>
      <c r="V85" s="34"/>
      <c r="W85" s="12">
        <f t="shared" si="123"/>
        <v>0</v>
      </c>
      <c r="X85" s="13" t="s">
        <v>6</v>
      </c>
      <c r="Y85" s="14">
        <f t="shared" si="124"/>
        <v>0</v>
      </c>
      <c r="AA85" s="4">
        <f t="shared" si="104"/>
        <v>0</v>
      </c>
      <c r="AB85" s="4">
        <f t="shared" si="105"/>
        <v>0</v>
      </c>
      <c r="AC85" s="4">
        <f t="shared" si="106"/>
        <v>0</v>
      </c>
      <c r="AD85" s="4">
        <f t="shared" si="107"/>
        <v>0</v>
      </c>
      <c r="AE85" s="4">
        <f t="shared" si="108"/>
        <v>0</v>
      </c>
      <c r="AF85" s="4">
        <f t="shared" si="109"/>
        <v>0</v>
      </c>
      <c r="AG85" s="4">
        <f t="shared" si="110"/>
        <v>0</v>
      </c>
      <c r="AH85" s="4">
        <f t="shared" si="111"/>
        <v>0</v>
      </c>
      <c r="AI85" s="4">
        <f t="shared" si="112"/>
        <v>0</v>
      </c>
      <c r="AJ85" s="4">
        <f t="shared" si="113"/>
        <v>0</v>
      </c>
      <c r="AL85" s="4">
        <f t="shared" si="114"/>
        <v>0</v>
      </c>
      <c r="AM85" s="4">
        <f t="shared" si="115"/>
        <v>0</v>
      </c>
      <c r="AN85" s="4">
        <f t="shared" si="116"/>
        <v>0</v>
      </c>
      <c r="AO85" s="4">
        <f t="shared" si="117"/>
        <v>0</v>
      </c>
      <c r="AP85" s="4">
        <f t="shared" si="118"/>
        <v>0</v>
      </c>
      <c r="AQ85" s="4">
        <f t="shared" si="119"/>
        <v>0</v>
      </c>
      <c r="AR85" s="4">
        <f t="shared" si="120"/>
        <v>0</v>
      </c>
      <c r="AS85" s="4">
        <f t="shared" si="121"/>
        <v>0</v>
      </c>
      <c r="AT85" s="4">
        <f t="shared" si="122"/>
        <v>0</v>
      </c>
    </row>
    <row r="86" spans="2:64" x14ac:dyDescent="0.25">
      <c r="B86" s="17">
        <v>45837</v>
      </c>
      <c r="C86" s="25" t="s">
        <v>97</v>
      </c>
      <c r="D86" s="33"/>
      <c r="E86" s="11" t="s">
        <v>6</v>
      </c>
      <c r="F86" s="34"/>
      <c r="G86" s="21" t="s">
        <v>37</v>
      </c>
      <c r="H86" s="33"/>
      <c r="I86" s="11" t="s">
        <v>6</v>
      </c>
      <c r="J86" s="34"/>
      <c r="K86" s="33"/>
      <c r="L86" s="11" t="s">
        <v>6</v>
      </c>
      <c r="M86" s="34"/>
      <c r="N86" s="33"/>
      <c r="O86" s="11" t="s">
        <v>6</v>
      </c>
      <c r="P86" s="34"/>
      <c r="Q86" s="33"/>
      <c r="R86" s="11" t="s">
        <v>6</v>
      </c>
      <c r="S86" s="34"/>
      <c r="T86" s="33"/>
      <c r="U86" s="11" t="s">
        <v>6</v>
      </c>
      <c r="V86" s="34"/>
      <c r="W86" s="12">
        <f t="shared" si="123"/>
        <v>0</v>
      </c>
      <c r="X86" s="13" t="s">
        <v>6</v>
      </c>
      <c r="Y86" s="14">
        <f t="shared" si="124"/>
        <v>0</v>
      </c>
      <c r="AA86" s="4">
        <f t="shared" si="104"/>
        <v>0</v>
      </c>
      <c r="AB86" s="4">
        <f t="shared" si="105"/>
        <v>0</v>
      </c>
      <c r="AC86" s="4">
        <f t="shared" si="106"/>
        <v>0</v>
      </c>
      <c r="AD86" s="4">
        <f t="shared" si="107"/>
        <v>0</v>
      </c>
      <c r="AE86" s="4">
        <f t="shared" si="108"/>
        <v>0</v>
      </c>
      <c r="AF86" s="4">
        <f t="shared" si="109"/>
        <v>0</v>
      </c>
      <c r="AG86" s="4">
        <f t="shared" si="110"/>
        <v>0</v>
      </c>
      <c r="AH86" s="4">
        <f t="shared" si="111"/>
        <v>0</v>
      </c>
      <c r="AI86" s="4">
        <f t="shared" si="112"/>
        <v>0</v>
      </c>
      <c r="AJ86" s="4">
        <f t="shared" si="113"/>
        <v>0</v>
      </c>
      <c r="AL86" s="4">
        <f t="shared" si="114"/>
        <v>0</v>
      </c>
      <c r="AM86" s="4">
        <f t="shared" si="115"/>
        <v>0</v>
      </c>
      <c r="AN86" s="4">
        <f t="shared" si="116"/>
        <v>0</v>
      </c>
      <c r="AO86" s="4">
        <f t="shared" si="117"/>
        <v>0</v>
      </c>
      <c r="AP86" s="4">
        <f t="shared" si="118"/>
        <v>0</v>
      </c>
      <c r="AQ86" s="4">
        <f t="shared" si="119"/>
        <v>0</v>
      </c>
      <c r="AR86" s="4">
        <f t="shared" si="120"/>
        <v>0</v>
      </c>
      <c r="AS86" s="4">
        <f t="shared" si="121"/>
        <v>0</v>
      </c>
      <c r="AT86" s="4">
        <f t="shared" si="122"/>
        <v>0</v>
      </c>
    </row>
    <row r="87" spans="2:64" x14ac:dyDescent="0.25">
      <c r="B87" s="17">
        <v>45837</v>
      </c>
      <c r="C87" s="25" t="s">
        <v>95</v>
      </c>
      <c r="D87" s="33"/>
      <c r="E87" s="11" t="s">
        <v>6</v>
      </c>
      <c r="F87" s="34"/>
      <c r="G87" s="21" t="s">
        <v>94</v>
      </c>
      <c r="H87" s="33"/>
      <c r="I87" s="11" t="s">
        <v>6</v>
      </c>
      <c r="J87" s="34"/>
      <c r="K87" s="33"/>
      <c r="L87" s="11" t="s">
        <v>6</v>
      </c>
      <c r="M87" s="34"/>
      <c r="N87" s="33"/>
      <c r="O87" s="11" t="s">
        <v>6</v>
      </c>
      <c r="P87" s="34"/>
      <c r="Q87" s="33"/>
      <c r="R87" s="11" t="s">
        <v>6</v>
      </c>
      <c r="S87" s="34"/>
      <c r="T87" s="33"/>
      <c r="U87" s="11" t="s">
        <v>6</v>
      </c>
      <c r="V87" s="34"/>
      <c r="W87" s="12">
        <f t="shared" si="123"/>
        <v>0</v>
      </c>
      <c r="X87" s="13" t="s">
        <v>6</v>
      </c>
      <c r="Y87" s="14">
        <f t="shared" si="124"/>
        <v>0</v>
      </c>
      <c r="AA87" s="4">
        <f t="shared" si="104"/>
        <v>0</v>
      </c>
      <c r="AB87" s="4">
        <f t="shared" si="105"/>
        <v>0</v>
      </c>
      <c r="AC87" s="4">
        <f t="shared" si="106"/>
        <v>0</v>
      </c>
      <c r="AD87" s="4">
        <f t="shared" si="107"/>
        <v>0</v>
      </c>
      <c r="AE87" s="4">
        <f t="shared" si="108"/>
        <v>0</v>
      </c>
      <c r="AF87" s="4">
        <f t="shared" si="109"/>
        <v>0</v>
      </c>
      <c r="AG87" s="4">
        <f t="shared" si="110"/>
        <v>0</v>
      </c>
      <c r="AH87" s="4">
        <f t="shared" si="111"/>
        <v>0</v>
      </c>
      <c r="AI87" s="4">
        <f t="shared" si="112"/>
        <v>0</v>
      </c>
      <c r="AJ87" s="4">
        <f t="shared" si="113"/>
        <v>0</v>
      </c>
      <c r="AL87" s="4">
        <f t="shared" si="114"/>
        <v>0</v>
      </c>
      <c r="AM87" s="4">
        <f t="shared" si="115"/>
        <v>0</v>
      </c>
      <c r="AN87" s="4">
        <f t="shared" si="116"/>
        <v>0</v>
      </c>
      <c r="AO87" s="4">
        <f t="shared" si="117"/>
        <v>0</v>
      </c>
      <c r="AP87" s="4">
        <f t="shared" si="118"/>
        <v>0</v>
      </c>
      <c r="AQ87" s="4">
        <f t="shared" si="119"/>
        <v>0</v>
      </c>
      <c r="AR87" s="4">
        <f t="shared" si="120"/>
        <v>0</v>
      </c>
      <c r="AS87" s="4">
        <f t="shared" si="121"/>
        <v>0</v>
      </c>
      <c r="AT87" s="4">
        <f t="shared" si="122"/>
        <v>0</v>
      </c>
    </row>
    <row r="88" spans="2:64" x14ac:dyDescent="0.25">
      <c r="B88" s="17">
        <v>45837</v>
      </c>
      <c r="C88" s="25" t="s">
        <v>42</v>
      </c>
      <c r="D88" s="33"/>
      <c r="E88" s="11" t="s">
        <v>6</v>
      </c>
      <c r="F88" s="34"/>
      <c r="G88" s="21" t="s">
        <v>53</v>
      </c>
      <c r="H88" s="33"/>
      <c r="I88" s="11" t="s">
        <v>6</v>
      </c>
      <c r="J88" s="34"/>
      <c r="K88" s="33"/>
      <c r="L88" s="11" t="s">
        <v>6</v>
      </c>
      <c r="M88" s="34"/>
      <c r="N88" s="33"/>
      <c r="O88" s="11" t="s">
        <v>6</v>
      </c>
      <c r="P88" s="34"/>
      <c r="Q88" s="33"/>
      <c r="R88" s="11" t="s">
        <v>6</v>
      </c>
      <c r="S88" s="34"/>
      <c r="T88" s="33"/>
      <c r="U88" s="11" t="s">
        <v>6</v>
      </c>
      <c r="V88" s="34"/>
      <c r="W88" s="12">
        <f t="shared" si="123"/>
        <v>0</v>
      </c>
      <c r="X88" s="13" t="s">
        <v>6</v>
      </c>
      <c r="Y88" s="14">
        <f t="shared" si="124"/>
        <v>0</v>
      </c>
      <c r="AA88" s="4">
        <f t="shared" si="104"/>
        <v>0</v>
      </c>
      <c r="AB88" s="4">
        <f t="shared" si="105"/>
        <v>0</v>
      </c>
      <c r="AC88" s="4">
        <f t="shared" si="106"/>
        <v>0</v>
      </c>
      <c r="AD88" s="4">
        <f t="shared" si="107"/>
        <v>0</v>
      </c>
      <c r="AE88" s="4">
        <f t="shared" si="108"/>
        <v>0</v>
      </c>
      <c r="AF88" s="4">
        <f t="shared" si="109"/>
        <v>0</v>
      </c>
      <c r="AG88" s="4">
        <f t="shared" si="110"/>
        <v>0</v>
      </c>
      <c r="AH88" s="4">
        <f t="shared" si="111"/>
        <v>0</v>
      </c>
      <c r="AI88" s="4">
        <f t="shared" si="112"/>
        <v>0</v>
      </c>
      <c r="AJ88" s="4">
        <f t="shared" si="113"/>
        <v>0</v>
      </c>
      <c r="AL88" s="4">
        <f t="shared" si="114"/>
        <v>0</v>
      </c>
      <c r="AM88" s="4">
        <f t="shared" si="115"/>
        <v>0</v>
      </c>
      <c r="AN88" s="4">
        <f t="shared" si="116"/>
        <v>0</v>
      </c>
      <c r="AO88" s="4">
        <f t="shared" si="117"/>
        <v>0</v>
      </c>
      <c r="AP88" s="4">
        <f t="shared" si="118"/>
        <v>0</v>
      </c>
      <c r="AQ88" s="4">
        <f t="shared" si="119"/>
        <v>0</v>
      </c>
      <c r="AR88" s="4">
        <f t="shared" si="120"/>
        <v>0</v>
      </c>
      <c r="AS88" s="4">
        <f t="shared" si="121"/>
        <v>0</v>
      </c>
      <c r="AT88" s="4">
        <f t="shared" si="122"/>
        <v>0</v>
      </c>
    </row>
    <row r="90" spans="2:64" ht="15" x14ac:dyDescent="0.25">
      <c r="B90" s="67" t="s">
        <v>65</v>
      </c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AU90" s="60" t="s">
        <v>72</v>
      </c>
      <c r="AV90" s="61"/>
      <c r="AW90" s="62"/>
      <c r="AX90" s="60" t="s">
        <v>14</v>
      </c>
      <c r="AY90" s="61"/>
      <c r="AZ90" s="62"/>
      <c r="BA90" s="60" t="s">
        <v>54</v>
      </c>
      <c r="BB90" s="61"/>
      <c r="BC90" s="61"/>
      <c r="BD90" s="61"/>
      <c r="BE90" s="61"/>
      <c r="BF90" s="62"/>
      <c r="BG90" s="60" t="s">
        <v>55</v>
      </c>
      <c r="BH90" s="61"/>
      <c r="BI90" s="62"/>
      <c r="BJ90" s="60" t="s">
        <v>56</v>
      </c>
      <c r="BK90" s="61"/>
      <c r="BL90" s="62"/>
    </row>
    <row r="91" spans="2:64" ht="14.25" x14ac:dyDescent="0.25">
      <c r="B91" s="63" t="s">
        <v>66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AU91" s="32" t="s">
        <v>43</v>
      </c>
      <c r="AV91" s="32" t="s">
        <v>44</v>
      </c>
      <c r="AW91" s="32" t="s">
        <v>45</v>
      </c>
      <c r="AX91" s="32" t="s">
        <v>69</v>
      </c>
      <c r="AY91" s="32" t="s">
        <v>20</v>
      </c>
      <c r="AZ91" s="32" t="s">
        <v>25</v>
      </c>
      <c r="BA91" s="32" t="s">
        <v>15</v>
      </c>
      <c r="BB91" s="32" t="s">
        <v>17</v>
      </c>
      <c r="BC91" s="32" t="s">
        <v>16</v>
      </c>
      <c r="BD91" s="32" t="s">
        <v>26</v>
      </c>
      <c r="BE91" s="32" t="s">
        <v>27</v>
      </c>
      <c r="BF91" s="32" t="s">
        <v>28</v>
      </c>
      <c r="BG91" s="32" t="s">
        <v>20</v>
      </c>
      <c r="BH91" s="32" t="s">
        <v>70</v>
      </c>
      <c r="BI91" s="32" t="s">
        <v>71</v>
      </c>
      <c r="BJ91" s="32" t="s">
        <v>20</v>
      </c>
      <c r="BK91" s="32" t="s">
        <v>70</v>
      </c>
      <c r="BL91" s="32" t="s">
        <v>71</v>
      </c>
    </row>
    <row r="92" spans="2:64" x14ac:dyDescent="0.25">
      <c r="B92" s="16" t="s">
        <v>2</v>
      </c>
      <c r="C92" s="24"/>
      <c r="D92" s="64" t="s">
        <v>3</v>
      </c>
      <c r="E92" s="64"/>
      <c r="F92" s="64"/>
      <c r="G92" s="20"/>
      <c r="H92" s="65" t="s">
        <v>4</v>
      </c>
      <c r="I92" s="65"/>
      <c r="J92" s="65"/>
      <c r="K92" s="65" t="s">
        <v>5</v>
      </c>
      <c r="L92" s="65"/>
      <c r="M92" s="65"/>
      <c r="N92" s="65" t="s">
        <v>7</v>
      </c>
      <c r="O92" s="65"/>
      <c r="P92" s="65"/>
      <c r="Q92" s="65" t="s">
        <v>8</v>
      </c>
      <c r="R92" s="65"/>
      <c r="S92" s="65"/>
      <c r="T92" s="65" t="s">
        <v>9</v>
      </c>
      <c r="U92" s="65"/>
      <c r="V92" s="65"/>
      <c r="W92" s="65" t="s">
        <v>10</v>
      </c>
      <c r="X92" s="65"/>
      <c r="Y92" s="65"/>
      <c r="AA92" s="4" t="s">
        <v>38</v>
      </c>
      <c r="AB92" s="4" t="s">
        <v>23</v>
      </c>
      <c r="AC92" s="4" t="s">
        <v>20</v>
      </c>
      <c r="AD92" s="4" t="s">
        <v>18</v>
      </c>
      <c r="AE92" s="4" t="s">
        <v>19</v>
      </c>
      <c r="AF92" s="4" t="s">
        <v>15</v>
      </c>
      <c r="AG92" s="8" t="s">
        <v>17</v>
      </c>
      <c r="AH92" s="8" t="s">
        <v>16</v>
      </c>
      <c r="AI92" s="4" t="s">
        <v>21</v>
      </c>
      <c r="AJ92" s="4" t="s">
        <v>22</v>
      </c>
      <c r="AL92" s="4" t="s">
        <v>24</v>
      </c>
      <c r="AM92" s="4" t="s">
        <v>25</v>
      </c>
      <c r="AN92" s="4" t="s">
        <v>18</v>
      </c>
      <c r="AO92" s="4" t="s">
        <v>19</v>
      </c>
      <c r="AP92" s="8" t="s">
        <v>26</v>
      </c>
      <c r="AQ92" s="8" t="s">
        <v>27</v>
      </c>
      <c r="AR92" s="8" t="s">
        <v>28</v>
      </c>
      <c r="AS92" s="4" t="s">
        <v>21</v>
      </c>
      <c r="AT92" s="4" t="s">
        <v>22</v>
      </c>
      <c r="AU92" s="31">
        <v>1</v>
      </c>
      <c r="AV92" s="30" t="str">
        <f>VLOOKUP($AU92,Dummy!$A:$R,2,FALSE)</f>
        <v>Polônia</v>
      </c>
      <c r="AW92" s="28">
        <f>VLOOKUP($AU92,Dummy!$A:$R,3,FALSE)</f>
        <v>6</v>
      </c>
      <c r="AX92" s="28">
        <f>VLOOKUP($AU92,Dummy!$A:$R,4,FALSE)</f>
        <v>2</v>
      </c>
      <c r="AY92" s="28">
        <f>VLOOKUP($AU92,Dummy!$A:$R,5,FALSE)</f>
        <v>2</v>
      </c>
      <c r="AZ92" s="28">
        <f>VLOOKUP($AU92,Dummy!$A:$R,6,FALSE)</f>
        <v>0</v>
      </c>
      <c r="BA92" s="28">
        <f>VLOOKUP($AU92,Dummy!$A:$R,7,FALSE)</f>
        <v>0</v>
      </c>
      <c r="BB92" s="28">
        <f>VLOOKUP($AU92,Dummy!$A:$R,8,FALSE)</f>
        <v>2</v>
      </c>
      <c r="BC92" s="28">
        <f>VLOOKUP($AU92,Dummy!$A:$R,9,FALSE)</f>
        <v>0</v>
      </c>
      <c r="BD92" s="28">
        <f>VLOOKUP($AU92,Dummy!$A:$R,10,FALSE)</f>
        <v>0</v>
      </c>
      <c r="BE92" s="28">
        <f>VLOOKUP($AU92,Dummy!$A:$R,11,FALSE)</f>
        <v>0</v>
      </c>
      <c r="BF92" s="28">
        <f>VLOOKUP($AU92,Dummy!$A:$R,12,FALSE)</f>
        <v>0</v>
      </c>
      <c r="BG92" s="28">
        <f>VLOOKUP($AU92,Dummy!$A:$R,13,FALSE)</f>
        <v>6</v>
      </c>
      <c r="BH92" s="28">
        <f>VLOOKUP($AU92,Dummy!$A:$R,14,FALSE)</f>
        <v>2</v>
      </c>
      <c r="BI92" s="29">
        <f>VLOOKUP($AU92,Dummy!$A:$R,15,FALSE)</f>
        <v>3000</v>
      </c>
      <c r="BJ92" s="28">
        <f>VLOOKUP($AU92,Dummy!$A:$R,16,FALSE)</f>
        <v>206</v>
      </c>
      <c r="BK92" s="28">
        <f>VLOOKUP($AU92,Dummy!$A:$R,17,FALSE)</f>
        <v>200</v>
      </c>
      <c r="BL92" s="29">
        <f>VLOOKUP($AU92,Dummy!$A:$R,18,FALSE)</f>
        <v>1030</v>
      </c>
    </row>
    <row r="93" spans="2:64" x14ac:dyDescent="0.25">
      <c r="B93" s="17">
        <v>45854</v>
      </c>
      <c r="C93" s="25" t="s">
        <v>51</v>
      </c>
      <c r="D93" s="33"/>
      <c r="E93" s="11" t="s">
        <v>6</v>
      </c>
      <c r="F93" s="34"/>
      <c r="G93" s="21" t="s">
        <v>41</v>
      </c>
      <c r="H93" s="33"/>
      <c r="I93" s="11" t="s">
        <v>6</v>
      </c>
      <c r="J93" s="34"/>
      <c r="K93" s="33"/>
      <c r="L93" s="11" t="s">
        <v>6</v>
      </c>
      <c r="M93" s="34"/>
      <c r="N93" s="33"/>
      <c r="O93" s="11" t="s">
        <v>6</v>
      </c>
      <c r="P93" s="34"/>
      <c r="Q93" s="33"/>
      <c r="R93" s="11" t="s">
        <v>6</v>
      </c>
      <c r="S93" s="34"/>
      <c r="T93" s="33"/>
      <c r="U93" s="11" t="s">
        <v>6</v>
      </c>
      <c r="V93" s="34"/>
      <c r="W93" s="12">
        <f>SUM(H93,K93,N93,Q93,T93)</f>
        <v>0</v>
      </c>
      <c r="X93" s="13" t="s">
        <v>6</v>
      </c>
      <c r="Y93" s="14">
        <f>SUM(J93,M93,P93,S93,V93)</f>
        <v>0</v>
      </c>
      <c r="AA93" s="4">
        <f>AD93+AE93</f>
        <v>0</v>
      </c>
      <c r="AB93" s="4">
        <f>IF(OR(D93="",F93=""),0,IF(D93&gt;F93,C93,G93))</f>
        <v>0</v>
      </c>
      <c r="AC93" s="4">
        <f>IF(OR(D93="",F93=""),0,1)</f>
        <v>0</v>
      </c>
      <c r="AD93" s="4">
        <f>IF(OR(D93="",F93=""),0,IF(D93&gt;F93,D93,F93))</f>
        <v>0</v>
      </c>
      <c r="AE93" s="4">
        <f>IF(OR(D93="",F93=""),0,IF(D93&gt;F93,F93,D93))</f>
        <v>0</v>
      </c>
      <c r="AF93" s="4">
        <f>IF(AND(AD93=3,AE93=0),1,0)</f>
        <v>0</v>
      </c>
      <c r="AG93" s="4">
        <f>IF(AND(AD93=3,AE93=1),1,0)</f>
        <v>0</v>
      </c>
      <c r="AH93" s="4">
        <f>IF(AND(AD93=3,AE93=2),1,0)</f>
        <v>0</v>
      </c>
      <c r="AI93" s="4">
        <f>IF(D93&gt;F93,SUM(H93,K93,N93,Q93,T93,),SUM(J93,M93,P93,S93,V93))</f>
        <v>0</v>
      </c>
      <c r="AJ93" s="4">
        <f>IF(D93&gt;F93,SUM(J93,M93,P93,S93,V93),SUM(H93,K93,N93,Q93,T93))</f>
        <v>0</v>
      </c>
      <c r="AL93" s="4">
        <f>IF(OR(D93="",F93=""),0,IF(D93&lt;F93,C93,G93))</f>
        <v>0</v>
      </c>
      <c r="AM93" s="4">
        <f>IF(OR(D93="",F93=""),0,1)</f>
        <v>0</v>
      </c>
      <c r="AN93" s="4">
        <f>IF(OR(D93="",F93=""),0,IF(D93&lt;F93,D93,F93))</f>
        <v>0</v>
      </c>
      <c r="AO93" s="4">
        <f>IF(OR(D93="",F93=""),0,IF(D93&lt;F93,F93,D93))</f>
        <v>0</v>
      </c>
      <c r="AP93" s="4">
        <f>IF(AND(AN93=2,AO93=3),1,0)</f>
        <v>0</v>
      </c>
      <c r="AQ93" s="4">
        <f>IF(AND(AN93=1,AO93=3),1,0)</f>
        <v>0</v>
      </c>
      <c r="AR93" s="4">
        <f>IF(AND(AN93=0,AO93=3),1,0)</f>
        <v>0</v>
      </c>
      <c r="AS93" s="4">
        <f>IF(D93&lt;F93,SUM(H93,K93,N93,Q93,T93,),SUM(J93,M93,P93,S93,V93))</f>
        <v>0</v>
      </c>
      <c r="AT93" s="4">
        <f>IF(D93&lt;F93,SUM(J93,M93,P93,S93,V93),SUM(H93,K93,N93,Q93,T93))</f>
        <v>0</v>
      </c>
      <c r="AU93" s="31">
        <v>2</v>
      </c>
      <c r="AV93" s="30" t="str">
        <f>VLOOKUP($AU93,Dummy!$A:$R,2,FALSE)</f>
        <v>Itália</v>
      </c>
      <c r="AW93" s="28">
        <f>VLOOKUP($AU93,Dummy!$A:$R,3,FALSE)</f>
        <v>5</v>
      </c>
      <c r="AX93" s="28">
        <f>VLOOKUP($AU93,Dummy!$A:$R,4,FALSE)</f>
        <v>2</v>
      </c>
      <c r="AY93" s="28">
        <f>VLOOKUP($AU93,Dummy!$A:$R,5,FALSE)</f>
        <v>2</v>
      </c>
      <c r="AZ93" s="28">
        <f>VLOOKUP($AU93,Dummy!$A:$R,6,FALSE)</f>
        <v>0</v>
      </c>
      <c r="BA93" s="28">
        <f>VLOOKUP($AU93,Dummy!$A:$R,7,FALSE)</f>
        <v>0</v>
      </c>
      <c r="BB93" s="28">
        <f>VLOOKUP($AU93,Dummy!$A:$R,8,FALSE)</f>
        <v>1</v>
      </c>
      <c r="BC93" s="28">
        <f>VLOOKUP($AU93,Dummy!$A:$R,9,FALSE)</f>
        <v>1</v>
      </c>
      <c r="BD93" s="28">
        <f>VLOOKUP($AU93,Dummy!$A:$R,10,FALSE)</f>
        <v>0</v>
      </c>
      <c r="BE93" s="28">
        <f>VLOOKUP($AU93,Dummy!$A:$R,11,FALSE)</f>
        <v>0</v>
      </c>
      <c r="BF93" s="28">
        <f>VLOOKUP($AU93,Dummy!$A:$R,12,FALSE)</f>
        <v>0</v>
      </c>
      <c r="BG93" s="28">
        <f>VLOOKUP($AU93,Dummy!$A:$R,13,FALSE)</f>
        <v>6</v>
      </c>
      <c r="BH93" s="28">
        <f>VLOOKUP($AU93,Dummy!$A:$R,14,FALSE)</f>
        <v>3</v>
      </c>
      <c r="BI93" s="29">
        <f>VLOOKUP($AU93,Dummy!$A:$R,15,FALSE)</f>
        <v>2000</v>
      </c>
      <c r="BJ93" s="28">
        <f>VLOOKUP($AU93,Dummy!$A:$R,16,FALSE)</f>
        <v>203</v>
      </c>
      <c r="BK93" s="28">
        <f>VLOOKUP($AU93,Dummy!$A:$R,17,FALSE)</f>
        <v>182</v>
      </c>
      <c r="BL93" s="29">
        <f>VLOOKUP($AU93,Dummy!$A:$R,18,FALSE)</f>
        <v>1115.3846153846155</v>
      </c>
    </row>
    <row r="94" spans="2:64" x14ac:dyDescent="0.25">
      <c r="B94" s="17">
        <v>45854</v>
      </c>
      <c r="C94" s="25" t="s">
        <v>49</v>
      </c>
      <c r="D94" s="33"/>
      <c r="E94" s="11" t="s">
        <v>6</v>
      </c>
      <c r="F94" s="34"/>
      <c r="G94" s="21" t="s">
        <v>95</v>
      </c>
      <c r="H94" s="33"/>
      <c r="I94" s="11" t="s">
        <v>6</v>
      </c>
      <c r="J94" s="34"/>
      <c r="K94" s="33"/>
      <c r="L94" s="11" t="s">
        <v>6</v>
      </c>
      <c r="M94" s="34"/>
      <c r="N94" s="33"/>
      <c r="O94" s="11" t="s">
        <v>6</v>
      </c>
      <c r="P94" s="34"/>
      <c r="Q94" s="33"/>
      <c r="R94" s="11" t="s">
        <v>6</v>
      </c>
      <c r="S94" s="34"/>
      <c r="T94" s="33"/>
      <c r="U94" s="11" t="s">
        <v>6</v>
      </c>
      <c r="V94" s="34"/>
      <c r="W94" s="12">
        <f t="shared" ref="W94:W104" si="125">SUM(H94,K94,N94,Q94,T94)</f>
        <v>0</v>
      </c>
      <c r="X94" s="13" t="s">
        <v>6</v>
      </c>
      <c r="Y94" s="14">
        <f t="shared" ref="Y94:Y104" si="126">SUM(J94,M94,P94,S94,V94)</f>
        <v>0</v>
      </c>
      <c r="AA94" s="4">
        <f t="shared" ref="AA94:AA104" si="127">AD94+AE94</f>
        <v>0</v>
      </c>
      <c r="AB94" s="4">
        <f t="shared" ref="AB94:AB104" si="128">IF(OR(D94="",F94=""),0,IF(D94&gt;F94,C94,G94))</f>
        <v>0</v>
      </c>
      <c r="AC94" s="4">
        <f t="shared" ref="AC94:AC104" si="129">IF(OR(D94="",F94=""),0,1)</f>
        <v>0</v>
      </c>
      <c r="AD94" s="4">
        <f t="shared" ref="AD94:AD104" si="130">IF(OR(D94="",F94=""),0,IF(D94&gt;F94,D94,F94))</f>
        <v>0</v>
      </c>
      <c r="AE94" s="4">
        <f t="shared" ref="AE94:AE104" si="131">IF(OR(D94="",F94=""),0,IF(D94&gt;F94,F94,D94))</f>
        <v>0</v>
      </c>
      <c r="AF94" s="4">
        <f t="shared" ref="AF94:AF104" si="132">IF(AND(AD94=3,AE94=0),1,0)</f>
        <v>0</v>
      </c>
      <c r="AG94" s="4">
        <f t="shared" ref="AG94:AG104" si="133">IF(AND(AD94=3,AE94=1),1,0)</f>
        <v>0</v>
      </c>
      <c r="AH94" s="4">
        <f t="shared" ref="AH94:AH104" si="134">IF(AND(AD94=3,AE94=2),1,0)</f>
        <v>0</v>
      </c>
      <c r="AI94" s="4">
        <f t="shared" ref="AI94:AI104" si="135">IF(D94&gt;F94,SUM(H94,K94,N94,Q94,T94,),SUM(J94,M94,P94,S94,V94))</f>
        <v>0</v>
      </c>
      <c r="AJ94" s="4">
        <f t="shared" ref="AJ94:AJ104" si="136">IF(D94&gt;F94,SUM(J94,M94,P94,S94,V94),SUM(H94,K94,N94,Q94,T94))</f>
        <v>0</v>
      </c>
      <c r="AL94" s="4">
        <f t="shared" ref="AL94:AL104" si="137">IF(OR(D94="",F94=""),0,IF(D94&lt;F94,C94,G94))</f>
        <v>0</v>
      </c>
      <c r="AM94" s="4">
        <f t="shared" ref="AM94:AM104" si="138">IF(OR(D94="",F94=""),0,1)</f>
        <v>0</v>
      </c>
      <c r="AN94" s="4">
        <f t="shared" ref="AN94:AN104" si="139">IF(OR(D94="",F94=""),0,IF(D94&lt;F94,D94,F94))</f>
        <v>0</v>
      </c>
      <c r="AO94" s="4">
        <f t="shared" ref="AO94:AO104" si="140">IF(OR(D94="",F94=""),0,IF(D94&lt;F94,F94,D94))</f>
        <v>0</v>
      </c>
      <c r="AP94" s="4">
        <f t="shared" ref="AP94:AP104" si="141">IF(AND(AN94=2,AO94=3),1,0)</f>
        <v>0</v>
      </c>
      <c r="AQ94" s="4">
        <f t="shared" ref="AQ94:AQ104" si="142">IF(AND(AN94=1,AO94=3),1,0)</f>
        <v>0</v>
      </c>
      <c r="AR94" s="4">
        <f t="shared" ref="AR94:AR104" si="143">IF(AND(AN94=0,AO94=3),1,0)</f>
        <v>0</v>
      </c>
      <c r="AS94" s="4">
        <f t="shared" ref="AS94:AS104" si="144">IF(D94&lt;F94,SUM(H94,K94,N94,Q94,T94,),SUM(J94,M94,P94,S94,V94))</f>
        <v>0</v>
      </c>
      <c r="AT94" s="4">
        <f t="shared" ref="AT94:AT104" si="145">IF(D94&lt;F94,SUM(J94,M94,P94,S94,V94),SUM(H94,K94,N94,Q94,T94))</f>
        <v>0</v>
      </c>
      <c r="AU94" s="31">
        <v>3</v>
      </c>
      <c r="AV94" s="30" t="str">
        <f>VLOOKUP($AU94,Dummy!$A:$R,2,FALSE)</f>
        <v>Argentina</v>
      </c>
      <c r="AW94" s="28">
        <f>VLOOKUP($AU94,Dummy!$A:$R,3,FALSE)</f>
        <v>5</v>
      </c>
      <c r="AX94" s="28">
        <f>VLOOKUP($AU94,Dummy!$A:$R,4,FALSE)</f>
        <v>2</v>
      </c>
      <c r="AY94" s="28">
        <f>VLOOKUP($AU94,Dummy!$A:$R,5,FALSE)</f>
        <v>2</v>
      </c>
      <c r="AZ94" s="28">
        <f>VLOOKUP($AU94,Dummy!$A:$R,6,FALSE)</f>
        <v>0</v>
      </c>
      <c r="BA94" s="28">
        <f>VLOOKUP($AU94,Dummy!$A:$R,7,FALSE)</f>
        <v>0</v>
      </c>
      <c r="BB94" s="28">
        <f>VLOOKUP($AU94,Dummy!$A:$R,8,FALSE)</f>
        <v>1</v>
      </c>
      <c r="BC94" s="28">
        <f>VLOOKUP($AU94,Dummy!$A:$R,9,FALSE)</f>
        <v>1</v>
      </c>
      <c r="BD94" s="28">
        <f>VLOOKUP($AU94,Dummy!$A:$R,10,FALSE)</f>
        <v>0</v>
      </c>
      <c r="BE94" s="28">
        <f>VLOOKUP($AU94,Dummy!$A:$R,11,FALSE)</f>
        <v>0</v>
      </c>
      <c r="BF94" s="28">
        <f>VLOOKUP($AU94,Dummy!$A:$R,12,FALSE)</f>
        <v>0</v>
      </c>
      <c r="BG94" s="28">
        <f>VLOOKUP($AU94,Dummy!$A:$R,13,FALSE)</f>
        <v>6</v>
      </c>
      <c r="BH94" s="28">
        <f>VLOOKUP($AU94,Dummy!$A:$R,14,FALSE)</f>
        <v>3</v>
      </c>
      <c r="BI94" s="29">
        <f>VLOOKUP($AU94,Dummy!$A:$R,15,FALSE)</f>
        <v>2000</v>
      </c>
      <c r="BJ94" s="28">
        <f>VLOOKUP($AU94,Dummy!$A:$R,16,FALSE)</f>
        <v>188</v>
      </c>
      <c r="BK94" s="28">
        <f>VLOOKUP($AU94,Dummy!$A:$R,17,FALSE)</f>
        <v>190</v>
      </c>
      <c r="BL94" s="29">
        <f>VLOOKUP($AU94,Dummy!$A:$R,18,FALSE)</f>
        <v>989.47368421052624</v>
      </c>
    </row>
    <row r="95" spans="2:64" x14ac:dyDescent="0.25">
      <c r="B95" s="17">
        <v>45854</v>
      </c>
      <c r="C95" s="25" t="s">
        <v>97</v>
      </c>
      <c r="D95" s="33"/>
      <c r="E95" s="11" t="s">
        <v>6</v>
      </c>
      <c r="F95" s="34"/>
      <c r="G95" s="21" t="s">
        <v>40</v>
      </c>
      <c r="H95" s="33"/>
      <c r="I95" s="11" t="s">
        <v>6</v>
      </c>
      <c r="J95" s="34"/>
      <c r="K95" s="33"/>
      <c r="L95" s="11" t="s">
        <v>6</v>
      </c>
      <c r="M95" s="34"/>
      <c r="N95" s="33"/>
      <c r="O95" s="11" t="s">
        <v>6</v>
      </c>
      <c r="P95" s="34"/>
      <c r="Q95" s="33"/>
      <c r="R95" s="11" t="s">
        <v>6</v>
      </c>
      <c r="S95" s="34"/>
      <c r="T95" s="33"/>
      <c r="U95" s="11" t="s">
        <v>6</v>
      </c>
      <c r="V95" s="34"/>
      <c r="W95" s="12">
        <f t="shared" si="125"/>
        <v>0</v>
      </c>
      <c r="X95" s="13" t="s">
        <v>6</v>
      </c>
      <c r="Y95" s="14">
        <f t="shared" si="126"/>
        <v>0</v>
      </c>
      <c r="AA95" s="4">
        <f t="shared" si="127"/>
        <v>0</v>
      </c>
      <c r="AB95" s="4">
        <f t="shared" si="128"/>
        <v>0</v>
      </c>
      <c r="AC95" s="4">
        <f t="shared" si="129"/>
        <v>0</v>
      </c>
      <c r="AD95" s="4">
        <f t="shared" si="130"/>
        <v>0</v>
      </c>
      <c r="AE95" s="4">
        <f t="shared" si="131"/>
        <v>0</v>
      </c>
      <c r="AF95" s="4">
        <f t="shared" si="132"/>
        <v>0</v>
      </c>
      <c r="AG95" s="4">
        <f t="shared" si="133"/>
        <v>0</v>
      </c>
      <c r="AH95" s="4">
        <f t="shared" si="134"/>
        <v>0</v>
      </c>
      <c r="AI95" s="4">
        <f t="shared" si="135"/>
        <v>0</v>
      </c>
      <c r="AJ95" s="4">
        <f t="shared" si="136"/>
        <v>0</v>
      </c>
      <c r="AL95" s="4">
        <f t="shared" si="137"/>
        <v>0</v>
      </c>
      <c r="AM95" s="4">
        <f t="shared" si="138"/>
        <v>0</v>
      </c>
      <c r="AN95" s="4">
        <f t="shared" si="139"/>
        <v>0</v>
      </c>
      <c r="AO95" s="4">
        <f t="shared" si="140"/>
        <v>0</v>
      </c>
      <c r="AP95" s="4">
        <f t="shared" si="141"/>
        <v>0</v>
      </c>
      <c r="AQ95" s="4">
        <f t="shared" si="142"/>
        <v>0</v>
      </c>
      <c r="AR95" s="4">
        <f t="shared" si="143"/>
        <v>0</v>
      </c>
      <c r="AS95" s="4">
        <f t="shared" si="144"/>
        <v>0</v>
      </c>
      <c r="AT95" s="4">
        <f t="shared" si="145"/>
        <v>0</v>
      </c>
      <c r="AU95" s="31">
        <v>4</v>
      </c>
      <c r="AV95" s="30" t="str">
        <f>VLOOKUP($AU95,Dummy!$A:$R,2,FALSE)</f>
        <v>Brasil</v>
      </c>
      <c r="AW95" s="28">
        <f>VLOOKUP($AU95,Dummy!$A:$R,3,FALSE)</f>
        <v>4</v>
      </c>
      <c r="AX95" s="28">
        <f>VLOOKUP($AU95,Dummy!$A:$R,4,FALSE)</f>
        <v>2</v>
      </c>
      <c r="AY95" s="28">
        <f>VLOOKUP($AU95,Dummy!$A:$R,5,FALSE)</f>
        <v>1</v>
      </c>
      <c r="AZ95" s="28">
        <f>VLOOKUP($AU95,Dummy!$A:$R,6,FALSE)</f>
        <v>1</v>
      </c>
      <c r="BA95" s="28">
        <f>VLOOKUP($AU95,Dummy!$A:$R,7,FALSE)</f>
        <v>1</v>
      </c>
      <c r="BB95" s="28">
        <f>VLOOKUP($AU95,Dummy!$A:$R,8,FALSE)</f>
        <v>0</v>
      </c>
      <c r="BC95" s="28">
        <f>VLOOKUP($AU95,Dummy!$A:$R,9,FALSE)</f>
        <v>0</v>
      </c>
      <c r="BD95" s="28">
        <f>VLOOKUP($AU95,Dummy!$A:$R,10,FALSE)</f>
        <v>1</v>
      </c>
      <c r="BE95" s="28">
        <f>VLOOKUP($AU95,Dummy!$A:$R,11,FALSE)</f>
        <v>0</v>
      </c>
      <c r="BF95" s="28">
        <f>VLOOKUP($AU95,Dummy!$A:$R,12,FALSE)</f>
        <v>0</v>
      </c>
      <c r="BG95" s="28">
        <f>VLOOKUP($AU95,Dummy!$A:$R,13,FALSE)</f>
        <v>5</v>
      </c>
      <c r="BH95" s="28">
        <f>VLOOKUP($AU95,Dummy!$A:$R,14,FALSE)</f>
        <v>3</v>
      </c>
      <c r="BI95" s="29">
        <f>VLOOKUP($AU95,Dummy!$A:$R,15,FALSE)</f>
        <v>1666.6666666666667</v>
      </c>
      <c r="BJ95" s="28">
        <f>VLOOKUP($AU95,Dummy!$A:$R,16,FALSE)</f>
        <v>187</v>
      </c>
      <c r="BK95" s="28">
        <f>VLOOKUP($AU95,Dummy!$A:$R,17,FALSE)</f>
        <v>162</v>
      </c>
      <c r="BL95" s="29">
        <f>VLOOKUP($AU95,Dummy!$A:$R,18,FALSE)</f>
        <v>1154.320987654321</v>
      </c>
    </row>
    <row r="96" spans="2:64" x14ac:dyDescent="0.25">
      <c r="B96" s="17">
        <v>45855</v>
      </c>
      <c r="C96" s="25" t="s">
        <v>51</v>
      </c>
      <c r="D96" s="33"/>
      <c r="E96" s="11" t="s">
        <v>6</v>
      </c>
      <c r="F96" s="34"/>
      <c r="G96" s="21" t="s">
        <v>97</v>
      </c>
      <c r="H96" s="33"/>
      <c r="I96" s="11" t="s">
        <v>6</v>
      </c>
      <c r="J96" s="34"/>
      <c r="K96" s="33"/>
      <c r="L96" s="11" t="s">
        <v>6</v>
      </c>
      <c r="M96" s="34"/>
      <c r="N96" s="33"/>
      <c r="O96" s="11" t="s">
        <v>6</v>
      </c>
      <c r="P96" s="34"/>
      <c r="Q96" s="33">
        <v>20</v>
      </c>
      <c r="R96" s="11" t="s">
        <v>6</v>
      </c>
      <c r="S96" s="34">
        <v>25</v>
      </c>
      <c r="T96" s="33">
        <v>15</v>
      </c>
      <c r="U96" s="11" t="s">
        <v>6</v>
      </c>
      <c r="V96" s="34">
        <v>11</v>
      </c>
      <c r="W96" s="12">
        <f t="shared" si="125"/>
        <v>35</v>
      </c>
      <c r="X96" s="13" t="s">
        <v>6</v>
      </c>
      <c r="Y96" s="14">
        <f t="shared" si="126"/>
        <v>36</v>
      </c>
      <c r="AA96" s="4">
        <f t="shared" si="127"/>
        <v>0</v>
      </c>
      <c r="AB96" s="4">
        <f t="shared" si="128"/>
        <v>0</v>
      </c>
      <c r="AC96" s="4">
        <f t="shared" si="129"/>
        <v>0</v>
      </c>
      <c r="AD96" s="4">
        <f t="shared" si="130"/>
        <v>0</v>
      </c>
      <c r="AE96" s="4">
        <f t="shared" si="131"/>
        <v>0</v>
      </c>
      <c r="AF96" s="4">
        <f t="shared" si="132"/>
        <v>0</v>
      </c>
      <c r="AG96" s="4">
        <f t="shared" si="133"/>
        <v>0</v>
      </c>
      <c r="AH96" s="4">
        <f t="shared" si="134"/>
        <v>0</v>
      </c>
      <c r="AI96" s="4">
        <f t="shared" si="135"/>
        <v>36</v>
      </c>
      <c r="AJ96" s="4">
        <f t="shared" si="136"/>
        <v>35</v>
      </c>
      <c r="AL96" s="4">
        <f t="shared" si="137"/>
        <v>0</v>
      </c>
      <c r="AM96" s="4">
        <f t="shared" si="138"/>
        <v>0</v>
      </c>
      <c r="AN96" s="4">
        <f t="shared" si="139"/>
        <v>0</v>
      </c>
      <c r="AO96" s="4">
        <f t="shared" si="140"/>
        <v>0</v>
      </c>
      <c r="AP96" s="4">
        <f t="shared" si="141"/>
        <v>0</v>
      </c>
      <c r="AQ96" s="4">
        <f t="shared" si="142"/>
        <v>0</v>
      </c>
      <c r="AR96" s="4">
        <f t="shared" si="143"/>
        <v>0</v>
      </c>
      <c r="AS96" s="4">
        <f t="shared" si="144"/>
        <v>36</v>
      </c>
      <c r="AT96" s="4">
        <f t="shared" si="145"/>
        <v>35</v>
      </c>
      <c r="AU96" s="31">
        <v>5</v>
      </c>
      <c r="AV96" s="30" t="str">
        <f>VLOOKUP($AU96,Dummy!$A:$R,2,FALSE)</f>
        <v>Ucrânia</v>
      </c>
      <c r="AW96" s="28">
        <f>VLOOKUP($AU96,Dummy!$A:$R,3,FALSE)</f>
        <v>3</v>
      </c>
      <c r="AX96" s="28">
        <f>VLOOKUP($AU96,Dummy!$A:$R,4,FALSE)</f>
        <v>1</v>
      </c>
      <c r="AY96" s="28">
        <f>VLOOKUP($AU96,Dummy!$A:$R,5,FALSE)</f>
        <v>1</v>
      </c>
      <c r="AZ96" s="28">
        <f>VLOOKUP($AU96,Dummy!$A:$R,6,FALSE)</f>
        <v>0</v>
      </c>
      <c r="BA96" s="28">
        <f>VLOOKUP($AU96,Dummy!$A:$R,7,FALSE)</f>
        <v>1</v>
      </c>
      <c r="BB96" s="28">
        <f>VLOOKUP($AU96,Dummy!$A:$R,8,FALSE)</f>
        <v>0</v>
      </c>
      <c r="BC96" s="28">
        <f>VLOOKUP($AU96,Dummy!$A:$R,9,FALSE)</f>
        <v>0</v>
      </c>
      <c r="BD96" s="28">
        <f>VLOOKUP($AU96,Dummy!$A:$R,10,FALSE)</f>
        <v>0</v>
      </c>
      <c r="BE96" s="28">
        <f>VLOOKUP($AU96,Dummy!$A:$R,11,FALSE)</f>
        <v>0</v>
      </c>
      <c r="BF96" s="28">
        <f>VLOOKUP($AU96,Dummy!$A:$R,12,FALSE)</f>
        <v>0</v>
      </c>
      <c r="BG96" s="28">
        <f>VLOOKUP($AU96,Dummy!$A:$R,13,FALSE)</f>
        <v>3</v>
      </c>
      <c r="BH96" s="28">
        <f>VLOOKUP($AU96,Dummy!$A:$R,14,FALSE)</f>
        <v>0</v>
      </c>
      <c r="BI96" s="29" t="str">
        <f>VLOOKUP($AU96,Dummy!$A:$R,15,FALSE)</f>
        <v>MAX</v>
      </c>
      <c r="BJ96" s="28">
        <f>VLOOKUP($AU96,Dummy!$A:$R,16,FALSE)</f>
        <v>75</v>
      </c>
      <c r="BK96" s="28">
        <f>VLOOKUP($AU96,Dummy!$A:$R,17,FALSE)</f>
        <v>65</v>
      </c>
      <c r="BL96" s="29">
        <f>VLOOKUP($AU96,Dummy!$A:$R,18,FALSE)</f>
        <v>1153.8461538461538</v>
      </c>
    </row>
    <row r="97" spans="2:64" x14ac:dyDescent="0.25">
      <c r="B97" s="17">
        <v>45855</v>
      </c>
      <c r="C97" s="25" t="s">
        <v>95</v>
      </c>
      <c r="D97" s="33"/>
      <c r="E97" s="11" t="s">
        <v>6</v>
      </c>
      <c r="F97" s="34"/>
      <c r="G97" s="21" t="s">
        <v>40</v>
      </c>
      <c r="H97" s="33"/>
      <c r="I97" s="11" t="s">
        <v>6</v>
      </c>
      <c r="J97" s="34"/>
      <c r="K97" s="33"/>
      <c r="L97" s="11" t="s">
        <v>6</v>
      </c>
      <c r="M97" s="34"/>
      <c r="N97" s="33"/>
      <c r="O97" s="11" t="s">
        <v>6</v>
      </c>
      <c r="P97" s="34"/>
      <c r="Q97" s="33">
        <v>22</v>
      </c>
      <c r="R97" s="11" t="s">
        <v>6</v>
      </c>
      <c r="S97" s="34">
        <v>25</v>
      </c>
      <c r="T97" s="33"/>
      <c r="U97" s="11" t="s">
        <v>6</v>
      </c>
      <c r="V97" s="34"/>
      <c r="W97" s="12">
        <f t="shared" si="125"/>
        <v>22</v>
      </c>
      <c r="X97" s="13" t="s">
        <v>6</v>
      </c>
      <c r="Y97" s="14">
        <f t="shared" si="126"/>
        <v>25</v>
      </c>
      <c r="AA97" s="4">
        <f t="shared" si="127"/>
        <v>0</v>
      </c>
      <c r="AB97" s="4">
        <f t="shared" si="128"/>
        <v>0</v>
      </c>
      <c r="AC97" s="4">
        <f t="shared" si="129"/>
        <v>0</v>
      </c>
      <c r="AD97" s="4">
        <f t="shared" si="130"/>
        <v>0</v>
      </c>
      <c r="AE97" s="4">
        <f t="shared" si="131"/>
        <v>0</v>
      </c>
      <c r="AF97" s="4">
        <f t="shared" si="132"/>
        <v>0</v>
      </c>
      <c r="AG97" s="4">
        <f t="shared" si="133"/>
        <v>0</v>
      </c>
      <c r="AH97" s="4">
        <f t="shared" si="134"/>
        <v>0</v>
      </c>
      <c r="AI97" s="4">
        <f t="shared" si="135"/>
        <v>25</v>
      </c>
      <c r="AJ97" s="4">
        <f t="shared" si="136"/>
        <v>22</v>
      </c>
      <c r="AL97" s="4">
        <f t="shared" si="137"/>
        <v>0</v>
      </c>
      <c r="AM97" s="4">
        <f t="shared" si="138"/>
        <v>0</v>
      </c>
      <c r="AN97" s="4">
        <f t="shared" si="139"/>
        <v>0</v>
      </c>
      <c r="AO97" s="4">
        <f t="shared" si="140"/>
        <v>0</v>
      </c>
      <c r="AP97" s="4">
        <f t="shared" si="141"/>
        <v>0</v>
      </c>
      <c r="AQ97" s="4">
        <f t="shared" si="142"/>
        <v>0</v>
      </c>
      <c r="AR97" s="4">
        <f t="shared" si="143"/>
        <v>0</v>
      </c>
      <c r="AS97" s="4">
        <f t="shared" si="144"/>
        <v>25</v>
      </c>
      <c r="AT97" s="4">
        <f t="shared" si="145"/>
        <v>22</v>
      </c>
      <c r="AU97" s="31">
        <v>6</v>
      </c>
      <c r="AV97" s="30" t="str">
        <f>VLOOKUP($AU97,Dummy!$A:$R,2,FALSE)</f>
        <v>Eslovênia</v>
      </c>
      <c r="AW97" s="28">
        <f>VLOOKUP($AU97,Dummy!$A:$R,3,FALSE)</f>
        <v>3</v>
      </c>
      <c r="AX97" s="28">
        <f>VLOOKUP($AU97,Dummy!$A:$R,4,FALSE)</f>
        <v>1</v>
      </c>
      <c r="AY97" s="28">
        <f>VLOOKUP($AU97,Dummy!$A:$R,5,FALSE)</f>
        <v>1</v>
      </c>
      <c r="AZ97" s="28">
        <f>VLOOKUP($AU97,Dummy!$A:$R,6,FALSE)</f>
        <v>0</v>
      </c>
      <c r="BA97" s="28">
        <f>VLOOKUP($AU97,Dummy!$A:$R,7,FALSE)</f>
        <v>0</v>
      </c>
      <c r="BB97" s="28">
        <f>VLOOKUP($AU97,Dummy!$A:$R,8,FALSE)</f>
        <v>1</v>
      </c>
      <c r="BC97" s="28">
        <f>VLOOKUP($AU97,Dummy!$A:$R,9,FALSE)</f>
        <v>0</v>
      </c>
      <c r="BD97" s="28">
        <f>VLOOKUP($AU97,Dummy!$A:$R,10,FALSE)</f>
        <v>0</v>
      </c>
      <c r="BE97" s="28">
        <f>VLOOKUP($AU97,Dummy!$A:$R,11,FALSE)</f>
        <v>0</v>
      </c>
      <c r="BF97" s="28">
        <f>VLOOKUP($AU97,Dummy!$A:$R,12,FALSE)</f>
        <v>0</v>
      </c>
      <c r="BG97" s="28">
        <f>VLOOKUP($AU97,Dummy!$A:$R,13,FALSE)</f>
        <v>3</v>
      </c>
      <c r="BH97" s="28">
        <f>VLOOKUP($AU97,Dummy!$A:$R,14,FALSE)</f>
        <v>1</v>
      </c>
      <c r="BI97" s="29">
        <f>VLOOKUP($AU97,Dummy!$A:$R,15,FALSE)</f>
        <v>3000</v>
      </c>
      <c r="BJ97" s="28">
        <f>VLOOKUP($AU97,Dummy!$A:$R,16,FALSE)</f>
        <v>96</v>
      </c>
      <c r="BK97" s="28">
        <f>VLOOKUP($AU97,Dummy!$A:$R,17,FALSE)</f>
        <v>80</v>
      </c>
      <c r="BL97" s="29">
        <f>VLOOKUP($AU97,Dummy!$A:$R,18,FALSE)</f>
        <v>1200</v>
      </c>
    </row>
    <row r="98" spans="2:64" x14ac:dyDescent="0.25">
      <c r="B98" s="17">
        <v>45856</v>
      </c>
      <c r="C98" s="25" t="s">
        <v>95</v>
      </c>
      <c r="D98" s="33"/>
      <c r="E98" s="11" t="s">
        <v>6</v>
      </c>
      <c r="F98" s="34"/>
      <c r="G98" s="21" t="s">
        <v>41</v>
      </c>
      <c r="H98" s="33"/>
      <c r="I98" s="11" t="s">
        <v>6</v>
      </c>
      <c r="J98" s="34"/>
      <c r="K98" s="33"/>
      <c r="L98" s="11" t="s">
        <v>6</v>
      </c>
      <c r="M98" s="34"/>
      <c r="N98" s="33"/>
      <c r="O98" s="11" t="s">
        <v>6</v>
      </c>
      <c r="P98" s="34"/>
      <c r="Q98" s="33"/>
      <c r="R98" s="11" t="s">
        <v>6</v>
      </c>
      <c r="S98" s="34"/>
      <c r="T98" s="33"/>
      <c r="U98" s="11" t="s">
        <v>6</v>
      </c>
      <c r="V98" s="34"/>
      <c r="W98" s="12">
        <f t="shared" si="125"/>
        <v>0</v>
      </c>
      <c r="X98" s="13" t="s">
        <v>6</v>
      </c>
      <c r="Y98" s="14">
        <f t="shared" si="126"/>
        <v>0</v>
      </c>
      <c r="AA98" s="4">
        <f t="shared" si="127"/>
        <v>0</v>
      </c>
      <c r="AB98" s="4">
        <f t="shared" si="128"/>
        <v>0</v>
      </c>
      <c r="AC98" s="4">
        <f t="shared" si="129"/>
        <v>0</v>
      </c>
      <c r="AD98" s="4">
        <f t="shared" si="130"/>
        <v>0</v>
      </c>
      <c r="AE98" s="4">
        <f t="shared" si="131"/>
        <v>0</v>
      </c>
      <c r="AF98" s="4">
        <f t="shared" si="132"/>
        <v>0</v>
      </c>
      <c r="AG98" s="4">
        <f t="shared" si="133"/>
        <v>0</v>
      </c>
      <c r="AH98" s="4">
        <f t="shared" si="134"/>
        <v>0</v>
      </c>
      <c r="AI98" s="4">
        <f t="shared" si="135"/>
        <v>0</v>
      </c>
      <c r="AJ98" s="4">
        <f t="shared" si="136"/>
        <v>0</v>
      </c>
      <c r="AL98" s="4">
        <f t="shared" si="137"/>
        <v>0</v>
      </c>
      <c r="AM98" s="4">
        <f t="shared" si="138"/>
        <v>0</v>
      </c>
      <c r="AN98" s="4">
        <f t="shared" si="139"/>
        <v>0</v>
      </c>
      <c r="AO98" s="4">
        <f t="shared" si="140"/>
        <v>0</v>
      </c>
      <c r="AP98" s="4">
        <f t="shared" si="141"/>
        <v>0</v>
      </c>
      <c r="AQ98" s="4">
        <f t="shared" si="142"/>
        <v>0</v>
      </c>
      <c r="AR98" s="4">
        <f t="shared" si="143"/>
        <v>0</v>
      </c>
      <c r="AS98" s="4">
        <f t="shared" si="144"/>
        <v>0</v>
      </c>
      <c r="AT98" s="4">
        <f t="shared" si="145"/>
        <v>0</v>
      </c>
      <c r="AU98" s="31">
        <v>7</v>
      </c>
      <c r="AV98" s="30" t="str">
        <f>VLOOKUP($AU98,Dummy!$A:$R,2,FALSE)</f>
        <v>Japão</v>
      </c>
      <c r="AW98" s="28">
        <f>VLOOKUP($AU98,Dummy!$A:$R,3,FALSE)</f>
        <v>3</v>
      </c>
      <c r="AX98" s="28">
        <f>VLOOKUP($AU98,Dummy!$A:$R,4,FALSE)</f>
        <v>2</v>
      </c>
      <c r="AY98" s="28">
        <f>VLOOKUP($AU98,Dummy!$A:$R,5,FALSE)</f>
        <v>1</v>
      </c>
      <c r="AZ98" s="28">
        <f>VLOOKUP($AU98,Dummy!$A:$R,6,FALSE)</f>
        <v>1</v>
      </c>
      <c r="BA98" s="28">
        <f>VLOOKUP($AU98,Dummy!$A:$R,7,FALSE)</f>
        <v>1</v>
      </c>
      <c r="BB98" s="28">
        <f>VLOOKUP($AU98,Dummy!$A:$R,8,FALSE)</f>
        <v>0</v>
      </c>
      <c r="BC98" s="28">
        <f>VLOOKUP($AU98,Dummy!$A:$R,9,FALSE)</f>
        <v>0</v>
      </c>
      <c r="BD98" s="28">
        <f>VLOOKUP($AU98,Dummy!$A:$R,10,FALSE)</f>
        <v>0</v>
      </c>
      <c r="BE98" s="28">
        <f>VLOOKUP($AU98,Dummy!$A:$R,11,FALSE)</f>
        <v>1</v>
      </c>
      <c r="BF98" s="28">
        <f>VLOOKUP($AU98,Dummy!$A:$R,12,FALSE)</f>
        <v>0</v>
      </c>
      <c r="BG98" s="28">
        <f>VLOOKUP($AU98,Dummy!$A:$R,13,FALSE)</f>
        <v>4</v>
      </c>
      <c r="BH98" s="28">
        <f>VLOOKUP($AU98,Dummy!$A:$R,14,FALSE)</f>
        <v>3</v>
      </c>
      <c r="BI98" s="29">
        <f>VLOOKUP($AU98,Dummy!$A:$R,15,FALSE)</f>
        <v>1333.3333333333333</v>
      </c>
      <c r="BJ98" s="28">
        <f>VLOOKUP($AU98,Dummy!$A:$R,16,FALSE)</f>
        <v>184</v>
      </c>
      <c r="BK98" s="28">
        <f>VLOOKUP($AU98,Dummy!$A:$R,17,FALSE)</f>
        <v>168</v>
      </c>
      <c r="BL98" s="29">
        <f>VLOOKUP($AU98,Dummy!$A:$R,18,FALSE)</f>
        <v>1095.2380952380954</v>
      </c>
    </row>
    <row r="99" spans="2:64" x14ac:dyDescent="0.25">
      <c r="B99" s="17">
        <v>45856</v>
      </c>
      <c r="C99" s="25" t="s">
        <v>51</v>
      </c>
      <c r="D99" s="33"/>
      <c r="E99" s="11" t="s">
        <v>6</v>
      </c>
      <c r="F99" s="34"/>
      <c r="G99" s="21" t="s">
        <v>49</v>
      </c>
      <c r="H99" s="33"/>
      <c r="I99" s="11" t="s">
        <v>6</v>
      </c>
      <c r="J99" s="34"/>
      <c r="K99" s="33"/>
      <c r="L99" s="11" t="s">
        <v>6</v>
      </c>
      <c r="M99" s="34"/>
      <c r="N99" s="33"/>
      <c r="O99" s="11" t="s">
        <v>6</v>
      </c>
      <c r="P99" s="34"/>
      <c r="Q99" s="33"/>
      <c r="R99" s="11" t="s">
        <v>6</v>
      </c>
      <c r="S99" s="34"/>
      <c r="T99" s="33"/>
      <c r="U99" s="11" t="s">
        <v>6</v>
      </c>
      <c r="V99" s="34"/>
      <c r="W99" s="12">
        <f t="shared" si="125"/>
        <v>0</v>
      </c>
      <c r="X99" s="13" t="s">
        <v>6</v>
      </c>
      <c r="Y99" s="14">
        <f t="shared" si="126"/>
        <v>0</v>
      </c>
      <c r="AA99" s="4">
        <f t="shared" si="127"/>
        <v>0</v>
      </c>
      <c r="AB99" s="4">
        <f t="shared" si="128"/>
        <v>0</v>
      </c>
      <c r="AC99" s="4">
        <f t="shared" si="129"/>
        <v>0</v>
      </c>
      <c r="AD99" s="4">
        <f t="shared" si="130"/>
        <v>0</v>
      </c>
      <c r="AE99" s="4">
        <f t="shared" si="131"/>
        <v>0</v>
      </c>
      <c r="AF99" s="4">
        <f t="shared" si="132"/>
        <v>0</v>
      </c>
      <c r="AG99" s="4">
        <f t="shared" si="133"/>
        <v>0</v>
      </c>
      <c r="AH99" s="4">
        <f t="shared" si="134"/>
        <v>0</v>
      </c>
      <c r="AI99" s="4">
        <f t="shared" si="135"/>
        <v>0</v>
      </c>
      <c r="AJ99" s="4">
        <f t="shared" si="136"/>
        <v>0</v>
      </c>
      <c r="AL99" s="4">
        <f t="shared" si="137"/>
        <v>0</v>
      </c>
      <c r="AM99" s="4">
        <f t="shared" si="138"/>
        <v>0</v>
      </c>
      <c r="AN99" s="4">
        <f t="shared" si="139"/>
        <v>0</v>
      </c>
      <c r="AO99" s="4">
        <f t="shared" si="140"/>
        <v>0</v>
      </c>
      <c r="AP99" s="4">
        <f t="shared" si="141"/>
        <v>0</v>
      </c>
      <c r="AQ99" s="4">
        <f t="shared" si="142"/>
        <v>0</v>
      </c>
      <c r="AR99" s="4">
        <f t="shared" si="143"/>
        <v>0</v>
      </c>
      <c r="AS99" s="4">
        <f t="shared" si="144"/>
        <v>0</v>
      </c>
      <c r="AT99" s="4">
        <f t="shared" si="145"/>
        <v>0</v>
      </c>
      <c r="AU99" s="31">
        <v>8</v>
      </c>
      <c r="AV99" s="30" t="str">
        <f>VLOOKUP($AU99,Dummy!$A:$R,2,FALSE)</f>
        <v>Canadá</v>
      </c>
      <c r="AW99" s="28">
        <f>VLOOKUP($AU99,Dummy!$A:$R,3,FALSE)</f>
        <v>3</v>
      </c>
      <c r="AX99" s="28">
        <f>VLOOKUP($AU99,Dummy!$A:$R,4,FALSE)</f>
        <v>2</v>
      </c>
      <c r="AY99" s="28">
        <f>VLOOKUP($AU99,Dummy!$A:$R,5,FALSE)</f>
        <v>1</v>
      </c>
      <c r="AZ99" s="28">
        <f>VLOOKUP($AU99,Dummy!$A:$R,6,FALSE)</f>
        <v>1</v>
      </c>
      <c r="BA99" s="28">
        <f>VLOOKUP($AU99,Dummy!$A:$R,7,FALSE)</f>
        <v>0</v>
      </c>
      <c r="BB99" s="28">
        <f>VLOOKUP($AU99,Dummy!$A:$R,8,FALSE)</f>
        <v>0</v>
      </c>
      <c r="BC99" s="28">
        <f>VLOOKUP($AU99,Dummy!$A:$R,9,FALSE)</f>
        <v>1</v>
      </c>
      <c r="BD99" s="28">
        <f>VLOOKUP($AU99,Dummy!$A:$R,10,FALSE)</f>
        <v>1</v>
      </c>
      <c r="BE99" s="28">
        <f>VLOOKUP($AU99,Dummy!$A:$R,11,FALSE)</f>
        <v>0</v>
      </c>
      <c r="BF99" s="28">
        <f>VLOOKUP($AU99,Dummy!$A:$R,12,FALSE)</f>
        <v>0</v>
      </c>
      <c r="BG99" s="28">
        <f>VLOOKUP($AU99,Dummy!$A:$R,13,FALSE)</f>
        <v>5</v>
      </c>
      <c r="BH99" s="28">
        <f>VLOOKUP($AU99,Dummy!$A:$R,14,FALSE)</f>
        <v>5</v>
      </c>
      <c r="BI99" s="29">
        <f>VLOOKUP($AU99,Dummy!$A:$R,15,FALSE)</f>
        <v>1000</v>
      </c>
      <c r="BJ99" s="28">
        <f>VLOOKUP($AU99,Dummy!$A:$R,16,FALSE)</f>
        <v>211</v>
      </c>
      <c r="BK99" s="28">
        <f>VLOOKUP($AU99,Dummy!$A:$R,17,FALSE)</f>
        <v>203</v>
      </c>
      <c r="BL99" s="29">
        <f>VLOOKUP($AU99,Dummy!$A:$R,18,FALSE)</f>
        <v>1039.4088669950738</v>
      </c>
    </row>
    <row r="100" spans="2:64" x14ac:dyDescent="0.25">
      <c r="B100" s="17">
        <v>45857</v>
      </c>
      <c r="C100" s="25" t="s">
        <v>49</v>
      </c>
      <c r="D100" s="33"/>
      <c r="E100" s="11" t="s">
        <v>6</v>
      </c>
      <c r="F100" s="34"/>
      <c r="G100" s="21" t="s">
        <v>40</v>
      </c>
      <c r="H100" s="33"/>
      <c r="I100" s="11" t="s">
        <v>6</v>
      </c>
      <c r="J100" s="34"/>
      <c r="K100" s="33"/>
      <c r="L100" s="11" t="s">
        <v>6</v>
      </c>
      <c r="M100" s="34"/>
      <c r="N100" s="33"/>
      <c r="O100" s="11" t="s">
        <v>6</v>
      </c>
      <c r="P100" s="34"/>
      <c r="Q100" s="33"/>
      <c r="R100" s="11" t="s">
        <v>6</v>
      </c>
      <c r="S100" s="34"/>
      <c r="T100" s="33"/>
      <c r="U100" s="11" t="s">
        <v>6</v>
      </c>
      <c r="V100" s="34"/>
      <c r="W100" s="12">
        <f t="shared" si="125"/>
        <v>0</v>
      </c>
      <c r="X100" s="13" t="s">
        <v>6</v>
      </c>
      <c r="Y100" s="14">
        <f t="shared" si="126"/>
        <v>0</v>
      </c>
      <c r="AA100" s="4">
        <f t="shared" si="127"/>
        <v>0</v>
      </c>
      <c r="AB100" s="4">
        <f t="shared" si="128"/>
        <v>0</v>
      </c>
      <c r="AC100" s="4">
        <f t="shared" si="129"/>
        <v>0</v>
      </c>
      <c r="AD100" s="4">
        <f t="shared" si="130"/>
        <v>0</v>
      </c>
      <c r="AE100" s="4">
        <f t="shared" si="131"/>
        <v>0</v>
      </c>
      <c r="AF100" s="4">
        <f t="shared" si="132"/>
        <v>0</v>
      </c>
      <c r="AG100" s="4">
        <f t="shared" si="133"/>
        <v>0</v>
      </c>
      <c r="AH100" s="4">
        <f t="shared" si="134"/>
        <v>0</v>
      </c>
      <c r="AI100" s="4">
        <f t="shared" si="135"/>
        <v>0</v>
      </c>
      <c r="AJ100" s="4">
        <f t="shared" si="136"/>
        <v>0</v>
      </c>
      <c r="AL100" s="4">
        <f t="shared" si="137"/>
        <v>0</v>
      </c>
      <c r="AM100" s="4">
        <f t="shared" si="138"/>
        <v>0</v>
      </c>
      <c r="AN100" s="4">
        <f t="shared" si="139"/>
        <v>0</v>
      </c>
      <c r="AO100" s="4">
        <f t="shared" si="140"/>
        <v>0</v>
      </c>
      <c r="AP100" s="4">
        <f t="shared" si="141"/>
        <v>0</v>
      </c>
      <c r="AQ100" s="4">
        <f t="shared" si="142"/>
        <v>0</v>
      </c>
      <c r="AR100" s="4">
        <f t="shared" si="143"/>
        <v>0</v>
      </c>
      <c r="AS100" s="4">
        <f t="shared" si="144"/>
        <v>0</v>
      </c>
      <c r="AT100" s="4">
        <f t="shared" si="145"/>
        <v>0</v>
      </c>
      <c r="AU100" s="31">
        <v>9</v>
      </c>
      <c r="AV100" s="30" t="str">
        <f>VLOOKUP($AU100,Dummy!$A:$R,2,FALSE)</f>
        <v>China</v>
      </c>
      <c r="AW100" s="28">
        <f>VLOOKUP($AU100,Dummy!$A:$R,3,FALSE)</f>
        <v>3</v>
      </c>
      <c r="AX100" s="28">
        <f>VLOOKUP($AU100,Dummy!$A:$R,4,FALSE)</f>
        <v>2</v>
      </c>
      <c r="AY100" s="28">
        <f>VLOOKUP($AU100,Dummy!$A:$R,5,FALSE)</f>
        <v>1</v>
      </c>
      <c r="AZ100" s="28">
        <f>VLOOKUP($AU100,Dummy!$A:$R,6,FALSE)</f>
        <v>1</v>
      </c>
      <c r="BA100" s="28">
        <f>VLOOKUP($AU100,Dummy!$A:$R,7,FALSE)</f>
        <v>1</v>
      </c>
      <c r="BB100" s="28">
        <f>VLOOKUP($AU100,Dummy!$A:$R,8,FALSE)</f>
        <v>0</v>
      </c>
      <c r="BC100" s="28">
        <f>VLOOKUP($AU100,Dummy!$A:$R,9,FALSE)</f>
        <v>0</v>
      </c>
      <c r="BD100" s="28">
        <f>VLOOKUP($AU100,Dummy!$A:$R,10,FALSE)</f>
        <v>0</v>
      </c>
      <c r="BE100" s="28">
        <f>VLOOKUP($AU100,Dummy!$A:$R,11,FALSE)</f>
        <v>0</v>
      </c>
      <c r="BF100" s="28">
        <f>VLOOKUP($AU100,Dummy!$A:$R,12,FALSE)</f>
        <v>1</v>
      </c>
      <c r="BG100" s="28">
        <f>VLOOKUP($AU100,Dummy!$A:$R,13,FALSE)</f>
        <v>3</v>
      </c>
      <c r="BH100" s="28">
        <f>VLOOKUP($AU100,Dummy!$A:$R,14,FALSE)</f>
        <v>3</v>
      </c>
      <c r="BI100" s="29">
        <f>VLOOKUP($AU100,Dummy!$A:$R,15,FALSE)</f>
        <v>1000</v>
      </c>
      <c r="BJ100" s="28">
        <f>VLOOKUP($AU100,Dummy!$A:$R,16,FALSE)</f>
        <v>134</v>
      </c>
      <c r="BK100" s="28">
        <f>VLOOKUP($AU100,Dummy!$A:$R,17,FALSE)</f>
        <v>141</v>
      </c>
      <c r="BL100" s="29">
        <f>VLOOKUP($AU100,Dummy!$A:$R,18,FALSE)</f>
        <v>950.35460992907804</v>
      </c>
    </row>
    <row r="101" spans="2:64" x14ac:dyDescent="0.25">
      <c r="B101" s="17">
        <v>45857</v>
      </c>
      <c r="C101" s="25" t="s">
        <v>97</v>
      </c>
      <c r="D101" s="33"/>
      <c r="E101" s="11" t="s">
        <v>6</v>
      </c>
      <c r="F101" s="34"/>
      <c r="G101" s="21" t="s">
        <v>41</v>
      </c>
      <c r="H101" s="33"/>
      <c r="I101" s="11" t="s">
        <v>6</v>
      </c>
      <c r="J101" s="34"/>
      <c r="K101" s="33"/>
      <c r="L101" s="11" t="s">
        <v>6</v>
      </c>
      <c r="M101" s="34"/>
      <c r="N101" s="33"/>
      <c r="O101" s="11" t="s">
        <v>6</v>
      </c>
      <c r="P101" s="34"/>
      <c r="Q101" s="33"/>
      <c r="R101" s="11" t="s">
        <v>6</v>
      </c>
      <c r="S101" s="34"/>
      <c r="T101" s="33"/>
      <c r="U101" s="11" t="s">
        <v>6</v>
      </c>
      <c r="V101" s="34"/>
      <c r="W101" s="12">
        <f t="shared" si="125"/>
        <v>0</v>
      </c>
      <c r="X101" s="13" t="s">
        <v>6</v>
      </c>
      <c r="Y101" s="14">
        <f t="shared" si="126"/>
        <v>0</v>
      </c>
      <c r="AA101" s="4">
        <f t="shared" si="127"/>
        <v>0</v>
      </c>
      <c r="AB101" s="4">
        <f t="shared" si="128"/>
        <v>0</v>
      </c>
      <c r="AC101" s="4">
        <f t="shared" si="129"/>
        <v>0</v>
      </c>
      <c r="AD101" s="4">
        <f t="shared" si="130"/>
        <v>0</v>
      </c>
      <c r="AE101" s="4">
        <f t="shared" si="131"/>
        <v>0</v>
      </c>
      <c r="AF101" s="4">
        <f t="shared" si="132"/>
        <v>0</v>
      </c>
      <c r="AG101" s="4">
        <f t="shared" si="133"/>
        <v>0</v>
      </c>
      <c r="AH101" s="4">
        <f t="shared" si="134"/>
        <v>0</v>
      </c>
      <c r="AI101" s="4">
        <f t="shared" si="135"/>
        <v>0</v>
      </c>
      <c r="AJ101" s="4">
        <f t="shared" si="136"/>
        <v>0</v>
      </c>
      <c r="AL101" s="4">
        <f t="shared" si="137"/>
        <v>0</v>
      </c>
      <c r="AM101" s="4">
        <f t="shared" si="138"/>
        <v>0</v>
      </c>
      <c r="AN101" s="4">
        <f t="shared" si="139"/>
        <v>0</v>
      </c>
      <c r="AO101" s="4">
        <f t="shared" si="140"/>
        <v>0</v>
      </c>
      <c r="AP101" s="4">
        <f t="shared" si="141"/>
        <v>0</v>
      </c>
      <c r="AQ101" s="4">
        <f t="shared" si="142"/>
        <v>0</v>
      </c>
      <c r="AR101" s="4">
        <f t="shared" si="143"/>
        <v>0</v>
      </c>
      <c r="AS101" s="4">
        <f t="shared" si="144"/>
        <v>0</v>
      </c>
      <c r="AT101" s="4">
        <f t="shared" si="145"/>
        <v>0</v>
      </c>
      <c r="AU101" s="31">
        <v>10</v>
      </c>
      <c r="AV101" s="30" t="str">
        <f>VLOOKUP($AU101,Dummy!$A:$R,2,FALSE)</f>
        <v>Sérvia</v>
      </c>
      <c r="AW101" s="28">
        <f>VLOOKUP($AU101,Dummy!$A:$R,3,FALSE)</f>
        <v>3</v>
      </c>
      <c r="AX101" s="28">
        <f>VLOOKUP($AU101,Dummy!$A:$R,4,FALSE)</f>
        <v>2</v>
      </c>
      <c r="AY101" s="28">
        <f>VLOOKUP($AU101,Dummy!$A:$R,5,FALSE)</f>
        <v>1</v>
      </c>
      <c r="AZ101" s="28">
        <f>VLOOKUP($AU101,Dummy!$A:$R,6,FALSE)</f>
        <v>1</v>
      </c>
      <c r="BA101" s="28">
        <f>VLOOKUP($AU101,Dummy!$A:$R,7,FALSE)</f>
        <v>0</v>
      </c>
      <c r="BB101" s="28">
        <f>VLOOKUP($AU101,Dummy!$A:$R,8,FALSE)</f>
        <v>1</v>
      </c>
      <c r="BC101" s="28">
        <f>VLOOKUP($AU101,Dummy!$A:$R,9,FALSE)</f>
        <v>0</v>
      </c>
      <c r="BD101" s="28">
        <f>VLOOKUP($AU101,Dummy!$A:$R,10,FALSE)</f>
        <v>0</v>
      </c>
      <c r="BE101" s="28">
        <f>VLOOKUP($AU101,Dummy!$A:$R,11,FALSE)</f>
        <v>0</v>
      </c>
      <c r="BF101" s="28">
        <f>VLOOKUP($AU101,Dummy!$A:$R,12,FALSE)</f>
        <v>1</v>
      </c>
      <c r="BG101" s="28">
        <f>VLOOKUP($AU101,Dummy!$A:$R,13,FALSE)</f>
        <v>3</v>
      </c>
      <c r="BH101" s="28">
        <f>VLOOKUP($AU101,Dummy!$A:$R,14,FALSE)</f>
        <v>4</v>
      </c>
      <c r="BI101" s="29">
        <f>VLOOKUP($AU101,Dummy!$A:$R,15,FALSE)</f>
        <v>750</v>
      </c>
      <c r="BJ101" s="28">
        <f>VLOOKUP($AU101,Dummy!$A:$R,16,FALSE)</f>
        <v>153</v>
      </c>
      <c r="BK101" s="28">
        <f>VLOOKUP($AU101,Dummy!$A:$R,17,FALSE)</f>
        <v>168</v>
      </c>
      <c r="BL101" s="29">
        <f>VLOOKUP($AU101,Dummy!$A:$R,18,FALSE)</f>
        <v>910.71428571428567</v>
      </c>
    </row>
    <row r="102" spans="2:64" x14ac:dyDescent="0.25">
      <c r="B102" s="17">
        <v>45858</v>
      </c>
      <c r="C102" s="25" t="s">
        <v>51</v>
      </c>
      <c r="D102" s="33"/>
      <c r="E102" s="11" t="s">
        <v>6</v>
      </c>
      <c r="F102" s="34"/>
      <c r="G102" s="21" t="s">
        <v>95</v>
      </c>
      <c r="H102" s="33"/>
      <c r="I102" s="11" t="s">
        <v>6</v>
      </c>
      <c r="J102" s="34"/>
      <c r="K102" s="33"/>
      <c r="L102" s="11" t="s">
        <v>6</v>
      </c>
      <c r="M102" s="34"/>
      <c r="N102" s="33"/>
      <c r="O102" s="11" t="s">
        <v>6</v>
      </c>
      <c r="P102" s="34"/>
      <c r="Q102" s="33"/>
      <c r="R102" s="11" t="s">
        <v>6</v>
      </c>
      <c r="S102" s="34"/>
      <c r="T102" s="33"/>
      <c r="U102" s="11" t="s">
        <v>6</v>
      </c>
      <c r="V102" s="34"/>
      <c r="W102" s="12">
        <f t="shared" si="125"/>
        <v>0</v>
      </c>
      <c r="X102" s="13" t="s">
        <v>6</v>
      </c>
      <c r="Y102" s="14">
        <f t="shared" si="126"/>
        <v>0</v>
      </c>
      <c r="AA102" s="4">
        <f t="shared" si="127"/>
        <v>0</v>
      </c>
      <c r="AB102" s="4">
        <f t="shared" si="128"/>
        <v>0</v>
      </c>
      <c r="AC102" s="4">
        <f t="shared" si="129"/>
        <v>0</v>
      </c>
      <c r="AD102" s="4">
        <f t="shared" si="130"/>
        <v>0</v>
      </c>
      <c r="AE102" s="4">
        <f t="shared" si="131"/>
        <v>0</v>
      </c>
      <c r="AF102" s="4">
        <f t="shared" si="132"/>
        <v>0</v>
      </c>
      <c r="AG102" s="4">
        <f t="shared" si="133"/>
        <v>0</v>
      </c>
      <c r="AH102" s="4">
        <f t="shared" si="134"/>
        <v>0</v>
      </c>
      <c r="AI102" s="4">
        <f t="shared" si="135"/>
        <v>0</v>
      </c>
      <c r="AJ102" s="4">
        <f t="shared" si="136"/>
        <v>0</v>
      </c>
      <c r="AL102" s="4">
        <f t="shared" si="137"/>
        <v>0</v>
      </c>
      <c r="AM102" s="4">
        <f t="shared" si="138"/>
        <v>0</v>
      </c>
      <c r="AN102" s="4">
        <f t="shared" si="139"/>
        <v>0</v>
      </c>
      <c r="AO102" s="4">
        <f t="shared" si="140"/>
        <v>0</v>
      </c>
      <c r="AP102" s="4">
        <f t="shared" si="141"/>
        <v>0</v>
      </c>
      <c r="AQ102" s="4">
        <f t="shared" si="142"/>
        <v>0</v>
      </c>
      <c r="AR102" s="4">
        <f t="shared" si="143"/>
        <v>0</v>
      </c>
      <c r="AS102" s="4">
        <f t="shared" si="144"/>
        <v>0</v>
      </c>
      <c r="AT102" s="4">
        <f t="shared" si="145"/>
        <v>0</v>
      </c>
      <c r="AU102" s="31">
        <v>11</v>
      </c>
      <c r="AV102" s="30" t="str">
        <f>VLOOKUP($AU102,Dummy!$A:$R,2,FALSE)</f>
        <v>Cuba</v>
      </c>
      <c r="AW102" s="28">
        <f>VLOOKUP($AU102,Dummy!$A:$R,3,FALSE)</f>
        <v>2</v>
      </c>
      <c r="AX102" s="28">
        <f>VLOOKUP($AU102,Dummy!$A:$R,4,FALSE)</f>
        <v>2</v>
      </c>
      <c r="AY102" s="28">
        <f>VLOOKUP($AU102,Dummy!$A:$R,5,FALSE)</f>
        <v>1</v>
      </c>
      <c r="AZ102" s="28">
        <f>VLOOKUP($AU102,Dummy!$A:$R,6,FALSE)</f>
        <v>1</v>
      </c>
      <c r="BA102" s="28">
        <f>VLOOKUP($AU102,Dummy!$A:$R,7,FALSE)</f>
        <v>0</v>
      </c>
      <c r="BB102" s="28">
        <f>VLOOKUP($AU102,Dummy!$A:$R,8,FALSE)</f>
        <v>0</v>
      </c>
      <c r="BC102" s="28">
        <f>VLOOKUP($AU102,Dummy!$A:$R,9,FALSE)</f>
        <v>1</v>
      </c>
      <c r="BD102" s="28">
        <f>VLOOKUP($AU102,Dummy!$A:$R,10,FALSE)</f>
        <v>0</v>
      </c>
      <c r="BE102" s="28">
        <f>VLOOKUP($AU102,Dummy!$A:$R,11,FALSE)</f>
        <v>1</v>
      </c>
      <c r="BF102" s="28">
        <f>VLOOKUP($AU102,Dummy!$A:$R,12,FALSE)</f>
        <v>0</v>
      </c>
      <c r="BG102" s="28">
        <f>VLOOKUP($AU102,Dummy!$A:$R,13,FALSE)</f>
        <v>4</v>
      </c>
      <c r="BH102" s="28">
        <f>VLOOKUP($AU102,Dummy!$A:$R,14,FALSE)</f>
        <v>5</v>
      </c>
      <c r="BI102" s="29">
        <f>VLOOKUP($AU102,Dummy!$A:$R,15,FALSE)</f>
        <v>800</v>
      </c>
      <c r="BJ102" s="28">
        <f>VLOOKUP($AU102,Dummy!$A:$R,16,FALSE)</f>
        <v>189</v>
      </c>
      <c r="BK102" s="28">
        <f>VLOOKUP($AU102,Dummy!$A:$R,17,FALSE)</f>
        <v>208</v>
      </c>
      <c r="BL102" s="29">
        <f>VLOOKUP($AU102,Dummy!$A:$R,18,FALSE)</f>
        <v>908.65384615384619</v>
      </c>
    </row>
    <row r="103" spans="2:64" x14ac:dyDescent="0.25">
      <c r="B103" s="17">
        <v>45858</v>
      </c>
      <c r="C103" s="25" t="s">
        <v>49</v>
      </c>
      <c r="D103" s="33"/>
      <c r="E103" s="11" t="s">
        <v>6</v>
      </c>
      <c r="F103" s="34"/>
      <c r="G103" s="21" t="s">
        <v>97</v>
      </c>
      <c r="H103" s="33"/>
      <c r="I103" s="11" t="s">
        <v>6</v>
      </c>
      <c r="J103" s="34"/>
      <c r="K103" s="33"/>
      <c r="L103" s="11" t="s">
        <v>6</v>
      </c>
      <c r="M103" s="34"/>
      <c r="N103" s="33"/>
      <c r="O103" s="11" t="s">
        <v>6</v>
      </c>
      <c r="P103" s="34"/>
      <c r="Q103" s="33"/>
      <c r="R103" s="11" t="s">
        <v>6</v>
      </c>
      <c r="S103" s="34"/>
      <c r="T103" s="33"/>
      <c r="U103" s="11" t="s">
        <v>6</v>
      </c>
      <c r="V103" s="34"/>
      <c r="W103" s="12">
        <f t="shared" si="125"/>
        <v>0</v>
      </c>
      <c r="X103" s="13" t="s">
        <v>6</v>
      </c>
      <c r="Y103" s="14">
        <f t="shared" si="126"/>
        <v>0</v>
      </c>
      <c r="AA103" s="4">
        <f t="shared" si="127"/>
        <v>0</v>
      </c>
      <c r="AB103" s="4">
        <f t="shared" si="128"/>
        <v>0</v>
      </c>
      <c r="AC103" s="4">
        <f t="shared" si="129"/>
        <v>0</v>
      </c>
      <c r="AD103" s="4">
        <f t="shared" si="130"/>
        <v>0</v>
      </c>
      <c r="AE103" s="4">
        <f t="shared" si="131"/>
        <v>0</v>
      </c>
      <c r="AF103" s="4">
        <f t="shared" si="132"/>
        <v>0</v>
      </c>
      <c r="AG103" s="4">
        <f t="shared" si="133"/>
        <v>0</v>
      </c>
      <c r="AH103" s="4">
        <f t="shared" si="134"/>
        <v>0</v>
      </c>
      <c r="AI103" s="4">
        <f t="shared" si="135"/>
        <v>0</v>
      </c>
      <c r="AJ103" s="4">
        <f t="shared" si="136"/>
        <v>0</v>
      </c>
      <c r="AL103" s="4">
        <f t="shared" si="137"/>
        <v>0</v>
      </c>
      <c r="AM103" s="4">
        <f t="shared" si="138"/>
        <v>0</v>
      </c>
      <c r="AN103" s="4">
        <f t="shared" si="139"/>
        <v>0</v>
      </c>
      <c r="AO103" s="4">
        <f t="shared" si="140"/>
        <v>0</v>
      </c>
      <c r="AP103" s="4">
        <f t="shared" si="141"/>
        <v>0</v>
      </c>
      <c r="AQ103" s="4">
        <f t="shared" si="142"/>
        <v>0</v>
      </c>
      <c r="AR103" s="4">
        <f t="shared" si="143"/>
        <v>0</v>
      </c>
      <c r="AS103" s="4">
        <f t="shared" si="144"/>
        <v>0</v>
      </c>
      <c r="AT103" s="4">
        <f t="shared" si="145"/>
        <v>0</v>
      </c>
      <c r="AU103" s="31">
        <v>12</v>
      </c>
      <c r="AV103" s="30" t="str">
        <f>VLOOKUP($AU103,Dummy!$A:$R,2,FALSE)</f>
        <v>Estados Unidos</v>
      </c>
      <c r="AW103" s="28">
        <f>VLOOKUP($AU103,Dummy!$A:$R,3,FALSE)</f>
        <v>2</v>
      </c>
      <c r="AX103" s="28">
        <f>VLOOKUP($AU103,Dummy!$A:$R,4,FALSE)</f>
        <v>2</v>
      </c>
      <c r="AY103" s="28">
        <f>VLOOKUP($AU103,Dummy!$A:$R,5,FALSE)</f>
        <v>1</v>
      </c>
      <c r="AZ103" s="28">
        <f>VLOOKUP($AU103,Dummy!$A:$R,6,FALSE)</f>
        <v>1</v>
      </c>
      <c r="BA103" s="28">
        <f>VLOOKUP($AU103,Dummy!$A:$R,7,FALSE)</f>
        <v>0</v>
      </c>
      <c r="BB103" s="28">
        <f>VLOOKUP($AU103,Dummy!$A:$R,8,FALSE)</f>
        <v>0</v>
      </c>
      <c r="BC103" s="28">
        <f>VLOOKUP($AU103,Dummy!$A:$R,9,FALSE)</f>
        <v>1</v>
      </c>
      <c r="BD103" s="28">
        <f>VLOOKUP($AU103,Dummy!$A:$R,10,FALSE)</f>
        <v>0</v>
      </c>
      <c r="BE103" s="28">
        <f>VLOOKUP($AU103,Dummy!$A:$R,11,FALSE)</f>
        <v>0</v>
      </c>
      <c r="BF103" s="28">
        <f>VLOOKUP($AU103,Dummy!$A:$R,12,FALSE)</f>
        <v>1</v>
      </c>
      <c r="BG103" s="28">
        <f>VLOOKUP($AU103,Dummy!$A:$R,13,FALSE)</f>
        <v>3</v>
      </c>
      <c r="BH103" s="28">
        <f>VLOOKUP($AU103,Dummy!$A:$R,14,FALSE)</f>
        <v>5</v>
      </c>
      <c r="BI103" s="29">
        <f>VLOOKUP($AU103,Dummy!$A:$R,15,FALSE)</f>
        <v>600</v>
      </c>
      <c r="BJ103" s="28">
        <f>VLOOKUP($AU103,Dummy!$A:$R,16,FALSE)</f>
        <v>172</v>
      </c>
      <c r="BK103" s="28">
        <f>VLOOKUP($AU103,Dummy!$A:$R,17,FALSE)</f>
        <v>184</v>
      </c>
      <c r="BL103" s="29">
        <f>VLOOKUP($AU103,Dummy!$A:$R,18,FALSE)</f>
        <v>934.78260869565224</v>
      </c>
    </row>
    <row r="104" spans="2:64" x14ac:dyDescent="0.25">
      <c r="B104" s="17">
        <v>45858</v>
      </c>
      <c r="C104" s="25" t="s">
        <v>41</v>
      </c>
      <c r="D104" s="33"/>
      <c r="E104" s="11" t="s">
        <v>6</v>
      </c>
      <c r="F104" s="34"/>
      <c r="G104" s="21" t="s">
        <v>40</v>
      </c>
      <c r="H104" s="33"/>
      <c r="I104" s="11" t="s">
        <v>6</v>
      </c>
      <c r="J104" s="34"/>
      <c r="K104" s="33"/>
      <c r="L104" s="11" t="s">
        <v>6</v>
      </c>
      <c r="M104" s="34"/>
      <c r="N104" s="33"/>
      <c r="O104" s="11" t="s">
        <v>6</v>
      </c>
      <c r="P104" s="34"/>
      <c r="Q104" s="33"/>
      <c r="R104" s="11" t="s">
        <v>6</v>
      </c>
      <c r="S104" s="34"/>
      <c r="T104" s="33"/>
      <c r="U104" s="11" t="s">
        <v>6</v>
      </c>
      <c r="V104" s="34"/>
      <c r="W104" s="12">
        <f t="shared" si="125"/>
        <v>0</v>
      </c>
      <c r="X104" s="13" t="s">
        <v>6</v>
      </c>
      <c r="Y104" s="14">
        <f t="shared" si="126"/>
        <v>0</v>
      </c>
      <c r="AA104" s="4">
        <f t="shared" si="127"/>
        <v>0</v>
      </c>
      <c r="AB104" s="4">
        <f t="shared" si="128"/>
        <v>0</v>
      </c>
      <c r="AC104" s="4">
        <f t="shared" si="129"/>
        <v>0</v>
      </c>
      <c r="AD104" s="4">
        <f t="shared" si="130"/>
        <v>0</v>
      </c>
      <c r="AE104" s="4">
        <f t="shared" si="131"/>
        <v>0</v>
      </c>
      <c r="AF104" s="4">
        <f t="shared" si="132"/>
        <v>0</v>
      </c>
      <c r="AG104" s="4">
        <f t="shared" si="133"/>
        <v>0</v>
      </c>
      <c r="AH104" s="4">
        <f t="shared" si="134"/>
        <v>0</v>
      </c>
      <c r="AI104" s="4">
        <f t="shared" si="135"/>
        <v>0</v>
      </c>
      <c r="AJ104" s="4">
        <f t="shared" si="136"/>
        <v>0</v>
      </c>
      <c r="AL104" s="4">
        <f t="shared" si="137"/>
        <v>0</v>
      </c>
      <c r="AM104" s="4">
        <f t="shared" si="138"/>
        <v>0</v>
      </c>
      <c r="AN104" s="4">
        <f t="shared" si="139"/>
        <v>0</v>
      </c>
      <c r="AO104" s="4">
        <f t="shared" si="140"/>
        <v>0</v>
      </c>
      <c r="AP104" s="4">
        <f t="shared" si="141"/>
        <v>0</v>
      </c>
      <c r="AQ104" s="4">
        <f t="shared" si="142"/>
        <v>0</v>
      </c>
      <c r="AR104" s="4">
        <f t="shared" si="143"/>
        <v>0</v>
      </c>
      <c r="AS104" s="4">
        <f t="shared" si="144"/>
        <v>0</v>
      </c>
      <c r="AT104" s="4">
        <f t="shared" si="145"/>
        <v>0</v>
      </c>
      <c r="AU104" s="31">
        <v>13</v>
      </c>
      <c r="AV104" s="30" t="str">
        <f>VLOOKUP($AU104,Dummy!$A:$R,2,FALSE)</f>
        <v>Alemanha</v>
      </c>
      <c r="AW104" s="28">
        <f>VLOOKUP($AU104,Dummy!$A:$R,3,FALSE)</f>
        <v>2</v>
      </c>
      <c r="AX104" s="28">
        <f>VLOOKUP($AU104,Dummy!$A:$R,4,FALSE)</f>
        <v>2</v>
      </c>
      <c r="AY104" s="28">
        <f>VLOOKUP($AU104,Dummy!$A:$R,5,FALSE)</f>
        <v>0</v>
      </c>
      <c r="AZ104" s="28">
        <f>VLOOKUP($AU104,Dummy!$A:$R,6,FALSE)</f>
        <v>2</v>
      </c>
      <c r="BA104" s="28">
        <f>VLOOKUP($AU104,Dummy!$A:$R,7,FALSE)</f>
        <v>0</v>
      </c>
      <c r="BB104" s="28">
        <f>VLOOKUP($AU104,Dummy!$A:$R,8,FALSE)</f>
        <v>0</v>
      </c>
      <c r="BC104" s="28">
        <f>VLOOKUP($AU104,Dummy!$A:$R,9,FALSE)</f>
        <v>0</v>
      </c>
      <c r="BD104" s="28">
        <f>VLOOKUP($AU104,Dummy!$A:$R,10,FALSE)</f>
        <v>2</v>
      </c>
      <c r="BE104" s="28">
        <f>VLOOKUP($AU104,Dummy!$A:$R,11,FALSE)</f>
        <v>0</v>
      </c>
      <c r="BF104" s="28">
        <f>VLOOKUP($AU104,Dummy!$A:$R,12,FALSE)</f>
        <v>0</v>
      </c>
      <c r="BG104" s="28">
        <f>VLOOKUP($AU104,Dummy!$A:$R,13,FALSE)</f>
        <v>4</v>
      </c>
      <c r="BH104" s="28">
        <f>VLOOKUP($AU104,Dummy!$A:$R,14,FALSE)</f>
        <v>6</v>
      </c>
      <c r="BI104" s="29">
        <f>VLOOKUP($AU104,Dummy!$A:$R,15,FALSE)</f>
        <v>666.66666666666663</v>
      </c>
      <c r="BJ104" s="28">
        <f>VLOOKUP($AU104,Dummy!$A:$R,16,FALSE)</f>
        <v>206</v>
      </c>
      <c r="BK104" s="28">
        <f>VLOOKUP($AU104,Dummy!$A:$R,17,FALSE)</f>
        <v>215</v>
      </c>
      <c r="BL104" s="29">
        <f>VLOOKUP($AU104,Dummy!$A:$R,18,FALSE)</f>
        <v>958.1395348837209</v>
      </c>
    </row>
    <row r="105" spans="2:64" ht="14.25" x14ac:dyDescent="0.25">
      <c r="B105" s="63" t="s">
        <v>67</v>
      </c>
      <c r="C105" s="63"/>
      <c r="D105" s="63"/>
      <c r="E105" s="66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AU105" s="31">
        <v>14</v>
      </c>
      <c r="AV105" s="30" t="str">
        <f>VLOOKUP($AU105,Dummy!$A:$R,2,FALSE)</f>
        <v>Irã</v>
      </c>
      <c r="AW105" s="28">
        <f>VLOOKUP($AU105,Dummy!$A:$R,3,FALSE)</f>
        <v>1</v>
      </c>
      <c r="AX105" s="28">
        <f>VLOOKUP($AU105,Dummy!$A:$R,4,FALSE)</f>
        <v>2</v>
      </c>
      <c r="AY105" s="28">
        <f>VLOOKUP($AU105,Dummy!$A:$R,5,FALSE)</f>
        <v>0</v>
      </c>
      <c r="AZ105" s="28">
        <f>VLOOKUP($AU105,Dummy!$A:$R,6,FALSE)</f>
        <v>2</v>
      </c>
      <c r="BA105" s="28">
        <f>VLOOKUP($AU105,Dummy!$A:$R,7,FALSE)</f>
        <v>0</v>
      </c>
      <c r="BB105" s="28">
        <f>VLOOKUP($AU105,Dummy!$A:$R,8,FALSE)</f>
        <v>0</v>
      </c>
      <c r="BC105" s="28">
        <f>VLOOKUP($AU105,Dummy!$A:$R,9,FALSE)</f>
        <v>0</v>
      </c>
      <c r="BD105" s="28">
        <f>VLOOKUP($AU105,Dummy!$A:$R,10,FALSE)</f>
        <v>1</v>
      </c>
      <c r="BE105" s="28">
        <f>VLOOKUP($AU105,Dummy!$A:$R,11,FALSE)</f>
        <v>0</v>
      </c>
      <c r="BF105" s="28">
        <f>VLOOKUP($AU105,Dummy!$A:$R,12,FALSE)</f>
        <v>1</v>
      </c>
      <c r="BG105" s="28">
        <f>VLOOKUP($AU105,Dummy!$A:$R,13,FALSE)</f>
        <v>2</v>
      </c>
      <c r="BH105" s="28">
        <f>VLOOKUP($AU105,Dummy!$A:$R,14,FALSE)</f>
        <v>6</v>
      </c>
      <c r="BI105" s="29">
        <f>VLOOKUP($AU105,Dummy!$A:$R,15,FALSE)</f>
        <v>333.33333333333331</v>
      </c>
      <c r="BJ105" s="28">
        <f>VLOOKUP($AU105,Dummy!$A:$R,16,FALSE)</f>
        <v>162</v>
      </c>
      <c r="BK105" s="28">
        <f>VLOOKUP($AU105,Dummy!$A:$R,17,FALSE)</f>
        <v>182</v>
      </c>
      <c r="BL105" s="29">
        <f>VLOOKUP($AU105,Dummy!$A:$R,18,FALSE)</f>
        <v>890.1098901098901</v>
      </c>
    </row>
    <row r="106" spans="2:64" x14ac:dyDescent="0.25">
      <c r="B106" s="16" t="s">
        <v>2</v>
      </c>
      <c r="C106" s="24"/>
      <c r="D106" s="65" t="s">
        <v>3</v>
      </c>
      <c r="E106" s="65"/>
      <c r="F106" s="65"/>
      <c r="G106" s="20"/>
      <c r="H106" s="65" t="s">
        <v>4</v>
      </c>
      <c r="I106" s="65"/>
      <c r="J106" s="65"/>
      <c r="K106" s="65" t="s">
        <v>5</v>
      </c>
      <c r="L106" s="65"/>
      <c r="M106" s="65"/>
      <c r="N106" s="65" t="s">
        <v>7</v>
      </c>
      <c r="O106" s="65"/>
      <c r="P106" s="65"/>
      <c r="Q106" s="65" t="s">
        <v>8</v>
      </c>
      <c r="R106" s="65"/>
      <c r="S106" s="65"/>
      <c r="T106" s="65" t="s">
        <v>9</v>
      </c>
      <c r="U106" s="65"/>
      <c r="V106" s="65"/>
      <c r="W106" s="65" t="s">
        <v>10</v>
      </c>
      <c r="X106" s="65"/>
      <c r="Y106" s="65"/>
      <c r="AA106" s="4" t="s">
        <v>38</v>
      </c>
      <c r="AB106" s="4" t="s">
        <v>23</v>
      </c>
      <c r="AC106" s="4" t="s">
        <v>20</v>
      </c>
      <c r="AD106" s="4" t="s">
        <v>18</v>
      </c>
      <c r="AE106" s="4" t="s">
        <v>19</v>
      </c>
      <c r="AF106" s="4" t="s">
        <v>15</v>
      </c>
      <c r="AG106" s="8" t="s">
        <v>17</v>
      </c>
      <c r="AH106" s="8" t="s">
        <v>16</v>
      </c>
      <c r="AI106" s="4" t="s">
        <v>21</v>
      </c>
      <c r="AJ106" s="4" t="s">
        <v>22</v>
      </c>
      <c r="AL106" s="4" t="s">
        <v>24</v>
      </c>
      <c r="AM106" s="4" t="s">
        <v>25</v>
      </c>
      <c r="AN106" s="4" t="s">
        <v>18</v>
      </c>
      <c r="AO106" s="4" t="s">
        <v>19</v>
      </c>
      <c r="AP106" s="8" t="s">
        <v>31</v>
      </c>
      <c r="AQ106" s="8" t="s">
        <v>32</v>
      </c>
      <c r="AR106" s="8" t="s">
        <v>33</v>
      </c>
      <c r="AS106" s="4" t="s">
        <v>21</v>
      </c>
      <c r="AT106" s="4" t="s">
        <v>22</v>
      </c>
      <c r="AU106" s="31">
        <v>15</v>
      </c>
      <c r="AV106" s="30" t="str">
        <f>VLOOKUP($AU106,Dummy!$A:$R,2,FALSE)</f>
        <v>Turquia</v>
      </c>
      <c r="AW106" s="28">
        <f>VLOOKUP($AU106,Dummy!$A:$R,3,FALSE)</f>
        <v>0</v>
      </c>
      <c r="AX106" s="28">
        <f>VLOOKUP($AU106,Dummy!$A:$R,4,FALSE)</f>
        <v>1</v>
      </c>
      <c r="AY106" s="28">
        <f>VLOOKUP($AU106,Dummy!$A:$R,5,FALSE)</f>
        <v>0</v>
      </c>
      <c r="AZ106" s="28">
        <f>VLOOKUP($AU106,Dummy!$A:$R,6,FALSE)</f>
        <v>1</v>
      </c>
      <c r="BA106" s="28">
        <f>VLOOKUP($AU106,Dummy!$A:$R,7,FALSE)</f>
        <v>0</v>
      </c>
      <c r="BB106" s="28">
        <f>VLOOKUP($AU106,Dummy!$A:$R,8,FALSE)</f>
        <v>0</v>
      </c>
      <c r="BC106" s="28">
        <f>VLOOKUP($AU106,Dummy!$A:$R,9,FALSE)</f>
        <v>0</v>
      </c>
      <c r="BD106" s="28">
        <f>VLOOKUP($AU106,Dummy!$A:$R,10,FALSE)</f>
        <v>0</v>
      </c>
      <c r="BE106" s="28">
        <f>VLOOKUP($AU106,Dummy!$A:$R,11,FALSE)</f>
        <v>1</v>
      </c>
      <c r="BF106" s="28">
        <f>VLOOKUP($AU106,Dummy!$A:$R,12,FALSE)</f>
        <v>0</v>
      </c>
      <c r="BG106" s="28">
        <f>VLOOKUP($AU106,Dummy!$A:$R,13,FALSE)</f>
        <v>1</v>
      </c>
      <c r="BH106" s="28">
        <f>VLOOKUP($AU106,Dummy!$A:$R,14,FALSE)</f>
        <v>3</v>
      </c>
      <c r="BI106" s="29">
        <f>VLOOKUP($AU106,Dummy!$A:$R,15,FALSE)</f>
        <v>333.33333333333331</v>
      </c>
      <c r="BJ106" s="28">
        <f>VLOOKUP($AU106,Dummy!$A:$R,16,FALSE)</f>
        <v>93</v>
      </c>
      <c r="BK106" s="28">
        <f>VLOOKUP($AU106,Dummy!$A:$R,17,FALSE)</f>
        <v>87</v>
      </c>
      <c r="BL106" s="29">
        <f>VLOOKUP($AU106,Dummy!$A:$R,18,FALSE)</f>
        <v>1068.9655172413793</v>
      </c>
    </row>
    <row r="107" spans="2:64" x14ac:dyDescent="0.25">
      <c r="B107" s="18">
        <v>45854</v>
      </c>
      <c r="C107" s="26" t="s">
        <v>98</v>
      </c>
      <c r="D107" s="33"/>
      <c r="E107" s="11" t="s">
        <v>6</v>
      </c>
      <c r="F107" s="34"/>
      <c r="G107" s="22" t="s">
        <v>37</v>
      </c>
      <c r="H107" s="33"/>
      <c r="I107" s="11" t="s">
        <v>6</v>
      </c>
      <c r="J107" s="34"/>
      <c r="K107" s="33"/>
      <c r="L107" s="11" t="s">
        <v>6</v>
      </c>
      <c r="M107" s="34"/>
      <c r="N107" s="33"/>
      <c r="O107" s="11" t="s">
        <v>6</v>
      </c>
      <c r="P107" s="34"/>
      <c r="Q107" s="33"/>
      <c r="R107" s="11" t="s">
        <v>6</v>
      </c>
      <c r="S107" s="34"/>
      <c r="T107" s="33"/>
      <c r="U107" s="11" t="s">
        <v>6</v>
      </c>
      <c r="V107" s="34"/>
      <c r="W107" s="9">
        <f>SUM(H107,K107,N107,Q107,T107)</f>
        <v>0</v>
      </c>
      <c r="X107" s="11" t="s">
        <v>6</v>
      </c>
      <c r="Y107" s="10">
        <f>SUM(J107,M107,P107,S107,V107)</f>
        <v>0</v>
      </c>
      <c r="AA107" s="4">
        <f t="shared" ref="AA107:AA118" si="146">AD107+AE107</f>
        <v>0</v>
      </c>
      <c r="AB107" s="4">
        <f t="shared" ref="AB107:AB118" si="147">IF(OR(D107="",F107=""),0,IF(D107&gt;F107,C107,G107))</f>
        <v>0</v>
      </c>
      <c r="AC107" s="4">
        <f t="shared" ref="AC107:AC118" si="148">IF(OR(D107="",F107=""),0,1)</f>
        <v>0</v>
      </c>
      <c r="AD107" s="4">
        <f t="shared" ref="AD107:AD118" si="149">IF(OR(D107="",F107=""),0,IF(D107&gt;F107,D107,F107))</f>
        <v>0</v>
      </c>
      <c r="AE107" s="4">
        <f t="shared" ref="AE107:AE118" si="150">IF(OR(D107="",F107=""),0,IF(D107&gt;F107,F107,D107))</f>
        <v>0</v>
      </c>
      <c r="AF107" s="4">
        <f t="shared" ref="AF107:AF118" si="151">IF(AND(AD107=3,AE107=0),1,0)</f>
        <v>0</v>
      </c>
      <c r="AG107" s="4">
        <f t="shared" ref="AG107:AG118" si="152">IF(AND(AD107=3,AE107=1),1,0)</f>
        <v>0</v>
      </c>
      <c r="AH107" s="4">
        <f t="shared" ref="AH107:AH118" si="153">IF(AND(AD107=3,AE107=2),1,0)</f>
        <v>0</v>
      </c>
      <c r="AI107" s="4">
        <f t="shared" ref="AI107:AI118" si="154">IF(D107&gt;F107,SUM(H107,K107,N107,Q107,T107,),SUM(J107,M107,P107,S107,V107))</f>
        <v>0</v>
      </c>
      <c r="AJ107" s="4">
        <f t="shared" ref="AJ107:AJ118" si="155">IF(D107&gt;F107,SUM(J107,M107,P107,S107,V107),SUM(H107,K107,N107,Q107,T107))</f>
        <v>0</v>
      </c>
      <c r="AL107" s="4">
        <f t="shared" ref="AL107:AL118" si="156">IF(OR(D107="",F107=""),0,IF(D107&lt;F107,C107,G107))</f>
        <v>0</v>
      </c>
      <c r="AM107" s="4">
        <f t="shared" ref="AM107:AM118" si="157">IF(OR(D107="",F107=""),0,1)</f>
        <v>0</v>
      </c>
      <c r="AN107" s="4">
        <f t="shared" ref="AN107:AN118" si="158">IF(OR(D107="",F107=""),0,IF(D107&lt;F107,D107,F107))</f>
        <v>0</v>
      </c>
      <c r="AO107" s="4">
        <f t="shared" ref="AO107:AO118" si="159">IF(OR(D107="",F107=""),0,IF(D107&lt;F107,F107,D107))</f>
        <v>0</v>
      </c>
      <c r="AP107" s="4">
        <f t="shared" ref="AP107:AP118" si="160">IF(AND(AN107=2,AO107=3),1,0)</f>
        <v>0</v>
      </c>
      <c r="AQ107" s="4">
        <f t="shared" ref="AQ107:AQ118" si="161">IF(AND(AN107=1,AO107=3),1,0)</f>
        <v>0</v>
      </c>
      <c r="AR107" s="4">
        <f t="shared" ref="AR107:AR118" si="162">IF(AND(AN107=0,AO107=3),1,0)</f>
        <v>0</v>
      </c>
      <c r="AS107" s="4">
        <f t="shared" ref="AS107:AS118" si="163">IF(D107&lt;F107,SUM(H107,K107,N107,Q107,T107,),SUM(J107,M107,P107,S107,V107))</f>
        <v>0</v>
      </c>
      <c r="AT107" s="4">
        <f t="shared" ref="AT107:AT118" si="164">IF(D107&lt;F107,SUM(J107,M107,P107,S107,V107),SUM(H107,K107,N107,Q107,T107))</f>
        <v>0</v>
      </c>
      <c r="AU107" s="31">
        <v>16</v>
      </c>
      <c r="AV107" s="30" t="str">
        <f>VLOOKUP($AU107,Dummy!$A:$R,2,FALSE)</f>
        <v>França</v>
      </c>
      <c r="AW107" s="28">
        <f>VLOOKUP($AU107,Dummy!$A:$R,3,FALSE)</f>
        <v>0</v>
      </c>
      <c r="AX107" s="28">
        <f>VLOOKUP($AU107,Dummy!$A:$R,4,FALSE)</f>
        <v>1</v>
      </c>
      <c r="AY107" s="28">
        <f>VLOOKUP($AU107,Dummy!$A:$R,5,FALSE)</f>
        <v>0</v>
      </c>
      <c r="AZ107" s="28">
        <f>VLOOKUP($AU107,Dummy!$A:$R,6,FALSE)</f>
        <v>1</v>
      </c>
      <c r="BA107" s="28">
        <f>VLOOKUP($AU107,Dummy!$A:$R,7,FALSE)</f>
        <v>0</v>
      </c>
      <c r="BB107" s="28">
        <f>VLOOKUP($AU107,Dummy!$A:$R,8,FALSE)</f>
        <v>0</v>
      </c>
      <c r="BC107" s="28">
        <f>VLOOKUP($AU107,Dummy!$A:$R,9,FALSE)</f>
        <v>0</v>
      </c>
      <c r="BD107" s="28">
        <f>VLOOKUP($AU107,Dummy!$A:$R,10,FALSE)</f>
        <v>0</v>
      </c>
      <c r="BE107" s="28">
        <f>VLOOKUP($AU107,Dummy!$A:$R,11,FALSE)</f>
        <v>1</v>
      </c>
      <c r="BF107" s="28">
        <f>VLOOKUP($AU107,Dummy!$A:$R,12,FALSE)</f>
        <v>0</v>
      </c>
      <c r="BG107" s="28">
        <f>VLOOKUP($AU107,Dummy!$A:$R,13,FALSE)</f>
        <v>1</v>
      </c>
      <c r="BH107" s="28">
        <f>VLOOKUP($AU107,Dummy!$A:$R,14,FALSE)</f>
        <v>3</v>
      </c>
      <c r="BI107" s="29">
        <f>VLOOKUP($AU107,Dummy!$A:$R,15,FALSE)</f>
        <v>333.33333333333331</v>
      </c>
      <c r="BJ107" s="28">
        <f>VLOOKUP($AU107,Dummy!$A:$R,16,FALSE)</f>
        <v>88</v>
      </c>
      <c r="BK107" s="28">
        <f>VLOOKUP($AU107,Dummy!$A:$R,17,FALSE)</f>
        <v>88</v>
      </c>
      <c r="BL107" s="29">
        <f>VLOOKUP($AU107,Dummy!$A:$R,18,FALSE)</f>
        <v>1000</v>
      </c>
    </row>
    <row r="108" spans="2:64" x14ac:dyDescent="0.25">
      <c r="B108" s="18">
        <v>45854</v>
      </c>
      <c r="C108" s="26" t="s">
        <v>53</v>
      </c>
      <c r="D108" s="38"/>
      <c r="E108" s="11" t="s">
        <v>6</v>
      </c>
      <c r="F108" s="37"/>
      <c r="G108" s="22" t="s">
        <v>39</v>
      </c>
      <c r="H108" s="33"/>
      <c r="I108" s="11" t="s">
        <v>6</v>
      </c>
      <c r="J108" s="34"/>
      <c r="K108" s="33"/>
      <c r="L108" s="11" t="s">
        <v>6</v>
      </c>
      <c r="M108" s="34"/>
      <c r="N108" s="33"/>
      <c r="O108" s="11" t="s">
        <v>6</v>
      </c>
      <c r="P108" s="34"/>
      <c r="Q108" s="33"/>
      <c r="R108" s="11" t="s">
        <v>6</v>
      </c>
      <c r="S108" s="34"/>
      <c r="T108" s="33"/>
      <c r="U108" s="11" t="s">
        <v>6</v>
      </c>
      <c r="V108" s="34"/>
      <c r="W108" s="9">
        <f t="shared" ref="W108:W118" si="165">SUM(H108,K108,N108,Q108,T108)</f>
        <v>0</v>
      </c>
      <c r="X108" s="11" t="s">
        <v>6</v>
      </c>
      <c r="Y108" s="10">
        <f t="shared" ref="Y108:Y118" si="166">SUM(J108,M108,P108,S108,V108)</f>
        <v>0</v>
      </c>
      <c r="AA108" s="4">
        <f t="shared" si="146"/>
        <v>0</v>
      </c>
      <c r="AB108" s="4">
        <f t="shared" si="147"/>
        <v>0</v>
      </c>
      <c r="AC108" s="4">
        <f t="shared" si="148"/>
        <v>0</v>
      </c>
      <c r="AD108" s="4">
        <f t="shared" si="149"/>
        <v>0</v>
      </c>
      <c r="AE108" s="4">
        <f t="shared" si="150"/>
        <v>0</v>
      </c>
      <c r="AF108" s="4">
        <f t="shared" si="151"/>
        <v>0</v>
      </c>
      <c r="AG108" s="4">
        <f t="shared" si="152"/>
        <v>0</v>
      </c>
      <c r="AH108" s="4">
        <f t="shared" si="153"/>
        <v>0</v>
      </c>
      <c r="AI108" s="4">
        <f t="shared" si="154"/>
        <v>0</v>
      </c>
      <c r="AJ108" s="4">
        <f t="shared" si="155"/>
        <v>0</v>
      </c>
      <c r="AL108" s="4">
        <f t="shared" si="156"/>
        <v>0</v>
      </c>
      <c r="AM108" s="4">
        <f t="shared" si="157"/>
        <v>0</v>
      </c>
      <c r="AN108" s="4">
        <f t="shared" si="158"/>
        <v>0</v>
      </c>
      <c r="AO108" s="4">
        <f t="shared" si="159"/>
        <v>0</v>
      </c>
      <c r="AP108" s="4">
        <f t="shared" si="160"/>
        <v>0</v>
      </c>
      <c r="AQ108" s="4">
        <f t="shared" si="161"/>
        <v>0</v>
      </c>
      <c r="AR108" s="4">
        <f t="shared" si="162"/>
        <v>0</v>
      </c>
      <c r="AS108" s="4">
        <f t="shared" si="163"/>
        <v>0</v>
      </c>
      <c r="AT108" s="4">
        <f t="shared" si="164"/>
        <v>0</v>
      </c>
      <c r="AU108" s="31">
        <v>17</v>
      </c>
      <c r="AV108" s="30" t="str">
        <f>VLOOKUP($AU108,Dummy!$A:$R,2,FALSE)</f>
        <v>Holanda</v>
      </c>
      <c r="AW108" s="28">
        <f>VLOOKUP($AU108,Dummy!$A:$R,3,FALSE)</f>
        <v>0</v>
      </c>
      <c r="AX108" s="28">
        <f>VLOOKUP($AU108,Dummy!$A:$R,4,FALSE)</f>
        <v>1</v>
      </c>
      <c r="AY108" s="28">
        <f>VLOOKUP($AU108,Dummy!$A:$R,5,FALSE)</f>
        <v>0</v>
      </c>
      <c r="AZ108" s="28">
        <f>VLOOKUP($AU108,Dummy!$A:$R,6,FALSE)</f>
        <v>1</v>
      </c>
      <c r="BA108" s="28">
        <f>VLOOKUP($AU108,Dummy!$A:$R,7,FALSE)</f>
        <v>0</v>
      </c>
      <c r="BB108" s="28">
        <f>VLOOKUP($AU108,Dummy!$A:$R,8,FALSE)</f>
        <v>0</v>
      </c>
      <c r="BC108" s="28">
        <f>VLOOKUP($AU108,Dummy!$A:$R,9,FALSE)</f>
        <v>0</v>
      </c>
      <c r="BD108" s="28">
        <f>VLOOKUP($AU108,Dummy!$A:$R,10,FALSE)</f>
        <v>0</v>
      </c>
      <c r="BE108" s="28">
        <f>VLOOKUP($AU108,Dummy!$A:$R,11,FALSE)</f>
        <v>1</v>
      </c>
      <c r="BF108" s="28">
        <f>VLOOKUP($AU108,Dummy!$A:$R,12,FALSE)</f>
        <v>0</v>
      </c>
      <c r="BG108" s="28">
        <f>VLOOKUP($AU108,Dummy!$A:$R,13,FALSE)</f>
        <v>1</v>
      </c>
      <c r="BH108" s="28">
        <f>VLOOKUP($AU108,Dummy!$A:$R,14,FALSE)</f>
        <v>3</v>
      </c>
      <c r="BI108" s="29">
        <f>VLOOKUP($AU108,Dummy!$A:$R,15,FALSE)</f>
        <v>333.33333333333331</v>
      </c>
      <c r="BJ108" s="28">
        <f>VLOOKUP($AU108,Dummy!$A:$R,16,FALSE)</f>
        <v>91</v>
      </c>
      <c r="BK108" s="28">
        <f>VLOOKUP($AU108,Dummy!$A:$R,17,FALSE)</f>
        <v>97</v>
      </c>
      <c r="BL108" s="29">
        <f>VLOOKUP($AU108,Dummy!$A:$R,18,FALSE)</f>
        <v>938.14432989690727</v>
      </c>
    </row>
    <row r="109" spans="2:64" x14ac:dyDescent="0.25">
      <c r="B109" s="18">
        <v>45854</v>
      </c>
      <c r="C109" s="26" t="s">
        <v>50</v>
      </c>
      <c r="D109" s="33"/>
      <c r="E109" s="11" t="s">
        <v>6</v>
      </c>
      <c r="F109" s="34"/>
      <c r="G109" s="22" t="s">
        <v>96</v>
      </c>
      <c r="H109" s="33"/>
      <c r="I109" s="11" t="s">
        <v>6</v>
      </c>
      <c r="J109" s="34"/>
      <c r="K109" s="33"/>
      <c r="L109" s="11" t="s">
        <v>6</v>
      </c>
      <c r="M109" s="34"/>
      <c r="N109" s="33"/>
      <c r="O109" s="11" t="s">
        <v>6</v>
      </c>
      <c r="P109" s="34"/>
      <c r="Q109" s="33"/>
      <c r="R109" s="11" t="s">
        <v>6</v>
      </c>
      <c r="S109" s="34"/>
      <c r="T109" s="33"/>
      <c r="U109" s="11" t="s">
        <v>6</v>
      </c>
      <c r="V109" s="34"/>
      <c r="W109" s="9">
        <f t="shared" si="165"/>
        <v>0</v>
      </c>
      <c r="X109" s="11" t="s">
        <v>6</v>
      </c>
      <c r="Y109" s="10">
        <f t="shared" si="166"/>
        <v>0</v>
      </c>
      <c r="AA109" s="4">
        <f t="shared" si="146"/>
        <v>0</v>
      </c>
      <c r="AB109" s="4">
        <f t="shared" si="147"/>
        <v>0</v>
      </c>
      <c r="AC109" s="4">
        <f t="shared" si="148"/>
        <v>0</v>
      </c>
      <c r="AD109" s="4">
        <f t="shared" si="149"/>
        <v>0</v>
      </c>
      <c r="AE109" s="4">
        <f t="shared" si="150"/>
        <v>0</v>
      </c>
      <c r="AF109" s="4">
        <f t="shared" si="151"/>
        <v>0</v>
      </c>
      <c r="AG109" s="4">
        <f t="shared" si="152"/>
        <v>0</v>
      </c>
      <c r="AH109" s="4">
        <f t="shared" si="153"/>
        <v>0</v>
      </c>
      <c r="AI109" s="4">
        <f t="shared" si="154"/>
        <v>0</v>
      </c>
      <c r="AJ109" s="4">
        <f t="shared" si="155"/>
        <v>0</v>
      </c>
      <c r="AL109" s="4">
        <f t="shared" si="156"/>
        <v>0</v>
      </c>
      <c r="AM109" s="4">
        <f t="shared" si="157"/>
        <v>0</v>
      </c>
      <c r="AN109" s="4">
        <f t="shared" si="158"/>
        <v>0</v>
      </c>
      <c r="AO109" s="4">
        <f t="shared" si="159"/>
        <v>0</v>
      </c>
      <c r="AP109" s="4">
        <f t="shared" si="160"/>
        <v>0</v>
      </c>
      <c r="AQ109" s="4">
        <f t="shared" si="161"/>
        <v>0</v>
      </c>
      <c r="AR109" s="4">
        <f t="shared" si="162"/>
        <v>0</v>
      </c>
      <c r="AS109" s="4">
        <f t="shared" si="163"/>
        <v>0</v>
      </c>
      <c r="AT109" s="4">
        <f t="shared" si="164"/>
        <v>0</v>
      </c>
      <c r="AU109" s="31">
        <v>18</v>
      </c>
      <c r="AV109" s="30" t="str">
        <f>VLOOKUP($AU109,Dummy!$A:$R,2,FALSE)</f>
        <v>Bulgária</v>
      </c>
      <c r="AW109" s="28">
        <f>VLOOKUP($AU109,Dummy!$A:$R,3,FALSE)</f>
        <v>0</v>
      </c>
      <c r="AX109" s="28">
        <f>VLOOKUP($AU109,Dummy!$A:$R,4,FALSE)</f>
        <v>1</v>
      </c>
      <c r="AY109" s="28">
        <f>VLOOKUP($AU109,Dummy!$A:$R,5,FALSE)</f>
        <v>0</v>
      </c>
      <c r="AZ109" s="28">
        <f>VLOOKUP($AU109,Dummy!$A:$R,6,FALSE)</f>
        <v>1</v>
      </c>
      <c r="BA109" s="28">
        <f>VLOOKUP($AU109,Dummy!$A:$R,7,FALSE)</f>
        <v>0</v>
      </c>
      <c r="BB109" s="28">
        <f>VLOOKUP($AU109,Dummy!$A:$R,8,FALSE)</f>
        <v>0</v>
      </c>
      <c r="BC109" s="28">
        <f>VLOOKUP($AU109,Dummy!$A:$R,9,FALSE)</f>
        <v>0</v>
      </c>
      <c r="BD109" s="28">
        <f>VLOOKUP($AU109,Dummy!$A:$R,10,FALSE)</f>
        <v>0</v>
      </c>
      <c r="BE109" s="28">
        <f>VLOOKUP($AU109,Dummy!$A:$R,11,FALSE)</f>
        <v>1</v>
      </c>
      <c r="BF109" s="28">
        <f>VLOOKUP($AU109,Dummy!$A:$R,12,FALSE)</f>
        <v>0</v>
      </c>
      <c r="BG109" s="28">
        <f>VLOOKUP($AU109,Dummy!$A:$R,13,FALSE)</f>
        <v>1</v>
      </c>
      <c r="BH109" s="28">
        <f>VLOOKUP($AU109,Dummy!$A:$R,14,FALSE)</f>
        <v>3</v>
      </c>
      <c r="BI109" s="29">
        <f>VLOOKUP($AU109,Dummy!$A:$R,15,FALSE)</f>
        <v>333.33333333333331</v>
      </c>
      <c r="BJ109" s="28">
        <f>VLOOKUP($AU109,Dummy!$A:$R,16,FALSE)</f>
        <v>79</v>
      </c>
      <c r="BK109" s="28">
        <f>VLOOKUP($AU109,Dummy!$A:$R,17,FALSE)</f>
        <v>97</v>
      </c>
      <c r="BL109" s="29">
        <f>VLOOKUP($AU109,Dummy!$A:$R,18,FALSE)</f>
        <v>814.43298969072168</v>
      </c>
    </row>
    <row r="110" spans="2:64" x14ac:dyDescent="0.25">
      <c r="B110" s="18">
        <v>45855</v>
      </c>
      <c r="C110" s="26" t="s">
        <v>98</v>
      </c>
      <c r="D110" s="33"/>
      <c r="E110" s="11" t="s">
        <v>6</v>
      </c>
      <c r="F110" s="34"/>
      <c r="G110" s="22" t="s">
        <v>39</v>
      </c>
      <c r="H110" s="33"/>
      <c r="I110" s="11" t="s">
        <v>6</v>
      </c>
      <c r="J110" s="34"/>
      <c r="K110" s="33"/>
      <c r="L110" s="11" t="s">
        <v>6</v>
      </c>
      <c r="M110" s="34"/>
      <c r="N110" s="33"/>
      <c r="O110" s="11" t="s">
        <v>6</v>
      </c>
      <c r="P110" s="34"/>
      <c r="Q110" s="33"/>
      <c r="R110" s="11" t="s">
        <v>6</v>
      </c>
      <c r="S110" s="34"/>
      <c r="T110" s="33"/>
      <c r="U110" s="11" t="s">
        <v>6</v>
      </c>
      <c r="V110" s="34"/>
      <c r="W110" s="9">
        <f t="shared" si="165"/>
        <v>0</v>
      </c>
      <c r="X110" s="11" t="s">
        <v>6</v>
      </c>
      <c r="Y110" s="10">
        <f t="shared" si="166"/>
        <v>0</v>
      </c>
      <c r="AA110" s="4">
        <f t="shared" si="146"/>
        <v>0</v>
      </c>
      <c r="AB110" s="4">
        <f t="shared" si="147"/>
        <v>0</v>
      </c>
      <c r="AC110" s="4">
        <f t="shared" si="148"/>
        <v>0</v>
      </c>
      <c r="AD110" s="4">
        <f t="shared" si="149"/>
        <v>0</v>
      </c>
      <c r="AE110" s="4">
        <f t="shared" si="150"/>
        <v>0</v>
      </c>
      <c r="AF110" s="4">
        <f t="shared" si="151"/>
        <v>0</v>
      </c>
      <c r="AG110" s="4">
        <f t="shared" si="152"/>
        <v>0</v>
      </c>
      <c r="AH110" s="4">
        <f t="shared" si="153"/>
        <v>0</v>
      </c>
      <c r="AI110" s="4">
        <f t="shared" si="154"/>
        <v>0</v>
      </c>
      <c r="AJ110" s="4">
        <f t="shared" si="155"/>
        <v>0</v>
      </c>
      <c r="AL110" s="4">
        <f t="shared" si="156"/>
        <v>0</v>
      </c>
      <c r="AM110" s="4">
        <f t="shared" si="157"/>
        <v>0</v>
      </c>
      <c r="AN110" s="4">
        <f t="shared" si="158"/>
        <v>0</v>
      </c>
      <c r="AO110" s="4">
        <f t="shared" si="159"/>
        <v>0</v>
      </c>
      <c r="AP110" s="4">
        <f t="shared" si="160"/>
        <v>0</v>
      </c>
      <c r="AQ110" s="4">
        <f t="shared" si="161"/>
        <v>0</v>
      </c>
      <c r="AR110" s="4">
        <f t="shared" si="162"/>
        <v>0</v>
      </c>
      <c r="AS110" s="4">
        <f t="shared" si="163"/>
        <v>0</v>
      </c>
      <c r="AT110" s="4">
        <f t="shared" si="164"/>
        <v>0</v>
      </c>
      <c r="AX110" s="53">
        <f>SUM(AX92:AX109)</f>
        <v>30</v>
      </c>
    </row>
    <row r="111" spans="2:64" x14ac:dyDescent="0.25">
      <c r="B111" s="18">
        <v>45855</v>
      </c>
      <c r="C111" s="26" t="s">
        <v>37</v>
      </c>
      <c r="D111" s="33"/>
      <c r="E111" s="11" t="s">
        <v>6</v>
      </c>
      <c r="F111" s="34"/>
      <c r="G111" s="22" t="s">
        <v>96</v>
      </c>
      <c r="H111" s="33"/>
      <c r="I111" s="11" t="s">
        <v>6</v>
      </c>
      <c r="J111" s="34"/>
      <c r="K111" s="33"/>
      <c r="L111" s="11" t="s">
        <v>6</v>
      </c>
      <c r="M111" s="34"/>
      <c r="N111" s="33"/>
      <c r="O111" s="11" t="s">
        <v>6</v>
      </c>
      <c r="P111" s="34"/>
      <c r="Q111" s="33"/>
      <c r="R111" s="11" t="s">
        <v>6</v>
      </c>
      <c r="S111" s="34"/>
      <c r="T111" s="33"/>
      <c r="U111" s="11" t="s">
        <v>6</v>
      </c>
      <c r="V111" s="34"/>
      <c r="W111" s="9">
        <f t="shared" si="165"/>
        <v>0</v>
      </c>
      <c r="X111" s="11" t="s">
        <v>6</v>
      </c>
      <c r="Y111" s="10">
        <f t="shared" si="166"/>
        <v>0</v>
      </c>
      <c r="AA111" s="4">
        <f t="shared" si="146"/>
        <v>0</v>
      </c>
      <c r="AB111" s="4">
        <f t="shared" si="147"/>
        <v>0</v>
      </c>
      <c r="AC111" s="4">
        <f t="shared" si="148"/>
        <v>0</v>
      </c>
      <c r="AD111" s="4">
        <f t="shared" si="149"/>
        <v>0</v>
      </c>
      <c r="AE111" s="4">
        <f t="shared" si="150"/>
        <v>0</v>
      </c>
      <c r="AF111" s="4">
        <f t="shared" si="151"/>
        <v>0</v>
      </c>
      <c r="AG111" s="4">
        <f t="shared" si="152"/>
        <v>0</v>
      </c>
      <c r="AH111" s="4">
        <f t="shared" si="153"/>
        <v>0</v>
      </c>
      <c r="AI111" s="4">
        <f t="shared" si="154"/>
        <v>0</v>
      </c>
      <c r="AJ111" s="4">
        <f t="shared" si="155"/>
        <v>0</v>
      </c>
      <c r="AL111" s="4">
        <f t="shared" si="156"/>
        <v>0</v>
      </c>
      <c r="AM111" s="4">
        <f t="shared" si="157"/>
        <v>0</v>
      </c>
      <c r="AN111" s="4">
        <f t="shared" si="158"/>
        <v>0</v>
      </c>
      <c r="AO111" s="4">
        <f t="shared" si="159"/>
        <v>0</v>
      </c>
      <c r="AP111" s="4">
        <f t="shared" si="160"/>
        <v>0</v>
      </c>
      <c r="AQ111" s="4">
        <f t="shared" si="161"/>
        <v>0</v>
      </c>
      <c r="AR111" s="4">
        <f t="shared" si="162"/>
        <v>0</v>
      </c>
      <c r="AS111" s="4">
        <f t="shared" si="163"/>
        <v>0</v>
      </c>
      <c r="AT111" s="4">
        <f t="shared" si="164"/>
        <v>0</v>
      </c>
      <c r="AU111" s="59" t="s">
        <v>91</v>
      </c>
      <c r="AV111" s="59"/>
    </row>
    <row r="112" spans="2:64" x14ac:dyDescent="0.25">
      <c r="B112" s="18">
        <v>45856</v>
      </c>
      <c r="C112" s="26" t="s">
        <v>98</v>
      </c>
      <c r="D112" s="33"/>
      <c r="E112" s="11" t="s">
        <v>6</v>
      </c>
      <c r="F112" s="34"/>
      <c r="G112" s="22" t="s">
        <v>53</v>
      </c>
      <c r="H112" s="33"/>
      <c r="I112" s="11" t="s">
        <v>6</v>
      </c>
      <c r="J112" s="34"/>
      <c r="K112" s="33"/>
      <c r="L112" s="11" t="s">
        <v>6</v>
      </c>
      <c r="M112" s="34"/>
      <c r="N112" s="33"/>
      <c r="O112" s="11" t="s">
        <v>6</v>
      </c>
      <c r="P112" s="34"/>
      <c r="Q112" s="33"/>
      <c r="R112" s="11" t="s">
        <v>6</v>
      </c>
      <c r="S112" s="34"/>
      <c r="T112" s="33"/>
      <c r="U112" s="11" t="s">
        <v>6</v>
      </c>
      <c r="V112" s="34"/>
      <c r="W112" s="9">
        <f t="shared" si="165"/>
        <v>0</v>
      </c>
      <c r="X112" s="11" t="s">
        <v>6</v>
      </c>
      <c r="Y112" s="10">
        <f t="shared" si="166"/>
        <v>0</v>
      </c>
      <c r="AA112" s="4">
        <f t="shared" si="146"/>
        <v>0</v>
      </c>
      <c r="AB112" s="4">
        <f t="shared" si="147"/>
        <v>0</v>
      </c>
      <c r="AC112" s="4">
        <f t="shared" si="148"/>
        <v>0</v>
      </c>
      <c r="AD112" s="4">
        <f t="shared" si="149"/>
        <v>0</v>
      </c>
      <c r="AE112" s="4">
        <f t="shared" si="150"/>
        <v>0</v>
      </c>
      <c r="AF112" s="4">
        <f t="shared" si="151"/>
        <v>0</v>
      </c>
      <c r="AG112" s="4">
        <f t="shared" si="152"/>
        <v>0</v>
      </c>
      <c r="AH112" s="4">
        <f t="shared" si="153"/>
        <v>0</v>
      </c>
      <c r="AI112" s="4">
        <f t="shared" si="154"/>
        <v>0</v>
      </c>
      <c r="AJ112" s="4">
        <f t="shared" si="155"/>
        <v>0</v>
      </c>
      <c r="AL112" s="4">
        <f t="shared" si="156"/>
        <v>0</v>
      </c>
      <c r="AM112" s="4">
        <f t="shared" si="157"/>
        <v>0</v>
      </c>
      <c r="AN112" s="4">
        <f t="shared" si="158"/>
        <v>0</v>
      </c>
      <c r="AO112" s="4">
        <f t="shared" si="159"/>
        <v>0</v>
      </c>
      <c r="AP112" s="4">
        <f t="shared" si="160"/>
        <v>0</v>
      </c>
      <c r="AQ112" s="4">
        <f t="shared" si="161"/>
        <v>0</v>
      </c>
      <c r="AR112" s="4">
        <f t="shared" si="162"/>
        <v>0</v>
      </c>
      <c r="AS112" s="4">
        <f t="shared" si="163"/>
        <v>0</v>
      </c>
      <c r="AT112" s="4">
        <f t="shared" si="164"/>
        <v>0</v>
      </c>
      <c r="AU112" s="54"/>
      <c r="AV112" s="7" t="s">
        <v>92</v>
      </c>
    </row>
    <row r="113" spans="2:48" x14ac:dyDescent="0.25">
      <c r="B113" s="18">
        <v>45856</v>
      </c>
      <c r="C113" s="26" t="s">
        <v>37</v>
      </c>
      <c r="D113" s="33"/>
      <c r="E113" s="11" t="s">
        <v>6</v>
      </c>
      <c r="F113" s="34"/>
      <c r="G113" s="22" t="s">
        <v>50</v>
      </c>
      <c r="H113" s="33"/>
      <c r="I113" s="11" t="s">
        <v>6</v>
      </c>
      <c r="J113" s="34"/>
      <c r="K113" s="33"/>
      <c r="L113" s="11" t="s">
        <v>6</v>
      </c>
      <c r="M113" s="34"/>
      <c r="N113" s="33"/>
      <c r="O113" s="11" t="s">
        <v>6</v>
      </c>
      <c r="P113" s="34"/>
      <c r="Q113" s="33"/>
      <c r="R113" s="11" t="s">
        <v>6</v>
      </c>
      <c r="S113" s="34"/>
      <c r="T113" s="33"/>
      <c r="U113" s="11" t="s">
        <v>6</v>
      </c>
      <c r="V113" s="34"/>
      <c r="W113" s="9">
        <f t="shared" si="165"/>
        <v>0</v>
      </c>
      <c r="X113" s="11" t="s">
        <v>6</v>
      </c>
      <c r="Y113" s="10">
        <f t="shared" si="166"/>
        <v>0</v>
      </c>
      <c r="AA113" s="4">
        <f t="shared" si="146"/>
        <v>0</v>
      </c>
      <c r="AB113" s="4">
        <f t="shared" si="147"/>
        <v>0</v>
      </c>
      <c r="AC113" s="4">
        <f t="shared" si="148"/>
        <v>0</v>
      </c>
      <c r="AD113" s="4">
        <f t="shared" si="149"/>
        <v>0</v>
      </c>
      <c r="AE113" s="4">
        <f t="shared" si="150"/>
        <v>0</v>
      </c>
      <c r="AF113" s="4">
        <f t="shared" si="151"/>
        <v>0</v>
      </c>
      <c r="AG113" s="4">
        <f t="shared" si="152"/>
        <v>0</v>
      </c>
      <c r="AH113" s="4">
        <f t="shared" si="153"/>
        <v>0</v>
      </c>
      <c r="AI113" s="4">
        <f t="shared" si="154"/>
        <v>0</v>
      </c>
      <c r="AJ113" s="4">
        <f t="shared" si="155"/>
        <v>0</v>
      </c>
      <c r="AL113" s="4">
        <f t="shared" si="156"/>
        <v>0</v>
      </c>
      <c r="AM113" s="4">
        <f t="shared" si="157"/>
        <v>0</v>
      </c>
      <c r="AN113" s="4">
        <f t="shared" si="158"/>
        <v>0</v>
      </c>
      <c r="AO113" s="4">
        <f t="shared" si="159"/>
        <v>0</v>
      </c>
      <c r="AP113" s="4">
        <f t="shared" si="160"/>
        <v>0</v>
      </c>
      <c r="AQ113" s="4">
        <f t="shared" si="161"/>
        <v>0</v>
      </c>
      <c r="AR113" s="4">
        <f t="shared" si="162"/>
        <v>0</v>
      </c>
      <c r="AS113" s="4">
        <f t="shared" si="163"/>
        <v>0</v>
      </c>
      <c r="AT113" s="4">
        <f t="shared" si="164"/>
        <v>0</v>
      </c>
      <c r="AU113" s="55"/>
      <c r="AV113" s="7" t="s">
        <v>93</v>
      </c>
    </row>
    <row r="114" spans="2:48" x14ac:dyDescent="0.25">
      <c r="B114" s="18">
        <v>45857</v>
      </c>
      <c r="C114" s="26" t="s">
        <v>53</v>
      </c>
      <c r="D114" s="33"/>
      <c r="E114" s="11" t="s">
        <v>6</v>
      </c>
      <c r="F114" s="34"/>
      <c r="G114" s="22" t="s">
        <v>50</v>
      </c>
      <c r="H114" s="33"/>
      <c r="I114" s="11" t="s">
        <v>6</v>
      </c>
      <c r="J114" s="34"/>
      <c r="K114" s="33"/>
      <c r="L114" s="11" t="s">
        <v>6</v>
      </c>
      <c r="M114" s="34"/>
      <c r="N114" s="33"/>
      <c r="O114" s="11" t="s">
        <v>6</v>
      </c>
      <c r="P114" s="34"/>
      <c r="Q114" s="33"/>
      <c r="R114" s="11" t="s">
        <v>6</v>
      </c>
      <c r="S114" s="34"/>
      <c r="T114" s="33"/>
      <c r="U114" s="11" t="s">
        <v>6</v>
      </c>
      <c r="V114" s="34"/>
      <c r="W114" s="9">
        <f t="shared" si="165"/>
        <v>0</v>
      </c>
      <c r="X114" s="11" t="s">
        <v>6</v>
      </c>
      <c r="Y114" s="10">
        <f t="shared" si="166"/>
        <v>0</v>
      </c>
      <c r="AA114" s="4">
        <f t="shared" si="146"/>
        <v>0</v>
      </c>
      <c r="AB114" s="4">
        <f t="shared" si="147"/>
        <v>0</v>
      </c>
      <c r="AC114" s="4">
        <f t="shared" si="148"/>
        <v>0</v>
      </c>
      <c r="AD114" s="4">
        <f t="shared" si="149"/>
        <v>0</v>
      </c>
      <c r="AE114" s="4">
        <f t="shared" si="150"/>
        <v>0</v>
      </c>
      <c r="AF114" s="4">
        <f t="shared" si="151"/>
        <v>0</v>
      </c>
      <c r="AG114" s="4">
        <f t="shared" si="152"/>
        <v>0</v>
      </c>
      <c r="AH114" s="4">
        <f t="shared" si="153"/>
        <v>0</v>
      </c>
      <c r="AI114" s="4">
        <f t="shared" si="154"/>
        <v>0</v>
      </c>
      <c r="AJ114" s="4">
        <f t="shared" si="155"/>
        <v>0</v>
      </c>
      <c r="AL114" s="4">
        <f t="shared" si="156"/>
        <v>0</v>
      </c>
      <c r="AM114" s="4">
        <f t="shared" si="157"/>
        <v>0</v>
      </c>
      <c r="AN114" s="4">
        <f t="shared" si="158"/>
        <v>0</v>
      </c>
      <c r="AO114" s="4">
        <f t="shared" si="159"/>
        <v>0</v>
      </c>
      <c r="AP114" s="4">
        <f t="shared" si="160"/>
        <v>0</v>
      </c>
      <c r="AQ114" s="4">
        <f t="shared" si="161"/>
        <v>0</v>
      </c>
      <c r="AR114" s="4">
        <f t="shared" si="162"/>
        <v>0</v>
      </c>
      <c r="AS114" s="4">
        <f t="shared" si="163"/>
        <v>0</v>
      </c>
      <c r="AT114" s="4">
        <f t="shared" si="164"/>
        <v>0</v>
      </c>
      <c r="AU114" s="57"/>
      <c r="AV114" s="7" t="s">
        <v>99</v>
      </c>
    </row>
    <row r="115" spans="2:48" x14ac:dyDescent="0.25">
      <c r="B115" s="18">
        <v>45857</v>
      </c>
      <c r="C115" s="26" t="s">
        <v>96</v>
      </c>
      <c r="D115" s="33"/>
      <c r="E115" s="11" t="s">
        <v>6</v>
      </c>
      <c r="F115" s="34"/>
      <c r="G115" s="22" t="s">
        <v>39</v>
      </c>
      <c r="H115" s="33"/>
      <c r="I115" s="11" t="s">
        <v>6</v>
      </c>
      <c r="J115" s="34"/>
      <c r="K115" s="33"/>
      <c r="L115" s="11" t="s">
        <v>6</v>
      </c>
      <c r="M115" s="34"/>
      <c r="N115" s="33"/>
      <c r="O115" s="11" t="s">
        <v>6</v>
      </c>
      <c r="P115" s="34"/>
      <c r="Q115" s="33"/>
      <c r="R115" s="11" t="s">
        <v>6</v>
      </c>
      <c r="S115" s="34"/>
      <c r="T115" s="33"/>
      <c r="U115" s="11" t="s">
        <v>6</v>
      </c>
      <c r="V115" s="34"/>
      <c r="W115" s="9">
        <f t="shared" si="165"/>
        <v>0</v>
      </c>
      <c r="X115" s="11" t="s">
        <v>6</v>
      </c>
      <c r="Y115" s="10">
        <f t="shared" si="166"/>
        <v>0</v>
      </c>
      <c r="AA115" s="4">
        <f t="shared" si="146"/>
        <v>0</v>
      </c>
      <c r="AB115" s="4">
        <f t="shared" si="147"/>
        <v>0</v>
      </c>
      <c r="AC115" s="4">
        <f t="shared" si="148"/>
        <v>0</v>
      </c>
      <c r="AD115" s="4">
        <f t="shared" si="149"/>
        <v>0</v>
      </c>
      <c r="AE115" s="4">
        <f t="shared" si="150"/>
        <v>0</v>
      </c>
      <c r="AF115" s="4">
        <f t="shared" si="151"/>
        <v>0</v>
      </c>
      <c r="AG115" s="4">
        <f t="shared" si="152"/>
        <v>0</v>
      </c>
      <c r="AH115" s="4">
        <f t="shared" si="153"/>
        <v>0</v>
      </c>
      <c r="AI115" s="4">
        <f t="shared" si="154"/>
        <v>0</v>
      </c>
      <c r="AJ115" s="4">
        <f t="shared" si="155"/>
        <v>0</v>
      </c>
      <c r="AL115" s="4">
        <f t="shared" si="156"/>
        <v>0</v>
      </c>
      <c r="AM115" s="4">
        <f t="shared" si="157"/>
        <v>0</v>
      </c>
      <c r="AN115" s="4">
        <f t="shared" si="158"/>
        <v>0</v>
      </c>
      <c r="AO115" s="4">
        <f t="shared" si="159"/>
        <v>0</v>
      </c>
      <c r="AP115" s="4">
        <f t="shared" si="160"/>
        <v>0</v>
      </c>
      <c r="AQ115" s="4">
        <f t="shared" si="161"/>
        <v>0</v>
      </c>
      <c r="AR115" s="4">
        <f t="shared" si="162"/>
        <v>0</v>
      </c>
      <c r="AS115" s="4">
        <f t="shared" si="163"/>
        <v>0</v>
      </c>
      <c r="AT115" s="4">
        <f t="shared" si="164"/>
        <v>0</v>
      </c>
    </row>
    <row r="116" spans="2:48" x14ac:dyDescent="0.25">
      <c r="B116" s="18">
        <v>45858</v>
      </c>
      <c r="C116" s="26" t="s">
        <v>98</v>
      </c>
      <c r="D116" s="33"/>
      <c r="E116" s="11" t="s">
        <v>6</v>
      </c>
      <c r="F116" s="34"/>
      <c r="G116" s="22" t="s">
        <v>50</v>
      </c>
      <c r="H116" s="33"/>
      <c r="I116" s="11" t="s">
        <v>6</v>
      </c>
      <c r="J116" s="34"/>
      <c r="K116" s="33"/>
      <c r="L116" s="11" t="s">
        <v>6</v>
      </c>
      <c r="M116" s="34"/>
      <c r="N116" s="33"/>
      <c r="O116" s="11" t="s">
        <v>6</v>
      </c>
      <c r="P116" s="34"/>
      <c r="Q116" s="33"/>
      <c r="R116" s="11" t="s">
        <v>6</v>
      </c>
      <c r="S116" s="34"/>
      <c r="T116" s="33"/>
      <c r="U116" s="11" t="s">
        <v>6</v>
      </c>
      <c r="V116" s="34"/>
      <c r="W116" s="9">
        <f t="shared" si="165"/>
        <v>0</v>
      </c>
      <c r="X116" s="11" t="s">
        <v>6</v>
      </c>
      <c r="Y116" s="10">
        <f t="shared" si="166"/>
        <v>0</v>
      </c>
      <c r="AA116" s="4">
        <f t="shared" si="146"/>
        <v>0</v>
      </c>
      <c r="AB116" s="4">
        <f t="shared" si="147"/>
        <v>0</v>
      </c>
      <c r="AC116" s="4">
        <f t="shared" si="148"/>
        <v>0</v>
      </c>
      <c r="AD116" s="4">
        <f t="shared" si="149"/>
        <v>0</v>
      </c>
      <c r="AE116" s="4">
        <f t="shared" si="150"/>
        <v>0</v>
      </c>
      <c r="AF116" s="4">
        <f t="shared" si="151"/>
        <v>0</v>
      </c>
      <c r="AG116" s="4">
        <f t="shared" si="152"/>
        <v>0</v>
      </c>
      <c r="AH116" s="4">
        <f t="shared" si="153"/>
        <v>0</v>
      </c>
      <c r="AI116" s="4">
        <f t="shared" si="154"/>
        <v>0</v>
      </c>
      <c r="AJ116" s="4">
        <f t="shared" si="155"/>
        <v>0</v>
      </c>
      <c r="AL116" s="4">
        <f t="shared" si="156"/>
        <v>0</v>
      </c>
      <c r="AM116" s="4">
        <f t="shared" si="157"/>
        <v>0</v>
      </c>
      <c r="AN116" s="4">
        <f t="shared" si="158"/>
        <v>0</v>
      </c>
      <c r="AO116" s="4">
        <f t="shared" si="159"/>
        <v>0</v>
      </c>
      <c r="AP116" s="4">
        <f t="shared" si="160"/>
        <v>0</v>
      </c>
      <c r="AQ116" s="4">
        <f t="shared" si="161"/>
        <v>0</v>
      </c>
      <c r="AR116" s="4">
        <f t="shared" si="162"/>
        <v>0</v>
      </c>
      <c r="AS116" s="4">
        <f t="shared" si="163"/>
        <v>0</v>
      </c>
      <c r="AT116" s="4">
        <f t="shared" si="164"/>
        <v>0</v>
      </c>
    </row>
    <row r="117" spans="2:48" x14ac:dyDescent="0.25">
      <c r="B117" s="18">
        <v>45858</v>
      </c>
      <c r="C117" s="26" t="s">
        <v>37</v>
      </c>
      <c r="D117" s="33"/>
      <c r="E117" s="11" t="s">
        <v>6</v>
      </c>
      <c r="F117" s="34"/>
      <c r="G117" s="22" t="s">
        <v>39</v>
      </c>
      <c r="H117" s="33"/>
      <c r="I117" s="11" t="s">
        <v>6</v>
      </c>
      <c r="J117" s="34"/>
      <c r="K117" s="33"/>
      <c r="L117" s="11" t="s">
        <v>6</v>
      </c>
      <c r="M117" s="34"/>
      <c r="N117" s="33"/>
      <c r="O117" s="11" t="s">
        <v>6</v>
      </c>
      <c r="P117" s="34"/>
      <c r="Q117" s="33"/>
      <c r="R117" s="11" t="s">
        <v>6</v>
      </c>
      <c r="S117" s="34"/>
      <c r="T117" s="33"/>
      <c r="U117" s="11" t="s">
        <v>6</v>
      </c>
      <c r="V117" s="34"/>
      <c r="W117" s="9">
        <f t="shared" si="165"/>
        <v>0</v>
      </c>
      <c r="X117" s="11" t="s">
        <v>6</v>
      </c>
      <c r="Y117" s="10">
        <f t="shared" si="166"/>
        <v>0</v>
      </c>
      <c r="AA117" s="4">
        <f t="shared" si="146"/>
        <v>0</v>
      </c>
      <c r="AB117" s="4">
        <f t="shared" si="147"/>
        <v>0</v>
      </c>
      <c r="AC117" s="4">
        <f t="shared" si="148"/>
        <v>0</v>
      </c>
      <c r="AD117" s="4">
        <f t="shared" si="149"/>
        <v>0</v>
      </c>
      <c r="AE117" s="4">
        <f t="shared" si="150"/>
        <v>0</v>
      </c>
      <c r="AF117" s="4">
        <f t="shared" si="151"/>
        <v>0</v>
      </c>
      <c r="AG117" s="4">
        <f t="shared" si="152"/>
        <v>0</v>
      </c>
      <c r="AH117" s="4">
        <f t="shared" si="153"/>
        <v>0</v>
      </c>
      <c r="AI117" s="4">
        <f t="shared" si="154"/>
        <v>0</v>
      </c>
      <c r="AJ117" s="4">
        <f t="shared" si="155"/>
        <v>0</v>
      </c>
      <c r="AL117" s="4">
        <f t="shared" si="156"/>
        <v>0</v>
      </c>
      <c r="AM117" s="4">
        <f t="shared" si="157"/>
        <v>0</v>
      </c>
      <c r="AN117" s="4">
        <f t="shared" si="158"/>
        <v>0</v>
      </c>
      <c r="AO117" s="4">
        <f t="shared" si="159"/>
        <v>0</v>
      </c>
      <c r="AP117" s="4">
        <f t="shared" si="160"/>
        <v>0</v>
      </c>
      <c r="AQ117" s="4">
        <f t="shared" si="161"/>
        <v>0</v>
      </c>
      <c r="AR117" s="4">
        <f t="shared" si="162"/>
        <v>0</v>
      </c>
      <c r="AS117" s="4">
        <f t="shared" si="163"/>
        <v>0</v>
      </c>
      <c r="AT117" s="4">
        <f t="shared" si="164"/>
        <v>0</v>
      </c>
    </row>
    <row r="118" spans="2:48" x14ac:dyDescent="0.25">
      <c r="B118" s="18">
        <v>45858</v>
      </c>
      <c r="C118" s="26" t="s">
        <v>53</v>
      </c>
      <c r="D118" s="33"/>
      <c r="E118" s="11" t="s">
        <v>6</v>
      </c>
      <c r="F118" s="34"/>
      <c r="G118" s="22" t="s">
        <v>96</v>
      </c>
      <c r="H118" s="33"/>
      <c r="I118" s="11" t="s">
        <v>6</v>
      </c>
      <c r="J118" s="34"/>
      <c r="K118" s="33"/>
      <c r="L118" s="11" t="s">
        <v>6</v>
      </c>
      <c r="M118" s="34"/>
      <c r="N118" s="33"/>
      <c r="O118" s="11" t="s">
        <v>6</v>
      </c>
      <c r="P118" s="34"/>
      <c r="Q118" s="33"/>
      <c r="R118" s="11" t="s">
        <v>6</v>
      </c>
      <c r="S118" s="34"/>
      <c r="T118" s="33"/>
      <c r="U118" s="11" t="s">
        <v>6</v>
      </c>
      <c r="V118" s="34"/>
      <c r="W118" s="9">
        <f t="shared" si="165"/>
        <v>0</v>
      </c>
      <c r="X118" s="11" t="s">
        <v>6</v>
      </c>
      <c r="Y118" s="10">
        <f t="shared" si="166"/>
        <v>0</v>
      </c>
      <c r="AA118" s="4">
        <f t="shared" si="146"/>
        <v>0</v>
      </c>
      <c r="AB118" s="4">
        <f t="shared" si="147"/>
        <v>0</v>
      </c>
      <c r="AC118" s="4">
        <f t="shared" si="148"/>
        <v>0</v>
      </c>
      <c r="AD118" s="4">
        <f t="shared" si="149"/>
        <v>0</v>
      </c>
      <c r="AE118" s="4">
        <f t="shared" si="150"/>
        <v>0</v>
      </c>
      <c r="AF118" s="4">
        <f t="shared" si="151"/>
        <v>0</v>
      </c>
      <c r="AG118" s="4">
        <f t="shared" si="152"/>
        <v>0</v>
      </c>
      <c r="AH118" s="4">
        <f t="shared" si="153"/>
        <v>0</v>
      </c>
      <c r="AI118" s="4">
        <f t="shared" si="154"/>
        <v>0</v>
      </c>
      <c r="AJ118" s="4">
        <f t="shared" si="155"/>
        <v>0</v>
      </c>
      <c r="AL118" s="4">
        <f t="shared" si="156"/>
        <v>0</v>
      </c>
      <c r="AM118" s="4">
        <f t="shared" si="157"/>
        <v>0</v>
      </c>
      <c r="AN118" s="4">
        <f t="shared" si="158"/>
        <v>0</v>
      </c>
      <c r="AO118" s="4">
        <f t="shared" si="159"/>
        <v>0</v>
      </c>
      <c r="AP118" s="4">
        <f t="shared" si="160"/>
        <v>0</v>
      </c>
      <c r="AQ118" s="4">
        <f t="shared" si="161"/>
        <v>0</v>
      </c>
      <c r="AR118" s="4">
        <f t="shared" si="162"/>
        <v>0</v>
      </c>
      <c r="AS118" s="4">
        <f t="shared" si="163"/>
        <v>0</v>
      </c>
      <c r="AT118" s="4">
        <f t="shared" si="164"/>
        <v>0</v>
      </c>
    </row>
    <row r="119" spans="2:48" ht="14.25" x14ac:dyDescent="0.25">
      <c r="B119" s="63" t="s">
        <v>68</v>
      </c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</row>
    <row r="120" spans="2:48" x14ac:dyDescent="0.25">
      <c r="B120" s="16" t="s">
        <v>2</v>
      </c>
      <c r="C120" s="24"/>
      <c r="D120" s="64" t="s">
        <v>3</v>
      </c>
      <c r="E120" s="64"/>
      <c r="F120" s="64"/>
      <c r="G120" s="20"/>
      <c r="H120" s="65" t="s">
        <v>4</v>
      </c>
      <c r="I120" s="65"/>
      <c r="J120" s="65"/>
      <c r="K120" s="65" t="s">
        <v>5</v>
      </c>
      <c r="L120" s="65"/>
      <c r="M120" s="65"/>
      <c r="N120" s="65" t="s">
        <v>7</v>
      </c>
      <c r="O120" s="65"/>
      <c r="P120" s="65"/>
      <c r="Q120" s="65" t="s">
        <v>8</v>
      </c>
      <c r="R120" s="65"/>
      <c r="S120" s="65"/>
      <c r="T120" s="65" t="s">
        <v>9</v>
      </c>
      <c r="U120" s="65"/>
      <c r="V120" s="65"/>
      <c r="W120" s="65" t="s">
        <v>10</v>
      </c>
      <c r="X120" s="65"/>
      <c r="Y120" s="65"/>
      <c r="AA120" s="4" t="s">
        <v>38</v>
      </c>
      <c r="AB120" s="4" t="s">
        <v>23</v>
      </c>
      <c r="AC120" s="4" t="s">
        <v>20</v>
      </c>
      <c r="AD120" s="4" t="s">
        <v>18</v>
      </c>
      <c r="AE120" s="4" t="s">
        <v>19</v>
      </c>
      <c r="AF120" s="4" t="s">
        <v>15</v>
      </c>
      <c r="AG120" s="8" t="s">
        <v>17</v>
      </c>
      <c r="AH120" s="8" t="s">
        <v>16</v>
      </c>
      <c r="AI120" s="4" t="s">
        <v>21</v>
      </c>
      <c r="AJ120" s="4" t="s">
        <v>22</v>
      </c>
      <c r="AL120" s="4" t="s">
        <v>24</v>
      </c>
      <c r="AM120" s="4" t="s">
        <v>25</v>
      </c>
      <c r="AN120" s="4" t="s">
        <v>18</v>
      </c>
      <c r="AO120" s="4" t="s">
        <v>19</v>
      </c>
      <c r="AP120" s="8" t="s">
        <v>34</v>
      </c>
      <c r="AQ120" s="8" t="s">
        <v>35</v>
      </c>
      <c r="AR120" s="8" t="s">
        <v>36</v>
      </c>
      <c r="AS120" s="4" t="s">
        <v>21</v>
      </c>
      <c r="AT120" s="4" t="s">
        <v>22</v>
      </c>
    </row>
    <row r="121" spans="2:48" x14ac:dyDescent="0.25">
      <c r="B121" s="17">
        <v>45853</v>
      </c>
      <c r="C121" s="25" t="s">
        <v>52</v>
      </c>
      <c r="D121" s="33"/>
      <c r="E121" s="11" t="s">
        <v>6</v>
      </c>
      <c r="F121" s="34"/>
      <c r="G121" s="21" t="s">
        <v>29</v>
      </c>
      <c r="H121" s="33"/>
      <c r="I121" s="11" t="s">
        <v>6</v>
      </c>
      <c r="J121" s="34"/>
      <c r="K121" s="33"/>
      <c r="L121" s="11" t="s">
        <v>6</v>
      </c>
      <c r="M121" s="34"/>
      <c r="N121" s="33"/>
      <c r="O121" s="11" t="s">
        <v>6</v>
      </c>
      <c r="P121" s="34"/>
      <c r="Q121" s="33"/>
      <c r="R121" s="11" t="s">
        <v>6</v>
      </c>
      <c r="S121" s="34"/>
      <c r="T121" s="33"/>
      <c r="U121" s="11" t="s">
        <v>6</v>
      </c>
      <c r="V121" s="34"/>
      <c r="W121" s="12">
        <f>SUM(H121,K121,N121,Q121,T121)</f>
        <v>0</v>
      </c>
      <c r="X121" s="13" t="s">
        <v>6</v>
      </c>
      <c r="Y121" s="14">
        <f>SUM(J121,M121,P121,S121,V121)</f>
        <v>0</v>
      </c>
      <c r="AA121" s="4">
        <f t="shared" ref="AA121:AA132" si="167">AD121+AE121</f>
        <v>0</v>
      </c>
      <c r="AB121" s="4">
        <f t="shared" ref="AB121:AB132" si="168">IF(OR(D121="",F121=""),0,IF(D121&gt;F121,C121,G121))</f>
        <v>0</v>
      </c>
      <c r="AC121" s="4">
        <f t="shared" ref="AC121:AC132" si="169">IF(OR(D121="",F121=""),0,1)</f>
        <v>0</v>
      </c>
      <c r="AD121" s="4">
        <f t="shared" ref="AD121:AD132" si="170">IF(OR(D121="",F121=""),0,IF(D121&gt;F121,D121,F121))</f>
        <v>0</v>
      </c>
      <c r="AE121" s="4">
        <f t="shared" ref="AE121:AE132" si="171">IF(OR(D121="",F121=""),0,IF(D121&gt;F121,F121,D121))</f>
        <v>0</v>
      </c>
      <c r="AF121" s="4">
        <f t="shared" ref="AF121:AF132" si="172">IF(AND(AD121=3,AE121=0),1,0)</f>
        <v>0</v>
      </c>
      <c r="AG121" s="4">
        <f t="shared" ref="AG121:AG132" si="173">IF(AND(AD121=3,AE121=1),1,0)</f>
        <v>0</v>
      </c>
      <c r="AH121" s="4">
        <f t="shared" ref="AH121:AH132" si="174">IF(AND(AD121=3,AE121=2),1,0)</f>
        <v>0</v>
      </c>
      <c r="AI121" s="4">
        <f t="shared" ref="AI121:AI132" si="175">IF(D121&gt;F121,SUM(H121,K121,N121,Q121,T121,),SUM(J121,M121,P121,S121,V121))</f>
        <v>0</v>
      </c>
      <c r="AJ121" s="4">
        <f t="shared" ref="AJ121:AJ132" si="176">IF(D121&gt;F121,SUM(J121,M121,P121,S121,V121),SUM(H121,K121,N121,Q121,T121))</f>
        <v>0</v>
      </c>
      <c r="AL121" s="4">
        <f t="shared" ref="AL121:AL132" si="177">IF(OR(D121="",F121=""),0,IF(D121&lt;F121,C121,G121))</f>
        <v>0</v>
      </c>
      <c r="AM121" s="4">
        <f t="shared" ref="AM121:AM132" si="178">IF(OR(D121="",F121=""),0,1)</f>
        <v>0</v>
      </c>
      <c r="AN121" s="4">
        <f t="shared" ref="AN121:AN132" si="179">IF(OR(D121="",F121=""),0,IF(D121&lt;F121,D121,F121))</f>
        <v>0</v>
      </c>
      <c r="AO121" s="4">
        <f t="shared" ref="AO121:AO132" si="180">IF(OR(D121="",F121=""),0,IF(D121&lt;F121,F121,D121))</f>
        <v>0</v>
      </c>
      <c r="AP121" s="4">
        <f t="shared" ref="AP121:AP132" si="181">IF(AND(AN121=2,AO121=3),1,0)</f>
        <v>0</v>
      </c>
      <c r="AQ121" s="4">
        <f t="shared" ref="AQ121:AQ132" si="182">IF(AND(AN121=1,AO121=3),1,0)</f>
        <v>0</v>
      </c>
      <c r="AR121" s="4">
        <f t="shared" ref="AR121:AR132" si="183">IF(AND(AN121=0,AO121=3),1,0)</f>
        <v>0</v>
      </c>
      <c r="AS121" s="4">
        <f t="shared" ref="AS121:AS132" si="184">IF(D121&lt;F121,SUM(H121,K121,N121,Q121,T121,),SUM(J121,M121,P121,S121,V121))</f>
        <v>0</v>
      </c>
      <c r="AT121" s="4">
        <f t="shared" ref="AT121:AT132" si="185">IF(D121&lt;F121,SUM(J121,M121,P121,S121,V121),SUM(H121,K121,N121,Q121,T121))</f>
        <v>0</v>
      </c>
    </row>
    <row r="122" spans="2:48" x14ac:dyDescent="0.25">
      <c r="B122" s="17">
        <v>45854</v>
      </c>
      <c r="C122" s="25" t="s">
        <v>94</v>
      </c>
      <c r="D122" s="33"/>
      <c r="E122" s="11" t="s">
        <v>6</v>
      </c>
      <c r="F122" s="34"/>
      <c r="G122" s="21" t="s">
        <v>48</v>
      </c>
      <c r="H122" s="33"/>
      <c r="I122" s="11" t="s">
        <v>6</v>
      </c>
      <c r="J122" s="34"/>
      <c r="K122" s="33"/>
      <c r="L122" s="11" t="s">
        <v>6</v>
      </c>
      <c r="M122" s="34"/>
      <c r="N122" s="33"/>
      <c r="O122" s="11" t="s">
        <v>6</v>
      </c>
      <c r="P122" s="34"/>
      <c r="Q122" s="33"/>
      <c r="R122" s="11" t="s">
        <v>6</v>
      </c>
      <c r="S122" s="34"/>
      <c r="T122" s="33"/>
      <c r="U122" s="11" t="s">
        <v>6</v>
      </c>
      <c r="V122" s="34"/>
      <c r="W122" s="12">
        <f t="shared" ref="W122:W132" si="186">SUM(H122,K122,N122,Q122,T122)</f>
        <v>0</v>
      </c>
      <c r="X122" s="13" t="s">
        <v>6</v>
      </c>
      <c r="Y122" s="14">
        <f t="shared" ref="Y122:Y132" si="187">SUM(J122,M122,P122,S122,V122)</f>
        <v>0</v>
      </c>
      <c r="AA122" s="4">
        <f t="shared" si="167"/>
        <v>0</v>
      </c>
      <c r="AB122" s="4">
        <f t="shared" si="168"/>
        <v>0</v>
      </c>
      <c r="AC122" s="4">
        <f t="shared" si="169"/>
        <v>0</v>
      </c>
      <c r="AD122" s="4">
        <f t="shared" si="170"/>
        <v>0</v>
      </c>
      <c r="AE122" s="4">
        <f t="shared" si="171"/>
        <v>0</v>
      </c>
      <c r="AF122" s="4">
        <f t="shared" si="172"/>
        <v>0</v>
      </c>
      <c r="AG122" s="4">
        <f t="shared" si="173"/>
        <v>0</v>
      </c>
      <c r="AH122" s="4">
        <f t="shared" si="174"/>
        <v>0</v>
      </c>
      <c r="AI122" s="4">
        <f t="shared" si="175"/>
        <v>0</v>
      </c>
      <c r="AJ122" s="4">
        <f t="shared" si="176"/>
        <v>0</v>
      </c>
      <c r="AL122" s="4">
        <f t="shared" si="177"/>
        <v>0</v>
      </c>
      <c r="AM122" s="4">
        <f t="shared" si="178"/>
        <v>0</v>
      </c>
      <c r="AN122" s="4">
        <f t="shared" si="179"/>
        <v>0</v>
      </c>
      <c r="AO122" s="4">
        <f t="shared" si="180"/>
        <v>0</v>
      </c>
      <c r="AP122" s="4">
        <f t="shared" si="181"/>
        <v>0</v>
      </c>
      <c r="AQ122" s="4">
        <f t="shared" si="182"/>
        <v>0</v>
      </c>
      <c r="AR122" s="4">
        <f t="shared" si="183"/>
        <v>0</v>
      </c>
      <c r="AS122" s="4">
        <f t="shared" si="184"/>
        <v>0</v>
      </c>
      <c r="AT122" s="4">
        <f t="shared" si="185"/>
        <v>0</v>
      </c>
    </row>
    <row r="123" spans="2:48" x14ac:dyDescent="0.25">
      <c r="B123" s="17">
        <v>45854</v>
      </c>
      <c r="C123" s="25" t="s">
        <v>30</v>
      </c>
      <c r="D123" s="33"/>
      <c r="E123" s="11" t="s">
        <v>6</v>
      </c>
      <c r="F123" s="34"/>
      <c r="G123" s="21" t="s">
        <v>52</v>
      </c>
      <c r="H123" s="33"/>
      <c r="I123" s="11" t="s">
        <v>6</v>
      </c>
      <c r="J123" s="34"/>
      <c r="K123" s="33"/>
      <c r="L123" s="11" t="s">
        <v>6</v>
      </c>
      <c r="M123" s="34"/>
      <c r="N123" s="33"/>
      <c r="O123" s="11" t="s">
        <v>6</v>
      </c>
      <c r="P123" s="34"/>
      <c r="Q123" s="33"/>
      <c r="R123" s="11" t="s">
        <v>6</v>
      </c>
      <c r="S123" s="34"/>
      <c r="T123" s="33"/>
      <c r="U123" s="11" t="s">
        <v>6</v>
      </c>
      <c r="V123" s="34"/>
      <c r="W123" s="12">
        <f t="shared" si="186"/>
        <v>0</v>
      </c>
      <c r="X123" s="13" t="s">
        <v>6</v>
      </c>
      <c r="Y123" s="14">
        <f t="shared" si="187"/>
        <v>0</v>
      </c>
      <c r="AA123" s="4">
        <f t="shared" si="167"/>
        <v>0</v>
      </c>
      <c r="AB123" s="4">
        <f t="shared" si="168"/>
        <v>0</v>
      </c>
      <c r="AC123" s="4">
        <f t="shared" si="169"/>
        <v>0</v>
      </c>
      <c r="AD123" s="4">
        <f t="shared" si="170"/>
        <v>0</v>
      </c>
      <c r="AE123" s="4">
        <f t="shared" si="171"/>
        <v>0</v>
      </c>
      <c r="AF123" s="4">
        <f t="shared" si="172"/>
        <v>0</v>
      </c>
      <c r="AG123" s="4">
        <f t="shared" si="173"/>
        <v>0</v>
      </c>
      <c r="AH123" s="4">
        <f t="shared" si="174"/>
        <v>0</v>
      </c>
      <c r="AI123" s="4">
        <f t="shared" si="175"/>
        <v>0</v>
      </c>
      <c r="AJ123" s="4">
        <f t="shared" si="176"/>
        <v>0</v>
      </c>
      <c r="AL123" s="4">
        <f t="shared" si="177"/>
        <v>0</v>
      </c>
      <c r="AM123" s="4">
        <f t="shared" si="178"/>
        <v>0</v>
      </c>
      <c r="AN123" s="4">
        <f t="shared" si="179"/>
        <v>0</v>
      </c>
      <c r="AO123" s="4">
        <f t="shared" si="180"/>
        <v>0</v>
      </c>
      <c r="AP123" s="4">
        <f t="shared" si="181"/>
        <v>0</v>
      </c>
      <c r="AQ123" s="4">
        <f t="shared" si="182"/>
        <v>0</v>
      </c>
      <c r="AR123" s="4">
        <f t="shared" si="183"/>
        <v>0</v>
      </c>
      <c r="AS123" s="4">
        <f t="shared" si="184"/>
        <v>0</v>
      </c>
      <c r="AT123" s="4">
        <f t="shared" si="185"/>
        <v>0</v>
      </c>
    </row>
    <row r="124" spans="2:48" x14ac:dyDescent="0.25">
      <c r="B124" s="17">
        <v>45854</v>
      </c>
      <c r="C124" s="25" t="s">
        <v>42</v>
      </c>
      <c r="D124" s="33"/>
      <c r="E124" s="11" t="s">
        <v>6</v>
      </c>
      <c r="F124" s="34"/>
      <c r="G124" s="21" t="s">
        <v>29</v>
      </c>
      <c r="H124" s="33"/>
      <c r="I124" s="11" t="s">
        <v>6</v>
      </c>
      <c r="J124" s="34"/>
      <c r="K124" s="33"/>
      <c r="L124" s="11" t="s">
        <v>6</v>
      </c>
      <c r="M124" s="34"/>
      <c r="N124" s="33"/>
      <c r="O124" s="11" t="s">
        <v>6</v>
      </c>
      <c r="P124" s="34"/>
      <c r="Q124" s="33">
        <v>20</v>
      </c>
      <c r="R124" s="11" t="s">
        <v>6</v>
      </c>
      <c r="S124" s="34">
        <v>25</v>
      </c>
      <c r="T124" s="33">
        <v>15</v>
      </c>
      <c r="U124" s="11" t="s">
        <v>6</v>
      </c>
      <c r="V124" s="34">
        <v>11</v>
      </c>
      <c r="W124" s="12">
        <f t="shared" si="186"/>
        <v>35</v>
      </c>
      <c r="X124" s="13" t="s">
        <v>6</v>
      </c>
      <c r="Y124" s="14">
        <f t="shared" si="187"/>
        <v>36</v>
      </c>
      <c r="AA124" s="4">
        <f t="shared" si="167"/>
        <v>0</v>
      </c>
      <c r="AB124" s="4">
        <f t="shared" si="168"/>
        <v>0</v>
      </c>
      <c r="AC124" s="4">
        <f t="shared" si="169"/>
        <v>0</v>
      </c>
      <c r="AD124" s="4">
        <f t="shared" si="170"/>
        <v>0</v>
      </c>
      <c r="AE124" s="4">
        <f t="shared" si="171"/>
        <v>0</v>
      </c>
      <c r="AF124" s="4">
        <f t="shared" si="172"/>
        <v>0</v>
      </c>
      <c r="AG124" s="4">
        <f t="shared" si="173"/>
        <v>0</v>
      </c>
      <c r="AH124" s="4">
        <f t="shared" si="174"/>
        <v>0</v>
      </c>
      <c r="AI124" s="4">
        <f t="shared" si="175"/>
        <v>36</v>
      </c>
      <c r="AJ124" s="4">
        <f t="shared" si="176"/>
        <v>35</v>
      </c>
      <c r="AL124" s="4">
        <f t="shared" si="177"/>
        <v>0</v>
      </c>
      <c r="AM124" s="4">
        <f t="shared" si="178"/>
        <v>0</v>
      </c>
      <c r="AN124" s="4">
        <f t="shared" si="179"/>
        <v>0</v>
      </c>
      <c r="AO124" s="4">
        <f t="shared" si="180"/>
        <v>0</v>
      </c>
      <c r="AP124" s="4">
        <f t="shared" si="181"/>
        <v>0</v>
      </c>
      <c r="AQ124" s="4">
        <f t="shared" si="182"/>
        <v>0</v>
      </c>
      <c r="AR124" s="4">
        <f t="shared" si="183"/>
        <v>0</v>
      </c>
      <c r="AS124" s="4">
        <f t="shared" si="184"/>
        <v>36</v>
      </c>
      <c r="AT124" s="4">
        <f t="shared" si="185"/>
        <v>35</v>
      </c>
    </row>
    <row r="125" spans="2:48" x14ac:dyDescent="0.25">
      <c r="B125" s="17">
        <v>45855</v>
      </c>
      <c r="C125" s="25" t="s">
        <v>30</v>
      </c>
      <c r="D125" s="33"/>
      <c r="E125" s="11" t="s">
        <v>6</v>
      </c>
      <c r="F125" s="34"/>
      <c r="G125" s="21" t="s">
        <v>42</v>
      </c>
      <c r="H125" s="33"/>
      <c r="I125" s="11" t="s">
        <v>6</v>
      </c>
      <c r="J125" s="34"/>
      <c r="K125" s="33"/>
      <c r="L125" s="11" t="s">
        <v>6</v>
      </c>
      <c r="M125" s="34"/>
      <c r="N125" s="33"/>
      <c r="O125" s="11" t="s">
        <v>6</v>
      </c>
      <c r="P125" s="34"/>
      <c r="Q125" s="33">
        <v>22</v>
      </c>
      <c r="R125" s="11" t="s">
        <v>6</v>
      </c>
      <c r="S125" s="34">
        <v>25</v>
      </c>
      <c r="T125" s="33"/>
      <c r="U125" s="11" t="s">
        <v>6</v>
      </c>
      <c r="V125" s="34"/>
      <c r="W125" s="12">
        <f t="shared" si="186"/>
        <v>22</v>
      </c>
      <c r="X125" s="13" t="s">
        <v>6</v>
      </c>
      <c r="Y125" s="14">
        <f t="shared" si="187"/>
        <v>25</v>
      </c>
      <c r="AA125" s="4">
        <f t="shared" si="167"/>
        <v>0</v>
      </c>
      <c r="AB125" s="4">
        <f t="shared" si="168"/>
        <v>0</v>
      </c>
      <c r="AC125" s="4">
        <f t="shared" si="169"/>
        <v>0</v>
      </c>
      <c r="AD125" s="4">
        <f t="shared" si="170"/>
        <v>0</v>
      </c>
      <c r="AE125" s="4">
        <f t="shared" si="171"/>
        <v>0</v>
      </c>
      <c r="AF125" s="4">
        <f t="shared" si="172"/>
        <v>0</v>
      </c>
      <c r="AG125" s="4">
        <f t="shared" si="173"/>
        <v>0</v>
      </c>
      <c r="AH125" s="4">
        <f t="shared" si="174"/>
        <v>0</v>
      </c>
      <c r="AI125" s="4">
        <f t="shared" si="175"/>
        <v>25</v>
      </c>
      <c r="AJ125" s="4">
        <f t="shared" si="176"/>
        <v>22</v>
      </c>
      <c r="AL125" s="4">
        <f t="shared" si="177"/>
        <v>0</v>
      </c>
      <c r="AM125" s="4">
        <f t="shared" si="178"/>
        <v>0</v>
      </c>
      <c r="AN125" s="4">
        <f t="shared" si="179"/>
        <v>0</v>
      </c>
      <c r="AO125" s="4">
        <f t="shared" si="180"/>
        <v>0</v>
      </c>
      <c r="AP125" s="4">
        <f t="shared" si="181"/>
        <v>0</v>
      </c>
      <c r="AQ125" s="4">
        <f t="shared" si="182"/>
        <v>0</v>
      </c>
      <c r="AR125" s="4">
        <f t="shared" si="183"/>
        <v>0</v>
      </c>
      <c r="AS125" s="4">
        <f t="shared" si="184"/>
        <v>25</v>
      </c>
      <c r="AT125" s="4">
        <f t="shared" si="185"/>
        <v>22</v>
      </c>
    </row>
    <row r="126" spans="2:48" x14ac:dyDescent="0.25">
      <c r="B126" s="17">
        <v>45855</v>
      </c>
      <c r="C126" s="25" t="s">
        <v>94</v>
      </c>
      <c r="D126" s="33"/>
      <c r="E126" s="11" t="s">
        <v>6</v>
      </c>
      <c r="F126" s="34"/>
      <c r="G126" s="21" t="s">
        <v>29</v>
      </c>
      <c r="H126" s="33"/>
      <c r="I126" s="11" t="s">
        <v>6</v>
      </c>
      <c r="J126" s="34"/>
      <c r="K126" s="33"/>
      <c r="L126" s="11" t="s">
        <v>6</v>
      </c>
      <c r="M126" s="34"/>
      <c r="N126" s="33"/>
      <c r="O126" s="11" t="s">
        <v>6</v>
      </c>
      <c r="P126" s="34"/>
      <c r="Q126" s="33"/>
      <c r="R126" s="11" t="s">
        <v>6</v>
      </c>
      <c r="S126" s="34"/>
      <c r="T126" s="33"/>
      <c r="U126" s="11" t="s">
        <v>6</v>
      </c>
      <c r="V126" s="34"/>
      <c r="W126" s="12">
        <f t="shared" si="186"/>
        <v>0</v>
      </c>
      <c r="X126" s="13" t="s">
        <v>6</v>
      </c>
      <c r="Y126" s="14">
        <f t="shared" si="187"/>
        <v>0</v>
      </c>
      <c r="AA126" s="4">
        <f t="shared" si="167"/>
        <v>0</v>
      </c>
      <c r="AB126" s="4">
        <f t="shared" si="168"/>
        <v>0</v>
      </c>
      <c r="AC126" s="4">
        <f t="shared" si="169"/>
        <v>0</v>
      </c>
      <c r="AD126" s="4">
        <f t="shared" si="170"/>
        <v>0</v>
      </c>
      <c r="AE126" s="4">
        <f t="shared" si="171"/>
        <v>0</v>
      </c>
      <c r="AF126" s="4">
        <f t="shared" si="172"/>
        <v>0</v>
      </c>
      <c r="AG126" s="4">
        <f t="shared" si="173"/>
        <v>0</v>
      </c>
      <c r="AH126" s="4">
        <f t="shared" si="174"/>
        <v>0</v>
      </c>
      <c r="AI126" s="4">
        <f t="shared" si="175"/>
        <v>0</v>
      </c>
      <c r="AJ126" s="4">
        <f t="shared" si="176"/>
        <v>0</v>
      </c>
      <c r="AL126" s="4">
        <f t="shared" si="177"/>
        <v>0</v>
      </c>
      <c r="AM126" s="4">
        <f t="shared" si="178"/>
        <v>0</v>
      </c>
      <c r="AN126" s="4">
        <f t="shared" si="179"/>
        <v>0</v>
      </c>
      <c r="AO126" s="4">
        <f t="shared" si="180"/>
        <v>0</v>
      </c>
      <c r="AP126" s="4">
        <f t="shared" si="181"/>
        <v>0</v>
      </c>
      <c r="AQ126" s="4">
        <f t="shared" si="182"/>
        <v>0</v>
      </c>
      <c r="AR126" s="4">
        <f t="shared" si="183"/>
        <v>0</v>
      </c>
      <c r="AS126" s="4">
        <f t="shared" si="184"/>
        <v>0</v>
      </c>
      <c r="AT126" s="4">
        <f t="shared" si="185"/>
        <v>0</v>
      </c>
    </row>
    <row r="127" spans="2:48" x14ac:dyDescent="0.25">
      <c r="B127" s="17">
        <v>45856</v>
      </c>
      <c r="C127" s="25" t="s">
        <v>94</v>
      </c>
      <c r="D127" s="33"/>
      <c r="E127" s="11" t="s">
        <v>6</v>
      </c>
      <c r="F127" s="34"/>
      <c r="G127" s="21" t="s">
        <v>52</v>
      </c>
      <c r="H127" s="33"/>
      <c r="I127" s="11" t="s">
        <v>6</v>
      </c>
      <c r="J127" s="34"/>
      <c r="K127" s="33"/>
      <c r="L127" s="11" t="s">
        <v>6</v>
      </c>
      <c r="M127" s="34"/>
      <c r="N127" s="33"/>
      <c r="O127" s="11" t="s">
        <v>6</v>
      </c>
      <c r="P127" s="34"/>
      <c r="Q127" s="33"/>
      <c r="R127" s="11" t="s">
        <v>6</v>
      </c>
      <c r="S127" s="34"/>
      <c r="T127" s="33"/>
      <c r="U127" s="11" t="s">
        <v>6</v>
      </c>
      <c r="V127" s="34"/>
      <c r="W127" s="12">
        <f t="shared" si="186"/>
        <v>0</v>
      </c>
      <c r="X127" s="13" t="s">
        <v>6</v>
      </c>
      <c r="Y127" s="14">
        <f t="shared" si="187"/>
        <v>0</v>
      </c>
      <c r="AA127" s="4">
        <f t="shared" si="167"/>
        <v>0</v>
      </c>
      <c r="AB127" s="4">
        <f t="shared" si="168"/>
        <v>0</v>
      </c>
      <c r="AC127" s="4">
        <f t="shared" si="169"/>
        <v>0</v>
      </c>
      <c r="AD127" s="4">
        <f t="shared" si="170"/>
        <v>0</v>
      </c>
      <c r="AE127" s="4">
        <f t="shared" si="171"/>
        <v>0</v>
      </c>
      <c r="AF127" s="4">
        <f t="shared" si="172"/>
        <v>0</v>
      </c>
      <c r="AG127" s="4">
        <f t="shared" si="173"/>
        <v>0</v>
      </c>
      <c r="AH127" s="4">
        <f t="shared" si="174"/>
        <v>0</v>
      </c>
      <c r="AI127" s="4">
        <f t="shared" si="175"/>
        <v>0</v>
      </c>
      <c r="AJ127" s="4">
        <f t="shared" si="176"/>
        <v>0</v>
      </c>
      <c r="AL127" s="4">
        <f t="shared" si="177"/>
        <v>0</v>
      </c>
      <c r="AM127" s="4">
        <f t="shared" si="178"/>
        <v>0</v>
      </c>
      <c r="AN127" s="4">
        <f t="shared" si="179"/>
        <v>0</v>
      </c>
      <c r="AO127" s="4">
        <f t="shared" si="180"/>
        <v>0</v>
      </c>
      <c r="AP127" s="4">
        <f t="shared" si="181"/>
        <v>0</v>
      </c>
      <c r="AQ127" s="4">
        <f t="shared" si="182"/>
        <v>0</v>
      </c>
      <c r="AR127" s="4">
        <f t="shared" si="183"/>
        <v>0</v>
      </c>
      <c r="AS127" s="4">
        <f t="shared" si="184"/>
        <v>0</v>
      </c>
      <c r="AT127" s="4">
        <f t="shared" si="185"/>
        <v>0</v>
      </c>
    </row>
    <row r="128" spans="2:48" x14ac:dyDescent="0.25">
      <c r="B128" s="17">
        <v>45856</v>
      </c>
      <c r="C128" s="25" t="s">
        <v>48</v>
      </c>
      <c r="D128" s="33"/>
      <c r="E128" s="11" t="s">
        <v>6</v>
      </c>
      <c r="F128" s="34"/>
      <c r="G128" s="21" t="s">
        <v>29</v>
      </c>
      <c r="H128" s="33"/>
      <c r="I128" s="11" t="s">
        <v>6</v>
      </c>
      <c r="J128" s="34"/>
      <c r="K128" s="33"/>
      <c r="L128" s="11" t="s">
        <v>6</v>
      </c>
      <c r="M128" s="34"/>
      <c r="N128" s="33"/>
      <c r="O128" s="11" t="s">
        <v>6</v>
      </c>
      <c r="P128" s="34"/>
      <c r="Q128" s="33"/>
      <c r="R128" s="11" t="s">
        <v>6</v>
      </c>
      <c r="S128" s="34"/>
      <c r="T128" s="33"/>
      <c r="U128" s="11" t="s">
        <v>6</v>
      </c>
      <c r="V128" s="34"/>
      <c r="W128" s="12">
        <f t="shared" si="186"/>
        <v>0</v>
      </c>
      <c r="X128" s="13" t="s">
        <v>6</v>
      </c>
      <c r="Y128" s="14">
        <f t="shared" si="187"/>
        <v>0</v>
      </c>
      <c r="AA128" s="4">
        <f t="shared" si="167"/>
        <v>0</v>
      </c>
      <c r="AB128" s="4">
        <f t="shared" si="168"/>
        <v>0</v>
      </c>
      <c r="AC128" s="4">
        <f t="shared" si="169"/>
        <v>0</v>
      </c>
      <c r="AD128" s="4">
        <f t="shared" si="170"/>
        <v>0</v>
      </c>
      <c r="AE128" s="4">
        <f t="shared" si="171"/>
        <v>0</v>
      </c>
      <c r="AF128" s="4">
        <f t="shared" si="172"/>
        <v>0</v>
      </c>
      <c r="AG128" s="4">
        <f t="shared" si="173"/>
        <v>0</v>
      </c>
      <c r="AH128" s="4">
        <f t="shared" si="174"/>
        <v>0</v>
      </c>
      <c r="AI128" s="4">
        <f t="shared" si="175"/>
        <v>0</v>
      </c>
      <c r="AJ128" s="4">
        <f t="shared" si="176"/>
        <v>0</v>
      </c>
      <c r="AL128" s="4">
        <f t="shared" si="177"/>
        <v>0</v>
      </c>
      <c r="AM128" s="4">
        <f t="shared" si="178"/>
        <v>0</v>
      </c>
      <c r="AN128" s="4">
        <f t="shared" si="179"/>
        <v>0</v>
      </c>
      <c r="AO128" s="4">
        <f t="shared" si="180"/>
        <v>0</v>
      </c>
      <c r="AP128" s="4">
        <f t="shared" si="181"/>
        <v>0</v>
      </c>
      <c r="AQ128" s="4">
        <f t="shared" si="182"/>
        <v>0</v>
      </c>
      <c r="AR128" s="4">
        <f t="shared" si="183"/>
        <v>0</v>
      </c>
      <c r="AS128" s="4">
        <f t="shared" si="184"/>
        <v>0</v>
      </c>
      <c r="AT128" s="4">
        <f t="shared" si="185"/>
        <v>0</v>
      </c>
    </row>
    <row r="129" spans="2:46" x14ac:dyDescent="0.25">
      <c r="B129" s="17">
        <v>45857</v>
      </c>
      <c r="C129" s="25" t="s">
        <v>48</v>
      </c>
      <c r="D129" s="33"/>
      <c r="E129" s="11" t="s">
        <v>6</v>
      </c>
      <c r="F129" s="34"/>
      <c r="G129" s="21" t="s">
        <v>30</v>
      </c>
      <c r="H129" s="33"/>
      <c r="I129" s="11" t="s">
        <v>6</v>
      </c>
      <c r="J129" s="34"/>
      <c r="K129" s="33"/>
      <c r="L129" s="11" t="s">
        <v>6</v>
      </c>
      <c r="M129" s="34"/>
      <c r="N129" s="33"/>
      <c r="O129" s="11" t="s">
        <v>6</v>
      </c>
      <c r="P129" s="34"/>
      <c r="Q129" s="33"/>
      <c r="R129" s="11" t="s">
        <v>6</v>
      </c>
      <c r="S129" s="34"/>
      <c r="T129" s="33"/>
      <c r="U129" s="11" t="s">
        <v>6</v>
      </c>
      <c r="V129" s="34"/>
      <c r="W129" s="12">
        <f t="shared" si="186"/>
        <v>0</v>
      </c>
      <c r="X129" s="13" t="s">
        <v>6</v>
      </c>
      <c r="Y129" s="14">
        <f t="shared" si="187"/>
        <v>0</v>
      </c>
      <c r="AA129" s="4">
        <f t="shared" si="167"/>
        <v>0</v>
      </c>
      <c r="AB129" s="4">
        <f t="shared" si="168"/>
        <v>0</v>
      </c>
      <c r="AC129" s="4">
        <f t="shared" si="169"/>
        <v>0</v>
      </c>
      <c r="AD129" s="4">
        <f t="shared" si="170"/>
        <v>0</v>
      </c>
      <c r="AE129" s="4">
        <f t="shared" si="171"/>
        <v>0</v>
      </c>
      <c r="AF129" s="4">
        <f t="shared" si="172"/>
        <v>0</v>
      </c>
      <c r="AG129" s="4">
        <f t="shared" si="173"/>
        <v>0</v>
      </c>
      <c r="AH129" s="4">
        <f t="shared" si="174"/>
        <v>0</v>
      </c>
      <c r="AI129" s="4">
        <f t="shared" si="175"/>
        <v>0</v>
      </c>
      <c r="AJ129" s="4">
        <f t="shared" si="176"/>
        <v>0</v>
      </c>
      <c r="AL129" s="4">
        <f t="shared" si="177"/>
        <v>0</v>
      </c>
      <c r="AM129" s="4">
        <f t="shared" si="178"/>
        <v>0</v>
      </c>
      <c r="AN129" s="4">
        <f t="shared" si="179"/>
        <v>0</v>
      </c>
      <c r="AO129" s="4">
        <f t="shared" si="180"/>
        <v>0</v>
      </c>
      <c r="AP129" s="4">
        <f t="shared" si="181"/>
        <v>0</v>
      </c>
      <c r="AQ129" s="4">
        <f t="shared" si="182"/>
        <v>0</v>
      </c>
      <c r="AR129" s="4">
        <f t="shared" si="183"/>
        <v>0</v>
      </c>
      <c r="AS129" s="4">
        <f t="shared" si="184"/>
        <v>0</v>
      </c>
      <c r="AT129" s="4">
        <f t="shared" si="185"/>
        <v>0</v>
      </c>
    </row>
    <row r="130" spans="2:46" x14ac:dyDescent="0.25">
      <c r="B130" s="17">
        <v>45857</v>
      </c>
      <c r="C130" s="25" t="s">
        <v>42</v>
      </c>
      <c r="D130" s="33"/>
      <c r="E130" s="11" t="s">
        <v>6</v>
      </c>
      <c r="F130" s="34"/>
      <c r="G130" s="21" t="s">
        <v>52</v>
      </c>
      <c r="H130" s="33"/>
      <c r="I130" s="11" t="s">
        <v>6</v>
      </c>
      <c r="J130" s="34"/>
      <c r="K130" s="33"/>
      <c r="L130" s="11" t="s">
        <v>6</v>
      </c>
      <c r="M130" s="34"/>
      <c r="N130" s="33"/>
      <c r="O130" s="11" t="s">
        <v>6</v>
      </c>
      <c r="P130" s="34"/>
      <c r="Q130" s="33"/>
      <c r="R130" s="11" t="s">
        <v>6</v>
      </c>
      <c r="S130" s="34"/>
      <c r="T130" s="33"/>
      <c r="U130" s="11" t="s">
        <v>6</v>
      </c>
      <c r="V130" s="34"/>
      <c r="W130" s="12">
        <f t="shared" si="186"/>
        <v>0</v>
      </c>
      <c r="X130" s="13" t="s">
        <v>6</v>
      </c>
      <c r="Y130" s="14">
        <f t="shared" si="187"/>
        <v>0</v>
      </c>
      <c r="AA130" s="4">
        <f t="shared" si="167"/>
        <v>0</v>
      </c>
      <c r="AB130" s="4">
        <f t="shared" si="168"/>
        <v>0</v>
      </c>
      <c r="AC130" s="4">
        <f t="shared" si="169"/>
        <v>0</v>
      </c>
      <c r="AD130" s="4">
        <f t="shared" si="170"/>
        <v>0</v>
      </c>
      <c r="AE130" s="4">
        <f t="shared" si="171"/>
        <v>0</v>
      </c>
      <c r="AF130" s="4">
        <f t="shared" si="172"/>
        <v>0</v>
      </c>
      <c r="AG130" s="4">
        <f t="shared" si="173"/>
        <v>0</v>
      </c>
      <c r="AH130" s="4">
        <f t="shared" si="174"/>
        <v>0</v>
      </c>
      <c r="AI130" s="4">
        <f t="shared" si="175"/>
        <v>0</v>
      </c>
      <c r="AJ130" s="4">
        <f t="shared" si="176"/>
        <v>0</v>
      </c>
      <c r="AL130" s="4">
        <f t="shared" si="177"/>
        <v>0</v>
      </c>
      <c r="AM130" s="4">
        <f t="shared" si="178"/>
        <v>0</v>
      </c>
      <c r="AN130" s="4">
        <f t="shared" si="179"/>
        <v>0</v>
      </c>
      <c r="AO130" s="4">
        <f t="shared" si="180"/>
        <v>0</v>
      </c>
      <c r="AP130" s="4">
        <f t="shared" si="181"/>
        <v>0</v>
      </c>
      <c r="AQ130" s="4">
        <f t="shared" si="182"/>
        <v>0</v>
      </c>
      <c r="AR130" s="4">
        <f t="shared" si="183"/>
        <v>0</v>
      </c>
      <c r="AS130" s="4">
        <f t="shared" si="184"/>
        <v>0</v>
      </c>
      <c r="AT130" s="4">
        <f t="shared" si="185"/>
        <v>0</v>
      </c>
    </row>
    <row r="131" spans="2:46" x14ac:dyDescent="0.25">
      <c r="B131" s="17">
        <v>45858</v>
      </c>
      <c r="C131" s="25" t="s">
        <v>30</v>
      </c>
      <c r="D131" s="33"/>
      <c r="E131" s="11" t="s">
        <v>6</v>
      </c>
      <c r="F131" s="34"/>
      <c r="G131" s="21" t="s">
        <v>94</v>
      </c>
      <c r="H131" s="33"/>
      <c r="I131" s="11" t="s">
        <v>6</v>
      </c>
      <c r="J131" s="34"/>
      <c r="K131" s="33"/>
      <c r="L131" s="11" t="s">
        <v>6</v>
      </c>
      <c r="M131" s="34"/>
      <c r="N131" s="33"/>
      <c r="O131" s="11" t="s">
        <v>6</v>
      </c>
      <c r="P131" s="34"/>
      <c r="Q131" s="33"/>
      <c r="R131" s="11" t="s">
        <v>6</v>
      </c>
      <c r="S131" s="34"/>
      <c r="T131" s="33"/>
      <c r="U131" s="11" t="s">
        <v>6</v>
      </c>
      <c r="V131" s="34"/>
      <c r="W131" s="12">
        <f t="shared" si="186"/>
        <v>0</v>
      </c>
      <c r="X131" s="13" t="s">
        <v>6</v>
      </c>
      <c r="Y131" s="14">
        <f t="shared" si="187"/>
        <v>0</v>
      </c>
      <c r="AA131" s="4">
        <f t="shared" si="167"/>
        <v>0</v>
      </c>
      <c r="AB131" s="4">
        <f t="shared" si="168"/>
        <v>0</v>
      </c>
      <c r="AC131" s="4">
        <f t="shared" si="169"/>
        <v>0</v>
      </c>
      <c r="AD131" s="4">
        <f t="shared" si="170"/>
        <v>0</v>
      </c>
      <c r="AE131" s="4">
        <f t="shared" si="171"/>
        <v>0</v>
      </c>
      <c r="AF131" s="4">
        <f t="shared" si="172"/>
        <v>0</v>
      </c>
      <c r="AG131" s="4">
        <f t="shared" si="173"/>
        <v>0</v>
      </c>
      <c r="AH131" s="4">
        <f t="shared" si="174"/>
        <v>0</v>
      </c>
      <c r="AI131" s="4">
        <f t="shared" si="175"/>
        <v>0</v>
      </c>
      <c r="AJ131" s="4">
        <f t="shared" si="176"/>
        <v>0</v>
      </c>
      <c r="AL131" s="4">
        <f t="shared" si="177"/>
        <v>0</v>
      </c>
      <c r="AM131" s="4">
        <f t="shared" si="178"/>
        <v>0</v>
      </c>
      <c r="AN131" s="4">
        <f t="shared" si="179"/>
        <v>0</v>
      </c>
      <c r="AO131" s="4">
        <f t="shared" si="180"/>
        <v>0</v>
      </c>
      <c r="AP131" s="4">
        <f t="shared" si="181"/>
        <v>0</v>
      </c>
      <c r="AQ131" s="4">
        <f t="shared" si="182"/>
        <v>0</v>
      </c>
      <c r="AR131" s="4">
        <f t="shared" si="183"/>
        <v>0</v>
      </c>
      <c r="AS131" s="4">
        <f t="shared" si="184"/>
        <v>0</v>
      </c>
      <c r="AT131" s="4">
        <f t="shared" si="185"/>
        <v>0</v>
      </c>
    </row>
    <row r="132" spans="2:46" x14ac:dyDescent="0.25">
      <c r="B132" s="17">
        <v>45858</v>
      </c>
      <c r="C132" s="25" t="s">
        <v>42</v>
      </c>
      <c r="D132" s="33"/>
      <c r="E132" s="11" t="s">
        <v>6</v>
      </c>
      <c r="F132" s="34"/>
      <c r="G132" s="21" t="s">
        <v>48</v>
      </c>
      <c r="H132" s="33"/>
      <c r="I132" s="11" t="s">
        <v>6</v>
      </c>
      <c r="J132" s="34"/>
      <c r="K132" s="33"/>
      <c r="L132" s="11" t="s">
        <v>6</v>
      </c>
      <c r="M132" s="34"/>
      <c r="N132" s="33"/>
      <c r="O132" s="11" t="s">
        <v>6</v>
      </c>
      <c r="P132" s="34"/>
      <c r="Q132" s="33"/>
      <c r="R132" s="11" t="s">
        <v>6</v>
      </c>
      <c r="S132" s="34"/>
      <c r="T132" s="33"/>
      <c r="U132" s="11" t="s">
        <v>6</v>
      </c>
      <c r="V132" s="34"/>
      <c r="W132" s="12">
        <f t="shared" si="186"/>
        <v>0</v>
      </c>
      <c r="X132" s="13" t="s">
        <v>6</v>
      </c>
      <c r="Y132" s="14">
        <f t="shared" si="187"/>
        <v>0</v>
      </c>
      <c r="AA132" s="4">
        <f t="shared" si="167"/>
        <v>0</v>
      </c>
      <c r="AB132" s="4">
        <f t="shared" si="168"/>
        <v>0</v>
      </c>
      <c r="AC132" s="4">
        <f t="shared" si="169"/>
        <v>0</v>
      </c>
      <c r="AD132" s="4">
        <f t="shared" si="170"/>
        <v>0</v>
      </c>
      <c r="AE132" s="4">
        <f t="shared" si="171"/>
        <v>0</v>
      </c>
      <c r="AF132" s="4">
        <f t="shared" si="172"/>
        <v>0</v>
      </c>
      <c r="AG132" s="4">
        <f t="shared" si="173"/>
        <v>0</v>
      </c>
      <c r="AH132" s="4">
        <f t="shared" si="174"/>
        <v>0</v>
      </c>
      <c r="AI132" s="4">
        <f t="shared" si="175"/>
        <v>0</v>
      </c>
      <c r="AJ132" s="4">
        <f t="shared" si="176"/>
        <v>0</v>
      </c>
      <c r="AL132" s="4">
        <f t="shared" si="177"/>
        <v>0</v>
      </c>
      <c r="AM132" s="4">
        <f t="shared" si="178"/>
        <v>0</v>
      </c>
      <c r="AN132" s="4">
        <f t="shared" si="179"/>
        <v>0</v>
      </c>
      <c r="AO132" s="4">
        <f t="shared" si="180"/>
        <v>0</v>
      </c>
      <c r="AP132" s="4">
        <f t="shared" si="181"/>
        <v>0</v>
      </c>
      <c r="AQ132" s="4">
        <f t="shared" si="182"/>
        <v>0</v>
      </c>
      <c r="AR132" s="4">
        <f t="shared" si="183"/>
        <v>0</v>
      </c>
      <c r="AS132" s="4">
        <f t="shared" si="184"/>
        <v>0</v>
      </c>
      <c r="AT132" s="4">
        <f t="shared" si="185"/>
        <v>0</v>
      </c>
    </row>
  </sheetData>
  <sheetProtection password="CC01" sheet="1" selectLockedCells="1"/>
  <mergeCells count="93">
    <mergeCell ref="Q18:S18"/>
    <mergeCell ref="T18:V18"/>
    <mergeCell ref="W4:Y4"/>
    <mergeCell ref="B3:Y3"/>
    <mergeCell ref="B2:Y2"/>
    <mergeCell ref="B17:Y17"/>
    <mergeCell ref="H4:J4"/>
    <mergeCell ref="D4:F4"/>
    <mergeCell ref="K4:M4"/>
    <mergeCell ref="N4:P4"/>
    <mergeCell ref="Q4:S4"/>
    <mergeCell ref="T4:V4"/>
    <mergeCell ref="B75:Y75"/>
    <mergeCell ref="B46:Y46"/>
    <mergeCell ref="B47:Y47"/>
    <mergeCell ref="W18:Y18"/>
    <mergeCell ref="B31:Y31"/>
    <mergeCell ref="D32:F32"/>
    <mergeCell ref="H32:J32"/>
    <mergeCell ref="K32:M32"/>
    <mergeCell ref="N32:P32"/>
    <mergeCell ref="Q32:S32"/>
    <mergeCell ref="T32:V32"/>
    <mergeCell ref="W32:Y32"/>
    <mergeCell ref="D18:F18"/>
    <mergeCell ref="H18:J18"/>
    <mergeCell ref="K18:M18"/>
    <mergeCell ref="N18:P18"/>
    <mergeCell ref="W48:Y48"/>
    <mergeCell ref="B61:Y61"/>
    <mergeCell ref="D62:F62"/>
    <mergeCell ref="H62:J62"/>
    <mergeCell ref="K62:M62"/>
    <mergeCell ref="N62:P62"/>
    <mergeCell ref="Q62:S62"/>
    <mergeCell ref="T62:V62"/>
    <mergeCell ref="W62:Y62"/>
    <mergeCell ref="D48:F48"/>
    <mergeCell ref="H48:J48"/>
    <mergeCell ref="K48:M48"/>
    <mergeCell ref="N48:P48"/>
    <mergeCell ref="Q48:S48"/>
    <mergeCell ref="T48:V48"/>
    <mergeCell ref="W76:Y76"/>
    <mergeCell ref="B90:Y90"/>
    <mergeCell ref="B91:Y91"/>
    <mergeCell ref="D92:F92"/>
    <mergeCell ref="H92:J92"/>
    <mergeCell ref="K92:M92"/>
    <mergeCell ref="N92:P92"/>
    <mergeCell ref="Q92:S92"/>
    <mergeCell ref="T92:V92"/>
    <mergeCell ref="W92:Y92"/>
    <mergeCell ref="D76:F76"/>
    <mergeCell ref="H76:J76"/>
    <mergeCell ref="K76:M76"/>
    <mergeCell ref="N76:P76"/>
    <mergeCell ref="Q76:S76"/>
    <mergeCell ref="T76:V76"/>
    <mergeCell ref="B105:Y105"/>
    <mergeCell ref="D106:F106"/>
    <mergeCell ref="H106:J106"/>
    <mergeCell ref="K106:M106"/>
    <mergeCell ref="N106:P106"/>
    <mergeCell ref="Q106:S106"/>
    <mergeCell ref="T106:V106"/>
    <mergeCell ref="W106:Y106"/>
    <mergeCell ref="B119:Y119"/>
    <mergeCell ref="D120:F120"/>
    <mergeCell ref="H120:J120"/>
    <mergeCell ref="K120:M120"/>
    <mergeCell ref="N120:P120"/>
    <mergeCell ref="Q120:S120"/>
    <mergeCell ref="T120:V120"/>
    <mergeCell ref="W120:Y120"/>
    <mergeCell ref="BJ90:BL90"/>
    <mergeCell ref="AU23:AV23"/>
    <mergeCell ref="AU67:AV67"/>
    <mergeCell ref="AX2:AZ2"/>
    <mergeCell ref="BA2:BF2"/>
    <mergeCell ref="BG2:BI2"/>
    <mergeCell ref="BJ2:BL2"/>
    <mergeCell ref="AU2:AW2"/>
    <mergeCell ref="AU46:AW46"/>
    <mergeCell ref="AX46:AZ46"/>
    <mergeCell ref="BA46:BF46"/>
    <mergeCell ref="BG46:BI46"/>
    <mergeCell ref="BJ46:BL46"/>
    <mergeCell ref="AU111:AV111"/>
    <mergeCell ref="AU90:AW90"/>
    <mergeCell ref="AX90:AZ90"/>
    <mergeCell ref="BA90:BF90"/>
    <mergeCell ref="BG90:BI90"/>
  </mergeCells>
  <conditionalFormatting sqref="T5:V16">
    <cfRule type="expression" dxfId="123" priority="133">
      <formula>$AA5&lt;5</formula>
    </cfRule>
  </conditionalFormatting>
  <conditionalFormatting sqref="Q5:S16">
    <cfRule type="expression" dxfId="122" priority="132">
      <formula>$AA5&lt;4</formula>
    </cfRule>
  </conditionalFormatting>
  <conditionalFormatting sqref="N5:P16">
    <cfRule type="expression" dxfId="121" priority="131">
      <formula>$AA5&lt;3</formula>
    </cfRule>
  </conditionalFormatting>
  <conditionalFormatting sqref="K5:M16">
    <cfRule type="expression" dxfId="120" priority="130">
      <formula>$AA5&lt;2</formula>
    </cfRule>
  </conditionalFormatting>
  <conditionalFormatting sqref="H5:J16">
    <cfRule type="expression" dxfId="119" priority="129">
      <formula>$AA5=0</formula>
    </cfRule>
  </conditionalFormatting>
  <conditionalFormatting sqref="W5:Y16">
    <cfRule type="expression" dxfId="118" priority="128">
      <formula>$AA5=0</formula>
    </cfRule>
  </conditionalFormatting>
  <conditionalFormatting sqref="T33:V44">
    <cfRule type="expression" dxfId="117" priority="127">
      <formula>$AA33&lt;5</formula>
    </cfRule>
  </conditionalFormatting>
  <conditionalFormatting sqref="Q33:S44">
    <cfRule type="expression" dxfId="116" priority="126">
      <formula>$AA33&lt;4</formula>
    </cfRule>
  </conditionalFormatting>
  <conditionalFormatting sqref="N33:P44">
    <cfRule type="expression" dxfId="115" priority="125">
      <formula>$AA33&lt;3</formula>
    </cfRule>
  </conditionalFormatting>
  <conditionalFormatting sqref="K33:M44">
    <cfRule type="expression" dxfId="114" priority="124">
      <formula>$AA33&lt;2</formula>
    </cfRule>
  </conditionalFormatting>
  <conditionalFormatting sqref="H33:J44">
    <cfRule type="expression" dxfId="113" priority="123">
      <formula>$AA33=0</formula>
    </cfRule>
  </conditionalFormatting>
  <conditionalFormatting sqref="W33:Y44">
    <cfRule type="expression" dxfId="112" priority="122">
      <formula>$AA33=0</formula>
    </cfRule>
  </conditionalFormatting>
  <conditionalFormatting sqref="T19:V30">
    <cfRule type="expression" dxfId="111" priority="121">
      <formula>$AA19&lt;5</formula>
    </cfRule>
  </conditionalFormatting>
  <conditionalFormatting sqref="Q19:S30">
    <cfRule type="expression" dxfId="110" priority="120">
      <formula>$AA19&lt;4</formula>
    </cfRule>
  </conditionalFormatting>
  <conditionalFormatting sqref="N19:P30">
    <cfRule type="expression" dxfId="109" priority="119">
      <formula>$AA19&lt;3</formula>
    </cfRule>
  </conditionalFormatting>
  <conditionalFormatting sqref="K19:M30">
    <cfRule type="expression" dxfId="108" priority="118">
      <formula>$AA19&lt;2</formula>
    </cfRule>
  </conditionalFormatting>
  <conditionalFormatting sqref="H19:J30">
    <cfRule type="expression" dxfId="107" priority="117">
      <formula>$AA19=0</formula>
    </cfRule>
  </conditionalFormatting>
  <conditionalFormatting sqref="W19:Y30">
    <cfRule type="expression" dxfId="106" priority="116">
      <formula>$AA19=0</formula>
    </cfRule>
  </conditionalFormatting>
  <conditionalFormatting sqref="T49:V60">
    <cfRule type="expression" dxfId="105" priority="115">
      <formula>$AA49&lt;5</formula>
    </cfRule>
  </conditionalFormatting>
  <conditionalFormatting sqref="Q49:S60">
    <cfRule type="expression" dxfId="104" priority="114">
      <formula>$AA49&lt;4</formula>
    </cfRule>
  </conditionalFormatting>
  <conditionalFormatting sqref="N49:P60">
    <cfRule type="expression" dxfId="103" priority="113">
      <formula>$AA49&lt;3</formula>
    </cfRule>
  </conditionalFormatting>
  <conditionalFormatting sqref="K49:M60">
    <cfRule type="expression" dxfId="102" priority="112">
      <formula>$AA49&lt;2</formula>
    </cfRule>
  </conditionalFormatting>
  <conditionalFormatting sqref="H49:J60">
    <cfRule type="expression" dxfId="101" priority="111">
      <formula>$AA49=0</formula>
    </cfRule>
  </conditionalFormatting>
  <conditionalFormatting sqref="W49:Y60">
    <cfRule type="expression" dxfId="100" priority="110">
      <formula>$AA49=0</formula>
    </cfRule>
  </conditionalFormatting>
  <conditionalFormatting sqref="T77:V88">
    <cfRule type="expression" dxfId="99" priority="109">
      <formula>$AA77&lt;5</formula>
    </cfRule>
  </conditionalFormatting>
  <conditionalFormatting sqref="Q77:S88">
    <cfRule type="expression" dxfId="98" priority="108">
      <formula>$AA77&lt;4</formula>
    </cfRule>
  </conditionalFormatting>
  <conditionalFormatting sqref="N77:P88">
    <cfRule type="expression" dxfId="97" priority="107">
      <formula>$AA77&lt;3</formula>
    </cfRule>
  </conditionalFormatting>
  <conditionalFormatting sqref="K77:M88">
    <cfRule type="expression" dxfId="96" priority="106">
      <formula>$AA77&lt;2</formula>
    </cfRule>
  </conditionalFormatting>
  <conditionalFormatting sqref="H77:J88">
    <cfRule type="expression" dxfId="95" priority="105">
      <formula>$AA77=0</formula>
    </cfRule>
  </conditionalFormatting>
  <conditionalFormatting sqref="W77:Y88">
    <cfRule type="expression" dxfId="94" priority="104">
      <formula>$AA77=0</formula>
    </cfRule>
  </conditionalFormatting>
  <conditionalFormatting sqref="T93:V104">
    <cfRule type="expression" dxfId="93" priority="97">
      <formula>$AA93&lt;5</formula>
    </cfRule>
  </conditionalFormatting>
  <conditionalFormatting sqref="Q93:S104">
    <cfRule type="expression" dxfId="92" priority="96">
      <formula>$AA93&lt;4</formula>
    </cfRule>
  </conditionalFormatting>
  <conditionalFormatting sqref="N93:P104">
    <cfRule type="expression" dxfId="91" priority="95">
      <formula>$AA93&lt;3</formula>
    </cfRule>
  </conditionalFormatting>
  <conditionalFormatting sqref="K93:M104">
    <cfRule type="expression" dxfId="90" priority="94">
      <formula>$AA93&lt;2</formula>
    </cfRule>
  </conditionalFormatting>
  <conditionalFormatting sqref="H93:J104">
    <cfRule type="expression" dxfId="89" priority="93">
      <formula>$AA93=0</formula>
    </cfRule>
  </conditionalFormatting>
  <conditionalFormatting sqref="W93:Y104">
    <cfRule type="expression" dxfId="88" priority="92">
      <formula>$AA93=0</formula>
    </cfRule>
  </conditionalFormatting>
  <conditionalFormatting sqref="T121:V132">
    <cfRule type="expression" dxfId="87" priority="91">
      <formula>$AA121&lt;5</formula>
    </cfRule>
  </conditionalFormatting>
  <conditionalFormatting sqref="Q121:S132">
    <cfRule type="expression" dxfId="86" priority="90">
      <formula>$AA121&lt;4</formula>
    </cfRule>
  </conditionalFormatting>
  <conditionalFormatting sqref="N121:P132">
    <cfRule type="expression" dxfId="85" priority="89">
      <formula>$AA121&lt;3</formula>
    </cfRule>
  </conditionalFormatting>
  <conditionalFormatting sqref="K121:M132">
    <cfRule type="expression" dxfId="84" priority="88">
      <formula>$AA121&lt;2</formula>
    </cfRule>
  </conditionalFormatting>
  <conditionalFormatting sqref="H121:J132">
    <cfRule type="expression" dxfId="83" priority="87">
      <formula>$AA121=0</formula>
    </cfRule>
  </conditionalFormatting>
  <conditionalFormatting sqref="W121:Y132">
    <cfRule type="expression" dxfId="82" priority="86">
      <formula>$AA121=0</formula>
    </cfRule>
  </conditionalFormatting>
  <conditionalFormatting sqref="BM2:XFD21 AY22:XFD22 BM46:XFD69 BM90:XFD113 Z71:XFD74 Z115:XFD118 A1:XFD1 A27:XFD45 A2:AT21 A22:AW22 A46:AT62 A75:XFD89 A90:AT106 A119:XFD1048576 A63:Y74 A107:Y118 Z107:AT114 AW114:XFD114 Z63:AT70 AW70:XFD70 A23:AT26 AW23:XFD26">
    <cfRule type="cellIs" dxfId="81" priority="79" operator="equal">
      <formula>"Brasil"</formula>
    </cfRule>
  </conditionalFormatting>
  <conditionalFormatting sqref="W19:Y19">
    <cfRule type="expression" dxfId="80" priority="78">
      <formula>$AA19=0</formula>
    </cfRule>
  </conditionalFormatting>
  <conditionalFormatting sqref="W19:Y30">
    <cfRule type="expression" dxfId="79" priority="77">
      <formula>$AA19=0</formula>
    </cfRule>
  </conditionalFormatting>
  <conditionalFormatting sqref="AU2:BL3">
    <cfRule type="cellIs" dxfId="78" priority="76" operator="equal">
      <formula>"Brasil"</formula>
    </cfRule>
  </conditionalFormatting>
  <conditionalFormatting sqref="AU66:AW66 AY66:BL66 AW67:BL69">
    <cfRule type="cellIs" dxfId="77" priority="66" operator="equal">
      <formula>"Brasil"</formula>
    </cfRule>
  </conditionalFormatting>
  <conditionalFormatting sqref="AU46:BL47 AV48:BL64">
    <cfRule type="cellIs" dxfId="76" priority="65" operator="equal">
      <formula>"Brasil"</formula>
    </cfRule>
  </conditionalFormatting>
  <conditionalFormatting sqref="AU110:AW110 AY110:BL110 AW111:BL113">
    <cfRule type="cellIs" dxfId="75" priority="62" operator="equal">
      <formula>"Brasil"</formula>
    </cfRule>
  </conditionalFormatting>
  <conditionalFormatting sqref="AU90:BL91 AV92:BL108">
    <cfRule type="cellIs" dxfId="74" priority="61" operator="equal">
      <formula>"Brasil"</formula>
    </cfRule>
  </conditionalFormatting>
  <conditionalFormatting sqref="T49:V60">
    <cfRule type="expression" dxfId="73" priority="58">
      <formula>$AA49&lt;5</formula>
    </cfRule>
  </conditionalFormatting>
  <conditionalFormatting sqref="Q49:S60">
    <cfRule type="expression" dxfId="72" priority="57">
      <formula>$AA49&lt;4</formula>
    </cfRule>
  </conditionalFormatting>
  <conditionalFormatting sqref="N49:P60">
    <cfRule type="expression" dxfId="71" priority="56">
      <formula>$AA49&lt;3</formula>
    </cfRule>
  </conditionalFormatting>
  <conditionalFormatting sqref="K49:M60">
    <cfRule type="expression" dxfId="70" priority="55">
      <formula>$AA49&lt;2</formula>
    </cfRule>
  </conditionalFormatting>
  <conditionalFormatting sqref="H49:J60">
    <cfRule type="expression" dxfId="69" priority="54">
      <formula>$AA49=0</formula>
    </cfRule>
  </conditionalFormatting>
  <conditionalFormatting sqref="W49:Y60">
    <cfRule type="expression" dxfId="68" priority="53">
      <formula>$AA49=0</formula>
    </cfRule>
  </conditionalFormatting>
  <conditionalFormatting sqref="T77:V88">
    <cfRule type="expression" dxfId="67" priority="52">
      <formula>$AA77&lt;5</formula>
    </cfRule>
  </conditionalFormatting>
  <conditionalFormatting sqref="Q77:S88">
    <cfRule type="expression" dxfId="66" priority="51">
      <formula>$AA77&lt;4</formula>
    </cfRule>
  </conditionalFormatting>
  <conditionalFormatting sqref="N77:P88">
    <cfRule type="expression" dxfId="65" priority="50">
      <formula>$AA77&lt;3</formula>
    </cfRule>
  </conditionalFormatting>
  <conditionalFormatting sqref="K77:M88">
    <cfRule type="expression" dxfId="64" priority="49">
      <formula>$AA77&lt;2</formula>
    </cfRule>
  </conditionalFormatting>
  <conditionalFormatting sqref="H77:J88">
    <cfRule type="expression" dxfId="63" priority="48">
      <formula>$AA77=0</formula>
    </cfRule>
  </conditionalFormatting>
  <conditionalFormatting sqref="W77:Y88">
    <cfRule type="expression" dxfId="62" priority="47">
      <formula>$AA77=0</formula>
    </cfRule>
  </conditionalFormatting>
  <conditionalFormatting sqref="T93:V104">
    <cfRule type="expression" dxfId="61" priority="46">
      <formula>$AA93&lt;5</formula>
    </cfRule>
  </conditionalFormatting>
  <conditionalFormatting sqref="Q93:S104">
    <cfRule type="expression" dxfId="60" priority="45">
      <formula>$AA93&lt;4</formula>
    </cfRule>
  </conditionalFormatting>
  <conditionalFormatting sqref="N93:P104">
    <cfRule type="expression" dxfId="59" priority="44">
      <formula>$AA93&lt;3</formula>
    </cfRule>
  </conditionalFormatting>
  <conditionalFormatting sqref="K93:M104">
    <cfRule type="expression" dxfId="58" priority="43">
      <formula>$AA93&lt;2</formula>
    </cfRule>
  </conditionalFormatting>
  <conditionalFormatting sqref="H93:J104">
    <cfRule type="expression" dxfId="57" priority="42">
      <formula>$AA93=0</formula>
    </cfRule>
  </conditionalFormatting>
  <conditionalFormatting sqref="W93:Y104">
    <cfRule type="expression" dxfId="56" priority="41">
      <formula>$AA93=0</formula>
    </cfRule>
  </conditionalFormatting>
  <conditionalFormatting sqref="T121:V132">
    <cfRule type="expression" dxfId="55" priority="40">
      <formula>$AA121&lt;5</formula>
    </cfRule>
  </conditionalFormatting>
  <conditionalFormatting sqref="Q121:S132">
    <cfRule type="expression" dxfId="54" priority="39">
      <formula>$AA121&lt;4</formula>
    </cfRule>
  </conditionalFormatting>
  <conditionalFormatting sqref="N121:P132">
    <cfRule type="expression" dxfId="53" priority="38">
      <formula>$AA121&lt;3</formula>
    </cfRule>
  </conditionalFormatting>
  <conditionalFormatting sqref="K121:M132">
    <cfRule type="expression" dxfId="52" priority="37">
      <formula>$AA121&lt;2</formula>
    </cfRule>
  </conditionalFormatting>
  <conditionalFormatting sqref="H121:J132">
    <cfRule type="expression" dxfId="51" priority="36">
      <formula>$AA121=0</formula>
    </cfRule>
  </conditionalFormatting>
  <conditionalFormatting sqref="W121:Y132">
    <cfRule type="expression" dxfId="50" priority="35">
      <formula>$AA121=0</formula>
    </cfRule>
  </conditionalFormatting>
  <conditionalFormatting sqref="T63:V74">
    <cfRule type="expression" dxfId="49" priority="34">
      <formula>$AA63&lt;5</formula>
    </cfRule>
  </conditionalFormatting>
  <conditionalFormatting sqref="Q63:S74">
    <cfRule type="expression" dxfId="48" priority="33">
      <formula>$AA63&lt;4</formula>
    </cfRule>
  </conditionalFormatting>
  <conditionalFormatting sqref="N63:P74">
    <cfRule type="expression" dxfId="47" priority="32">
      <formula>$AA63&lt;3</formula>
    </cfRule>
  </conditionalFormatting>
  <conditionalFormatting sqref="K63:M74">
    <cfRule type="expression" dxfId="46" priority="31">
      <formula>$AA63&lt;2</formula>
    </cfRule>
  </conditionalFormatting>
  <conditionalFormatting sqref="H63:J74">
    <cfRule type="expression" dxfId="45" priority="30">
      <formula>$AA63=0</formula>
    </cfRule>
  </conditionalFormatting>
  <conditionalFormatting sqref="W63:Y74">
    <cfRule type="expression" dxfId="44" priority="29">
      <formula>$AA63=0</formula>
    </cfRule>
  </conditionalFormatting>
  <conditionalFormatting sqref="W63:Y63">
    <cfRule type="expression" dxfId="43" priority="27">
      <formula>$AA63=0</formula>
    </cfRule>
  </conditionalFormatting>
  <conditionalFormatting sqref="W63:Y74">
    <cfRule type="expression" dxfId="42" priority="26">
      <formula>$AA63=0</formula>
    </cfRule>
  </conditionalFormatting>
  <conditionalFormatting sqref="T107:V118">
    <cfRule type="expression" dxfId="41" priority="25">
      <formula>$AA107&lt;5</formula>
    </cfRule>
  </conditionalFormatting>
  <conditionalFormatting sqref="Q107:S118">
    <cfRule type="expression" dxfId="40" priority="24">
      <formula>$AA107&lt;4</formula>
    </cfRule>
  </conditionalFormatting>
  <conditionalFormatting sqref="N107:P118">
    <cfRule type="expression" dxfId="39" priority="23">
      <formula>$AA107&lt;3</formula>
    </cfRule>
  </conditionalFormatting>
  <conditionalFormatting sqref="K107:M118">
    <cfRule type="expression" dxfId="38" priority="22">
      <formula>$AA107&lt;2</formula>
    </cfRule>
  </conditionalFormatting>
  <conditionalFormatting sqref="H107:J118">
    <cfRule type="expression" dxfId="37" priority="21">
      <formula>$AA107=0</formula>
    </cfRule>
  </conditionalFormatting>
  <conditionalFormatting sqref="W107:Y118">
    <cfRule type="expression" dxfId="36" priority="20">
      <formula>$AA107=0</formula>
    </cfRule>
  </conditionalFormatting>
  <conditionalFormatting sqref="W107:Y107">
    <cfRule type="expression" dxfId="35" priority="18">
      <formula>$AA107=0</formula>
    </cfRule>
  </conditionalFormatting>
  <conditionalFormatting sqref="W107:Y118">
    <cfRule type="expression" dxfId="34" priority="17">
      <formula>$AA107=0</formula>
    </cfRule>
  </conditionalFormatting>
  <conditionalFormatting sqref="AV65:BL65">
    <cfRule type="cellIs" dxfId="33" priority="12" operator="equal">
      <formula>"Brasil"</formula>
    </cfRule>
  </conditionalFormatting>
  <conditionalFormatting sqref="AU65:BL65">
    <cfRule type="expression" dxfId="32" priority="9">
      <formula>$AX$22=216</formula>
    </cfRule>
  </conditionalFormatting>
  <conditionalFormatting sqref="AV109:BL109">
    <cfRule type="cellIs" dxfId="31" priority="8" operator="equal">
      <formula>"Brasil"</formula>
    </cfRule>
  </conditionalFormatting>
  <conditionalFormatting sqref="AU109:BL109">
    <cfRule type="expression" dxfId="30" priority="5">
      <formula>$AX$22=216</formula>
    </cfRule>
  </conditionalFormatting>
  <conditionalFormatting sqref="AV4:BL21">
    <cfRule type="cellIs" dxfId="29" priority="4" operator="equal">
      <formula>"Brasil"</formula>
    </cfRule>
  </conditionalFormatting>
  <conditionalFormatting sqref="AU21:BL21">
    <cfRule type="expression" dxfId="28" priority="1">
      <formula>$AX$22=216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ABE41A93-7546-46A4-A47D-CC53FC9A73C8}">
            <xm:f>$AV48=Dummy!$Z$1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4" id="{4A63529F-AE89-4589-9D6A-5C571119EED1}">
            <xm:f>OR(AND($AU48=Dummy!$Z$3,$AX$22=216),AND($AU48=Dummy!$Z$4,$AX$22=216),AND($AU48=Dummy!$Z$5,$AX$22=216),AND($AU48=Dummy!$Z$6,$AX$22=216),AND($AU48=Dummy!$Z$7,$AX$22=216),AND($AU48=Dummy!$Z$8,$AX$22=216),AND($AU48=Dummy!$Z$9,$AX$22=216),)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AU48:BL64</xm:sqref>
        </x14:conditionalFormatting>
        <x14:conditionalFormatting xmlns:xm="http://schemas.microsoft.com/office/excel/2006/main">
          <x14:cfRule type="expression" priority="59" id="{4AFB3260-F3F8-45D7-A1CC-838FA44D28D7}">
            <xm:f>$AV92=Dummy!$Z$1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0" id="{9E80C917-AD9F-43FC-8AE6-7B275E9970AB}">
            <xm:f>OR(AND($AU92=Dummy!$Z$3,$AX$22=216),AND($AU92=Dummy!$Z$4,$AX$22=216),AND($AU92=Dummy!$Z$5,$AX$22=216),AND($AU92=Dummy!$Z$6,$AX$22=216),AND($AU92=Dummy!$Z$7,$AX$22=216),AND($AU92=Dummy!$Z$8,$AX$22=216),AND($AU92=Dummy!$Z$9,$AX$22=216),)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AU92:BL108</xm:sqref>
        </x14:conditionalFormatting>
        <x14:conditionalFormatting xmlns:xm="http://schemas.microsoft.com/office/excel/2006/main">
          <x14:cfRule type="expression" priority="10" id="{803789FE-DF96-4A47-A1C1-32ACF57479D0}">
            <xm:f>$AV65='https://etecspgov-my.sharepoint.com/personal/maurilyn_junior_etec_sp_gov_br/Documents/Pessoais/[VNL Feminina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" id="{27542983-BCDD-4DB9-8F30-CD66DC9F0455}">
            <xm:f>OR(AND($AU65='https://etecspgov-my.sharepoint.com/personal/maurilyn_junior_etec_sp_gov_br/Documents/Pessoais/[VNL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2025.xlsx]Dummy'!#REF!,$AX$22=216),AND($AU65='https://etecspgov-my.sharepoint.com/personal/maurilyn_junior_etec_sp_gov_br/Documents/Pessoais/[VNL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AU65:BL65</xm:sqref>
        </x14:conditionalFormatting>
        <x14:conditionalFormatting xmlns:xm="http://schemas.microsoft.com/office/excel/2006/main">
          <x14:cfRule type="expression" priority="6" id="{7B3771C2-1616-477D-A8D9-BDE03B7DEEFD}">
            <xm:f>$AV109=Dummy!Z1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" id="{A3AD49CB-BC07-4CD5-A23C-1B0F2560FEAC}">
            <xm:f>OR(AND($AU109='https://etecspgov-my.sharepoint.com/personal/maurilyn_junior_etec_sp_gov_br/Documents/Pessoais/[VNL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2025.xlsx]Dummy'!#REF!,$AX$22=216),AND($AU109='https://etecspgov-my.sharepoint.com/personal/maurilyn_junior_etec_sp_gov_br/Documents/Pessoais/[VNL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AU109:BL109</xm:sqref>
        </x14:conditionalFormatting>
        <x14:conditionalFormatting xmlns:xm="http://schemas.microsoft.com/office/excel/2006/main">
          <x14:cfRule type="expression" priority="2" id="{1FC93D7F-8D5B-4734-A809-7C397BDCD47A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" id="{2FC346DD-6487-4C2A-9426-B614BCF61910}">
            <xm:f>OR(AND($AU4='https://etecspgov-my.sharepoint.com/personal/maurilyn_junior_etec_sp_gov_br/Documents/Pessoais/[VNL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2:BL39"/>
  <sheetViews>
    <sheetView showGridLines="0" showRowColHeaders="0" workbookViewId="0">
      <selection activeCell="D4" sqref="D4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43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4" customWidth="1"/>
    <col min="9" max="9" width="1.7109375" style="4" customWidth="1"/>
    <col min="10" max="11" width="3.7109375" style="4" customWidth="1"/>
    <col min="12" max="12" width="1.7109375" style="4" customWidth="1"/>
    <col min="13" max="14" width="3.7109375" style="4" customWidth="1"/>
    <col min="15" max="15" width="1.7109375" style="4" customWidth="1"/>
    <col min="16" max="17" width="3.7109375" style="4" customWidth="1"/>
    <col min="18" max="18" width="1.7109375" style="4" customWidth="1"/>
    <col min="19" max="20" width="3.7109375" style="4" customWidth="1"/>
    <col min="21" max="21" width="1.7109375" style="4" customWidth="1"/>
    <col min="22" max="22" width="3.7109375" style="4" customWidth="1"/>
    <col min="23" max="23" width="4.7109375" style="4" customWidth="1"/>
    <col min="24" max="24" width="1.7109375" style="4" customWidth="1"/>
    <col min="25" max="25" width="4.7109375" style="4" customWidth="1"/>
    <col min="26" max="26" width="9.140625" style="4" customWidth="1"/>
    <col min="27" max="27" width="6.28515625" style="4" hidden="1" customWidth="1"/>
    <col min="28" max="28" width="6.710937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2.7109375" style="4" hidden="1" customWidth="1"/>
    <col min="38" max="38" width="6.71093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4.7109375" style="4" customWidth="1"/>
    <col min="64" max="64" width="6.7109375" style="4" customWidth="1"/>
    <col min="65" max="16384" width="9.140625" style="4"/>
  </cols>
  <sheetData>
    <row r="2" spans="2:64" ht="15" x14ac:dyDescent="0.25">
      <c r="B2" s="67" t="s">
        <v>73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AU2" s="69" t="s">
        <v>72</v>
      </c>
      <c r="AV2" s="69"/>
      <c r="AW2" s="69"/>
      <c r="AX2" s="69" t="s">
        <v>14</v>
      </c>
      <c r="AY2" s="69"/>
      <c r="AZ2" s="69"/>
      <c r="BA2" s="69" t="s">
        <v>54</v>
      </c>
      <c r="BB2" s="69"/>
      <c r="BC2" s="69"/>
      <c r="BD2" s="69"/>
      <c r="BE2" s="69"/>
      <c r="BF2" s="69"/>
      <c r="BG2" s="69" t="s">
        <v>55</v>
      </c>
      <c r="BH2" s="69"/>
      <c r="BI2" s="69"/>
      <c r="BJ2" s="69" t="s">
        <v>56</v>
      </c>
      <c r="BK2" s="69"/>
      <c r="BL2" s="69"/>
    </row>
    <row r="3" spans="2:64" x14ac:dyDescent="0.25">
      <c r="B3" s="16"/>
      <c r="C3" s="24"/>
      <c r="D3" s="64" t="s">
        <v>3</v>
      </c>
      <c r="E3" s="64"/>
      <c r="F3" s="64"/>
      <c r="G3" s="20"/>
      <c r="H3" s="65" t="s">
        <v>4</v>
      </c>
      <c r="I3" s="65"/>
      <c r="J3" s="65"/>
      <c r="K3" s="65" t="s">
        <v>5</v>
      </c>
      <c r="L3" s="65"/>
      <c r="M3" s="65"/>
      <c r="N3" s="65" t="s">
        <v>7</v>
      </c>
      <c r="O3" s="65"/>
      <c r="P3" s="65"/>
      <c r="Q3" s="65" t="s">
        <v>8</v>
      </c>
      <c r="R3" s="65"/>
      <c r="S3" s="65"/>
      <c r="T3" s="65" t="s">
        <v>9</v>
      </c>
      <c r="U3" s="65"/>
      <c r="V3" s="65"/>
      <c r="W3" s="65" t="s">
        <v>10</v>
      </c>
      <c r="X3" s="65"/>
      <c r="Y3" s="65"/>
      <c r="AA3" s="4" t="s">
        <v>38</v>
      </c>
      <c r="AB3" s="4" t="s">
        <v>23</v>
      </c>
      <c r="AC3" s="4" t="s">
        <v>20</v>
      </c>
      <c r="AD3" s="4" t="s">
        <v>18</v>
      </c>
      <c r="AE3" s="4" t="s">
        <v>19</v>
      </c>
      <c r="AF3" s="4" t="s">
        <v>15</v>
      </c>
      <c r="AG3" s="8" t="s">
        <v>17</v>
      </c>
      <c r="AH3" s="8" t="s">
        <v>16</v>
      </c>
      <c r="AI3" s="4" t="s">
        <v>21</v>
      </c>
      <c r="AJ3" s="4" t="s">
        <v>22</v>
      </c>
      <c r="AL3" s="4" t="s">
        <v>24</v>
      </c>
      <c r="AM3" s="4" t="s">
        <v>25</v>
      </c>
      <c r="AN3" s="4" t="s">
        <v>18</v>
      </c>
      <c r="AO3" s="4" t="s">
        <v>19</v>
      </c>
      <c r="AP3" s="8" t="s">
        <v>26</v>
      </c>
      <c r="AQ3" s="8" t="s">
        <v>27</v>
      </c>
      <c r="AR3" s="8" t="s">
        <v>28</v>
      </c>
      <c r="AS3" s="4" t="s">
        <v>21</v>
      </c>
      <c r="AT3" s="4" t="s">
        <v>22</v>
      </c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7" t="s">
        <v>77</v>
      </c>
      <c r="C4" s="25" t="str">
        <f>IF(Dummy!C37&lt;12,"1º Colocado",Dummy!B37)</f>
        <v>1º Colocado</v>
      </c>
      <c r="D4" s="56"/>
      <c r="E4" s="11" t="s">
        <v>6</v>
      </c>
      <c r="F4" s="34"/>
      <c r="G4" s="21" t="str">
        <f>IF(Dummy!C44&lt;12,"8º Colocado",Dummy!B44)</f>
        <v>8º Colocado</v>
      </c>
      <c r="H4" s="33"/>
      <c r="I4" s="11" t="s">
        <v>6</v>
      </c>
      <c r="J4" s="34"/>
      <c r="K4" s="33"/>
      <c r="L4" s="11" t="s">
        <v>6</v>
      </c>
      <c r="M4" s="34"/>
      <c r="N4" s="33"/>
      <c r="O4" s="11" t="s">
        <v>6</v>
      </c>
      <c r="P4" s="34"/>
      <c r="Q4" s="33"/>
      <c r="R4" s="11" t="s">
        <v>6</v>
      </c>
      <c r="S4" s="34"/>
      <c r="T4" s="33"/>
      <c r="U4" s="11" t="s">
        <v>6</v>
      </c>
      <c r="V4" s="34"/>
      <c r="W4" s="12">
        <f>SUM(H4,K4,N4,Q4,T4)</f>
        <v>0</v>
      </c>
      <c r="X4" s="13" t="s">
        <v>6</v>
      </c>
      <c r="Y4" s="14">
        <f>SUM(J4,M4,P4,S4,V4)</f>
        <v>0</v>
      </c>
      <c r="AA4" s="4">
        <f>AD4+AE4</f>
        <v>0</v>
      </c>
      <c r="AB4" s="4">
        <f>IF(OR(D4="",F4=""),0,IF(D4&gt;F4,C4,G4))</f>
        <v>0</v>
      </c>
      <c r="AC4" s="4">
        <f>IF(OR(D4="",F4=""),0,1)</f>
        <v>0</v>
      </c>
      <c r="AD4" s="4">
        <f>IF(OR(D4="",F4=""),0,IF(D4&gt;F4,D4,F4))</f>
        <v>0</v>
      </c>
      <c r="AE4" s="4">
        <f>IF(OR(D4="",F4=""),0,IF(D4&gt;F4,F4,D4))</f>
        <v>0</v>
      </c>
      <c r="AF4" s="4">
        <f>IF(AND(AD4=3,AE4=0),1,0)</f>
        <v>0</v>
      </c>
      <c r="AG4" s="4">
        <f>IF(AND(AD4=3,AE4=1),1,0)</f>
        <v>0</v>
      </c>
      <c r="AH4" s="4">
        <f>IF(AND(AD4=3,AE4=2),1,0)</f>
        <v>0</v>
      </c>
      <c r="AI4" s="4">
        <f>IF(D4&gt;F4,SUM(H4,K4,N4,Q4,T4,),SUM(J4,M4,P4,S4,V4))</f>
        <v>0</v>
      </c>
      <c r="AJ4" s="4">
        <f>IF(D4&gt;F4,SUM(J4,M4,P4,S4,V4),SUM(H4,K4,N4,Q4,T4))</f>
        <v>0</v>
      </c>
      <c r="AL4" s="4">
        <f>IF(OR(D4="",F4=""),0,IF(D4&lt;F4,C4,G4))</f>
        <v>0</v>
      </c>
      <c r="AM4" s="4">
        <f>IF(OR(D4="",F4=""),0,1)</f>
        <v>0</v>
      </c>
      <c r="AN4" s="4">
        <f>IF(OR(D4="",F4=""),0,IF(D4&lt;F4,D4,F4))</f>
        <v>0</v>
      </c>
      <c r="AO4" s="4">
        <f>IF(OR(D4="",F4=""),0,IF(D4&lt;F4,F4,D4))</f>
        <v>0</v>
      </c>
      <c r="AP4" s="4">
        <f>IF(AND(AN4=2,AO4=3),1,0)</f>
        <v>0</v>
      </c>
      <c r="AQ4" s="4">
        <f>IF(AND(AN4=1,AO4=3),1,0)</f>
        <v>0</v>
      </c>
      <c r="AR4" s="4">
        <f>IF(AND(AN4=0,AO4=3),1,0)</f>
        <v>0</v>
      </c>
      <c r="AS4" s="4">
        <f>IF(D4&lt;F4,SUM(H4,K4,N4,Q4,T4,),SUM(J4,M4,P4,S4,V4))</f>
        <v>0</v>
      </c>
      <c r="AT4" s="4">
        <f>IF(D4&lt;F4,SUM(J4,M4,P4,S4,V4),SUM(H4,K4,N4,Q4,T4))</f>
        <v>0</v>
      </c>
      <c r="AU4" s="31">
        <v>1</v>
      </c>
      <c r="AV4" s="30" t="str">
        <f>VLOOKUP($AU4,Dummy!$A:$R,2,FALSE)</f>
        <v>Polônia</v>
      </c>
      <c r="AW4" s="28">
        <f>VLOOKUP($AU4,Dummy!$A:$R,3,FALSE)</f>
        <v>6</v>
      </c>
      <c r="AX4" s="28">
        <f>VLOOKUP($AU4,Dummy!$A:$R,4,FALSE)</f>
        <v>2</v>
      </c>
      <c r="AY4" s="28">
        <f>VLOOKUP($AU4,Dummy!$A:$R,5,FALSE)</f>
        <v>2</v>
      </c>
      <c r="AZ4" s="28">
        <f>VLOOKUP($AU4,Dummy!$A:$R,6,FALSE)</f>
        <v>0</v>
      </c>
      <c r="BA4" s="28">
        <f>VLOOKUP($AU4,Dummy!$A:$R,7,FALSE)</f>
        <v>0</v>
      </c>
      <c r="BB4" s="28">
        <f>VLOOKUP($AU4,Dummy!$A:$R,8,FALSE)</f>
        <v>2</v>
      </c>
      <c r="BC4" s="28">
        <f>VLOOKUP($AU4,Dummy!$A:$R,9,FALSE)</f>
        <v>0</v>
      </c>
      <c r="BD4" s="28">
        <f>VLOOKUP($AU4,Dummy!$A:$R,10,FALSE)</f>
        <v>0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6</v>
      </c>
      <c r="BH4" s="28">
        <f>VLOOKUP($AU4,Dummy!$A:$R,14,FALSE)</f>
        <v>2</v>
      </c>
      <c r="BI4" s="29">
        <f>VLOOKUP($AU4,Dummy!$A:$R,15,FALSE)</f>
        <v>3000</v>
      </c>
      <c r="BJ4" s="28">
        <f>VLOOKUP($AU4,Dummy!$A:$R,16,FALSE)</f>
        <v>206</v>
      </c>
      <c r="BK4" s="28">
        <f>VLOOKUP($AU4,Dummy!$A:$R,17,FALSE)</f>
        <v>200</v>
      </c>
      <c r="BL4" s="29">
        <f>VLOOKUP($AU4,Dummy!$A:$R,18,FALSE)</f>
        <v>1030</v>
      </c>
    </row>
    <row r="5" spans="2:64" x14ac:dyDescent="0.25">
      <c r="B5" s="17" t="s">
        <v>78</v>
      </c>
      <c r="C5" s="25" t="str">
        <f>IF(Dummy!C38&lt;12,"2º Colocado",Dummy!B38)</f>
        <v>2º Colocado</v>
      </c>
      <c r="D5" s="56"/>
      <c r="E5" s="11" t="s">
        <v>6</v>
      </c>
      <c r="F5" s="34"/>
      <c r="G5" s="21" t="str">
        <f>IF(Dummy!C43&lt;12,"7º Colocado",Dummy!B43)</f>
        <v>7º Colocado</v>
      </c>
      <c r="H5" s="33"/>
      <c r="I5" s="11" t="s">
        <v>6</v>
      </c>
      <c r="J5" s="34"/>
      <c r="K5" s="33"/>
      <c r="L5" s="11" t="s">
        <v>6</v>
      </c>
      <c r="M5" s="34"/>
      <c r="N5" s="33"/>
      <c r="O5" s="11" t="s">
        <v>6</v>
      </c>
      <c r="P5" s="34"/>
      <c r="Q5" s="33"/>
      <c r="R5" s="11" t="s">
        <v>6</v>
      </c>
      <c r="S5" s="34"/>
      <c r="T5" s="33"/>
      <c r="U5" s="11" t="s">
        <v>6</v>
      </c>
      <c r="V5" s="34"/>
      <c r="W5" s="12">
        <f>SUM(H5,K5,N5,Q5,T5)</f>
        <v>0</v>
      </c>
      <c r="X5" s="13" t="s">
        <v>6</v>
      </c>
      <c r="Y5" s="14">
        <f>SUM(J5,M5,P5,S5,V5)</f>
        <v>0</v>
      </c>
      <c r="AA5" s="4">
        <f>AD5+AE5</f>
        <v>0</v>
      </c>
      <c r="AB5" s="4">
        <f>IF(OR(D5="",F5=""),0,IF(D5&gt;F5,C5,G5))</f>
        <v>0</v>
      </c>
      <c r="AC5" s="4">
        <f>IF(OR(D5="",F5=""),0,1)</f>
        <v>0</v>
      </c>
      <c r="AD5" s="4">
        <f>IF(OR(D5="",F5=""),0,IF(D5&gt;F5,D5,F5))</f>
        <v>0</v>
      </c>
      <c r="AE5" s="4">
        <f>IF(OR(D5="",F5=""),0,IF(D5&gt;F5,F5,D5))</f>
        <v>0</v>
      </c>
      <c r="AF5" s="4">
        <f>IF(AND(AD5=3,AE5=0),1,0)</f>
        <v>0</v>
      </c>
      <c r="AG5" s="4">
        <f>IF(AND(AD5=3,AE5=1),1,0)</f>
        <v>0</v>
      </c>
      <c r="AH5" s="4">
        <f>IF(AND(AD5=3,AE5=2),1,0)</f>
        <v>0</v>
      </c>
      <c r="AI5" s="4">
        <f>IF(D5&gt;F5,SUM(H5,K5,N5,Q5,T5,),SUM(J5,M5,P5,S5,V5))</f>
        <v>0</v>
      </c>
      <c r="AJ5" s="4">
        <f>IF(D5&gt;F5,SUM(J5,M5,P5,S5,V5),SUM(H5,K5,N5,Q5,T5))</f>
        <v>0</v>
      </c>
      <c r="AL5" s="4">
        <f>IF(OR(D5="",F5=""),0,IF(D5&lt;F5,C5,G5))</f>
        <v>0</v>
      </c>
      <c r="AM5" s="4">
        <f>IF(OR(D5="",F5=""),0,1)</f>
        <v>0</v>
      </c>
      <c r="AN5" s="4">
        <f>IF(OR(D5="",F5=""),0,IF(D5&lt;F5,D5,F5))</f>
        <v>0</v>
      </c>
      <c r="AO5" s="4">
        <f>IF(OR(D5="",F5=""),0,IF(D5&lt;F5,F5,D5))</f>
        <v>0</v>
      </c>
      <c r="AP5" s="4">
        <f>IF(AND(AN5=2,AO5=3),1,0)</f>
        <v>0</v>
      </c>
      <c r="AQ5" s="4">
        <f>IF(AND(AN5=1,AO5=3),1,0)</f>
        <v>0</v>
      </c>
      <c r="AR5" s="4">
        <f>IF(AND(AN5=0,AO5=3),1,0)</f>
        <v>0</v>
      </c>
      <c r="AS5" s="4">
        <f>IF(D5&lt;F5,SUM(H5,K5,N5,Q5,T5,),SUM(J5,M5,P5,S5,V5))</f>
        <v>0</v>
      </c>
      <c r="AT5" s="4">
        <f>IF(D5&lt;F5,SUM(J5,M5,P5,S5,V5),SUM(H5,K5,N5,Q5,T5))</f>
        <v>0</v>
      </c>
      <c r="AU5" s="31">
        <v>2</v>
      </c>
      <c r="AV5" s="30" t="str">
        <f>VLOOKUP($AU5,Dummy!$A:$R,2,FALSE)</f>
        <v>Itália</v>
      </c>
      <c r="AW5" s="28">
        <f>VLOOKUP($AU5,Dummy!$A:$R,3,FALSE)</f>
        <v>5</v>
      </c>
      <c r="AX5" s="28">
        <f>VLOOKUP($AU5,Dummy!$A:$R,4,FALSE)</f>
        <v>2</v>
      </c>
      <c r="AY5" s="28">
        <f>VLOOKUP($AU5,Dummy!$A:$R,5,FALSE)</f>
        <v>2</v>
      </c>
      <c r="AZ5" s="28">
        <f>VLOOKUP($AU5,Dummy!$A:$R,6,FALSE)</f>
        <v>0</v>
      </c>
      <c r="BA5" s="28">
        <f>VLOOKUP($AU5,Dummy!$A:$R,7,FALSE)</f>
        <v>0</v>
      </c>
      <c r="BB5" s="28">
        <f>VLOOKUP($AU5,Dummy!$A:$R,8,FALSE)</f>
        <v>1</v>
      </c>
      <c r="BC5" s="28">
        <f>VLOOKUP($AU5,Dummy!$A:$R,9,FALSE)</f>
        <v>1</v>
      </c>
      <c r="BD5" s="28">
        <f>VLOOKUP($AU5,Dummy!$A:$R,10,FALSE)</f>
        <v>0</v>
      </c>
      <c r="BE5" s="28">
        <f>VLOOKUP($AU5,Dummy!$A:$R,11,FALSE)</f>
        <v>0</v>
      </c>
      <c r="BF5" s="28">
        <f>VLOOKUP($AU5,Dummy!$A:$R,12,FALSE)</f>
        <v>0</v>
      </c>
      <c r="BG5" s="28">
        <f>VLOOKUP($AU5,Dummy!$A:$R,13,FALSE)</f>
        <v>6</v>
      </c>
      <c r="BH5" s="28">
        <f>VLOOKUP($AU5,Dummy!$A:$R,14,FALSE)</f>
        <v>3</v>
      </c>
      <c r="BI5" s="29">
        <f>VLOOKUP($AU5,Dummy!$A:$R,15,FALSE)</f>
        <v>2000</v>
      </c>
      <c r="BJ5" s="28">
        <f>VLOOKUP($AU5,Dummy!$A:$R,16,FALSE)</f>
        <v>203</v>
      </c>
      <c r="BK5" s="28">
        <f>VLOOKUP($AU5,Dummy!$A:$R,17,FALSE)</f>
        <v>182</v>
      </c>
      <c r="BL5" s="29">
        <f>VLOOKUP($AU5,Dummy!$A:$R,18,FALSE)</f>
        <v>1115.3846153846155</v>
      </c>
    </row>
    <row r="6" spans="2:64" x14ac:dyDescent="0.25">
      <c r="B6" s="17" t="s">
        <v>79</v>
      </c>
      <c r="C6" s="25" t="str">
        <f>IF(Dummy!C39&lt;12,"3º Colocado",Dummy!B39)</f>
        <v>3º Colocado</v>
      </c>
      <c r="D6" s="56"/>
      <c r="E6" s="11" t="s">
        <v>6</v>
      </c>
      <c r="F6" s="34"/>
      <c r="G6" s="21" t="str">
        <f>IF(Dummy!C42&lt;12,"6º Colocado",Dummy!B42)</f>
        <v>6º Colocado</v>
      </c>
      <c r="H6" s="33"/>
      <c r="I6" s="11" t="s">
        <v>6</v>
      </c>
      <c r="J6" s="34"/>
      <c r="K6" s="33"/>
      <c r="L6" s="11" t="s">
        <v>6</v>
      </c>
      <c r="M6" s="34"/>
      <c r="N6" s="33"/>
      <c r="O6" s="11" t="s">
        <v>6</v>
      </c>
      <c r="P6" s="34"/>
      <c r="Q6" s="33"/>
      <c r="R6" s="11" t="s">
        <v>6</v>
      </c>
      <c r="S6" s="34"/>
      <c r="T6" s="33"/>
      <c r="U6" s="11" t="s">
        <v>6</v>
      </c>
      <c r="V6" s="34"/>
      <c r="W6" s="12">
        <f>SUM(H6,K6,N6,Q6,T6)</f>
        <v>0</v>
      </c>
      <c r="X6" s="13" t="s">
        <v>6</v>
      </c>
      <c r="Y6" s="14">
        <f>SUM(J6,M6,P6,S6,V6)</f>
        <v>0</v>
      </c>
      <c r="AA6" s="4">
        <f>AD6+AE6</f>
        <v>0</v>
      </c>
      <c r="AB6" s="4">
        <f>IF(OR(D6="",F6=""),0,IF(D6&gt;F6,C6,G6))</f>
        <v>0</v>
      </c>
      <c r="AC6" s="4">
        <f>IF(OR(D6="",F6=""),0,1)</f>
        <v>0</v>
      </c>
      <c r="AD6" s="4">
        <f>IF(OR(D6="",F6=""),0,IF(D6&gt;F6,D6,F6))</f>
        <v>0</v>
      </c>
      <c r="AE6" s="4">
        <f>IF(OR(D6="",F6=""),0,IF(D6&gt;F6,F6,D6))</f>
        <v>0</v>
      </c>
      <c r="AF6" s="4">
        <f>IF(AND(AD6=3,AE6=0),1,0)</f>
        <v>0</v>
      </c>
      <c r="AG6" s="4">
        <f>IF(AND(AD6=3,AE6=1),1,0)</f>
        <v>0</v>
      </c>
      <c r="AH6" s="4">
        <f>IF(AND(AD6=3,AE6=2),1,0)</f>
        <v>0</v>
      </c>
      <c r="AI6" s="4">
        <f>IF(D6&gt;F6,SUM(H6,K6,N6,Q6,T6,),SUM(J6,M6,P6,S6,V6))</f>
        <v>0</v>
      </c>
      <c r="AJ6" s="4">
        <f>IF(D6&gt;F6,SUM(J6,M6,P6,S6,V6),SUM(H6,K6,N6,Q6,T6))</f>
        <v>0</v>
      </c>
      <c r="AL6" s="4">
        <f>IF(OR(D6="",F6=""),0,IF(D6&lt;F6,C6,G6))</f>
        <v>0</v>
      </c>
      <c r="AM6" s="4">
        <f>IF(OR(D6="",F6=""),0,1)</f>
        <v>0</v>
      </c>
      <c r="AN6" s="4">
        <f>IF(OR(D6="",F6=""),0,IF(D6&lt;F6,D6,F6))</f>
        <v>0</v>
      </c>
      <c r="AO6" s="4">
        <f>IF(OR(D6="",F6=""),0,IF(D6&lt;F6,F6,D6))</f>
        <v>0</v>
      </c>
      <c r="AP6" s="4">
        <f>IF(AND(AN6=2,AO6=3),1,0)</f>
        <v>0</v>
      </c>
      <c r="AQ6" s="4">
        <f>IF(AND(AN6=1,AO6=3),1,0)</f>
        <v>0</v>
      </c>
      <c r="AR6" s="4">
        <f>IF(AND(AN6=0,AO6=3),1,0)</f>
        <v>0</v>
      </c>
      <c r="AS6" s="4">
        <f>IF(D6&lt;F6,SUM(H6,K6,N6,Q6,T6,),SUM(J6,M6,P6,S6,V6))</f>
        <v>0</v>
      </c>
      <c r="AT6" s="4">
        <f>IF(D6&lt;F6,SUM(J6,M6,P6,S6,V6),SUM(H6,K6,N6,Q6,T6))</f>
        <v>0</v>
      </c>
      <c r="AU6" s="31">
        <v>3</v>
      </c>
      <c r="AV6" s="30" t="str">
        <f>VLOOKUP($AU6,Dummy!$A:$R,2,FALSE)</f>
        <v>Argentina</v>
      </c>
      <c r="AW6" s="28">
        <f>VLOOKUP($AU6,Dummy!$A:$R,3,FALSE)</f>
        <v>5</v>
      </c>
      <c r="AX6" s="28">
        <f>VLOOKUP($AU6,Dummy!$A:$R,4,FALSE)</f>
        <v>2</v>
      </c>
      <c r="AY6" s="28">
        <f>VLOOKUP($AU6,Dummy!$A:$R,5,FALSE)</f>
        <v>2</v>
      </c>
      <c r="AZ6" s="28">
        <f>VLOOKUP($AU6,Dummy!$A:$R,6,FALSE)</f>
        <v>0</v>
      </c>
      <c r="BA6" s="28">
        <f>VLOOKUP($AU6,Dummy!$A:$R,7,FALSE)</f>
        <v>0</v>
      </c>
      <c r="BB6" s="28">
        <f>VLOOKUP($AU6,Dummy!$A:$R,8,FALSE)</f>
        <v>1</v>
      </c>
      <c r="BC6" s="28">
        <f>VLOOKUP($AU6,Dummy!$A:$R,9,FALSE)</f>
        <v>1</v>
      </c>
      <c r="BD6" s="28">
        <f>VLOOKUP($AU6,Dummy!$A:$R,10,FALSE)</f>
        <v>0</v>
      </c>
      <c r="BE6" s="28">
        <f>VLOOKUP($AU6,Dummy!$A:$R,11,FALSE)</f>
        <v>0</v>
      </c>
      <c r="BF6" s="28">
        <f>VLOOKUP($AU6,Dummy!$A:$R,12,FALSE)</f>
        <v>0</v>
      </c>
      <c r="BG6" s="28">
        <f>VLOOKUP($AU6,Dummy!$A:$R,13,FALSE)</f>
        <v>6</v>
      </c>
      <c r="BH6" s="28">
        <f>VLOOKUP($AU6,Dummy!$A:$R,14,FALSE)</f>
        <v>3</v>
      </c>
      <c r="BI6" s="29">
        <f>VLOOKUP($AU6,Dummy!$A:$R,15,FALSE)</f>
        <v>2000</v>
      </c>
      <c r="BJ6" s="28">
        <f>VLOOKUP($AU6,Dummy!$A:$R,16,FALSE)</f>
        <v>188</v>
      </c>
      <c r="BK6" s="28">
        <f>VLOOKUP($AU6,Dummy!$A:$R,17,FALSE)</f>
        <v>190</v>
      </c>
      <c r="BL6" s="29">
        <f>VLOOKUP($AU6,Dummy!$A:$R,18,FALSE)</f>
        <v>989.47368421052624</v>
      </c>
    </row>
    <row r="7" spans="2:64" x14ac:dyDescent="0.25">
      <c r="B7" s="17" t="s">
        <v>80</v>
      </c>
      <c r="C7" s="25" t="str">
        <f>IF(Dummy!C40&lt;12,"4º Colocado",Dummy!B40)</f>
        <v>4º Colocado</v>
      </c>
      <c r="D7" s="56"/>
      <c r="E7" s="11" t="s">
        <v>6</v>
      </c>
      <c r="F7" s="34"/>
      <c r="G7" s="21" t="str">
        <f>IF(Dummy!C41&lt;12,"5º Colocado",Dummy!B41)</f>
        <v>5º Colocado</v>
      </c>
      <c r="H7" s="33"/>
      <c r="I7" s="11" t="s">
        <v>6</v>
      </c>
      <c r="J7" s="34"/>
      <c r="K7" s="33"/>
      <c r="L7" s="11" t="s">
        <v>6</v>
      </c>
      <c r="M7" s="34"/>
      <c r="N7" s="33"/>
      <c r="O7" s="11" t="s">
        <v>6</v>
      </c>
      <c r="P7" s="34"/>
      <c r="Q7" s="33"/>
      <c r="R7" s="11" t="s">
        <v>6</v>
      </c>
      <c r="S7" s="34"/>
      <c r="T7" s="33"/>
      <c r="U7" s="11" t="s">
        <v>6</v>
      </c>
      <c r="V7" s="34"/>
      <c r="W7" s="12">
        <f>SUM(H7,K7,N7,Q7,T7)</f>
        <v>0</v>
      </c>
      <c r="X7" s="13" t="s">
        <v>6</v>
      </c>
      <c r="Y7" s="14">
        <f>SUM(J7,M7,P7,S7,V7)</f>
        <v>0</v>
      </c>
      <c r="AA7" s="4">
        <f>AD7+AE7</f>
        <v>0</v>
      </c>
      <c r="AB7" s="4">
        <f>IF(OR(D7="",F7=""),0,IF(D7&gt;F7,C7,G7))</f>
        <v>0</v>
      </c>
      <c r="AC7" s="4">
        <f>IF(OR(D7="",F7=""),0,1)</f>
        <v>0</v>
      </c>
      <c r="AD7" s="4">
        <f>IF(OR(D7="",F7=""),0,IF(D7&gt;F7,D7,F7))</f>
        <v>0</v>
      </c>
      <c r="AE7" s="4">
        <f>IF(OR(D7="",F7=""),0,IF(D7&gt;F7,F7,D7))</f>
        <v>0</v>
      </c>
      <c r="AF7" s="4">
        <f>IF(AND(AD7=3,AE7=0),1,0)</f>
        <v>0</v>
      </c>
      <c r="AG7" s="4">
        <f>IF(AND(AD7=3,AE7=1),1,0)</f>
        <v>0</v>
      </c>
      <c r="AH7" s="4">
        <f>IF(AND(AD7=3,AE7=2),1,0)</f>
        <v>0</v>
      </c>
      <c r="AI7" s="4">
        <f>IF(D7&gt;F7,SUM(H7,K7,N7,Q7,T7,),SUM(J7,M7,P7,S7,V7))</f>
        <v>0</v>
      </c>
      <c r="AJ7" s="4">
        <f>IF(D7&gt;F7,SUM(J7,M7,P7,S7,V7),SUM(H7,K7,N7,Q7,T7))</f>
        <v>0</v>
      </c>
      <c r="AL7" s="4">
        <f>IF(OR(D7="",F7=""),0,IF(D7&lt;F7,C7,G7))</f>
        <v>0</v>
      </c>
      <c r="AM7" s="4">
        <f>IF(OR(D7="",F7=""),0,1)</f>
        <v>0</v>
      </c>
      <c r="AN7" s="4">
        <f>IF(OR(D7="",F7=""),0,IF(D7&lt;F7,D7,F7))</f>
        <v>0</v>
      </c>
      <c r="AO7" s="4">
        <f>IF(OR(D7="",F7=""),0,IF(D7&lt;F7,F7,D7))</f>
        <v>0</v>
      </c>
      <c r="AP7" s="4">
        <f>IF(AND(AN7=2,AO7=3),1,0)</f>
        <v>0</v>
      </c>
      <c r="AQ7" s="4">
        <f>IF(AND(AN7=1,AO7=3),1,0)</f>
        <v>0</v>
      </c>
      <c r="AR7" s="4">
        <f>IF(AND(AN7=0,AO7=3),1,0)</f>
        <v>0</v>
      </c>
      <c r="AS7" s="4">
        <f>IF(D7&lt;F7,SUM(H7,K7,N7,Q7,T7,),SUM(J7,M7,P7,S7,V7))</f>
        <v>0</v>
      </c>
      <c r="AT7" s="4">
        <f>IF(D7&lt;F7,SUM(J7,M7,P7,S7,V7),SUM(H7,K7,N7,Q7,T7))</f>
        <v>0</v>
      </c>
      <c r="AU7" s="31">
        <v>4</v>
      </c>
      <c r="AV7" s="30" t="str">
        <f>VLOOKUP($AU7,Dummy!$A:$R,2,FALSE)</f>
        <v>Brasil</v>
      </c>
      <c r="AW7" s="28">
        <f>VLOOKUP($AU7,Dummy!$A:$R,3,FALSE)</f>
        <v>4</v>
      </c>
      <c r="AX7" s="28">
        <f>VLOOKUP($AU7,Dummy!$A:$R,4,FALSE)</f>
        <v>2</v>
      </c>
      <c r="AY7" s="28">
        <f>VLOOKUP($AU7,Dummy!$A:$R,5,FALSE)</f>
        <v>1</v>
      </c>
      <c r="AZ7" s="28">
        <f>VLOOKUP($AU7,Dummy!$A:$R,6,FALSE)</f>
        <v>1</v>
      </c>
      <c r="BA7" s="28">
        <f>VLOOKUP($AU7,Dummy!$A:$R,7,FALSE)</f>
        <v>1</v>
      </c>
      <c r="BB7" s="28">
        <f>VLOOKUP($AU7,Dummy!$A:$R,8,FALSE)</f>
        <v>0</v>
      </c>
      <c r="BC7" s="28">
        <f>VLOOKUP($AU7,Dummy!$A:$R,9,FALSE)</f>
        <v>0</v>
      </c>
      <c r="BD7" s="28">
        <f>VLOOKUP($AU7,Dummy!$A:$R,10,FALSE)</f>
        <v>1</v>
      </c>
      <c r="BE7" s="28">
        <f>VLOOKUP($AU7,Dummy!$A:$R,11,FALSE)</f>
        <v>0</v>
      </c>
      <c r="BF7" s="28">
        <f>VLOOKUP($AU7,Dummy!$A:$R,12,FALSE)</f>
        <v>0</v>
      </c>
      <c r="BG7" s="28">
        <f>VLOOKUP($AU7,Dummy!$A:$R,13,FALSE)</f>
        <v>5</v>
      </c>
      <c r="BH7" s="28">
        <f>VLOOKUP($AU7,Dummy!$A:$R,14,FALSE)</f>
        <v>3</v>
      </c>
      <c r="BI7" s="29">
        <f>VLOOKUP($AU7,Dummy!$A:$R,15,FALSE)</f>
        <v>1666.6666666666667</v>
      </c>
      <c r="BJ7" s="28">
        <f>VLOOKUP($AU7,Dummy!$A:$R,16,FALSE)</f>
        <v>187</v>
      </c>
      <c r="BK7" s="28">
        <f>VLOOKUP($AU7,Dummy!$A:$R,17,FALSE)</f>
        <v>162</v>
      </c>
      <c r="BL7" s="29">
        <f>VLOOKUP($AU7,Dummy!$A:$R,18,FALSE)</f>
        <v>1154.320987654321</v>
      </c>
    </row>
    <row r="8" spans="2:64" x14ac:dyDescent="0.25">
      <c r="AU8" s="31">
        <v>5</v>
      </c>
      <c r="AV8" s="30" t="str">
        <f>VLOOKUP($AU8,Dummy!$A:$R,2,FALSE)</f>
        <v>Ucrânia</v>
      </c>
      <c r="AW8" s="28">
        <f>VLOOKUP($AU8,Dummy!$A:$R,3,FALSE)</f>
        <v>3</v>
      </c>
      <c r="AX8" s="28">
        <f>VLOOKUP($AU8,Dummy!$A:$R,4,FALSE)</f>
        <v>1</v>
      </c>
      <c r="AY8" s="28">
        <f>VLOOKUP($AU8,Dummy!$A:$R,5,FALSE)</f>
        <v>1</v>
      </c>
      <c r="AZ8" s="28">
        <f>VLOOKUP($AU8,Dummy!$A:$R,6,FALSE)</f>
        <v>0</v>
      </c>
      <c r="BA8" s="28">
        <f>VLOOKUP($AU8,Dummy!$A:$R,7,FALSE)</f>
        <v>1</v>
      </c>
      <c r="BB8" s="28">
        <f>VLOOKUP($AU8,Dummy!$A:$R,8,FALSE)</f>
        <v>0</v>
      </c>
      <c r="BC8" s="28">
        <f>VLOOKUP($AU8,Dummy!$A:$R,9,FALSE)</f>
        <v>0</v>
      </c>
      <c r="BD8" s="28">
        <f>VLOOKUP($AU8,Dummy!$A:$R,10,FALSE)</f>
        <v>0</v>
      </c>
      <c r="BE8" s="28">
        <f>VLOOKUP($AU8,Dummy!$A:$R,11,FALSE)</f>
        <v>0</v>
      </c>
      <c r="BF8" s="28">
        <f>VLOOKUP($AU8,Dummy!$A:$R,12,FALSE)</f>
        <v>0</v>
      </c>
      <c r="BG8" s="28">
        <f>VLOOKUP($AU8,Dummy!$A:$R,13,FALSE)</f>
        <v>3</v>
      </c>
      <c r="BH8" s="28">
        <f>VLOOKUP($AU8,Dummy!$A:$R,14,FALSE)</f>
        <v>0</v>
      </c>
      <c r="BI8" s="29" t="str">
        <f>VLOOKUP($AU8,Dummy!$A:$R,15,FALSE)</f>
        <v>MAX</v>
      </c>
      <c r="BJ8" s="28">
        <f>VLOOKUP($AU8,Dummy!$A:$R,16,FALSE)</f>
        <v>75</v>
      </c>
      <c r="BK8" s="28">
        <f>VLOOKUP($AU8,Dummy!$A:$R,17,FALSE)</f>
        <v>65</v>
      </c>
      <c r="BL8" s="29">
        <f>VLOOKUP($AU8,Dummy!$A:$R,18,FALSE)</f>
        <v>1153.8461538461538</v>
      </c>
    </row>
    <row r="9" spans="2:64" x14ac:dyDescent="0.25">
      <c r="AU9" s="31">
        <v>6</v>
      </c>
      <c r="AV9" s="30" t="str">
        <f>VLOOKUP($AU9,Dummy!$A:$R,2,FALSE)</f>
        <v>Eslovênia</v>
      </c>
      <c r="AW9" s="28">
        <f>VLOOKUP($AU9,Dummy!$A:$R,3,FALSE)</f>
        <v>3</v>
      </c>
      <c r="AX9" s="28">
        <f>VLOOKUP($AU9,Dummy!$A:$R,4,FALSE)</f>
        <v>1</v>
      </c>
      <c r="AY9" s="28">
        <f>VLOOKUP($AU9,Dummy!$A:$R,5,FALSE)</f>
        <v>1</v>
      </c>
      <c r="AZ9" s="28">
        <f>VLOOKUP($AU9,Dummy!$A:$R,6,FALSE)</f>
        <v>0</v>
      </c>
      <c r="BA9" s="28">
        <f>VLOOKUP($AU9,Dummy!$A:$R,7,FALSE)</f>
        <v>0</v>
      </c>
      <c r="BB9" s="28">
        <f>VLOOKUP($AU9,Dummy!$A:$R,8,FALSE)</f>
        <v>1</v>
      </c>
      <c r="BC9" s="28">
        <f>VLOOKUP($AU9,Dummy!$A:$R,9,FALSE)</f>
        <v>0</v>
      </c>
      <c r="BD9" s="28">
        <f>VLOOKUP($AU9,Dummy!$A:$R,10,FALSE)</f>
        <v>0</v>
      </c>
      <c r="BE9" s="28">
        <f>VLOOKUP($AU9,Dummy!$A:$R,11,FALSE)</f>
        <v>0</v>
      </c>
      <c r="BF9" s="28">
        <f>VLOOKUP($AU9,Dummy!$A:$R,12,FALSE)</f>
        <v>0</v>
      </c>
      <c r="BG9" s="28">
        <f>VLOOKUP($AU9,Dummy!$A:$R,13,FALSE)</f>
        <v>3</v>
      </c>
      <c r="BH9" s="28">
        <f>VLOOKUP($AU9,Dummy!$A:$R,14,FALSE)</f>
        <v>1</v>
      </c>
      <c r="BI9" s="29">
        <f>VLOOKUP($AU9,Dummy!$A:$R,15,FALSE)</f>
        <v>3000</v>
      </c>
      <c r="BJ9" s="28">
        <f>VLOOKUP($AU9,Dummy!$A:$R,16,FALSE)</f>
        <v>96</v>
      </c>
      <c r="BK9" s="28">
        <f>VLOOKUP($AU9,Dummy!$A:$R,17,FALSE)</f>
        <v>80</v>
      </c>
      <c r="BL9" s="29">
        <f>VLOOKUP($AU9,Dummy!$A:$R,18,FALSE)</f>
        <v>1200</v>
      </c>
    </row>
    <row r="10" spans="2:64" ht="15" x14ac:dyDescent="0.25">
      <c r="B10" s="67" t="s">
        <v>74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AU10" s="31">
        <v>7</v>
      </c>
      <c r="AV10" s="30" t="str">
        <f>VLOOKUP($AU10,Dummy!$A:$R,2,FALSE)</f>
        <v>Japão</v>
      </c>
      <c r="AW10" s="28">
        <f>VLOOKUP($AU10,Dummy!$A:$R,3,FALSE)</f>
        <v>3</v>
      </c>
      <c r="AX10" s="28">
        <f>VLOOKUP($AU10,Dummy!$A:$R,4,FALSE)</f>
        <v>2</v>
      </c>
      <c r="AY10" s="28">
        <f>VLOOKUP($AU10,Dummy!$A:$R,5,FALSE)</f>
        <v>1</v>
      </c>
      <c r="AZ10" s="28">
        <f>VLOOKUP($AU10,Dummy!$A:$R,6,FALSE)</f>
        <v>1</v>
      </c>
      <c r="BA10" s="28">
        <f>VLOOKUP($AU10,Dummy!$A:$R,7,FALSE)</f>
        <v>1</v>
      </c>
      <c r="BB10" s="28">
        <f>VLOOKUP($AU10,Dummy!$A:$R,8,FALSE)</f>
        <v>0</v>
      </c>
      <c r="BC10" s="28">
        <f>VLOOKUP($AU10,Dummy!$A:$R,9,FALSE)</f>
        <v>0</v>
      </c>
      <c r="BD10" s="28">
        <f>VLOOKUP($AU10,Dummy!$A:$R,10,FALSE)</f>
        <v>0</v>
      </c>
      <c r="BE10" s="28">
        <f>VLOOKUP($AU10,Dummy!$A:$R,11,FALSE)</f>
        <v>1</v>
      </c>
      <c r="BF10" s="28">
        <f>VLOOKUP($AU10,Dummy!$A:$R,12,FALSE)</f>
        <v>0</v>
      </c>
      <c r="BG10" s="28">
        <f>VLOOKUP($AU10,Dummy!$A:$R,13,FALSE)</f>
        <v>4</v>
      </c>
      <c r="BH10" s="28">
        <f>VLOOKUP($AU10,Dummy!$A:$R,14,FALSE)</f>
        <v>3</v>
      </c>
      <c r="BI10" s="29">
        <f>VLOOKUP($AU10,Dummy!$A:$R,15,FALSE)</f>
        <v>1333.3333333333333</v>
      </c>
      <c r="BJ10" s="28">
        <f>VLOOKUP($AU10,Dummy!$A:$R,16,FALSE)</f>
        <v>184</v>
      </c>
      <c r="BK10" s="28">
        <f>VLOOKUP($AU10,Dummy!$A:$R,17,FALSE)</f>
        <v>168</v>
      </c>
      <c r="BL10" s="29">
        <f>VLOOKUP($AU10,Dummy!$A:$R,18,FALSE)</f>
        <v>1095.2380952380954</v>
      </c>
    </row>
    <row r="11" spans="2:64" x14ac:dyDescent="0.25">
      <c r="B11" s="16"/>
      <c r="C11" s="24"/>
      <c r="D11" s="64" t="s">
        <v>3</v>
      </c>
      <c r="E11" s="64"/>
      <c r="F11" s="64"/>
      <c r="G11" s="20"/>
      <c r="H11" s="65" t="s">
        <v>4</v>
      </c>
      <c r="I11" s="65"/>
      <c r="J11" s="65"/>
      <c r="K11" s="65" t="s">
        <v>5</v>
      </c>
      <c r="L11" s="65"/>
      <c r="M11" s="65"/>
      <c r="N11" s="65" t="s">
        <v>7</v>
      </c>
      <c r="O11" s="65"/>
      <c r="P11" s="65"/>
      <c r="Q11" s="65" t="s">
        <v>8</v>
      </c>
      <c r="R11" s="65"/>
      <c r="S11" s="65"/>
      <c r="T11" s="65" t="s">
        <v>9</v>
      </c>
      <c r="U11" s="65"/>
      <c r="V11" s="65"/>
      <c r="W11" s="65" t="s">
        <v>10</v>
      </c>
      <c r="X11" s="65"/>
      <c r="Y11" s="65"/>
      <c r="AA11" s="4" t="s">
        <v>38</v>
      </c>
      <c r="AB11" s="4" t="s">
        <v>23</v>
      </c>
      <c r="AC11" s="4" t="s">
        <v>20</v>
      </c>
      <c r="AD11" s="4" t="s">
        <v>18</v>
      </c>
      <c r="AE11" s="4" t="s">
        <v>19</v>
      </c>
      <c r="AF11" s="4" t="s">
        <v>15</v>
      </c>
      <c r="AG11" s="8" t="s">
        <v>17</v>
      </c>
      <c r="AH11" s="8" t="s">
        <v>16</v>
      </c>
      <c r="AI11" s="4" t="s">
        <v>21</v>
      </c>
      <c r="AJ11" s="4" t="s">
        <v>22</v>
      </c>
      <c r="AL11" s="4" t="s">
        <v>24</v>
      </c>
      <c r="AM11" s="4" t="s">
        <v>25</v>
      </c>
      <c r="AN11" s="4" t="s">
        <v>18</v>
      </c>
      <c r="AO11" s="4" t="s">
        <v>19</v>
      </c>
      <c r="AP11" s="8" t="s">
        <v>26</v>
      </c>
      <c r="AQ11" s="8" t="s">
        <v>27</v>
      </c>
      <c r="AR11" s="8" t="s">
        <v>28</v>
      </c>
      <c r="AS11" s="4" t="s">
        <v>21</v>
      </c>
      <c r="AT11" s="4" t="s">
        <v>22</v>
      </c>
      <c r="AU11" s="31">
        <v>8</v>
      </c>
      <c r="AV11" s="30" t="str">
        <f>VLOOKUP($AU11,Dummy!$A:$R,2,FALSE)</f>
        <v>Canadá</v>
      </c>
      <c r="AW11" s="28">
        <f>VLOOKUP($AU11,Dummy!$A:$R,3,FALSE)</f>
        <v>3</v>
      </c>
      <c r="AX11" s="28">
        <f>VLOOKUP($AU11,Dummy!$A:$R,4,FALSE)</f>
        <v>2</v>
      </c>
      <c r="AY11" s="28">
        <f>VLOOKUP($AU11,Dummy!$A:$R,5,FALSE)</f>
        <v>1</v>
      </c>
      <c r="AZ11" s="28">
        <f>VLOOKUP($AU11,Dummy!$A:$R,6,FALSE)</f>
        <v>1</v>
      </c>
      <c r="BA11" s="28">
        <f>VLOOKUP($AU11,Dummy!$A:$R,7,FALSE)</f>
        <v>0</v>
      </c>
      <c r="BB11" s="28">
        <f>VLOOKUP($AU11,Dummy!$A:$R,8,FALSE)</f>
        <v>0</v>
      </c>
      <c r="BC11" s="28">
        <f>VLOOKUP($AU11,Dummy!$A:$R,9,FALSE)</f>
        <v>1</v>
      </c>
      <c r="BD11" s="28">
        <f>VLOOKUP($AU11,Dummy!$A:$R,10,FALSE)</f>
        <v>1</v>
      </c>
      <c r="BE11" s="28">
        <f>VLOOKUP($AU11,Dummy!$A:$R,11,FALSE)</f>
        <v>0</v>
      </c>
      <c r="BF11" s="28">
        <f>VLOOKUP($AU11,Dummy!$A:$R,12,FALSE)</f>
        <v>0</v>
      </c>
      <c r="BG11" s="28">
        <f>VLOOKUP($AU11,Dummy!$A:$R,13,FALSE)</f>
        <v>5</v>
      </c>
      <c r="BH11" s="28">
        <f>VLOOKUP($AU11,Dummy!$A:$R,14,FALSE)</f>
        <v>5</v>
      </c>
      <c r="BI11" s="29">
        <f>VLOOKUP($AU11,Dummy!$A:$R,15,FALSE)</f>
        <v>1000</v>
      </c>
      <c r="BJ11" s="28">
        <f>VLOOKUP($AU11,Dummy!$A:$R,16,FALSE)</f>
        <v>211</v>
      </c>
      <c r="BK11" s="28">
        <f>VLOOKUP($AU11,Dummy!$A:$R,17,FALSE)</f>
        <v>203</v>
      </c>
      <c r="BL11" s="29">
        <f>VLOOKUP($AU11,Dummy!$A:$R,18,FALSE)</f>
        <v>1039.4088669950738</v>
      </c>
    </row>
    <row r="12" spans="2:64" x14ac:dyDescent="0.25">
      <c r="B12" s="17" t="s">
        <v>83</v>
      </c>
      <c r="C12" s="25" t="str">
        <f>IF(AB4=0,"Vencedor Q1",AB4)</f>
        <v>Vencedor Q1</v>
      </c>
      <c r="D12" s="56"/>
      <c r="E12" s="11" t="s">
        <v>6</v>
      </c>
      <c r="F12" s="34"/>
      <c r="G12" s="21" t="str">
        <f>IF(AB7=0,"Vencedor Q4",AB7)</f>
        <v>Vencedor Q4</v>
      </c>
      <c r="H12" s="33"/>
      <c r="I12" s="11" t="s">
        <v>6</v>
      </c>
      <c r="J12" s="34"/>
      <c r="K12" s="33"/>
      <c r="L12" s="11" t="s">
        <v>6</v>
      </c>
      <c r="M12" s="34"/>
      <c r="N12" s="33"/>
      <c r="O12" s="11" t="s">
        <v>6</v>
      </c>
      <c r="P12" s="34"/>
      <c r="Q12" s="33"/>
      <c r="R12" s="11" t="s">
        <v>6</v>
      </c>
      <c r="S12" s="34"/>
      <c r="T12" s="33"/>
      <c r="U12" s="11" t="s">
        <v>6</v>
      </c>
      <c r="V12" s="34"/>
      <c r="W12" s="12">
        <f>SUM(H12,K12,N12,Q12,T12)</f>
        <v>0</v>
      </c>
      <c r="X12" s="13" t="s">
        <v>6</v>
      </c>
      <c r="Y12" s="14">
        <f>SUM(J12,M12,P12,S12,V12)</f>
        <v>0</v>
      </c>
      <c r="AA12" s="4">
        <f>AD12+AE12</f>
        <v>0</v>
      </c>
      <c r="AB12" s="4">
        <f>IF(OR(D12="",F12=""),0,IF(D12&gt;F12,C12,G12))</f>
        <v>0</v>
      </c>
      <c r="AC12" s="4">
        <f>IF(OR(D12="",F12=""),0,1)</f>
        <v>0</v>
      </c>
      <c r="AD12" s="4">
        <f>IF(OR(D12="",F12=""),0,IF(D12&gt;F12,D12,F12))</f>
        <v>0</v>
      </c>
      <c r="AE12" s="4">
        <f>IF(OR(D12="",F12=""),0,IF(D12&gt;F12,F12,D12))</f>
        <v>0</v>
      </c>
      <c r="AF12" s="4">
        <f>IF(AND(AD12=3,AE12=0),1,0)</f>
        <v>0</v>
      </c>
      <c r="AG12" s="4">
        <f>IF(AND(AD12=3,AE12=1),1,0)</f>
        <v>0</v>
      </c>
      <c r="AH12" s="4">
        <f>IF(AND(AD12=3,AE12=2),1,0)</f>
        <v>0</v>
      </c>
      <c r="AI12" s="4">
        <f>IF(D12&gt;F12,SUM(H12,K12,N12,Q12,T12,),SUM(J12,M12,P12,S12,V12))</f>
        <v>0</v>
      </c>
      <c r="AJ12" s="4">
        <f>IF(D12&gt;F12,SUM(J12,M12,P12,S12,V12),SUM(H12,K12,N12,Q12,T12))</f>
        <v>0</v>
      </c>
      <c r="AL12" s="4">
        <f>IF(OR(D12="",F12=""),0,IF(D12&lt;F12,C12,G12))</f>
        <v>0</v>
      </c>
      <c r="AM12" s="4">
        <f>IF(OR(D12="",F12=""),0,1)</f>
        <v>0</v>
      </c>
      <c r="AN12" s="4">
        <f>IF(OR(D12="",F12=""),0,IF(D12&lt;F12,D12,F12))</f>
        <v>0</v>
      </c>
      <c r="AO12" s="4">
        <f>IF(OR(D12="",F12=""),0,IF(D12&lt;F12,F12,D12))</f>
        <v>0</v>
      </c>
      <c r="AP12" s="4">
        <f>IF(AND(AN12=2,AO12=3),1,0)</f>
        <v>0</v>
      </c>
      <c r="AQ12" s="4">
        <f>IF(AND(AN12=1,AO12=3),1,0)</f>
        <v>0</v>
      </c>
      <c r="AR12" s="4">
        <f>IF(AND(AN12=0,AO12=3),1,0)</f>
        <v>0</v>
      </c>
      <c r="AS12" s="4">
        <f>IF(D12&lt;F12,SUM(H12,K12,N12,Q12,T12,),SUM(J12,M12,P12,S12,V12))</f>
        <v>0</v>
      </c>
      <c r="AT12" s="4">
        <f>IF(D12&lt;F12,SUM(J12,M12,P12,S12,V12),SUM(H12,K12,N12,Q12,T12))</f>
        <v>0</v>
      </c>
      <c r="AU12" s="31">
        <v>9</v>
      </c>
      <c r="AV12" s="30" t="str">
        <f>VLOOKUP($AU12,Dummy!$A:$R,2,FALSE)</f>
        <v>China</v>
      </c>
      <c r="AW12" s="28">
        <f>VLOOKUP($AU12,Dummy!$A:$R,3,FALSE)</f>
        <v>3</v>
      </c>
      <c r="AX12" s="28">
        <f>VLOOKUP($AU12,Dummy!$A:$R,4,FALSE)</f>
        <v>2</v>
      </c>
      <c r="AY12" s="28">
        <f>VLOOKUP($AU12,Dummy!$A:$R,5,FALSE)</f>
        <v>1</v>
      </c>
      <c r="AZ12" s="28">
        <f>VLOOKUP($AU12,Dummy!$A:$R,6,FALSE)</f>
        <v>1</v>
      </c>
      <c r="BA12" s="28">
        <f>VLOOKUP($AU12,Dummy!$A:$R,7,FALSE)</f>
        <v>1</v>
      </c>
      <c r="BB12" s="28">
        <f>VLOOKUP($AU12,Dummy!$A:$R,8,FALSE)</f>
        <v>0</v>
      </c>
      <c r="BC12" s="28">
        <f>VLOOKUP($AU12,Dummy!$A:$R,9,FALSE)</f>
        <v>0</v>
      </c>
      <c r="BD12" s="28">
        <f>VLOOKUP($AU12,Dummy!$A:$R,10,FALSE)</f>
        <v>0</v>
      </c>
      <c r="BE12" s="28">
        <f>VLOOKUP($AU12,Dummy!$A:$R,11,FALSE)</f>
        <v>0</v>
      </c>
      <c r="BF12" s="28">
        <f>VLOOKUP($AU12,Dummy!$A:$R,12,FALSE)</f>
        <v>1</v>
      </c>
      <c r="BG12" s="28">
        <f>VLOOKUP($AU12,Dummy!$A:$R,13,FALSE)</f>
        <v>3</v>
      </c>
      <c r="BH12" s="28">
        <f>VLOOKUP($AU12,Dummy!$A:$R,14,FALSE)</f>
        <v>3</v>
      </c>
      <c r="BI12" s="29">
        <f>VLOOKUP($AU12,Dummy!$A:$R,15,FALSE)</f>
        <v>1000</v>
      </c>
      <c r="BJ12" s="28">
        <f>VLOOKUP($AU12,Dummy!$A:$R,16,FALSE)</f>
        <v>134</v>
      </c>
      <c r="BK12" s="28">
        <f>VLOOKUP($AU12,Dummy!$A:$R,17,FALSE)</f>
        <v>141</v>
      </c>
      <c r="BL12" s="29">
        <f>VLOOKUP($AU12,Dummy!$A:$R,18,FALSE)</f>
        <v>950.35460992907804</v>
      </c>
    </row>
    <row r="13" spans="2:64" x14ac:dyDescent="0.25">
      <c r="B13" s="17" t="s">
        <v>84</v>
      </c>
      <c r="C13" s="25" t="str">
        <f>IF(AB5=0,"Vencedor Q2",AB5)</f>
        <v>Vencedor Q2</v>
      </c>
      <c r="D13" s="56"/>
      <c r="E13" s="11" t="s">
        <v>6</v>
      </c>
      <c r="F13" s="34"/>
      <c r="G13" s="21" t="str">
        <f>IF(AB6=0,"Vencedor Q3",AB6)</f>
        <v>Vencedor Q3</v>
      </c>
      <c r="H13" s="33"/>
      <c r="I13" s="11" t="s">
        <v>6</v>
      </c>
      <c r="J13" s="34"/>
      <c r="K13" s="33"/>
      <c r="L13" s="11" t="s">
        <v>6</v>
      </c>
      <c r="M13" s="34"/>
      <c r="N13" s="33"/>
      <c r="O13" s="11" t="s">
        <v>6</v>
      </c>
      <c r="P13" s="34"/>
      <c r="Q13" s="33"/>
      <c r="R13" s="11" t="s">
        <v>6</v>
      </c>
      <c r="S13" s="34"/>
      <c r="T13" s="33"/>
      <c r="U13" s="11" t="s">
        <v>6</v>
      </c>
      <c r="V13" s="34"/>
      <c r="W13" s="12">
        <f>SUM(H13,K13,N13,Q13,T13)</f>
        <v>0</v>
      </c>
      <c r="X13" s="13" t="s">
        <v>6</v>
      </c>
      <c r="Y13" s="14">
        <f>SUM(J13,M13,P13,S13,V13)</f>
        <v>0</v>
      </c>
      <c r="AA13" s="4">
        <f>AD13+AE13</f>
        <v>0</v>
      </c>
      <c r="AB13" s="4">
        <f>IF(OR(D13="",F13=""),0,IF(D13&gt;F13,C13,G13))</f>
        <v>0</v>
      </c>
      <c r="AC13" s="4">
        <f>IF(OR(D13="",F13=""),0,1)</f>
        <v>0</v>
      </c>
      <c r="AD13" s="4">
        <f>IF(OR(D13="",F13=""),0,IF(D13&gt;F13,D13,F13))</f>
        <v>0</v>
      </c>
      <c r="AE13" s="4">
        <f>IF(OR(D13="",F13=""),0,IF(D13&gt;F13,F13,D13))</f>
        <v>0</v>
      </c>
      <c r="AF13" s="4">
        <f>IF(AND(AD13=3,AE13=0),1,0)</f>
        <v>0</v>
      </c>
      <c r="AG13" s="4">
        <f>IF(AND(AD13=3,AE13=1),1,0)</f>
        <v>0</v>
      </c>
      <c r="AH13" s="4">
        <f>IF(AND(AD13=3,AE13=2),1,0)</f>
        <v>0</v>
      </c>
      <c r="AI13" s="4">
        <f>IF(D13&gt;F13,SUM(H13,K13,N13,Q13,T13,),SUM(J13,M13,P13,S13,V13))</f>
        <v>0</v>
      </c>
      <c r="AJ13" s="4">
        <f>IF(D13&gt;F13,SUM(J13,M13,P13,S13,V13),SUM(H13,K13,N13,Q13,T13))</f>
        <v>0</v>
      </c>
      <c r="AL13" s="4">
        <f>IF(OR(D13="",F13=""),0,IF(D13&lt;F13,C13,G13))</f>
        <v>0</v>
      </c>
      <c r="AM13" s="4">
        <f>IF(OR(D13="",F13=""),0,1)</f>
        <v>0</v>
      </c>
      <c r="AN13" s="4">
        <f>IF(OR(D13="",F13=""),0,IF(D13&lt;F13,D13,F13))</f>
        <v>0</v>
      </c>
      <c r="AO13" s="4">
        <f>IF(OR(D13="",F13=""),0,IF(D13&lt;F13,F13,D13))</f>
        <v>0</v>
      </c>
      <c r="AP13" s="4">
        <f>IF(AND(AN13=2,AO13=3),1,0)</f>
        <v>0</v>
      </c>
      <c r="AQ13" s="4">
        <f>IF(AND(AN13=1,AO13=3),1,0)</f>
        <v>0</v>
      </c>
      <c r="AR13" s="4">
        <f>IF(AND(AN13=0,AO13=3),1,0)</f>
        <v>0</v>
      </c>
      <c r="AS13" s="4">
        <f>IF(D13&lt;F13,SUM(H13,K13,N13,Q13,T13,),SUM(J13,M13,P13,S13,V13))</f>
        <v>0</v>
      </c>
      <c r="AT13" s="4">
        <f>IF(D13&lt;F13,SUM(J13,M13,P13,S13,V13),SUM(H13,K13,N13,Q13,T13))</f>
        <v>0</v>
      </c>
      <c r="AU13" s="31">
        <v>10</v>
      </c>
      <c r="AV13" s="30" t="str">
        <f>VLOOKUP($AU13,Dummy!$A:$R,2,FALSE)</f>
        <v>Sérvia</v>
      </c>
      <c r="AW13" s="28">
        <f>VLOOKUP($AU13,Dummy!$A:$R,3,FALSE)</f>
        <v>3</v>
      </c>
      <c r="AX13" s="28">
        <f>VLOOKUP($AU13,Dummy!$A:$R,4,FALSE)</f>
        <v>2</v>
      </c>
      <c r="AY13" s="28">
        <f>VLOOKUP($AU13,Dummy!$A:$R,5,FALSE)</f>
        <v>1</v>
      </c>
      <c r="AZ13" s="28">
        <f>VLOOKUP($AU13,Dummy!$A:$R,6,FALSE)</f>
        <v>1</v>
      </c>
      <c r="BA13" s="28">
        <f>VLOOKUP($AU13,Dummy!$A:$R,7,FALSE)</f>
        <v>0</v>
      </c>
      <c r="BB13" s="28">
        <f>VLOOKUP($AU13,Dummy!$A:$R,8,FALSE)</f>
        <v>1</v>
      </c>
      <c r="BC13" s="28">
        <f>VLOOKUP($AU13,Dummy!$A:$R,9,FALSE)</f>
        <v>0</v>
      </c>
      <c r="BD13" s="28">
        <f>VLOOKUP($AU13,Dummy!$A:$R,10,FALSE)</f>
        <v>0</v>
      </c>
      <c r="BE13" s="28">
        <f>VLOOKUP($AU13,Dummy!$A:$R,11,FALSE)</f>
        <v>0</v>
      </c>
      <c r="BF13" s="28">
        <f>VLOOKUP($AU13,Dummy!$A:$R,12,FALSE)</f>
        <v>1</v>
      </c>
      <c r="BG13" s="28">
        <f>VLOOKUP($AU13,Dummy!$A:$R,13,FALSE)</f>
        <v>3</v>
      </c>
      <c r="BH13" s="28">
        <f>VLOOKUP($AU13,Dummy!$A:$R,14,FALSE)</f>
        <v>4</v>
      </c>
      <c r="BI13" s="29">
        <f>VLOOKUP($AU13,Dummy!$A:$R,15,FALSE)</f>
        <v>750</v>
      </c>
      <c r="BJ13" s="28">
        <f>VLOOKUP($AU13,Dummy!$A:$R,16,FALSE)</f>
        <v>153</v>
      </c>
      <c r="BK13" s="28">
        <f>VLOOKUP($AU13,Dummy!$A:$R,17,FALSE)</f>
        <v>168</v>
      </c>
      <c r="BL13" s="29">
        <f>VLOOKUP($AU13,Dummy!$A:$R,18,FALSE)</f>
        <v>910.71428571428567</v>
      </c>
    </row>
    <row r="14" spans="2:64" x14ac:dyDescent="0.25">
      <c r="AU14" s="31">
        <v>11</v>
      </c>
      <c r="AV14" s="30" t="str">
        <f>VLOOKUP($AU14,Dummy!$A:$R,2,FALSE)</f>
        <v>Cuba</v>
      </c>
      <c r="AW14" s="28">
        <f>VLOOKUP($AU14,Dummy!$A:$R,3,FALSE)</f>
        <v>2</v>
      </c>
      <c r="AX14" s="28">
        <f>VLOOKUP($AU14,Dummy!$A:$R,4,FALSE)</f>
        <v>2</v>
      </c>
      <c r="AY14" s="28">
        <f>VLOOKUP($AU14,Dummy!$A:$R,5,FALSE)</f>
        <v>1</v>
      </c>
      <c r="AZ14" s="28">
        <f>VLOOKUP($AU14,Dummy!$A:$R,6,FALSE)</f>
        <v>1</v>
      </c>
      <c r="BA14" s="28">
        <f>VLOOKUP($AU14,Dummy!$A:$R,7,FALSE)</f>
        <v>0</v>
      </c>
      <c r="BB14" s="28">
        <f>VLOOKUP($AU14,Dummy!$A:$R,8,FALSE)</f>
        <v>0</v>
      </c>
      <c r="BC14" s="28">
        <f>VLOOKUP($AU14,Dummy!$A:$R,9,FALSE)</f>
        <v>1</v>
      </c>
      <c r="BD14" s="28">
        <f>VLOOKUP($AU14,Dummy!$A:$R,10,FALSE)</f>
        <v>0</v>
      </c>
      <c r="BE14" s="28">
        <f>VLOOKUP($AU14,Dummy!$A:$R,11,FALSE)</f>
        <v>1</v>
      </c>
      <c r="BF14" s="28">
        <f>VLOOKUP($AU14,Dummy!$A:$R,12,FALSE)</f>
        <v>0</v>
      </c>
      <c r="BG14" s="28">
        <f>VLOOKUP($AU14,Dummy!$A:$R,13,FALSE)</f>
        <v>4</v>
      </c>
      <c r="BH14" s="28">
        <f>VLOOKUP($AU14,Dummy!$A:$R,14,FALSE)</f>
        <v>5</v>
      </c>
      <c r="BI14" s="29">
        <f>VLOOKUP($AU14,Dummy!$A:$R,15,FALSE)</f>
        <v>800</v>
      </c>
      <c r="BJ14" s="28">
        <f>VLOOKUP($AU14,Dummy!$A:$R,16,FALSE)</f>
        <v>189</v>
      </c>
      <c r="BK14" s="28">
        <f>VLOOKUP($AU14,Dummy!$A:$R,17,FALSE)</f>
        <v>208</v>
      </c>
      <c r="BL14" s="29">
        <f>VLOOKUP($AU14,Dummy!$A:$R,18,FALSE)</f>
        <v>908.65384615384619</v>
      </c>
    </row>
    <row r="15" spans="2:64" x14ac:dyDescent="0.25">
      <c r="AU15" s="31">
        <v>12</v>
      </c>
      <c r="AV15" s="30" t="str">
        <f>VLOOKUP($AU15,Dummy!$A:$R,2,FALSE)</f>
        <v>Estados Unidos</v>
      </c>
      <c r="AW15" s="28">
        <f>VLOOKUP($AU15,Dummy!$A:$R,3,FALSE)</f>
        <v>2</v>
      </c>
      <c r="AX15" s="28">
        <f>VLOOKUP($AU15,Dummy!$A:$R,4,FALSE)</f>
        <v>2</v>
      </c>
      <c r="AY15" s="28">
        <f>VLOOKUP($AU15,Dummy!$A:$R,5,FALSE)</f>
        <v>1</v>
      </c>
      <c r="AZ15" s="28">
        <f>VLOOKUP($AU15,Dummy!$A:$R,6,FALSE)</f>
        <v>1</v>
      </c>
      <c r="BA15" s="28">
        <f>VLOOKUP($AU15,Dummy!$A:$R,7,FALSE)</f>
        <v>0</v>
      </c>
      <c r="BB15" s="28">
        <f>VLOOKUP($AU15,Dummy!$A:$R,8,FALSE)</f>
        <v>0</v>
      </c>
      <c r="BC15" s="28">
        <f>VLOOKUP($AU15,Dummy!$A:$R,9,FALSE)</f>
        <v>1</v>
      </c>
      <c r="BD15" s="28">
        <f>VLOOKUP($AU15,Dummy!$A:$R,10,FALSE)</f>
        <v>0</v>
      </c>
      <c r="BE15" s="28">
        <f>VLOOKUP($AU15,Dummy!$A:$R,11,FALSE)</f>
        <v>0</v>
      </c>
      <c r="BF15" s="28">
        <f>VLOOKUP($AU15,Dummy!$A:$R,12,FALSE)</f>
        <v>1</v>
      </c>
      <c r="BG15" s="28">
        <f>VLOOKUP($AU15,Dummy!$A:$R,13,FALSE)</f>
        <v>3</v>
      </c>
      <c r="BH15" s="28">
        <f>VLOOKUP($AU15,Dummy!$A:$R,14,FALSE)</f>
        <v>5</v>
      </c>
      <c r="BI15" s="29">
        <f>VLOOKUP($AU15,Dummy!$A:$R,15,FALSE)</f>
        <v>600</v>
      </c>
      <c r="BJ15" s="28">
        <f>VLOOKUP($AU15,Dummy!$A:$R,16,FALSE)</f>
        <v>172</v>
      </c>
      <c r="BK15" s="28">
        <f>VLOOKUP($AU15,Dummy!$A:$R,17,FALSE)</f>
        <v>184</v>
      </c>
      <c r="BL15" s="29">
        <f>VLOOKUP($AU15,Dummy!$A:$R,18,FALSE)</f>
        <v>934.78260869565224</v>
      </c>
    </row>
    <row r="16" spans="2:64" x14ac:dyDescent="0.25">
      <c r="AU16" s="31">
        <v>13</v>
      </c>
      <c r="AV16" s="30" t="str">
        <f>VLOOKUP($AU16,Dummy!$A:$R,2,FALSE)</f>
        <v>Alemanha</v>
      </c>
      <c r="AW16" s="28">
        <f>VLOOKUP($AU16,Dummy!$A:$R,3,FALSE)</f>
        <v>2</v>
      </c>
      <c r="AX16" s="28">
        <f>VLOOKUP($AU16,Dummy!$A:$R,4,FALSE)</f>
        <v>2</v>
      </c>
      <c r="AY16" s="28">
        <f>VLOOKUP($AU16,Dummy!$A:$R,5,FALSE)</f>
        <v>0</v>
      </c>
      <c r="AZ16" s="28">
        <f>VLOOKUP($AU16,Dummy!$A:$R,6,FALSE)</f>
        <v>2</v>
      </c>
      <c r="BA16" s="28">
        <f>VLOOKUP($AU16,Dummy!$A:$R,7,FALSE)</f>
        <v>0</v>
      </c>
      <c r="BB16" s="28">
        <f>VLOOKUP($AU16,Dummy!$A:$R,8,FALSE)</f>
        <v>0</v>
      </c>
      <c r="BC16" s="28">
        <f>VLOOKUP($AU16,Dummy!$A:$R,9,FALSE)</f>
        <v>0</v>
      </c>
      <c r="BD16" s="28">
        <f>VLOOKUP($AU16,Dummy!$A:$R,10,FALSE)</f>
        <v>2</v>
      </c>
      <c r="BE16" s="28">
        <f>VLOOKUP($AU16,Dummy!$A:$R,11,FALSE)</f>
        <v>0</v>
      </c>
      <c r="BF16" s="28">
        <f>VLOOKUP($AU16,Dummy!$A:$R,12,FALSE)</f>
        <v>0</v>
      </c>
      <c r="BG16" s="28">
        <f>VLOOKUP($AU16,Dummy!$A:$R,13,FALSE)</f>
        <v>4</v>
      </c>
      <c r="BH16" s="28">
        <f>VLOOKUP($AU16,Dummy!$A:$R,14,FALSE)</f>
        <v>6</v>
      </c>
      <c r="BI16" s="29">
        <f>VLOOKUP($AU16,Dummy!$A:$R,15,FALSE)</f>
        <v>666.66666666666663</v>
      </c>
      <c r="BJ16" s="28">
        <f>VLOOKUP($AU16,Dummy!$A:$R,16,FALSE)</f>
        <v>206</v>
      </c>
      <c r="BK16" s="28">
        <f>VLOOKUP($AU16,Dummy!$A:$R,17,FALSE)</f>
        <v>215</v>
      </c>
      <c r="BL16" s="29">
        <f>VLOOKUP($AU16,Dummy!$A:$R,18,FALSE)</f>
        <v>958.1395348837209</v>
      </c>
    </row>
    <row r="17" spans="2:64" ht="15" x14ac:dyDescent="0.25">
      <c r="B17" s="67" t="s">
        <v>75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AA17" s="4" t="s">
        <v>38</v>
      </c>
      <c r="AB17" s="4" t="s">
        <v>23</v>
      </c>
      <c r="AC17" s="4" t="s">
        <v>20</v>
      </c>
      <c r="AD17" s="4" t="s">
        <v>18</v>
      </c>
      <c r="AE17" s="4" t="s">
        <v>19</v>
      </c>
      <c r="AF17" s="4" t="s">
        <v>15</v>
      </c>
      <c r="AG17" s="8" t="s">
        <v>17</v>
      </c>
      <c r="AH17" s="8" t="s">
        <v>16</v>
      </c>
      <c r="AI17" s="4" t="s">
        <v>21</v>
      </c>
      <c r="AJ17" s="4" t="s">
        <v>22</v>
      </c>
      <c r="AL17" s="4" t="s">
        <v>24</v>
      </c>
      <c r="AM17" s="4" t="s">
        <v>25</v>
      </c>
      <c r="AN17" s="4" t="s">
        <v>18</v>
      </c>
      <c r="AO17" s="4" t="s">
        <v>19</v>
      </c>
      <c r="AP17" s="8" t="s">
        <v>26</v>
      </c>
      <c r="AQ17" s="8" t="s">
        <v>27</v>
      </c>
      <c r="AR17" s="8" t="s">
        <v>28</v>
      </c>
      <c r="AS17" s="4" t="s">
        <v>21</v>
      </c>
      <c r="AT17" s="4" t="s">
        <v>22</v>
      </c>
      <c r="AU17" s="31">
        <v>14</v>
      </c>
      <c r="AV17" s="30" t="str">
        <f>VLOOKUP($AU17,Dummy!$A:$R,2,FALSE)</f>
        <v>Irã</v>
      </c>
      <c r="AW17" s="28">
        <f>VLOOKUP($AU17,Dummy!$A:$R,3,FALSE)</f>
        <v>1</v>
      </c>
      <c r="AX17" s="28">
        <f>VLOOKUP($AU17,Dummy!$A:$R,4,FALSE)</f>
        <v>2</v>
      </c>
      <c r="AY17" s="28">
        <f>VLOOKUP($AU17,Dummy!$A:$R,5,FALSE)</f>
        <v>0</v>
      </c>
      <c r="AZ17" s="28">
        <f>VLOOKUP($AU17,Dummy!$A:$R,6,FALSE)</f>
        <v>2</v>
      </c>
      <c r="BA17" s="28">
        <f>VLOOKUP($AU17,Dummy!$A:$R,7,FALSE)</f>
        <v>0</v>
      </c>
      <c r="BB17" s="28">
        <f>VLOOKUP($AU17,Dummy!$A:$R,8,FALSE)</f>
        <v>0</v>
      </c>
      <c r="BC17" s="28">
        <f>VLOOKUP($AU17,Dummy!$A:$R,9,FALSE)</f>
        <v>0</v>
      </c>
      <c r="BD17" s="28">
        <f>VLOOKUP($AU17,Dummy!$A:$R,10,FALSE)</f>
        <v>1</v>
      </c>
      <c r="BE17" s="28">
        <f>VLOOKUP($AU17,Dummy!$A:$R,11,FALSE)</f>
        <v>0</v>
      </c>
      <c r="BF17" s="28">
        <f>VLOOKUP($AU17,Dummy!$A:$R,12,FALSE)</f>
        <v>1</v>
      </c>
      <c r="BG17" s="28">
        <f>VLOOKUP($AU17,Dummy!$A:$R,13,FALSE)</f>
        <v>2</v>
      </c>
      <c r="BH17" s="28">
        <f>VLOOKUP($AU17,Dummy!$A:$R,14,FALSE)</f>
        <v>6</v>
      </c>
      <c r="BI17" s="29">
        <f>VLOOKUP($AU17,Dummy!$A:$R,15,FALSE)</f>
        <v>333.33333333333331</v>
      </c>
      <c r="BJ17" s="28">
        <f>VLOOKUP($AU17,Dummy!$A:$R,16,FALSE)</f>
        <v>162</v>
      </c>
      <c r="BK17" s="28">
        <f>VLOOKUP($AU17,Dummy!$A:$R,17,FALSE)</f>
        <v>182</v>
      </c>
      <c r="BL17" s="29">
        <f>VLOOKUP($AU17,Dummy!$A:$R,18,FALSE)</f>
        <v>890.1098901098901</v>
      </c>
    </row>
    <row r="18" spans="2:64" x14ac:dyDescent="0.25">
      <c r="B18" s="16"/>
      <c r="C18" s="24"/>
      <c r="D18" s="64" t="s">
        <v>3</v>
      </c>
      <c r="E18" s="64"/>
      <c r="F18" s="64"/>
      <c r="G18" s="20"/>
      <c r="H18" s="65" t="s">
        <v>4</v>
      </c>
      <c r="I18" s="65"/>
      <c r="J18" s="65"/>
      <c r="K18" s="65" t="s">
        <v>5</v>
      </c>
      <c r="L18" s="65"/>
      <c r="M18" s="65"/>
      <c r="N18" s="65" t="s">
        <v>7</v>
      </c>
      <c r="O18" s="65"/>
      <c r="P18" s="65"/>
      <c r="Q18" s="65" t="s">
        <v>8</v>
      </c>
      <c r="R18" s="65"/>
      <c r="S18" s="65"/>
      <c r="T18" s="65" t="s">
        <v>9</v>
      </c>
      <c r="U18" s="65"/>
      <c r="V18" s="65"/>
      <c r="W18" s="65" t="s">
        <v>10</v>
      </c>
      <c r="X18" s="65"/>
      <c r="Y18" s="65"/>
      <c r="AA18" s="4">
        <f>AD18+AE18</f>
        <v>0</v>
      </c>
      <c r="AB18" s="4">
        <f>IF(OR(D19="",F19=""),0,IF(D19&gt;F19,C19,G19))</f>
        <v>0</v>
      </c>
      <c r="AC18" s="4">
        <f>IF(OR(D19="",F19=""),0,1)</f>
        <v>0</v>
      </c>
      <c r="AD18" s="4">
        <f>IF(OR(D19="",F19=""),0,IF(D19&gt;F19,D19,F19))</f>
        <v>0</v>
      </c>
      <c r="AE18" s="4">
        <f>IF(OR(D19="",F19=""),0,IF(D19&gt;F19,F19,D19))</f>
        <v>0</v>
      </c>
      <c r="AF18" s="4">
        <f>IF(AND(AD18=3,AE18=0),1,0)</f>
        <v>0</v>
      </c>
      <c r="AG18" s="4">
        <f>IF(AND(AD18=3,AE18=1),1,0)</f>
        <v>0</v>
      </c>
      <c r="AH18" s="4">
        <f>IF(AND(AD18=3,AE18=2),1,0)</f>
        <v>0</v>
      </c>
      <c r="AI18" s="4">
        <f>IF(D19&gt;F19,SUM(H19,K19,N19,Q19,T19,),SUM(J19,M19,P19,S19,V19))</f>
        <v>0</v>
      </c>
      <c r="AJ18" s="4">
        <f>IF(D19&gt;F19,SUM(J19,M19,P19,S19,V19),SUM(H19,K19,N19,Q19,T19))</f>
        <v>0</v>
      </c>
      <c r="AL18" s="4">
        <f>IF(OR(D19="",F19=""),0,IF(D19&lt;F19,C19,G19))</f>
        <v>0</v>
      </c>
      <c r="AM18" s="4">
        <f>IF(OR(D19="",F19=""),0,1)</f>
        <v>0</v>
      </c>
      <c r="AN18" s="4">
        <f>IF(OR(D19="",F19=""),0,IF(D19&lt;F19,D19,F19))</f>
        <v>0</v>
      </c>
      <c r="AO18" s="4">
        <f>IF(OR(D19="",F19=""),0,IF(D19&lt;F19,F19,D19))</f>
        <v>0</v>
      </c>
      <c r="AP18" s="4">
        <f>IF(AND(AN18=2,AO18=3),1,0)</f>
        <v>0</v>
      </c>
      <c r="AQ18" s="4">
        <f>IF(AND(AN18=1,AO18=3),1,0)</f>
        <v>0</v>
      </c>
      <c r="AR18" s="4">
        <f>IF(AND(AN18=0,AO18=3),1,0)</f>
        <v>0</v>
      </c>
      <c r="AS18" s="4">
        <f>IF(D19&lt;F19,SUM(H19,K19,N19,Q19,T19,),SUM(J19,M19,P19,S19,V19))</f>
        <v>0</v>
      </c>
      <c r="AT18" s="4">
        <f>IF(D19&lt;F19,SUM(J19,M19,P19,S19,V19),SUM(H19,K19,N19,Q19,T19))</f>
        <v>0</v>
      </c>
      <c r="AU18" s="31">
        <v>15</v>
      </c>
      <c r="AV18" s="30" t="str">
        <f>VLOOKUP($AU18,Dummy!$A:$R,2,FALSE)</f>
        <v>Turquia</v>
      </c>
      <c r="AW18" s="28">
        <f>VLOOKUP($AU18,Dummy!$A:$R,3,FALSE)</f>
        <v>0</v>
      </c>
      <c r="AX18" s="28">
        <f>VLOOKUP($AU18,Dummy!$A:$R,4,FALSE)</f>
        <v>1</v>
      </c>
      <c r="AY18" s="28">
        <f>VLOOKUP($AU18,Dummy!$A:$R,5,FALSE)</f>
        <v>0</v>
      </c>
      <c r="AZ18" s="28">
        <f>VLOOKUP($AU18,Dummy!$A:$R,6,FALSE)</f>
        <v>1</v>
      </c>
      <c r="BA18" s="28">
        <f>VLOOKUP($AU18,Dummy!$A:$R,7,FALSE)</f>
        <v>0</v>
      </c>
      <c r="BB18" s="28">
        <f>VLOOKUP($AU18,Dummy!$A:$R,8,FALSE)</f>
        <v>0</v>
      </c>
      <c r="BC18" s="28">
        <f>VLOOKUP($AU18,Dummy!$A:$R,9,FALSE)</f>
        <v>0</v>
      </c>
      <c r="BD18" s="28">
        <f>VLOOKUP($AU18,Dummy!$A:$R,10,FALSE)</f>
        <v>0</v>
      </c>
      <c r="BE18" s="28">
        <f>VLOOKUP($AU18,Dummy!$A:$R,11,FALSE)</f>
        <v>1</v>
      </c>
      <c r="BF18" s="28">
        <f>VLOOKUP($AU18,Dummy!$A:$R,12,FALSE)</f>
        <v>0</v>
      </c>
      <c r="BG18" s="28">
        <f>VLOOKUP($AU18,Dummy!$A:$R,13,FALSE)</f>
        <v>1</v>
      </c>
      <c r="BH18" s="28">
        <f>VLOOKUP($AU18,Dummy!$A:$R,14,FALSE)</f>
        <v>3</v>
      </c>
      <c r="BI18" s="29">
        <f>VLOOKUP($AU18,Dummy!$A:$R,15,FALSE)</f>
        <v>333.33333333333331</v>
      </c>
      <c r="BJ18" s="28">
        <f>VLOOKUP($AU18,Dummy!$A:$R,16,FALSE)</f>
        <v>93</v>
      </c>
      <c r="BK18" s="28">
        <f>VLOOKUP($AU18,Dummy!$A:$R,17,FALSE)</f>
        <v>87</v>
      </c>
      <c r="BL18" s="29">
        <f>VLOOKUP($AU18,Dummy!$A:$R,18,FALSE)</f>
        <v>1068.9655172413793</v>
      </c>
    </row>
    <row r="19" spans="2:64" x14ac:dyDescent="0.25">
      <c r="B19" s="17" t="s">
        <v>81</v>
      </c>
      <c r="C19" s="25" t="str">
        <f>IF(AL12=0,"Perdedor S1",AL12)</f>
        <v>Perdedor S1</v>
      </c>
      <c r="D19" s="56"/>
      <c r="E19" s="11" t="s">
        <v>6</v>
      </c>
      <c r="F19" s="34"/>
      <c r="G19" s="21" t="str">
        <f>IF(AL13=0,"Perdedor S2",AL13)</f>
        <v>Perdedor S2</v>
      </c>
      <c r="H19" s="33"/>
      <c r="I19" s="11" t="s">
        <v>6</v>
      </c>
      <c r="J19" s="34"/>
      <c r="K19" s="33"/>
      <c r="L19" s="11" t="s">
        <v>6</v>
      </c>
      <c r="M19" s="34"/>
      <c r="N19" s="33"/>
      <c r="O19" s="11" t="s">
        <v>6</v>
      </c>
      <c r="P19" s="34"/>
      <c r="Q19" s="33"/>
      <c r="R19" s="11" t="s">
        <v>6</v>
      </c>
      <c r="S19" s="34"/>
      <c r="T19" s="33"/>
      <c r="U19" s="11" t="s">
        <v>6</v>
      </c>
      <c r="V19" s="34"/>
      <c r="W19" s="12">
        <f>SUM(H19,K19,N19,Q19,T19)</f>
        <v>0</v>
      </c>
      <c r="X19" s="13" t="s">
        <v>6</v>
      </c>
      <c r="Y19" s="14">
        <f>SUM(J19,M19,P19,S19,V19)</f>
        <v>0</v>
      </c>
      <c r="AU19" s="31">
        <v>16</v>
      </c>
      <c r="AV19" s="30" t="str">
        <f>VLOOKUP($AU19,Dummy!$A:$R,2,FALSE)</f>
        <v>França</v>
      </c>
      <c r="AW19" s="28">
        <f>VLOOKUP($AU19,Dummy!$A:$R,3,FALSE)</f>
        <v>0</v>
      </c>
      <c r="AX19" s="28">
        <f>VLOOKUP($AU19,Dummy!$A:$R,4,FALSE)</f>
        <v>1</v>
      </c>
      <c r="AY19" s="28">
        <f>VLOOKUP($AU19,Dummy!$A:$R,5,FALSE)</f>
        <v>0</v>
      </c>
      <c r="AZ19" s="28">
        <f>VLOOKUP($AU19,Dummy!$A:$R,6,FALSE)</f>
        <v>1</v>
      </c>
      <c r="BA19" s="28">
        <f>VLOOKUP($AU19,Dummy!$A:$R,7,FALSE)</f>
        <v>0</v>
      </c>
      <c r="BB19" s="28">
        <f>VLOOKUP($AU19,Dummy!$A:$R,8,FALSE)</f>
        <v>0</v>
      </c>
      <c r="BC19" s="28">
        <f>VLOOKUP($AU19,Dummy!$A:$R,9,FALSE)</f>
        <v>0</v>
      </c>
      <c r="BD19" s="28">
        <f>VLOOKUP($AU19,Dummy!$A:$R,10,FALSE)</f>
        <v>0</v>
      </c>
      <c r="BE19" s="28">
        <f>VLOOKUP($AU19,Dummy!$A:$R,11,FALSE)</f>
        <v>1</v>
      </c>
      <c r="BF19" s="28">
        <f>VLOOKUP($AU19,Dummy!$A:$R,12,FALSE)</f>
        <v>0</v>
      </c>
      <c r="BG19" s="28">
        <f>VLOOKUP($AU19,Dummy!$A:$R,13,FALSE)</f>
        <v>1</v>
      </c>
      <c r="BH19" s="28">
        <f>VLOOKUP($AU19,Dummy!$A:$R,14,FALSE)</f>
        <v>3</v>
      </c>
      <c r="BI19" s="29">
        <f>VLOOKUP($AU19,Dummy!$A:$R,15,FALSE)</f>
        <v>333.33333333333331</v>
      </c>
      <c r="BJ19" s="28">
        <f>VLOOKUP($AU19,Dummy!$A:$R,16,FALSE)</f>
        <v>88</v>
      </c>
      <c r="BK19" s="28">
        <f>VLOOKUP($AU19,Dummy!$A:$R,17,FALSE)</f>
        <v>88</v>
      </c>
      <c r="BL19" s="29">
        <f>VLOOKUP($AU19,Dummy!$A:$R,18,FALSE)</f>
        <v>1000</v>
      </c>
    </row>
    <row r="20" spans="2:64" x14ac:dyDescent="0.25">
      <c r="AU20" s="31">
        <v>17</v>
      </c>
      <c r="AV20" s="30" t="str">
        <f>VLOOKUP($AU20,Dummy!$A:$R,2,FALSE)</f>
        <v>Holanda</v>
      </c>
      <c r="AW20" s="28">
        <f>VLOOKUP($AU20,Dummy!$A:$R,3,FALSE)</f>
        <v>0</v>
      </c>
      <c r="AX20" s="28">
        <f>VLOOKUP($AU20,Dummy!$A:$R,4,FALSE)</f>
        <v>1</v>
      </c>
      <c r="AY20" s="28">
        <f>VLOOKUP($AU20,Dummy!$A:$R,5,FALSE)</f>
        <v>0</v>
      </c>
      <c r="AZ20" s="28">
        <f>VLOOKUP($AU20,Dummy!$A:$R,6,FALSE)</f>
        <v>1</v>
      </c>
      <c r="BA20" s="28">
        <f>VLOOKUP($AU20,Dummy!$A:$R,7,FALSE)</f>
        <v>0</v>
      </c>
      <c r="BB20" s="28">
        <f>VLOOKUP($AU20,Dummy!$A:$R,8,FALSE)</f>
        <v>0</v>
      </c>
      <c r="BC20" s="28">
        <f>VLOOKUP($AU20,Dummy!$A:$R,9,FALSE)</f>
        <v>0</v>
      </c>
      <c r="BD20" s="28">
        <f>VLOOKUP($AU20,Dummy!$A:$R,10,FALSE)</f>
        <v>0</v>
      </c>
      <c r="BE20" s="28">
        <f>VLOOKUP($AU20,Dummy!$A:$R,11,FALSE)</f>
        <v>1</v>
      </c>
      <c r="BF20" s="28">
        <f>VLOOKUP($AU20,Dummy!$A:$R,12,FALSE)</f>
        <v>0</v>
      </c>
      <c r="BG20" s="28">
        <f>VLOOKUP($AU20,Dummy!$A:$R,13,FALSE)</f>
        <v>1</v>
      </c>
      <c r="BH20" s="28">
        <f>VLOOKUP($AU20,Dummy!$A:$R,14,FALSE)</f>
        <v>3</v>
      </c>
      <c r="BI20" s="29">
        <f>VLOOKUP($AU20,Dummy!$A:$R,15,FALSE)</f>
        <v>333.33333333333331</v>
      </c>
      <c r="BJ20" s="28">
        <f>VLOOKUP($AU20,Dummy!$A:$R,16,FALSE)</f>
        <v>91</v>
      </c>
      <c r="BK20" s="28">
        <f>VLOOKUP($AU20,Dummy!$A:$R,17,FALSE)</f>
        <v>97</v>
      </c>
      <c r="BL20" s="29">
        <f>VLOOKUP($AU20,Dummy!$A:$R,18,FALSE)</f>
        <v>938.14432989690727</v>
      </c>
    </row>
    <row r="21" spans="2:64" x14ac:dyDescent="0.25">
      <c r="AU21" s="31">
        <v>18</v>
      </c>
      <c r="AV21" s="30" t="str">
        <f>VLOOKUP($AU21,Dummy!$A:$R,2,FALSE)</f>
        <v>Bulgária</v>
      </c>
      <c r="AW21" s="28">
        <f>VLOOKUP($AU21,Dummy!$A:$R,3,FALSE)</f>
        <v>0</v>
      </c>
      <c r="AX21" s="28">
        <f>VLOOKUP($AU21,Dummy!$A:$R,4,FALSE)</f>
        <v>1</v>
      </c>
      <c r="AY21" s="28">
        <f>VLOOKUP($AU21,Dummy!$A:$R,5,FALSE)</f>
        <v>0</v>
      </c>
      <c r="AZ21" s="28">
        <f>VLOOKUP($AU21,Dummy!$A:$R,6,FALSE)</f>
        <v>1</v>
      </c>
      <c r="BA21" s="28">
        <f>VLOOKUP($AU21,Dummy!$A:$R,7,FALSE)</f>
        <v>0</v>
      </c>
      <c r="BB21" s="28">
        <f>VLOOKUP($AU21,Dummy!$A:$R,8,FALSE)</f>
        <v>0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1</v>
      </c>
      <c r="BF21" s="28">
        <f>VLOOKUP($AU21,Dummy!$A:$R,12,FALSE)</f>
        <v>0</v>
      </c>
      <c r="BG21" s="28">
        <f>VLOOKUP($AU21,Dummy!$A:$R,13,FALSE)</f>
        <v>1</v>
      </c>
      <c r="BH21" s="28">
        <f>VLOOKUP($AU21,Dummy!$A:$R,14,FALSE)</f>
        <v>3</v>
      </c>
      <c r="BI21" s="29">
        <f>VLOOKUP($AU21,Dummy!$A:$R,15,FALSE)</f>
        <v>333.33333333333331</v>
      </c>
      <c r="BJ21" s="28">
        <f>VLOOKUP($AU21,Dummy!$A:$R,16,FALSE)</f>
        <v>79</v>
      </c>
      <c r="BK21" s="28">
        <f>VLOOKUP($AU21,Dummy!$A:$R,17,FALSE)</f>
        <v>97</v>
      </c>
      <c r="BL21" s="29">
        <f>VLOOKUP($AU21,Dummy!$A:$R,18,FALSE)</f>
        <v>814.43298969072168</v>
      </c>
    </row>
    <row r="22" spans="2:64" x14ac:dyDescent="0.25">
      <c r="AX22" s="53">
        <f>SUM(AX4:AX21)</f>
        <v>30</v>
      </c>
    </row>
    <row r="23" spans="2:64" ht="15" x14ac:dyDescent="0.25">
      <c r="B23" s="67" t="s">
        <v>76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AA23" s="4" t="s">
        <v>38</v>
      </c>
      <c r="AB23" s="4" t="s">
        <v>23</v>
      </c>
      <c r="AC23" s="4" t="s">
        <v>20</v>
      </c>
      <c r="AD23" s="4" t="s">
        <v>18</v>
      </c>
      <c r="AE23" s="4" t="s">
        <v>19</v>
      </c>
      <c r="AF23" s="4" t="s">
        <v>15</v>
      </c>
      <c r="AG23" s="8" t="s">
        <v>17</v>
      </c>
      <c r="AH23" s="8" t="s">
        <v>16</v>
      </c>
      <c r="AI23" s="4" t="s">
        <v>21</v>
      </c>
      <c r="AJ23" s="4" t="s">
        <v>22</v>
      </c>
      <c r="AL23" s="4" t="s">
        <v>24</v>
      </c>
      <c r="AM23" s="4" t="s">
        <v>25</v>
      </c>
      <c r="AN23" s="4" t="s">
        <v>18</v>
      </c>
      <c r="AO23" s="4" t="s">
        <v>19</v>
      </c>
      <c r="AP23" s="8" t="s">
        <v>26</v>
      </c>
      <c r="AQ23" s="8" t="s">
        <v>27</v>
      </c>
      <c r="AR23" s="8" t="s">
        <v>28</v>
      </c>
      <c r="AS23" s="4" t="s">
        <v>21</v>
      </c>
      <c r="AT23" s="4" t="s">
        <v>22</v>
      </c>
      <c r="AU23" s="59" t="s">
        <v>91</v>
      </c>
      <c r="AV23" s="59"/>
    </row>
    <row r="24" spans="2:64" x14ac:dyDescent="0.25">
      <c r="B24" s="16"/>
      <c r="C24" s="24"/>
      <c r="D24" s="64" t="s">
        <v>3</v>
      </c>
      <c r="E24" s="64"/>
      <c r="F24" s="64"/>
      <c r="G24" s="20"/>
      <c r="H24" s="65" t="s">
        <v>4</v>
      </c>
      <c r="I24" s="65"/>
      <c r="J24" s="65"/>
      <c r="K24" s="65" t="s">
        <v>5</v>
      </c>
      <c r="L24" s="65"/>
      <c r="M24" s="65"/>
      <c r="N24" s="65" t="s">
        <v>7</v>
      </c>
      <c r="O24" s="65"/>
      <c r="P24" s="65"/>
      <c r="Q24" s="65" t="s">
        <v>8</v>
      </c>
      <c r="R24" s="65"/>
      <c r="S24" s="65"/>
      <c r="T24" s="65" t="s">
        <v>9</v>
      </c>
      <c r="U24" s="65"/>
      <c r="V24" s="65"/>
      <c r="W24" s="65" t="s">
        <v>10</v>
      </c>
      <c r="X24" s="65"/>
      <c r="Y24" s="65"/>
      <c r="AA24" s="4">
        <f>AD24+AE24</f>
        <v>0</v>
      </c>
      <c r="AB24" s="4">
        <f>IF(OR(D25="",F25=""),0,IF(D25&gt;F25,C25,G25))</f>
        <v>0</v>
      </c>
      <c r="AC24" s="4">
        <f>IF(OR(D25="",F25=""),0,1)</f>
        <v>0</v>
      </c>
      <c r="AD24" s="4">
        <f>IF(OR(D25="",F25=""),0,IF(D25&gt;F25,D25,F25))</f>
        <v>0</v>
      </c>
      <c r="AE24" s="4">
        <f>IF(OR(D25="",F25=""),0,IF(D25&gt;F25,F25,D25))</f>
        <v>0</v>
      </c>
      <c r="AF24" s="4">
        <f>IF(AND(AD24=3,AE24=0),1,0)</f>
        <v>0</v>
      </c>
      <c r="AG24" s="4">
        <f>IF(AND(AD24=3,AE24=1),1,0)</f>
        <v>0</v>
      </c>
      <c r="AH24" s="4">
        <f>IF(AND(AD24=3,AE24=2),1,0)</f>
        <v>0</v>
      </c>
      <c r="AI24" s="4">
        <f>IF(D25&gt;F25,SUM(H25,K25,N25,Q25,T25,),SUM(J25,M25,P25,S25,V25))</f>
        <v>0</v>
      </c>
      <c r="AJ24" s="4">
        <f>IF(D25&gt;F25,SUM(J25,M25,P25,S25,V25),SUM(H25,K25,N25,Q25,T25))</f>
        <v>0</v>
      </c>
      <c r="AL24" s="4">
        <f>IF(OR(D25="",F25=""),0,IF(D25&lt;F25,C25,G25))</f>
        <v>0</v>
      </c>
      <c r="AM24" s="4">
        <f>IF(OR(D25="",F25=""),0,1)</f>
        <v>0</v>
      </c>
      <c r="AN24" s="4">
        <f>IF(OR(D25="",F25=""),0,IF(D25&lt;F25,D25,F25))</f>
        <v>0</v>
      </c>
      <c r="AO24" s="4">
        <f>IF(OR(D25="",F25=""),0,IF(D25&lt;F25,F25,D25))</f>
        <v>0</v>
      </c>
      <c r="AP24" s="4">
        <f>IF(AND(AN24=2,AO24=3),1,0)</f>
        <v>0</v>
      </c>
      <c r="AQ24" s="4">
        <f>IF(AND(AN24=1,AO24=3),1,0)</f>
        <v>0</v>
      </c>
      <c r="AR24" s="4">
        <f>IF(AND(AN24=0,AO24=3),1,0)</f>
        <v>0</v>
      </c>
      <c r="AS24" s="4">
        <f>IF(D25&lt;F25,SUM(H25,K25,N25,Q25,T25,),SUM(J25,M25,P25,S25,V25))</f>
        <v>0</v>
      </c>
      <c r="AT24" s="4">
        <f>IF(D25&lt;F25,SUM(J25,M25,P25,S25,V25),SUM(H25,K25,N25,Q25,T25))</f>
        <v>0</v>
      </c>
      <c r="AU24" s="54"/>
      <c r="AV24" s="7" t="s">
        <v>92</v>
      </c>
    </row>
    <row r="25" spans="2:64" x14ac:dyDescent="0.25">
      <c r="B25" s="17" t="s">
        <v>82</v>
      </c>
      <c r="C25" s="25" t="str">
        <f>IF(AB12=0,"Vencedor S1",AB12)</f>
        <v>Vencedor S1</v>
      </c>
      <c r="D25" s="56"/>
      <c r="E25" s="11" t="s">
        <v>6</v>
      </c>
      <c r="F25" s="34"/>
      <c r="G25" s="21" t="str">
        <f>IF(AB13=0,"Vencedor S2",AB13)</f>
        <v>Vencedor S2</v>
      </c>
      <c r="H25" s="33"/>
      <c r="I25" s="11" t="s">
        <v>6</v>
      </c>
      <c r="J25" s="34"/>
      <c r="K25" s="33"/>
      <c r="L25" s="11" t="s">
        <v>6</v>
      </c>
      <c r="M25" s="34"/>
      <c r="N25" s="33"/>
      <c r="O25" s="11" t="s">
        <v>6</v>
      </c>
      <c r="P25" s="34"/>
      <c r="Q25" s="33"/>
      <c r="R25" s="11" t="s">
        <v>6</v>
      </c>
      <c r="S25" s="34"/>
      <c r="T25" s="33"/>
      <c r="U25" s="11" t="s">
        <v>6</v>
      </c>
      <c r="V25" s="34"/>
      <c r="W25" s="12">
        <f>SUM(H25,K25,N25,Q25,T25)</f>
        <v>0</v>
      </c>
      <c r="X25" s="13" t="s">
        <v>6</v>
      </c>
      <c r="Y25" s="14">
        <f>SUM(J25,M25,P25,S25,V25)</f>
        <v>0</v>
      </c>
      <c r="AU25" s="55"/>
      <c r="AV25" s="7" t="s">
        <v>93</v>
      </c>
    </row>
    <row r="26" spans="2:64" x14ac:dyDescent="0.25">
      <c r="AU26" s="57"/>
      <c r="AV26" s="7" t="s">
        <v>99</v>
      </c>
    </row>
    <row r="27" spans="2:64" s="39" customFormat="1" ht="18" customHeight="1" x14ac:dyDescent="0.25">
      <c r="B27" s="19"/>
      <c r="C27" s="27"/>
      <c r="D27" s="43"/>
      <c r="E27" s="4"/>
      <c r="F27" s="6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64" s="41" customFormat="1" ht="27" customHeight="1" x14ac:dyDescent="0.25">
      <c r="B28" s="68" t="s">
        <v>87</v>
      </c>
      <c r="C28" s="68"/>
      <c r="D28" s="44"/>
      <c r="E28" s="39"/>
      <c r="F28" s="46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 spans="2:64" s="41" customFormat="1" ht="27" customHeight="1" x14ac:dyDescent="0.25">
      <c r="B29" s="50" t="s">
        <v>88</v>
      </c>
      <c r="C29" s="48" t="str">
        <f>IF(AB24=0,"Campeão",AB24)</f>
        <v>Campeão</v>
      </c>
      <c r="D29" s="45"/>
      <c r="F29" s="47"/>
      <c r="G29" s="42"/>
    </row>
    <row r="30" spans="2:64" s="41" customFormat="1" ht="27" customHeight="1" x14ac:dyDescent="0.25">
      <c r="B30" s="51" t="s">
        <v>89</v>
      </c>
      <c r="C30" s="49" t="str">
        <f>IF(AL24=0,"Vice",AL24)</f>
        <v>Vice</v>
      </c>
      <c r="D30" s="45"/>
      <c r="F30" s="47"/>
      <c r="G30" s="42"/>
    </row>
    <row r="31" spans="2:64" ht="24.75" x14ac:dyDescent="0.25">
      <c r="B31" s="52" t="s">
        <v>90</v>
      </c>
      <c r="C31" s="49" t="str">
        <f>IF(AB18=0,"Terceiro",AB18)</f>
        <v>Terceiro</v>
      </c>
      <c r="D31" s="45"/>
      <c r="E31" s="41"/>
      <c r="F31" s="47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9" spans="2:7" x14ac:dyDescent="0.25">
      <c r="B39" s="4"/>
      <c r="C39" s="4"/>
      <c r="G39" s="4"/>
    </row>
  </sheetData>
  <sheetProtection password="CC01" sheet="1" objects="1" scenarios="1" selectLockedCells="1"/>
  <mergeCells count="39">
    <mergeCell ref="T3:V3"/>
    <mergeCell ref="W3:Y3"/>
    <mergeCell ref="B10:Y10"/>
    <mergeCell ref="B17:Y17"/>
    <mergeCell ref="B2:Y2"/>
    <mergeCell ref="D3:F3"/>
    <mergeCell ref="H3:J3"/>
    <mergeCell ref="K3:M3"/>
    <mergeCell ref="N3:P3"/>
    <mergeCell ref="Q3:S3"/>
    <mergeCell ref="T11:V11"/>
    <mergeCell ref="W11:Y11"/>
    <mergeCell ref="AU2:AW2"/>
    <mergeCell ref="AX2:AZ2"/>
    <mergeCell ref="BA2:BF2"/>
    <mergeCell ref="BG2:BI2"/>
    <mergeCell ref="BJ2:BL2"/>
    <mergeCell ref="T18:V18"/>
    <mergeCell ref="W18:Y18"/>
    <mergeCell ref="D11:F11"/>
    <mergeCell ref="H11:J11"/>
    <mergeCell ref="K11:M11"/>
    <mergeCell ref="N11:P11"/>
    <mergeCell ref="Q11:S11"/>
    <mergeCell ref="D18:F18"/>
    <mergeCell ref="H18:J18"/>
    <mergeCell ref="K18:M18"/>
    <mergeCell ref="N18:P18"/>
    <mergeCell ref="Q18:S18"/>
    <mergeCell ref="W24:Y24"/>
    <mergeCell ref="B28:C28"/>
    <mergeCell ref="AU23:AV23"/>
    <mergeCell ref="D24:F24"/>
    <mergeCell ref="H24:J24"/>
    <mergeCell ref="K24:M24"/>
    <mergeCell ref="N24:P24"/>
    <mergeCell ref="Q24:S24"/>
    <mergeCell ref="T24:V24"/>
    <mergeCell ref="B23:Y23"/>
  </mergeCells>
  <conditionalFormatting sqref="T4:V7 T12:V13">
    <cfRule type="expression" dxfId="17" priority="70">
      <formula>$AA4&lt;5</formula>
    </cfRule>
  </conditionalFormatting>
  <conditionalFormatting sqref="Q4:S7 Q12:S13">
    <cfRule type="expression" dxfId="16" priority="69">
      <formula>$AA4&lt;4</formula>
    </cfRule>
  </conditionalFormatting>
  <conditionalFormatting sqref="N4:P7 N12:P13">
    <cfRule type="expression" dxfId="15" priority="68">
      <formula>$AA4&lt;3</formula>
    </cfRule>
  </conditionalFormatting>
  <conditionalFormatting sqref="K4:M7 K12:M13">
    <cfRule type="expression" dxfId="14" priority="67">
      <formula>$AA4&lt;2</formula>
    </cfRule>
  </conditionalFormatting>
  <conditionalFormatting sqref="H4:J7 W4:Y7 H12:J13 W12:Y13">
    <cfRule type="expression" dxfId="13" priority="66">
      <formula>$AA4=0</formula>
    </cfRule>
  </conditionalFormatting>
  <conditionalFormatting sqref="BM16:XFD16 BM21:XFD22 BM2:XFD10 BM12:XFD13 BM18:XFD18 BM24:XFD38 AU2:BL3 A1:XFD1 A2:AT13 A16:A18 Z16:AT18 B17:Y19 B22:Y27 A43:A1048576 Z43:XFD1048576 B44:Y1048576 B29:Y38 A21:A38 B28 Z21:AT38 D28:Y28">
    <cfRule type="cellIs" dxfId="12" priority="16" operator="equal">
      <formula>"Brasil"</formula>
    </cfRule>
  </conditionalFormatting>
  <conditionalFormatting sqref="BM11:XFD11">
    <cfRule type="cellIs" dxfId="11" priority="13" operator="equal">
      <formula>"Brasil"</formula>
    </cfRule>
  </conditionalFormatting>
  <conditionalFormatting sqref="BM17:XFD17">
    <cfRule type="cellIs" dxfId="10" priority="12" operator="equal">
      <formula>"Brasil"</formula>
    </cfRule>
  </conditionalFormatting>
  <conditionalFormatting sqref="BM23:XFD23">
    <cfRule type="cellIs" dxfId="9" priority="11" operator="equal">
      <formula>"Brasil"</formula>
    </cfRule>
  </conditionalFormatting>
  <conditionalFormatting sqref="T25:V25 T19:V19">
    <cfRule type="expression" dxfId="8" priority="134">
      <formula>$AA18&lt;5</formula>
    </cfRule>
  </conditionalFormatting>
  <conditionalFormatting sqref="Q25:S25 Q19:S19">
    <cfRule type="expression" dxfId="7" priority="136">
      <formula>$AA18&lt;4</formula>
    </cfRule>
  </conditionalFormatting>
  <conditionalFormatting sqref="N25:P25 N19:P19">
    <cfRule type="expression" dxfId="6" priority="138">
      <formula>$AA18&lt;3</formula>
    </cfRule>
  </conditionalFormatting>
  <conditionalFormatting sqref="K25:M25 K19:M19">
    <cfRule type="expression" dxfId="5" priority="140">
      <formula>$AA18&lt;2</formula>
    </cfRule>
  </conditionalFormatting>
  <conditionalFormatting sqref="W19:Y19 H25:J25 W25:Y25 H19:J19">
    <cfRule type="expression" dxfId="4" priority="142">
      <formula>$AA18=0</formula>
    </cfRule>
  </conditionalFormatting>
  <conditionalFormatting sqref="AV4:BL21">
    <cfRule type="cellIs" dxfId="3" priority="4" operator="equal">
      <formula>"Brasil"</formula>
    </cfRule>
  </conditionalFormatting>
  <conditionalFormatting sqref="AU21:BL21">
    <cfRule type="expression" dxfId="2" priority="1">
      <formula>$AX$22=216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8484F36-9FC2-44E8-932D-25134E95BA0C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" id="{6346CB24-3A80-4A99-A2C0-3E1054053FFA}">
            <xm:f>OR(AND($AU4='https://etecspgov-my.sharepoint.com/personal/maurilyn_junior_etec_sp_gov_br/Documents/Pessoais/[VNL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2025.xlsx]Dummy'!#REF!,$AX$22=216),AND($AU4='https://etecspgov-my.sharepoint.com/personal/maurilyn_junior_etec_sp_gov_br/Documents/Pessoais/[VNL Feminina 2025.xlsx]Dummy'!#REF!,$AX$22=216),)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0F6A83-8A20-4128-AC08-526BDD0F4F5D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2c8c20e6-817c-474f-b9c2-eb2b1ac24837"/>
    <ds:schemaRef ds:uri="http://schemas.openxmlformats.org/package/2006/metadata/core-properties"/>
    <ds:schemaRef ds:uri="dc8c2798-6aba-4af7-93a4-b89253b0365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Jogos</vt:lpstr>
      <vt:lpstr>Finais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2025-06-13T16:43:43Z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