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D584DA95-F3B6-411F-8F2D-A3974AF7547B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A112" i="1" s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H99" i="1" s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A108" i="1" l="1"/>
  <c r="AQ94" i="1"/>
  <c r="AR93" i="1"/>
  <c r="AR74" i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Q42" i="1" l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J6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G12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H20" i="2"/>
  <c r="G13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I6" i="2" s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J14" i="2" s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AG43" i="1"/>
  <c r="H19" i="2" s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AQ41" i="1"/>
  <c r="AQ35" i="1"/>
  <c r="AQ27" i="1"/>
  <c r="AQ23" i="1"/>
  <c r="K13" i="2" s="1"/>
  <c r="AQ21" i="1"/>
  <c r="K3" i="2" s="1"/>
  <c r="AQ19" i="1"/>
  <c r="AQ29" i="1"/>
  <c r="K20" i="2" s="1"/>
  <c r="AP43" i="1"/>
  <c r="J8" i="2" s="1"/>
  <c r="AP39" i="1"/>
  <c r="AP37" i="1"/>
  <c r="J16" i="2" s="1"/>
  <c r="AP33" i="1"/>
  <c r="J20" i="2" s="1"/>
  <c r="AP25" i="1"/>
  <c r="J13" i="2" s="1"/>
  <c r="AG9" i="1"/>
  <c r="AG15" i="1"/>
  <c r="AG13" i="1"/>
  <c r="AG11" i="1"/>
  <c r="AF15" i="1"/>
  <c r="G3" i="2" s="1"/>
  <c r="AF13" i="1"/>
  <c r="AF11" i="1"/>
  <c r="AF9" i="1"/>
  <c r="G4" i="2" s="1"/>
  <c r="AR7" i="1"/>
  <c r="AQ7" i="1"/>
  <c r="K7" i="2" s="1"/>
  <c r="AR12" i="1"/>
  <c r="AR10" i="1"/>
  <c r="L4" i="2" s="1"/>
  <c r="AR8" i="1"/>
  <c r="AQ8" i="1"/>
  <c r="AR14" i="1"/>
  <c r="AQ16" i="1"/>
  <c r="AG5" i="1"/>
  <c r="H15" i="2" s="1"/>
  <c r="AH5" i="1"/>
  <c r="I15" i="2" s="1"/>
  <c r="AF5" i="1"/>
  <c r="G15" i="2" l="1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34" i="2" s="1"/>
  <c r="G34" i="2" s="1"/>
  <c r="BA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A29" i="2"/>
  <c r="A33" i="2"/>
  <c r="A32" i="2"/>
  <c r="B44" i="2" l="1"/>
  <c r="B38" i="2"/>
  <c r="B39" i="2"/>
  <c r="C37" i="2"/>
  <c r="C4" i="3" s="1"/>
  <c r="C44" i="2"/>
  <c r="G4" i="3" s="1"/>
  <c r="B40" i="2"/>
  <c r="C38" i="2"/>
  <c r="C5" i="3" s="1"/>
  <c r="B42" i="2"/>
  <c r="B37" i="2"/>
  <c r="C40" i="2"/>
  <c r="C7" i="3" s="1"/>
  <c r="C43" i="2"/>
  <c r="G5" i="3" s="1"/>
  <c r="C41" i="2"/>
  <c r="G7" i="3" s="1"/>
  <c r="C42" i="2"/>
  <c r="G6" i="3" s="1"/>
  <c r="B41" i="2"/>
  <c r="C39" i="2"/>
  <c r="C6" i="3" s="1"/>
  <c r="B43" i="2"/>
</calcChain>
</file>

<file path=xl/sharedStrings.xml><?xml version="1.0" encoding="utf-8"?>
<sst xmlns="http://schemas.openxmlformats.org/spreadsheetml/2006/main" count="1612" uniqueCount="106">
  <si>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</si>
  <si>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</si>
  <si>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</si>
  <si>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</si>
  <si>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</si>
  <si>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</si>
  <si>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</si>
  <si>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</si>
  <si>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</si>
  <si>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</si>
  <si>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</si>
  <si>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</si>
  <si>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</si>
  <si>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</si>
  <si>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</si>
  <si>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</si>
  <si>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</si>
  <si>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</si>
  <si>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</si>
  <si>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</si>
  <si>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</si>
  <si>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</si>
  <si>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</si>
  <si>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</si>
  <si>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</si>
  <si>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</si>
  <si>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</si>
  <si>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</si>
  <si>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</si>
  <si>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</si>
  <si>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</si>
  <si>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</si>
  <si>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</si>
  <si>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</si>
  <si>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</si>
  <si>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</si>
  <si>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</si>
  <si>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</si>
  <si>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</si>
  <si>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</si>
  <si>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</si>
  <si>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</si>
  <si>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</si>
  <si>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</si>
  <si>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</si>
  <si>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</si>
  <si>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</si>
  <si>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</si>
  <si>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</si>
  <si>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</si>
  <si>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</si>
  <si>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</si>
  <si>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</si>
  <si>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</si>
  <si>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</si>
  <si>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</si>
  <si>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</si>
  <si>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</si>
  <si>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</si>
  <si>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</si>
  <si>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</si>
  <si>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</si>
  <si>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</si>
  <si>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</si>
  <si>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</si>
  <si>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</si>
  <si>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</si>
  <si>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</si>
  <si>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</si>
  <si>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</si>
  <si>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</si>
  <si>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</si>
  <si>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</si>
  <si>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</si>
  <si>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</si>
  <si>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</si>
  <si>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</si>
  <si>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</si>
  <si>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</si>
  <si>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</si>
  <si>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</si>
  <si>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</si>
  <si>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</si>
  <si>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</si>
  <si>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</si>
  <si>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</si>
  <si>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</si>
  <si>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</si>
  <si>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</si>
  <si>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</si>
  <si>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</si>
  <si>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</si>
  <si>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</si>
  <si>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</si>
  <si>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</si>
  <si>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</si>
  <si>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</si>
  <si>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</si>
  <si>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</si>
  <si>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</si>
  <si>
    <t>Planilha feita por:</t>
  </si>
  <si>
    <t>Maurilyn Júnior</t>
  </si>
  <si>
    <t>maurilyn@gmail.com</t>
  </si>
  <si>
    <t>github.com/maurilyn</t>
  </si>
  <si>
    <t>linkedin/maurilyn</t>
  </si>
  <si>
    <t>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</si>
</sst>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25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D700"/>
      <color rgb="FFCD7F3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2025%20FIVB%20Women's%20Volleyball%20World%20Champion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Preliminary"/>
      <sheetName val="Final Roun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8" t="s">
        <v>14</v>
      </c>
      <c r="E1" s="58"/>
      <c r="F1" s="58"/>
      <c r="G1" s="58" t="s">
        <v>54</v>
      </c>
      <c r="H1" s="58"/>
      <c r="I1" s="58"/>
      <c r="J1" s="58"/>
      <c r="K1" s="58"/>
      <c r="L1" s="58"/>
      <c r="M1" s="58" t="s">
        <v>55</v>
      </c>
      <c r="N1" s="58"/>
      <c r="O1" s="58"/>
      <c r="P1" s="58" t="s">
        <v>56</v>
      </c>
      <c r="Q1" s="58"/>
      <c r="R1" s="58"/>
      <c r="S1" s="58" t="s">
        <v>57</v>
      </c>
      <c r="T1" s="58"/>
      <c r="U1" s="58"/>
      <c r="V1" s="58"/>
      <c r="W1" s="58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12</v>
      </c>
      <c r="B3" s="1" t="s">
        <v>42</v>
      </c>
      <c r="C3" s="1">
        <f>SUM(G3*3,H3*3,I3*2,J3)</f>
        <v>15</v>
      </c>
      <c r="D3" s="1">
        <f>E3+F3</f>
        <v>10</v>
      </c>
      <c r="E3" s="1">
        <f>COUNTIF(Jogos!AB:AB,Dummy!B3)</f>
        <v>4</v>
      </c>
      <c r="F3" s="1">
        <f>COUNTIF(Jogos!AL:AL,Dummy!B3)</f>
        <v>6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0</v>
      </c>
      <c r="J3" s="1">
        <f>SUMIF(Jogos!$AL:$AL,Dummy!$B3,Jogos!AP:AP)</f>
        <v>3</v>
      </c>
      <c r="K3" s="1">
        <f>SUMIF(Jogos!$AL:$AL,Dummy!$B3,Jogos!AQ:AQ)</f>
        <v>3</v>
      </c>
      <c r="L3" s="1">
        <f>SUMIF(Jogos!$AL:$AL,Dummy!$B3,Jogos!AR:AR)</f>
        <v>0</v>
      </c>
      <c r="M3" s="1">
        <f>SUMIF(Jogos!AB:AB,B3,Jogos!AD:AD)+SUMIF(Jogos!AL:AL,B3,Jogos!AN:AN)</f>
        <v>21</v>
      </c>
      <c r="N3" s="1">
        <f>SUMIF(Jogos!AB:AB,B3,Jogos!AE:AE)+SUMIF(Jogos!AL:AL,B3,Jogos!AO:AO)</f>
        <v>22</v>
      </c>
      <c r="O3" s="15">
        <f>IFERROR((M3/N3)*1000,"MAX")</f>
        <v>954.54545454545462</v>
      </c>
      <c r="P3" s="1">
        <f>SUMIF(Jogos!AB:AB,B3,Jogos!AI:AI)+SUMIF(Jogos!AL:AL,B3,Jogos!AS:AS)</f>
        <v>988</v>
      </c>
      <c r="Q3" s="1">
        <f>SUMIF(Jogos!AB:AB,B3,Jogos!AJ:AJ)+SUMIF(Jogos!AL:AL,B3,Jogos!AT:AT)</f>
        <v>984</v>
      </c>
      <c r="R3" s="15">
        <f t="shared" ref="R3:R20" si="0">IFERROR((P3/Q3)*1000,"MAX")</f>
        <v>1004.0650406504066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10</v>
      </c>
      <c r="B4" s="1" t="s">
        <v>94</v>
      </c>
      <c r="C4" s="1">
        <f t="shared" ref="C4:C20" si="2">SUM(G4*3,H4*3,I4*2,J4)</f>
        <v>14</v>
      </c>
      <c r="D4" s="1">
        <f t="shared" ref="D4:D20" si="3">E4+F4</f>
        <v>10</v>
      </c>
      <c r="E4" s="1">
        <f>COUNTIF(Jogos!AB:AB,Dummy!B4)</f>
        <v>5</v>
      </c>
      <c r="F4" s="1">
        <f>COUNTIF(Jogos!AL:AL,Dummy!B4)</f>
        <v>5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2</v>
      </c>
      <c r="J4" s="1">
        <f>SUMIF(Jogos!$AL:$AL,Dummy!$B4,Jogos!AP:AP)</f>
        <v>1</v>
      </c>
      <c r="K4" s="1">
        <f>SUMIF(Jogos!$AL:$AL,Dummy!$B4,Jogos!AQ:AQ)</f>
        <v>3</v>
      </c>
      <c r="L4" s="1">
        <f>SUMIF(Jogos!$AL:$AL,Dummy!$B4,Jogos!AR:AR)</f>
        <v>1</v>
      </c>
      <c r="M4" s="1">
        <f>SUMIF(Jogos!AB:AB,B4,Jogos!AD:AD)+SUMIF(Jogos!AL:AL,B4,Jogos!AN:AN)</f>
        <v>20</v>
      </c>
      <c r="N4" s="1">
        <f>SUMIF(Jogos!AB:AB,B4,Jogos!AE:AE)+SUMIF(Jogos!AL:AL,B4,Jogos!AO:AO)</f>
        <v>21</v>
      </c>
      <c r="O4" s="15">
        <f t="shared" ref="O4:O20" si="4">IFERROR((M4/N4)*1000,"MAX")</f>
        <v>952.38095238095229</v>
      </c>
      <c r="P4" s="1">
        <f>SUMIF(Jogos!AB:AB,B4,Jogos!AI:AI)+SUMIF(Jogos!AL:AL,B4,Jogos!AS:AS)</f>
        <v>921</v>
      </c>
      <c r="Q4" s="1">
        <f>SUMIF(Jogos!AB:AB,B4,Jogos!AJ:AJ)+SUMIF(Jogos!AL:AL,B4,Jogos!AT:AT)</f>
        <v>918</v>
      </c>
      <c r="R4" s="15">
        <f t="shared" si="0"/>
        <v>1003.2679738562091</v>
      </c>
      <c r="S4" s="1">
        <f t="shared" ref="S4:S20" si="5">SUMPRODUCT(($E$3:$E$20=E4)*($C$3:$C$20&gt;C4))</f>
        <v>1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1</v>
      </c>
      <c r="B5" s="1" t="s">
        <v>48</v>
      </c>
      <c r="C5" s="1">
        <f t="shared" si="2"/>
        <v>23</v>
      </c>
      <c r="D5" s="1">
        <f t="shared" si="3"/>
        <v>9</v>
      </c>
      <c r="E5" s="1">
        <f>COUNTIF(Jogos!AB:AB,Dummy!B5)</f>
        <v>8</v>
      </c>
      <c r="F5" s="1">
        <f>COUNTIF(Jogos!AL:AL,Dummy!B5)</f>
        <v>1</v>
      </c>
      <c r="G5" s="1">
        <f>SUMIF(Jogos!$AB:$AB,Dummy!$B5,Jogos!AF:AF)</f>
        <v>4</v>
      </c>
      <c r="H5" s="1">
        <f>SUMIF(Jogos!$AB:$AB,Dummy!$B5,Jogos!AG:AG)</f>
        <v>2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26</v>
      </c>
      <c r="N5" s="1">
        <f>SUMIF(Jogos!AB:AB,B5,Jogos!AE:AE)+SUMIF(Jogos!AL:AL,B5,Jogos!AO:AO)</f>
        <v>9</v>
      </c>
      <c r="O5" s="15">
        <f t="shared" si="4"/>
        <v>2888.8888888888887</v>
      </c>
      <c r="P5" s="1">
        <f>SUMIF(Jogos!AB:AB,B5,Jogos!AI:AI)+SUMIF(Jogos!AL:AL,B5,Jogos!AS:AS)</f>
        <v>823</v>
      </c>
      <c r="Q5" s="1">
        <f>SUMIF(Jogos!AB:AB,B5,Jogos!AJ:AJ)+SUMIF(Jogos!AL:AL,B5,Jogos!AT:AT)</f>
        <v>746</v>
      </c>
      <c r="R5" s="15">
        <f t="shared" si="0"/>
        <v>1103.2171581769437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13</v>
      </c>
      <c r="B6" s="1" t="s">
        <v>49</v>
      </c>
      <c r="C6" s="1">
        <f t="shared" si="2"/>
        <v>12</v>
      </c>
      <c r="D6" s="1">
        <f t="shared" si="3"/>
        <v>9</v>
      </c>
      <c r="E6" s="1">
        <f>COUNTIF(Jogos!AB:AB,Dummy!B6)</f>
        <v>4</v>
      </c>
      <c r="F6" s="1">
        <f>COUNTIF(Jogos!AL:AL,Dummy!B6)</f>
        <v>5</v>
      </c>
      <c r="G6" s="1">
        <f>SUMIF(Jogos!$AB:$AB,Dummy!$B6,Jogos!AF:AF)</f>
        <v>2</v>
      </c>
      <c r="H6" s="1">
        <f>SUMIF(Jogos!$AB:$AB,Dummy!$B6,Jogos!AG:AG)</f>
        <v>1</v>
      </c>
      <c r="I6" s="1">
        <f>SUMIF(Jogos!$AB:$AB,Dummy!$B6,Jogos!AH:AH)</f>
        <v>1</v>
      </c>
      <c r="J6" s="1">
        <f>SUMIF(Jogos!$AL:$AL,Dummy!$B6,Jogos!AP:AP)</f>
        <v>1</v>
      </c>
      <c r="K6" s="1">
        <f>SUMIF(Jogos!$AL:$AL,Dummy!$B6,Jogos!AQ:AQ)</f>
        <v>2</v>
      </c>
      <c r="L6" s="1">
        <f>SUMIF(Jogos!$AL:$AL,Dummy!$B6,Jogos!AR:AR)</f>
        <v>2</v>
      </c>
      <c r="M6" s="1">
        <f>SUMIF(Jogos!AB:AB,B6,Jogos!AD:AD)+SUMIF(Jogos!AL:AL,B6,Jogos!AN:AN)</f>
        <v>16</v>
      </c>
      <c r="N6" s="1">
        <f>SUMIF(Jogos!AB:AB,B6,Jogos!AE:AE)+SUMIF(Jogos!AL:AL,B6,Jogos!AO:AO)</f>
        <v>18</v>
      </c>
      <c r="O6" s="15">
        <f t="shared" si="4"/>
        <v>888.8888888888888</v>
      </c>
      <c r="P6" s="1">
        <f>SUMIF(Jogos!AB:AB,B6,Jogos!AI:AI)+SUMIF(Jogos!AL:AL,B6,Jogos!AS:AS)</f>
        <v>758</v>
      </c>
      <c r="Q6" s="1">
        <f>SUMIF(Jogos!AB:AB,B6,Jogos!AJ:AJ)+SUMIF(Jogos!AL:AL,B6,Jogos!AT:AT)</f>
        <v>785</v>
      </c>
      <c r="R6" s="15">
        <f t="shared" si="0"/>
        <v>965.60509554140128</v>
      </c>
      <c r="S6" s="1">
        <f t="shared" si="5"/>
        <v>1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14</v>
      </c>
      <c r="B7" s="1" t="s">
        <v>50</v>
      </c>
      <c r="C7" s="1">
        <f t="shared" si="2"/>
        <v>11</v>
      </c>
      <c r="D7" s="1">
        <f t="shared" si="3"/>
        <v>9</v>
      </c>
      <c r="E7" s="1">
        <f>COUNTIF(Jogos!AB:AB,Dummy!B7)</f>
        <v>3</v>
      </c>
      <c r="F7" s="1">
        <f>COUNTIF(Jogos!AL:AL,Dummy!B7)</f>
        <v>6</v>
      </c>
      <c r="G7" s="1">
        <f>SUMIF(Jogos!$AB:$AB,Dummy!$B7,Jogos!AF:AF)</f>
        <v>2</v>
      </c>
      <c r="H7" s="1">
        <f>SUMIF(Jogos!$AB:$AB,Dummy!$B7,Jogos!AG:AG)</f>
        <v>0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1</v>
      </c>
      <c r="L7" s="1">
        <f>SUMIF(Jogos!$AL:$AL,Dummy!$B7,Jogos!AR:AR)</f>
        <v>2</v>
      </c>
      <c r="M7" s="1">
        <f>SUMIF(Jogos!AB:AB,B7,Jogos!AD:AD)+SUMIF(Jogos!AL:AL,B7,Jogos!AN:AN)</f>
        <v>16</v>
      </c>
      <c r="N7" s="1">
        <f>SUMIF(Jogos!AB:AB,B7,Jogos!AE:AE)+SUMIF(Jogos!AL:AL,B7,Jogos!AO:AO)</f>
        <v>20</v>
      </c>
      <c r="O7" s="15">
        <f t="shared" si="4"/>
        <v>800</v>
      </c>
      <c r="P7" s="1">
        <f>SUMIF(Jogos!AB:AB,B7,Jogos!AI:AI)+SUMIF(Jogos!AL:AL,B7,Jogos!AS:AS)</f>
        <v>796</v>
      </c>
      <c r="Q7" s="1">
        <f>SUMIF(Jogos!AB:AB,B7,Jogos!AJ:AJ)+SUMIF(Jogos!AL:AL,B7,Jogos!AT:AT)</f>
        <v>812</v>
      </c>
      <c r="R7" s="15">
        <f t="shared" si="0"/>
        <v>980.29556650246309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16</v>
      </c>
      <c r="B8" s="1" t="s">
        <v>51</v>
      </c>
      <c r="C8" s="1">
        <f t="shared" si="2"/>
        <v>7</v>
      </c>
      <c r="D8" s="1">
        <f t="shared" si="3"/>
        <v>10</v>
      </c>
      <c r="E8" s="1">
        <f>COUNTIF(Jogos!AB:AB,Dummy!B8)</f>
        <v>2</v>
      </c>
      <c r="F8" s="1">
        <f>COUNTIF(Jogos!AL:AL,Dummy!B8)</f>
        <v>8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0</v>
      </c>
      <c r="J8" s="1">
        <f>SUMIF(Jogos!$AL:$AL,Dummy!$B8,Jogos!AP:AP)</f>
        <v>1</v>
      </c>
      <c r="K8" s="1">
        <f>SUMIF(Jogos!$AL:$AL,Dummy!$B8,Jogos!AQ:AQ)</f>
        <v>1</v>
      </c>
      <c r="L8" s="1">
        <f>SUMIF(Jogos!$AL:$AL,Dummy!$B8,Jogos!AR:AR)</f>
        <v>6</v>
      </c>
      <c r="M8" s="1">
        <f>SUMIF(Jogos!AB:AB,B8,Jogos!AD:AD)+SUMIF(Jogos!AL:AL,B8,Jogos!AN:AN)</f>
        <v>9</v>
      </c>
      <c r="N8" s="1">
        <f>SUMIF(Jogos!AB:AB,B8,Jogos!AE:AE)+SUMIF(Jogos!AL:AL,B8,Jogos!AO:AO)</f>
        <v>25</v>
      </c>
      <c r="O8" s="15">
        <f t="shared" si="4"/>
        <v>360</v>
      </c>
      <c r="P8" s="1">
        <f>SUMIF(Jogos!AB:AB,B8,Jogos!AI:AI)+SUMIF(Jogos!AL:AL,B8,Jogos!AS:AS)</f>
        <v>714</v>
      </c>
      <c r="Q8" s="1">
        <f>SUMIF(Jogos!AB:AB,B8,Jogos!AJ:AJ)+SUMIF(Jogos!AL:AL,B8,Jogos!AT:AT)</f>
        <v>802</v>
      </c>
      <c r="R8" s="15">
        <f t="shared" si="0"/>
        <v>890.27431421446374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95</v>
      </c>
      <c r="C9" s="1">
        <f t="shared" si="2"/>
        <v>18</v>
      </c>
      <c r="D9" s="1">
        <f t="shared" si="3"/>
        <v>10</v>
      </c>
      <c r="E9" s="1">
        <f>COUNTIF(Jogos!AB:AB,Dummy!B9)</f>
        <v>6</v>
      </c>
      <c r="F9" s="1">
        <f>COUNTIF(Jogos!AL:AL,Dummy!B9)</f>
        <v>4</v>
      </c>
      <c r="G9" s="1">
        <f>SUMIF(Jogos!$AB:$AB,Dummy!$B9,Jogos!AF:AF)</f>
        <v>0</v>
      </c>
      <c r="H9" s="1">
        <f>SUMIF(Jogos!$AB:$AB,Dummy!$B9,Jogos!AG:AG)</f>
        <v>4</v>
      </c>
      <c r="I9" s="1">
        <f>SUMIF(Jogos!$AB:$AB,Dummy!$B9,Jogos!AH:AH)</f>
        <v>2</v>
      </c>
      <c r="J9" s="1">
        <f>SUMIF(Jogos!$AL:$AL,Dummy!$B9,Jogos!AP:AP)</f>
        <v>2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24</v>
      </c>
      <c r="N9" s="1">
        <f>SUMIF(Jogos!AB:AB,B9,Jogos!AE:AE)+SUMIF(Jogos!AL:AL,B9,Jogos!AO:AO)</f>
        <v>20</v>
      </c>
      <c r="O9" s="15">
        <f t="shared" si="4"/>
        <v>1200</v>
      </c>
      <c r="P9" s="1">
        <f>SUMIF(Jogos!AB:AB,B9,Jogos!AI:AI)+SUMIF(Jogos!AL:AL,B9,Jogos!AS:AS)</f>
        <v>989</v>
      </c>
      <c r="Q9" s="1">
        <f>SUMIF(Jogos!AB:AB,B9,Jogos!AJ:AJ)+SUMIF(Jogos!AL:AL,B9,Jogos!AT:AT)</f>
        <v>962</v>
      </c>
      <c r="R9" s="15">
        <f t="shared" si="0"/>
        <v>1028.066528066528</v>
      </c>
      <c r="S9" s="1">
        <f t="shared" si="5"/>
        <v>0</v>
      </c>
      <c r="T9" s="1">
        <f t="shared" si="6"/>
        <v>2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8</v>
      </c>
      <c r="B10" s="1" t="s">
        <v>96</v>
      </c>
      <c r="C10" s="1">
        <f t="shared" si="2"/>
        <v>17</v>
      </c>
      <c r="D10" s="1">
        <f t="shared" si="3"/>
        <v>10</v>
      </c>
      <c r="E10" s="1">
        <f>COUNTIF(Jogos!AB:AB,Dummy!B10)</f>
        <v>6</v>
      </c>
      <c r="F10" s="1">
        <f>COUNTIF(Jogos!AL:AL,Dummy!B10)</f>
        <v>4</v>
      </c>
      <c r="G10" s="1">
        <f>SUMIF(Jogos!$AB:$AB,Dummy!$B10,Jogos!AF:AF)</f>
        <v>2</v>
      </c>
      <c r="H10" s="1">
        <f>SUMIF(Jogos!$AB:$AB,Dummy!$B10,Jogos!AG:AG)</f>
        <v>3</v>
      </c>
      <c r="I10" s="1">
        <f>SUMIF(Jogos!$AB:$AB,Dummy!$B10,Jogos!AH:AH)</f>
        <v>1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3</v>
      </c>
      <c r="M10" s="1">
        <f>SUMIF(Jogos!AB:AB,B10,Jogos!AD:AD)+SUMIF(Jogos!AL:AL,B10,Jogos!AN:AN)</f>
        <v>19</v>
      </c>
      <c r="N10" s="1">
        <f>SUMIF(Jogos!AB:AB,B10,Jogos!AE:AE)+SUMIF(Jogos!AL:AL,B10,Jogos!AO:AO)</f>
        <v>17</v>
      </c>
      <c r="O10" s="15">
        <f t="shared" si="4"/>
        <v>1117.6470588235295</v>
      </c>
      <c r="P10" s="1">
        <f>SUMIF(Jogos!AB:AB,B10,Jogos!AI:AI)+SUMIF(Jogos!AL:AL,B10,Jogos!AS:AS)</f>
        <v>834</v>
      </c>
      <c r="Q10" s="1">
        <f>SUMIF(Jogos!AB:AB,B10,Jogos!AJ:AJ)+SUMIF(Jogos!AL:AL,B10,Jogos!AT:AT)</f>
        <v>806</v>
      </c>
      <c r="R10" s="15">
        <f t="shared" si="0"/>
        <v>1034.7394540942928</v>
      </c>
      <c r="S10" s="1">
        <f t="shared" si="5"/>
        <v>3</v>
      </c>
      <c r="T10" s="1">
        <f t="shared" si="6"/>
        <v>0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11</v>
      </c>
      <c r="B11" s="1" t="s">
        <v>52</v>
      </c>
      <c r="C11" s="1">
        <f t="shared" si="2"/>
        <v>13</v>
      </c>
      <c r="D11" s="1">
        <f t="shared" si="3"/>
        <v>9</v>
      </c>
      <c r="E11" s="1">
        <f>COUNTIF(Jogos!AB:AB,Dummy!B11)</f>
        <v>5</v>
      </c>
      <c r="F11" s="1">
        <f>COUNTIF(Jogos!AL:AL,Dummy!B11)</f>
        <v>4</v>
      </c>
      <c r="G11" s="1">
        <f>SUMIF(Jogos!$AB:$AB,Dummy!$B11,Jogos!AF:AF)</f>
        <v>2</v>
      </c>
      <c r="H11" s="1">
        <f>SUMIF(Jogos!$AB:$AB,Dummy!$B11,Jogos!AG:AG)</f>
        <v>1</v>
      </c>
      <c r="I11" s="1">
        <f>SUMIF(Jogos!$AB:$AB,Dummy!$B11,Jogos!AH:AH)</f>
        <v>2</v>
      </c>
      <c r="J11" s="1">
        <f>SUMIF(Jogos!$AL:$AL,Dummy!$B11,Jogos!AP:AP)</f>
        <v>0</v>
      </c>
      <c r="K11" s="1">
        <f>SUMIF(Jogos!$AL:$AL,Dummy!$B11,Jogos!AQ:AQ)</f>
        <v>1</v>
      </c>
      <c r="L11" s="1">
        <f>SUMIF(Jogos!$AL:$AL,Dummy!$B11,Jogos!AR:AR)</f>
        <v>3</v>
      </c>
      <c r="M11" s="1">
        <f>SUMIF(Jogos!AB:AB,B11,Jogos!AD:AD)+SUMIF(Jogos!AL:AL,B11,Jogos!AN:AN)</f>
        <v>16</v>
      </c>
      <c r="N11" s="1">
        <f>SUMIF(Jogos!AB:AB,B11,Jogos!AE:AE)+SUMIF(Jogos!AL:AL,B11,Jogos!AO:AO)</f>
        <v>17</v>
      </c>
      <c r="O11" s="15">
        <f t="shared" si="4"/>
        <v>941.17647058823525</v>
      </c>
      <c r="P11" s="1">
        <f>SUMIF(Jogos!AB:AB,B11,Jogos!AI:AI)+SUMIF(Jogos!AL:AL,B11,Jogos!AS:AS)</f>
        <v>749</v>
      </c>
      <c r="Q11" s="1">
        <f>SUMIF(Jogos!AB:AB,B11,Jogos!AJ:AJ)+SUMIF(Jogos!AL:AL,B11,Jogos!AT:AT)</f>
        <v>763</v>
      </c>
      <c r="R11" s="15">
        <f t="shared" si="0"/>
        <v>981.65137614678895</v>
      </c>
      <c r="S11" s="1">
        <f t="shared" si="5"/>
        <v>2</v>
      </c>
      <c r="T11" s="1">
        <f t="shared" si="6"/>
        <v>0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5</v>
      </c>
      <c r="B12" s="1" t="s">
        <v>41</v>
      </c>
      <c r="C12" s="1">
        <f t="shared" si="2"/>
        <v>18</v>
      </c>
      <c r="D12" s="1">
        <f t="shared" si="3"/>
        <v>9</v>
      </c>
      <c r="E12" s="1">
        <f>COUNTIF(Jogos!AB:AB,Dummy!B12)</f>
        <v>6</v>
      </c>
      <c r="F12" s="1">
        <f>COUNTIF(Jogos!AL:AL,Dummy!B12)</f>
        <v>3</v>
      </c>
      <c r="G12" s="1">
        <f>SUMIF(Jogos!$AB:$AB,Dummy!$B12,Jogos!AF:AF)</f>
        <v>3</v>
      </c>
      <c r="H12" s="1">
        <f>SUMIF(Jogos!$AB:$AB,Dummy!$B12,Jogos!AG:AG)</f>
        <v>2</v>
      </c>
      <c r="I12" s="1">
        <f>SUMIF(Jogos!$AB:$AB,Dummy!$B12,Jogos!AH:AH)</f>
        <v>1</v>
      </c>
      <c r="J12" s="1">
        <f>SUMIF(Jogos!$AL:$AL,Dummy!$B12,Jogos!AP:AP)</f>
        <v>1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22</v>
      </c>
      <c r="N12" s="1">
        <f>SUMIF(Jogos!AB:AB,B12,Jogos!AE:AE)+SUMIF(Jogos!AL:AL,B12,Jogos!AO:AO)</f>
        <v>13</v>
      </c>
      <c r="O12" s="15">
        <f t="shared" si="4"/>
        <v>1692.3076923076924</v>
      </c>
      <c r="P12" s="1">
        <f>SUMIF(Jogos!AB:AB,B12,Jogos!AI:AI)+SUMIF(Jogos!AL:AL,B12,Jogos!AS:AS)</f>
        <v>827</v>
      </c>
      <c r="Q12" s="1">
        <f>SUMIF(Jogos!AB:AB,B12,Jogos!AJ:AJ)+SUMIF(Jogos!AL:AL,B12,Jogos!AT:AT)</f>
        <v>776</v>
      </c>
      <c r="R12" s="15">
        <f t="shared" si="0"/>
        <v>1065.7216494845361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9</v>
      </c>
      <c r="B13" s="1" t="s">
        <v>97</v>
      </c>
      <c r="C13" s="1">
        <f t="shared" si="2"/>
        <v>16</v>
      </c>
      <c r="D13" s="1">
        <f t="shared" si="3"/>
        <v>10</v>
      </c>
      <c r="E13" s="1">
        <f>COUNTIF(Jogos!AB:AB,Dummy!B13)</f>
        <v>5</v>
      </c>
      <c r="F13" s="1">
        <f>COUNTIF(Jogos!AL:AL,Dummy!B13)</f>
        <v>5</v>
      </c>
      <c r="G13" s="1">
        <f>SUMIF(Jogos!$AB:$AB,Dummy!$B13,Jogos!AF:AF)</f>
        <v>1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3</v>
      </c>
      <c r="K13" s="1">
        <f>SUMIF(Jogos!$AL:$AL,Dummy!$B13,Jogos!AQ:AQ)</f>
        <v>1</v>
      </c>
      <c r="L13" s="1">
        <f>SUMIF(Jogos!$AL:$AL,Dummy!$B13,Jogos!AR:AR)</f>
        <v>1</v>
      </c>
      <c r="M13" s="1">
        <f>SUMIF(Jogos!AB:AB,B13,Jogos!AD:AD)+SUMIF(Jogos!AL:AL,B13,Jogos!AN:AN)</f>
        <v>22</v>
      </c>
      <c r="N13" s="1">
        <f>SUMIF(Jogos!AB:AB,B13,Jogos!AE:AE)+SUMIF(Jogos!AL:AL,B13,Jogos!AO:AO)</f>
        <v>21</v>
      </c>
      <c r="O13" s="15">
        <f t="shared" si="4"/>
        <v>1047.6190476190477</v>
      </c>
      <c r="P13" s="1">
        <f>SUMIF(Jogos!AB:AB,B13,Jogos!AI:AI)+SUMIF(Jogos!AL:AL,B13,Jogos!AS:AS)</f>
        <v>949</v>
      </c>
      <c r="Q13" s="1">
        <f>SUMIF(Jogos!AB:AB,B13,Jogos!AJ:AJ)+SUMIF(Jogos!AL:AL,B13,Jogos!AT:AT)</f>
        <v>944</v>
      </c>
      <c r="R13" s="15">
        <f t="shared" si="0"/>
        <v>1005.2966101694916</v>
      </c>
      <c r="S13" s="1">
        <f t="shared" si="5"/>
        <v>0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2</v>
      </c>
      <c r="B14" s="1" t="s">
        <v>39</v>
      </c>
      <c r="C14" s="1">
        <f t="shared" si="2"/>
        <v>22</v>
      </c>
      <c r="D14" s="1">
        <f t="shared" si="3"/>
        <v>10</v>
      </c>
      <c r="E14" s="1">
        <f>COUNTIF(Jogos!AB:AB,Dummy!B14)</f>
        <v>8</v>
      </c>
      <c r="F14" s="1">
        <f>COUNTIF(Jogos!AL:AL,Dummy!B14)</f>
        <v>2</v>
      </c>
      <c r="G14" s="1">
        <f>SUMIF(Jogos!$AB:$AB,Dummy!$B14,Jogos!AF:AF)</f>
        <v>3</v>
      </c>
      <c r="H14" s="1">
        <f>SUMIF(Jogos!$AB:$AB,Dummy!$B14,Jogos!AG:AG)</f>
        <v>2</v>
      </c>
      <c r="I14" s="1">
        <f>SUMIF(Jogos!$AB:$AB,Dummy!$B14,Jogos!AH:AH)</f>
        <v>3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27</v>
      </c>
      <c r="N14" s="1">
        <f>SUMIF(Jogos!AB:AB,B14,Jogos!AE:AE)+SUMIF(Jogos!AL:AL,B14,Jogos!AO:AO)</f>
        <v>14</v>
      </c>
      <c r="O14" s="15">
        <f t="shared" si="4"/>
        <v>1928.5714285714287</v>
      </c>
      <c r="P14" s="1">
        <f>SUMIF(Jogos!AB:AB,B14,Jogos!AI:AI)+SUMIF(Jogos!AL:AL,B14,Jogos!AS:AS)</f>
        <v>950</v>
      </c>
      <c r="Q14" s="1">
        <f>SUMIF(Jogos!AB:AB,B14,Jogos!AJ:AJ)+SUMIF(Jogos!AL:AL,B14,Jogos!AT:AT)</f>
        <v>843</v>
      </c>
      <c r="R14" s="15">
        <f t="shared" si="0"/>
        <v>1126.9276393831553</v>
      </c>
      <c r="S14" s="1">
        <f t="shared" si="5"/>
        <v>1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3</v>
      </c>
      <c r="B15" s="1" t="s">
        <v>29</v>
      </c>
      <c r="C15" s="1">
        <f t="shared" si="2"/>
        <v>20</v>
      </c>
      <c r="D15" s="1">
        <f t="shared" si="3"/>
        <v>10</v>
      </c>
      <c r="E15" s="1">
        <f>COUNTIF(Jogos!AB:AB,Dummy!B15)</f>
        <v>7</v>
      </c>
      <c r="F15" s="1">
        <f>COUNTIF(Jogos!AL:AL,Dummy!B15)</f>
        <v>3</v>
      </c>
      <c r="G15" s="1">
        <f>SUMIF(Jogos!$AB:$AB,Dummy!$B15,Jogos!AF:AF)</f>
        <v>4</v>
      </c>
      <c r="H15" s="1">
        <f>SUMIF(Jogos!$AB:$AB,Dummy!$B15,Jogos!AG:AG)</f>
        <v>1</v>
      </c>
      <c r="I15" s="1">
        <f>SUMIF(Jogos!$AB:$AB,Dummy!$B15,Jogos!AH:AH)</f>
        <v>2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1</v>
      </c>
      <c r="M15" s="1">
        <f>SUMIF(Jogos!AB:AB,B15,Jogos!AD:AD)+SUMIF(Jogos!AL:AL,B15,Jogos!AN:AN)</f>
        <v>24</v>
      </c>
      <c r="N15" s="1">
        <f>SUMIF(Jogos!AB:AB,B15,Jogos!AE:AE)+SUMIF(Jogos!AL:AL,B15,Jogos!AO:AO)</f>
        <v>14</v>
      </c>
      <c r="O15" s="15">
        <f t="shared" si="4"/>
        <v>1714.2857142857142</v>
      </c>
      <c r="P15" s="1">
        <f>SUMIF(Jogos!AB:AB,B15,Jogos!AI:AI)+SUMIF(Jogos!AL:AL,B15,Jogos!AS:AS)</f>
        <v>891</v>
      </c>
      <c r="Q15" s="1">
        <f>SUMIF(Jogos!AB:AB,B15,Jogos!AJ:AJ)+SUMIF(Jogos!AL:AL,B15,Jogos!AT:AT)</f>
        <v>839</v>
      </c>
      <c r="R15" s="15">
        <f t="shared" si="0"/>
        <v>1061.9785458879619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17</v>
      </c>
      <c r="B16" s="1" t="s">
        <v>37</v>
      </c>
      <c r="C16" s="1">
        <f t="shared" si="2"/>
        <v>5</v>
      </c>
      <c r="D16" s="1">
        <f t="shared" si="3"/>
        <v>10</v>
      </c>
      <c r="E16" s="1">
        <f>COUNTIF(Jogos!AB:AB,Dummy!B16)</f>
        <v>1</v>
      </c>
      <c r="F16" s="1">
        <f>COUNTIF(Jogos!AL:AL,Dummy!B16)</f>
        <v>9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2</v>
      </c>
      <c r="K16" s="1">
        <f>SUMIF(Jogos!$AL:$AL,Dummy!$B16,Jogos!AQ:AQ)</f>
        <v>4</v>
      </c>
      <c r="L16" s="1">
        <f>SUMIF(Jogos!$AL:$AL,Dummy!$B16,Jogos!AR:AR)</f>
        <v>3</v>
      </c>
      <c r="M16" s="1">
        <f>SUMIF(Jogos!AB:AB,B16,Jogos!AD:AD)+SUMIF(Jogos!AL:AL,B16,Jogos!AN:AN)</f>
        <v>11</v>
      </c>
      <c r="N16" s="1">
        <f>SUMIF(Jogos!AB:AB,B16,Jogos!AE:AE)+SUMIF(Jogos!AL:AL,B16,Jogos!AO:AO)</f>
        <v>28</v>
      </c>
      <c r="O16" s="15">
        <f t="shared" si="4"/>
        <v>392.85714285714283</v>
      </c>
      <c r="P16" s="1">
        <f>SUMIF(Jogos!AB:AB,B16,Jogos!AI:AI)+SUMIF(Jogos!AL:AL,B16,Jogos!AS:AS)</f>
        <v>834</v>
      </c>
      <c r="Q16" s="1">
        <f>SUMIF(Jogos!AB:AB,B16,Jogos!AJ:AJ)+SUMIF(Jogos!AL:AL,B16,Jogos!AT:AT)</f>
        <v>918</v>
      </c>
      <c r="R16" s="15">
        <f t="shared" si="0"/>
        <v>908.49673202614383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4</v>
      </c>
      <c r="B17" s="1" t="s">
        <v>40</v>
      </c>
      <c r="C17" s="1">
        <f t="shared" si="2"/>
        <v>20</v>
      </c>
      <c r="D17" s="1">
        <f t="shared" si="3"/>
        <v>10</v>
      </c>
      <c r="E17" s="1">
        <f>COUNTIF(Jogos!AB:AB,Dummy!B17)</f>
        <v>7</v>
      </c>
      <c r="F17" s="1">
        <f>COUNTIF(Jogos!AL:AL,Dummy!B17)</f>
        <v>3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2</v>
      </c>
      <c r="J17" s="1">
        <f>SUMIF(Jogos!$AL:$AL,Dummy!$B17,Jogos!AP:AP)</f>
        <v>1</v>
      </c>
      <c r="K17" s="1">
        <f>SUMIF(Jogos!$AL:$AL,Dummy!$B17,Jogos!AQ:AQ)</f>
        <v>2</v>
      </c>
      <c r="L17" s="1">
        <f>SUMIF(Jogos!$AL:$AL,Dummy!$B17,Jogos!AR:AR)</f>
        <v>0</v>
      </c>
      <c r="M17" s="1">
        <f>SUMIF(Jogos!AB:AB,B17,Jogos!AD:AD)+SUMIF(Jogos!AL:AL,B17,Jogos!AN:AN)</f>
        <v>25</v>
      </c>
      <c r="N17" s="1">
        <f>SUMIF(Jogos!AB:AB,B17,Jogos!AE:AE)+SUMIF(Jogos!AL:AL,B17,Jogos!AO:AO)</f>
        <v>15</v>
      </c>
      <c r="O17" s="15">
        <f t="shared" si="4"/>
        <v>1666.6666666666667</v>
      </c>
      <c r="P17" s="1">
        <f>SUMIF(Jogos!AB:AB,B17,Jogos!AI:AI)+SUMIF(Jogos!AL:AL,B17,Jogos!AS:AS)</f>
        <v>932</v>
      </c>
      <c r="Q17" s="1">
        <f>SUMIF(Jogos!AB:AB,B17,Jogos!AJ:AJ)+SUMIF(Jogos!AL:AL,B17,Jogos!AT:AT)</f>
        <v>908</v>
      </c>
      <c r="R17" s="15">
        <f t="shared" si="0"/>
        <v>1026.431718061674</v>
      </c>
      <c r="S17" s="1">
        <f t="shared" si="5"/>
        <v>0</v>
      </c>
      <c r="T17" s="1">
        <f t="shared" si="6"/>
        <v>1</v>
      </c>
      <c r="U17" s="1">
        <f t="shared" si="7"/>
        <v>0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18</v>
      </c>
      <c r="B18" s="1" t="s">
        <v>53</v>
      </c>
      <c r="C18" s="1">
        <f t="shared" si="2"/>
        <v>3</v>
      </c>
      <c r="D18" s="1">
        <f t="shared" si="3"/>
        <v>9</v>
      </c>
      <c r="E18" s="1">
        <f>COUNTIF(Jogos!AB:AB,Dummy!B18)</f>
        <v>1</v>
      </c>
      <c r="F18" s="1">
        <f>COUNTIF(Jogos!AL:AL,Dummy!B18)</f>
        <v>8</v>
      </c>
      <c r="G18" s="1">
        <f>SUMIF(Jogos!$AB:$AB,Dummy!$B18,Jogos!AF:AF)</f>
        <v>0</v>
      </c>
      <c r="H18" s="1">
        <f>SUMIF(Jogos!$AB:$AB,Dummy!$B18,Jogos!AG:AG)</f>
        <v>1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4</v>
      </c>
      <c r="L18" s="1">
        <f>SUMIF(Jogos!$AL:$AL,Dummy!$B18,Jogos!AR:AR)</f>
        <v>4</v>
      </c>
      <c r="M18" s="1">
        <f>SUMIF(Jogos!AB:AB,B18,Jogos!AD:AD)+SUMIF(Jogos!AL:AL,B18,Jogos!AN:AN)</f>
        <v>7</v>
      </c>
      <c r="N18" s="1">
        <f>SUMIF(Jogos!AB:AB,B18,Jogos!AE:AE)+SUMIF(Jogos!AL:AL,B18,Jogos!AO:AO)</f>
        <v>25</v>
      </c>
      <c r="O18" s="15">
        <f t="shared" si="4"/>
        <v>280</v>
      </c>
      <c r="P18" s="1">
        <f>SUMIF(Jogos!AB:AB,B18,Jogos!AI:AI)+SUMIF(Jogos!AL:AL,B18,Jogos!AS:AS)</f>
        <v>657</v>
      </c>
      <c r="Q18" s="1">
        <f>SUMIF(Jogos!AB:AB,B18,Jogos!AJ:AJ)+SUMIF(Jogos!AL:AL,B18,Jogos!AT:AT)</f>
        <v>780</v>
      </c>
      <c r="R18" s="15">
        <f t="shared" si="0"/>
        <v>842.30769230769226</v>
      </c>
      <c r="S18" s="1">
        <f t="shared" si="5"/>
        <v>1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15</v>
      </c>
      <c r="B19" s="1" t="s">
        <v>30</v>
      </c>
      <c r="C19" s="1">
        <f t="shared" si="2"/>
        <v>9</v>
      </c>
      <c r="D19" s="1">
        <f t="shared" si="3"/>
        <v>10</v>
      </c>
      <c r="E19" s="1">
        <f>COUNTIF(Jogos!AB:AB,Dummy!B19)</f>
        <v>3</v>
      </c>
      <c r="F19" s="1">
        <f>COUNTIF(Jogos!AL:AL,Dummy!B19)</f>
        <v>7</v>
      </c>
      <c r="G19" s="1">
        <f>SUMIF(Jogos!$AB:$AB,Dummy!$B19,Jogos!AF:AF)</f>
        <v>2</v>
      </c>
      <c r="H19" s="1">
        <f>SUMIF(Jogos!$AB:$AB,Dummy!$B19,Jogos!AG:AG)</f>
        <v>1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2</v>
      </c>
      <c r="L19" s="1">
        <f>SUMIF(Jogos!$AL:$AL,Dummy!$B19,Jogos!AR:AR)</f>
        <v>5</v>
      </c>
      <c r="M19" s="1">
        <f>SUMIF(Jogos!AB:AB,B19,Jogos!AD:AD)+SUMIF(Jogos!AL:AL,B19,Jogos!AN:AN)</f>
        <v>11</v>
      </c>
      <c r="N19" s="1">
        <f>SUMIF(Jogos!AB:AB,B19,Jogos!AE:AE)+SUMIF(Jogos!AL:AL,B19,Jogos!AO:AO)</f>
        <v>22</v>
      </c>
      <c r="O19" s="15">
        <f t="shared" si="4"/>
        <v>500</v>
      </c>
      <c r="P19" s="1">
        <f>SUMIF(Jogos!AB:AB,B19,Jogos!AI:AI)+SUMIF(Jogos!AL:AL,B19,Jogos!AS:AS)</f>
        <v>747</v>
      </c>
      <c r="Q19" s="1">
        <f>SUMIF(Jogos!AB:AB,B19,Jogos!AJ:AJ)+SUMIF(Jogos!AL:AL,B19,Jogos!AT:AT)</f>
        <v>792</v>
      </c>
      <c r="R19" s="15">
        <f t="shared" si="0"/>
        <v>943.18181818181824</v>
      </c>
      <c r="S19" s="1">
        <f t="shared" si="5"/>
        <v>1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6</v>
      </c>
      <c r="B20" s="1" t="s">
        <v>98</v>
      </c>
      <c r="C20" s="1">
        <f t="shared" si="2"/>
        <v>18</v>
      </c>
      <c r="D20" s="1">
        <f t="shared" si="3"/>
        <v>10</v>
      </c>
      <c r="E20" s="1">
        <f>COUNTIF(Jogos!AB:AB,Dummy!B20)</f>
        <v>6</v>
      </c>
      <c r="F20" s="1">
        <f>COUNTIF(Jogos!AL:AL,Dummy!B20)</f>
        <v>4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3</v>
      </c>
      <c r="J20" s="1">
        <f>SUMIF(Jogos!$AL:$AL,Dummy!$B20,Jogos!AP:AP)</f>
        <v>3</v>
      </c>
      <c r="K20" s="1">
        <f>SUMIF(Jogos!$AL:$AL,Dummy!$B20,Jogos!AQ:AQ)</f>
        <v>0</v>
      </c>
      <c r="L20" s="1">
        <f>SUMIF(Jogos!$AL:$AL,Dummy!$B20,Jogos!AR:AR)</f>
        <v>1</v>
      </c>
      <c r="M20" s="1">
        <f>SUMIF(Jogos!AB:AB,B20,Jogos!AD:AD)+SUMIF(Jogos!AL:AL,B20,Jogos!AN:AN)</f>
        <v>24</v>
      </c>
      <c r="N20" s="1">
        <f>SUMIF(Jogos!AB:AB,B20,Jogos!AE:AE)+SUMIF(Jogos!AL:AL,B20,Jogos!AO:AO)</f>
        <v>19</v>
      </c>
      <c r="O20" s="15">
        <f t="shared" si="4"/>
        <v>1263.1578947368421</v>
      </c>
      <c r="P20" s="1">
        <f>SUMIF(Jogos!AB:AB,B20,Jogos!AI:AI)+SUMIF(Jogos!AL:AL,B20,Jogos!AS:AS)</f>
        <v>931</v>
      </c>
      <c r="Q20" s="1">
        <f>SUMIF(Jogos!AB:AB,B20,Jogos!AJ:AJ)+SUMIF(Jogos!AL:AL,B20,Jogos!AT:AT)</f>
        <v>912</v>
      </c>
      <c r="R20" s="15">
        <f t="shared" si="0"/>
        <v>1020.8333333333333</v>
      </c>
      <c r="S20" s="1">
        <f t="shared" si="5"/>
        <v>0</v>
      </c>
      <c r="T20" s="1">
        <f t="shared" si="6"/>
        <v>1</v>
      </c>
      <c r="U20" s="1">
        <f t="shared" si="7"/>
        <v>0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8" t="s">
        <v>14</v>
      </c>
      <c r="E25" s="58"/>
      <c r="F25" s="58"/>
      <c r="G25" s="58" t="s">
        <v>54</v>
      </c>
      <c r="H25" s="58"/>
      <c r="I25" s="58"/>
      <c r="J25" s="58"/>
      <c r="K25" s="58"/>
      <c r="L25" s="58"/>
      <c r="M25" s="58" t="s">
        <v>55</v>
      </c>
      <c r="N25" s="58"/>
      <c r="O25" s="58"/>
      <c r="P25" s="58" t="s">
        <v>56</v>
      </c>
      <c r="Q25" s="58"/>
      <c r="R25" s="58"/>
      <c r="S25" s="58" t="s">
        <v>57</v>
      </c>
      <c r="T25" s="58"/>
      <c r="U25" s="58"/>
      <c r="V25" s="58"/>
      <c r="W25" s="58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7</v>
      </c>
      <c r="D27" s="1">
        <f>VLOOKUP($B27,$B$3:$R$20,3,FALSE)</f>
        <v>10</v>
      </c>
      <c r="E27" s="1">
        <f>VLOOKUP($B27,$B$3:$R$20,4,FALSE)</f>
        <v>2</v>
      </c>
      <c r="F27" s="1">
        <f>VLOOKUP($B27,$B$3:$R$20,5,FALSE)</f>
        <v>8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0</v>
      </c>
      <c r="J27" s="1">
        <f>VLOOKUP($B27,$B$3:$R$20,9,FALSE)</f>
        <v>1</v>
      </c>
      <c r="K27" s="1">
        <f>VLOOKUP($B27,$B$3:$R$20,10,FALSE)</f>
        <v>1</v>
      </c>
      <c r="L27" s="1">
        <f>VLOOKUP($B27,$B$3:$R$20,11,FALSE)</f>
        <v>6</v>
      </c>
      <c r="M27" s="1">
        <f>VLOOKUP($B27,$B$3:$R$20,12,FALSE)</f>
        <v>9</v>
      </c>
      <c r="N27" s="1">
        <f>VLOOKUP($B27,$B$3:$R$20,13,FALSE)</f>
        <v>25</v>
      </c>
      <c r="O27" s="36">
        <f>VLOOKUP($B27,$B$3:$R$20,14,FALSE)</f>
        <v>360</v>
      </c>
      <c r="P27" s="1">
        <f>VLOOKUP($B27,$B$3:$R$20,15,FALSE)</f>
        <v>714</v>
      </c>
      <c r="Q27" s="1">
        <f>VLOOKUP($B27,$B$3:$R$20,16,FALSE)</f>
        <v>802</v>
      </c>
      <c r="R27" s="36">
        <f>VLOOKUP($B27,$B$3:$R$20,17,FALSE)</f>
        <v>890.27431421446374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23</v>
      </c>
      <c r="D28" s="1">
        <f t="shared" ref="D28:D34" si="12">VLOOKUP($B28,$B$3:$R$20,3,FALSE)</f>
        <v>9</v>
      </c>
      <c r="E28" s="1">
        <f t="shared" ref="E28:E34" si="13">VLOOKUP($B28,$B$3:$R$20,4,FALSE)</f>
        <v>8</v>
      </c>
      <c r="F28" s="1">
        <f t="shared" ref="F28:F34" si="14">VLOOKUP($B28,$B$3:$R$20,5,FALSE)</f>
        <v>1</v>
      </c>
      <c r="G28" s="1">
        <f t="shared" ref="G28:G34" si="15">VLOOKUP($B28,$B$3:$R$20,6,FALSE)</f>
        <v>4</v>
      </c>
      <c r="H28" s="1">
        <f t="shared" ref="H28:H34" si="16">VLOOKUP($B28,$B$3:$R$20,7,FALSE)</f>
        <v>2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26</v>
      </c>
      <c r="N28" s="1">
        <f t="shared" ref="N28:N34" si="22">VLOOKUP($B28,$B$3:$R$20,13,FALSE)</f>
        <v>9</v>
      </c>
      <c r="O28" s="36">
        <f t="shared" ref="O28:O34" si="23">VLOOKUP($B28,$B$3:$R$20,14,FALSE)</f>
        <v>2888.8888888888887</v>
      </c>
      <c r="P28" s="1">
        <f t="shared" ref="P28:P34" si="24">VLOOKUP($B28,$B$3:$R$20,15,FALSE)</f>
        <v>823</v>
      </c>
      <c r="Q28" s="1">
        <f t="shared" ref="Q28:Q34" si="25">VLOOKUP($B28,$B$3:$R$20,16,FALSE)</f>
        <v>746</v>
      </c>
      <c r="R28" s="36">
        <f t="shared" ref="R28:R34" si="26">VLOOKUP($B28,$B$3:$R$20,17,FALSE)</f>
        <v>1103.2171581769437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22</v>
      </c>
      <c r="D29" s="1">
        <f t="shared" si="12"/>
        <v>10</v>
      </c>
      <c r="E29" s="1">
        <f t="shared" si="13"/>
        <v>8</v>
      </c>
      <c r="F29" s="1">
        <f t="shared" si="14"/>
        <v>2</v>
      </c>
      <c r="G29" s="1">
        <f t="shared" si="15"/>
        <v>3</v>
      </c>
      <c r="H29" s="1">
        <f t="shared" si="16"/>
        <v>2</v>
      </c>
      <c r="I29" s="1">
        <f t="shared" si="17"/>
        <v>3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27</v>
      </c>
      <c r="N29" s="1">
        <f t="shared" si="22"/>
        <v>14</v>
      </c>
      <c r="O29" s="36">
        <f t="shared" si="23"/>
        <v>1928.5714285714287</v>
      </c>
      <c r="P29" s="1">
        <f t="shared" si="24"/>
        <v>950</v>
      </c>
      <c r="Q29" s="1">
        <f t="shared" si="25"/>
        <v>843</v>
      </c>
      <c r="R29" s="36">
        <f t="shared" si="26"/>
        <v>1126.9276393831553</v>
      </c>
      <c r="S29" s="1">
        <f t="shared" si="27"/>
        <v>1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Japão</v>
      </c>
      <c r="C30" s="1">
        <f t="shared" si="11"/>
        <v>20</v>
      </c>
      <c r="D30" s="1">
        <f t="shared" si="12"/>
        <v>10</v>
      </c>
      <c r="E30" s="1">
        <f t="shared" si="13"/>
        <v>7</v>
      </c>
      <c r="F30" s="1">
        <f t="shared" si="14"/>
        <v>3</v>
      </c>
      <c r="G30" s="1">
        <f t="shared" si="15"/>
        <v>4</v>
      </c>
      <c r="H30" s="1">
        <f t="shared" si="16"/>
        <v>1</v>
      </c>
      <c r="I30" s="1">
        <f t="shared" si="17"/>
        <v>2</v>
      </c>
      <c r="J30" s="1">
        <f t="shared" si="18"/>
        <v>1</v>
      </c>
      <c r="K30" s="1">
        <f t="shared" si="19"/>
        <v>1</v>
      </c>
      <c r="L30" s="1">
        <f t="shared" si="20"/>
        <v>1</v>
      </c>
      <c r="M30" s="1">
        <f t="shared" si="21"/>
        <v>24</v>
      </c>
      <c r="N30" s="1">
        <f t="shared" si="22"/>
        <v>14</v>
      </c>
      <c r="O30" s="36">
        <f t="shared" si="23"/>
        <v>1714.2857142857142</v>
      </c>
      <c r="P30" s="1">
        <f t="shared" si="24"/>
        <v>891</v>
      </c>
      <c r="Q30" s="1">
        <f t="shared" si="25"/>
        <v>839</v>
      </c>
      <c r="R30" s="36">
        <f t="shared" si="26"/>
        <v>1061.9785458879619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Polônia</v>
      </c>
      <c r="C31" s="1">
        <f t="shared" si="11"/>
        <v>20</v>
      </c>
      <c r="D31" s="1">
        <f t="shared" si="12"/>
        <v>10</v>
      </c>
      <c r="E31" s="1">
        <f t="shared" si="13"/>
        <v>7</v>
      </c>
      <c r="F31" s="1">
        <f t="shared" si="14"/>
        <v>3</v>
      </c>
      <c r="G31" s="1">
        <f t="shared" si="15"/>
        <v>3</v>
      </c>
      <c r="H31" s="1">
        <f t="shared" si="16"/>
        <v>2</v>
      </c>
      <c r="I31" s="1">
        <f t="shared" si="17"/>
        <v>2</v>
      </c>
      <c r="J31" s="1">
        <f t="shared" si="18"/>
        <v>1</v>
      </c>
      <c r="K31" s="1">
        <f t="shared" si="19"/>
        <v>2</v>
      </c>
      <c r="L31" s="1">
        <f t="shared" si="20"/>
        <v>0</v>
      </c>
      <c r="M31" s="1">
        <f t="shared" si="21"/>
        <v>25</v>
      </c>
      <c r="N31" s="1">
        <f t="shared" si="22"/>
        <v>15</v>
      </c>
      <c r="O31" s="36">
        <f t="shared" si="23"/>
        <v>1666.6666666666667</v>
      </c>
      <c r="P31" s="1">
        <f t="shared" si="24"/>
        <v>932</v>
      </c>
      <c r="Q31" s="1">
        <f t="shared" si="25"/>
        <v>908</v>
      </c>
      <c r="R31" s="36">
        <f t="shared" si="26"/>
        <v>1026.431718061674</v>
      </c>
      <c r="S31" s="1">
        <f t="shared" si="27"/>
        <v>0</v>
      </c>
      <c r="T31" s="1">
        <f t="shared" si="28"/>
        <v>1</v>
      </c>
      <c r="U31" s="1">
        <f t="shared" si="29"/>
        <v>0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França</v>
      </c>
      <c r="C32" s="1">
        <f t="shared" si="11"/>
        <v>18</v>
      </c>
      <c r="D32" s="1">
        <f t="shared" si="12"/>
        <v>9</v>
      </c>
      <c r="E32" s="1">
        <f t="shared" si="13"/>
        <v>6</v>
      </c>
      <c r="F32" s="1">
        <f t="shared" si="14"/>
        <v>3</v>
      </c>
      <c r="G32" s="1">
        <f t="shared" si="15"/>
        <v>3</v>
      </c>
      <c r="H32" s="1">
        <f t="shared" si="16"/>
        <v>2</v>
      </c>
      <c r="I32" s="1">
        <f t="shared" si="17"/>
        <v>1</v>
      </c>
      <c r="J32" s="1">
        <f t="shared" si="18"/>
        <v>1</v>
      </c>
      <c r="K32" s="1">
        <f t="shared" si="19"/>
        <v>2</v>
      </c>
      <c r="L32" s="1">
        <f t="shared" si="20"/>
        <v>0</v>
      </c>
      <c r="M32" s="1">
        <f t="shared" si="21"/>
        <v>22</v>
      </c>
      <c r="N32" s="1">
        <f t="shared" si="22"/>
        <v>13</v>
      </c>
      <c r="O32" s="36">
        <f t="shared" si="23"/>
        <v>1692.3076923076924</v>
      </c>
      <c r="P32" s="1">
        <f t="shared" si="24"/>
        <v>827</v>
      </c>
      <c r="Q32" s="1">
        <f t="shared" si="25"/>
        <v>776</v>
      </c>
      <c r="R32" s="36">
        <f t="shared" si="26"/>
        <v>1065.7216494845361</v>
      </c>
      <c r="S32" s="1">
        <f t="shared" si="27"/>
        <v>0</v>
      </c>
      <c r="T32" s="1">
        <f t="shared" si="28"/>
        <v>0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Ucrânia</v>
      </c>
      <c r="C33" s="1">
        <f t="shared" si="11"/>
        <v>18</v>
      </c>
      <c r="D33" s="1">
        <f t="shared" si="12"/>
        <v>10</v>
      </c>
      <c r="E33" s="1">
        <f t="shared" si="13"/>
        <v>6</v>
      </c>
      <c r="F33" s="1">
        <f t="shared" si="14"/>
        <v>4</v>
      </c>
      <c r="G33" s="1">
        <f t="shared" si="15"/>
        <v>2</v>
      </c>
      <c r="H33" s="1">
        <f t="shared" si="16"/>
        <v>1</v>
      </c>
      <c r="I33" s="1">
        <f t="shared" si="17"/>
        <v>3</v>
      </c>
      <c r="J33" s="1">
        <f t="shared" si="18"/>
        <v>3</v>
      </c>
      <c r="K33" s="1">
        <f t="shared" si="19"/>
        <v>0</v>
      </c>
      <c r="L33" s="1">
        <f t="shared" si="20"/>
        <v>1</v>
      </c>
      <c r="M33" s="1">
        <f t="shared" si="21"/>
        <v>24</v>
      </c>
      <c r="N33" s="1">
        <f t="shared" si="22"/>
        <v>19</v>
      </c>
      <c r="O33" s="36">
        <f t="shared" si="23"/>
        <v>1263.1578947368421</v>
      </c>
      <c r="P33" s="1">
        <f t="shared" si="24"/>
        <v>931</v>
      </c>
      <c r="Q33" s="1">
        <f t="shared" si="25"/>
        <v>912</v>
      </c>
      <c r="R33" s="36">
        <f t="shared" si="26"/>
        <v>1020.8333333333333</v>
      </c>
      <c r="S33" s="1">
        <f t="shared" si="27"/>
        <v>0</v>
      </c>
      <c r="T33" s="1">
        <f t="shared" si="28"/>
        <v>1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Cuba</v>
      </c>
      <c r="C34" s="1">
        <f t="shared" si="11"/>
        <v>18</v>
      </c>
      <c r="D34" s="1">
        <f t="shared" si="12"/>
        <v>10</v>
      </c>
      <c r="E34" s="1">
        <f t="shared" si="13"/>
        <v>6</v>
      </c>
      <c r="F34" s="1">
        <f t="shared" si="14"/>
        <v>4</v>
      </c>
      <c r="G34" s="1">
        <f t="shared" si="15"/>
        <v>0</v>
      </c>
      <c r="H34" s="1">
        <f t="shared" si="16"/>
        <v>4</v>
      </c>
      <c r="I34" s="1">
        <f t="shared" si="17"/>
        <v>2</v>
      </c>
      <c r="J34" s="1">
        <f t="shared" si="18"/>
        <v>2</v>
      </c>
      <c r="K34" s="1">
        <f t="shared" si="19"/>
        <v>2</v>
      </c>
      <c r="L34" s="1">
        <f t="shared" si="20"/>
        <v>0</v>
      </c>
      <c r="M34" s="1">
        <f t="shared" si="21"/>
        <v>24</v>
      </c>
      <c r="N34" s="1">
        <f t="shared" si="22"/>
        <v>20</v>
      </c>
      <c r="O34" s="36">
        <f t="shared" si="23"/>
        <v>1200</v>
      </c>
      <c r="P34" s="1">
        <f t="shared" si="24"/>
        <v>989</v>
      </c>
      <c r="Q34" s="1">
        <f t="shared" si="25"/>
        <v>962</v>
      </c>
      <c r="R34" s="36">
        <f t="shared" si="26"/>
        <v>1028.066528066528</v>
      </c>
      <c r="S34" s="1">
        <f t="shared" si="27"/>
        <v>0</v>
      </c>
      <c r="T34" s="1">
        <f t="shared" si="28"/>
        <v>2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9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10</v>
      </c>
    </row>
    <row r="39" spans="1:23" x14ac:dyDescent="0.25">
      <c r="A39" s="1">
        <v>3</v>
      </c>
      <c r="B39" s="1" t="str">
        <f t="shared" si="32"/>
        <v>Japão</v>
      </c>
      <c r="C39" s="1">
        <f t="shared" si="33"/>
        <v>10</v>
      </c>
    </row>
    <row r="40" spans="1:23" x14ac:dyDescent="0.25">
      <c r="A40" s="1">
        <v>4</v>
      </c>
      <c r="B40" s="1" t="str">
        <f t="shared" si="32"/>
        <v>Polônia</v>
      </c>
      <c r="C40" s="1">
        <f t="shared" si="33"/>
        <v>10</v>
      </c>
    </row>
    <row r="41" spans="1:23" x14ac:dyDescent="0.25">
      <c r="A41" s="1">
        <v>5</v>
      </c>
      <c r="B41" s="1" t="str">
        <f t="shared" si="32"/>
        <v>França</v>
      </c>
      <c r="C41" s="1">
        <f t="shared" si="33"/>
        <v>9</v>
      </c>
    </row>
    <row r="42" spans="1:23" x14ac:dyDescent="0.25">
      <c r="A42" s="1">
        <v>6</v>
      </c>
      <c r="B42" s="1" t="str">
        <f t="shared" si="32"/>
        <v>Ucrânia</v>
      </c>
      <c r="C42" s="1">
        <f t="shared" si="33"/>
        <v>10</v>
      </c>
    </row>
    <row r="43" spans="1:23" x14ac:dyDescent="0.25">
      <c r="A43" s="1">
        <v>7</v>
      </c>
      <c r="B43" s="1" t="str">
        <f t="shared" si="32"/>
        <v>Cuba</v>
      </c>
      <c r="C43" s="1">
        <f t="shared" si="33"/>
        <v>10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10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topLeftCell="A89" workbookViewId="0">
      <selection activeCell="D127" sqref="D127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5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AU2" s="68" t="s">
        <v>72</v>
      </c>
      <c r="AV2" s="69"/>
      <c r="AW2" s="70"/>
      <c r="AX2" s="68" t="s">
        <v>14</v>
      </c>
      <c r="AY2" s="69"/>
      <c r="AZ2" s="70"/>
      <c r="BA2" s="68" t="s">
        <v>54</v>
      </c>
      <c r="BB2" s="69"/>
      <c r="BC2" s="69"/>
      <c r="BD2" s="69"/>
      <c r="BE2" s="69"/>
      <c r="BF2" s="70"/>
      <c r="BG2" s="68" t="s">
        <v>55</v>
      </c>
      <c r="BH2" s="69"/>
      <c r="BI2" s="70"/>
      <c r="BJ2" s="68" t="s">
        <v>56</v>
      </c>
      <c r="BK2" s="69"/>
      <c r="BL2" s="70"/>
    </row>
    <row r="3" spans="2:64" ht="14.25" x14ac:dyDescent="0.25">
      <c r="B3" s="71" t="s">
        <v>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72" t="s">
        <v>3</v>
      </c>
      <c r="E4" s="72"/>
      <c r="F4" s="72"/>
      <c r="G4" s="20"/>
      <c r="H4" s="73" t="s">
        <v>4</v>
      </c>
      <c r="I4" s="73"/>
      <c r="J4" s="73"/>
      <c r="K4" s="73" t="s">
        <v>5</v>
      </c>
      <c r="L4" s="73"/>
      <c r="M4" s="73"/>
      <c r="N4" s="73" t="s">
        <v>7</v>
      </c>
      <c r="O4" s="73"/>
      <c r="P4" s="73"/>
      <c r="Q4" s="73" t="s">
        <v>8</v>
      </c>
      <c r="R4" s="73"/>
      <c r="S4" s="73"/>
      <c r="T4" s="73" t="s">
        <v>9</v>
      </c>
      <c r="U4" s="73"/>
      <c r="V4" s="73"/>
      <c r="W4" s="73" t="s">
        <v>10</v>
      </c>
      <c r="X4" s="73"/>
      <c r="Y4" s="73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Brasil</v>
      </c>
      <c r="AW4" s="28">
        <f>VLOOKUP($AU4,Dummy!$A:$R,3,FALSE)</f>
        <v>23</v>
      </c>
      <c r="AX4" s="28">
        <f>VLOOKUP($AU4,Dummy!$A:$R,4,FALSE)</f>
        <v>9</v>
      </c>
      <c r="AY4" s="28">
        <f>VLOOKUP($AU4,Dummy!$A:$R,5,FALSE)</f>
        <v>8</v>
      </c>
      <c r="AZ4" s="28">
        <f>VLOOKUP($AU4,Dummy!$A:$R,6,FALSE)</f>
        <v>1</v>
      </c>
      <c r="BA4" s="28">
        <f>VLOOKUP($AU4,Dummy!$A:$R,7,FALSE)</f>
        <v>4</v>
      </c>
      <c r="BB4" s="28">
        <f>VLOOKUP($AU4,Dummy!$A:$R,8,FALSE)</f>
        <v>2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26</v>
      </c>
      <c r="BH4" s="28">
        <f>VLOOKUP($AU4,Dummy!$A:$R,14,FALSE)</f>
        <v>9</v>
      </c>
      <c r="BI4" s="29">
        <f>VLOOKUP($AU4,Dummy!$A:$R,15,FALSE)</f>
        <v>2888.8888888888887</v>
      </c>
      <c r="BJ4" s="28">
        <f>VLOOKUP($AU4,Dummy!$A:$R,16,FALSE)</f>
        <v>823</v>
      </c>
      <c r="BK4" s="28">
        <f>VLOOKUP($AU4,Dummy!$A:$R,17,FALSE)</f>
        <v>746</v>
      </c>
      <c r="BL4" s="29">
        <f>VLOOKUP($AU4,Dummy!$A:$R,18,FALSE)</f>
        <v>1103.2171581769437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22</v>
      </c>
      <c r="AX5" s="28">
        <f>VLOOKUP($AU5,Dummy!$A:$R,4,FALSE)</f>
        <v>10</v>
      </c>
      <c r="AY5" s="28">
        <f>VLOOKUP($AU5,Dummy!$A:$R,5,FALSE)</f>
        <v>8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27</v>
      </c>
      <c r="BH5" s="28">
        <f>VLOOKUP($AU5,Dummy!$A:$R,14,FALSE)</f>
        <v>14</v>
      </c>
      <c r="BI5" s="29">
        <f>VLOOKUP($AU5,Dummy!$A:$R,15,FALSE)</f>
        <v>1928.5714285714287</v>
      </c>
      <c r="BJ5" s="28">
        <f>VLOOKUP($AU5,Dummy!$A:$R,16,FALSE)</f>
        <v>950</v>
      </c>
      <c r="BK5" s="28">
        <f>VLOOKUP($AU5,Dummy!$A:$R,17,FALSE)</f>
        <v>843</v>
      </c>
      <c r="BL5" s="29">
        <f>VLOOKUP($AU5,Dummy!$A:$R,18,FALSE)</f>
        <v>1126.9276393831553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Japão</v>
      </c>
      <c r="AW6" s="28">
        <f>VLOOKUP($AU6,Dummy!$A:$R,3,FALSE)</f>
        <v>20</v>
      </c>
      <c r="AX6" s="28">
        <f>VLOOKUP($AU6,Dummy!$A:$R,4,FALSE)</f>
        <v>10</v>
      </c>
      <c r="AY6" s="28">
        <f>VLOOKUP($AU6,Dummy!$A:$R,5,FALSE)</f>
        <v>7</v>
      </c>
      <c r="AZ6" s="28">
        <f>VLOOKUP($AU6,Dummy!$A:$R,6,FALSE)</f>
        <v>3</v>
      </c>
      <c r="BA6" s="28">
        <f>VLOOKUP($AU6,Dummy!$A:$R,7,FALSE)</f>
        <v>4</v>
      </c>
      <c r="BB6" s="28">
        <f>VLOOKUP($AU6,Dummy!$A:$R,8,FALSE)</f>
        <v>1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1</v>
      </c>
      <c r="BF6" s="28">
        <f>VLOOKUP($AU6,Dummy!$A:$R,12,FALSE)</f>
        <v>1</v>
      </c>
      <c r="BG6" s="28">
        <f>VLOOKUP($AU6,Dummy!$A:$R,13,FALSE)</f>
        <v>24</v>
      </c>
      <c r="BH6" s="28">
        <f>VLOOKUP($AU6,Dummy!$A:$R,14,FALSE)</f>
        <v>14</v>
      </c>
      <c r="BI6" s="29">
        <f>VLOOKUP($AU6,Dummy!$A:$R,15,FALSE)</f>
        <v>1714.2857142857142</v>
      </c>
      <c r="BJ6" s="28">
        <f>VLOOKUP($AU6,Dummy!$A:$R,16,FALSE)</f>
        <v>891</v>
      </c>
      <c r="BK6" s="28">
        <f>VLOOKUP($AU6,Dummy!$A:$R,17,FALSE)</f>
        <v>839</v>
      </c>
      <c r="BL6" s="29">
        <f>VLOOKUP($AU6,Dummy!$A:$R,18,FALSE)</f>
        <v>1061.9785458879619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Polônia</v>
      </c>
      <c r="AW7" s="28">
        <f>VLOOKUP($AU7,Dummy!$A:$R,3,FALSE)</f>
        <v>20</v>
      </c>
      <c r="AX7" s="28">
        <f>VLOOKUP($AU7,Dummy!$A:$R,4,FALSE)</f>
        <v>10</v>
      </c>
      <c r="AY7" s="28">
        <f>VLOOKUP($AU7,Dummy!$A:$R,5,FALSE)</f>
        <v>7</v>
      </c>
      <c r="AZ7" s="28">
        <f>VLOOKUP($AU7,Dummy!$A:$R,6,FALSE)</f>
        <v>3</v>
      </c>
      <c r="BA7" s="28">
        <f>VLOOKUP($AU7,Dummy!$A:$R,7,FALSE)</f>
        <v>3</v>
      </c>
      <c r="BB7" s="28">
        <f>VLOOKUP($AU7,Dummy!$A:$R,8,FALSE)</f>
        <v>2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2</v>
      </c>
      <c r="BF7" s="28">
        <f>VLOOKUP($AU7,Dummy!$A:$R,12,FALSE)</f>
        <v>0</v>
      </c>
      <c r="BG7" s="28">
        <f>VLOOKUP($AU7,Dummy!$A:$R,13,FALSE)</f>
        <v>25</v>
      </c>
      <c r="BH7" s="28">
        <f>VLOOKUP($AU7,Dummy!$A:$R,14,FALSE)</f>
        <v>15</v>
      </c>
      <c r="BI7" s="29">
        <f>VLOOKUP($AU7,Dummy!$A:$R,15,FALSE)</f>
        <v>1666.6666666666667</v>
      </c>
      <c r="BJ7" s="28">
        <f>VLOOKUP($AU7,Dummy!$A:$R,16,FALSE)</f>
        <v>932</v>
      </c>
      <c r="BK7" s="28">
        <f>VLOOKUP($AU7,Dummy!$A:$R,17,FALSE)</f>
        <v>908</v>
      </c>
      <c r="BL7" s="29">
        <f>VLOOKUP($AU7,Dummy!$A:$R,18,FALSE)</f>
        <v>1026.431718061674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França</v>
      </c>
      <c r="AW8" s="28">
        <f>VLOOKUP($AU8,Dummy!$A:$R,3,FALSE)</f>
        <v>18</v>
      </c>
      <c r="AX8" s="28">
        <f>VLOOKUP($AU8,Dummy!$A:$R,4,FALSE)</f>
        <v>9</v>
      </c>
      <c r="AY8" s="28">
        <f>VLOOKUP($AU8,Dummy!$A:$R,5,FALSE)</f>
        <v>6</v>
      </c>
      <c r="AZ8" s="28">
        <f>VLOOKUP($AU8,Dummy!$A:$R,6,FALSE)</f>
        <v>3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1</v>
      </c>
      <c r="BD8" s="28">
        <f>VLOOKUP($AU8,Dummy!$A:$R,10,FALSE)</f>
        <v>1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22</v>
      </c>
      <c r="BH8" s="28">
        <f>VLOOKUP($AU8,Dummy!$A:$R,14,FALSE)</f>
        <v>13</v>
      </c>
      <c r="BI8" s="29">
        <f>VLOOKUP($AU8,Dummy!$A:$R,15,FALSE)</f>
        <v>1692.3076923076924</v>
      </c>
      <c r="BJ8" s="28">
        <f>VLOOKUP($AU8,Dummy!$A:$R,16,FALSE)</f>
        <v>827</v>
      </c>
      <c r="BK8" s="28">
        <f>VLOOKUP($AU8,Dummy!$A:$R,17,FALSE)</f>
        <v>776</v>
      </c>
      <c r="BL8" s="29">
        <f>VLOOKUP($AU8,Dummy!$A:$R,18,FALSE)</f>
        <v>1065.7216494845361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Ucrânia</v>
      </c>
      <c r="AW9" s="28">
        <f>VLOOKUP($AU9,Dummy!$A:$R,3,FALSE)</f>
        <v>18</v>
      </c>
      <c r="AX9" s="28">
        <f>VLOOKUP($AU9,Dummy!$A:$R,4,FALSE)</f>
        <v>10</v>
      </c>
      <c r="AY9" s="28">
        <f>VLOOKUP($AU9,Dummy!$A:$R,5,FALSE)</f>
        <v>6</v>
      </c>
      <c r="AZ9" s="28">
        <f>VLOOKUP($AU9,Dummy!$A:$R,6,FALSE)</f>
        <v>4</v>
      </c>
      <c r="BA9" s="28">
        <f>VLOOKUP($AU9,Dummy!$A:$R,7,FALSE)</f>
        <v>2</v>
      </c>
      <c r="BB9" s="28">
        <f>VLOOKUP($AU9,Dummy!$A:$R,8,FALSE)</f>
        <v>1</v>
      </c>
      <c r="BC9" s="28">
        <f>VLOOKUP($AU9,Dummy!$A:$R,9,FALSE)</f>
        <v>3</v>
      </c>
      <c r="BD9" s="28">
        <f>VLOOKUP($AU9,Dummy!$A:$R,10,FALSE)</f>
        <v>3</v>
      </c>
      <c r="BE9" s="28">
        <f>VLOOKUP($AU9,Dummy!$A:$R,11,FALSE)</f>
        <v>0</v>
      </c>
      <c r="BF9" s="28">
        <f>VLOOKUP($AU9,Dummy!$A:$R,12,FALSE)</f>
        <v>1</v>
      </c>
      <c r="BG9" s="28">
        <f>VLOOKUP($AU9,Dummy!$A:$R,13,FALSE)</f>
        <v>24</v>
      </c>
      <c r="BH9" s="28">
        <f>VLOOKUP($AU9,Dummy!$A:$R,14,FALSE)</f>
        <v>19</v>
      </c>
      <c r="BI9" s="29">
        <f>VLOOKUP($AU9,Dummy!$A:$R,15,FALSE)</f>
        <v>1263.1578947368421</v>
      </c>
      <c r="BJ9" s="28">
        <f>VLOOKUP($AU9,Dummy!$A:$R,16,FALSE)</f>
        <v>931</v>
      </c>
      <c r="BK9" s="28">
        <f>VLOOKUP($AU9,Dummy!$A:$R,17,FALSE)</f>
        <v>912</v>
      </c>
      <c r="BL9" s="29">
        <f>VLOOKUP($AU9,Dummy!$A:$R,18,FALSE)</f>
        <v>1020.8333333333333</v>
      </c>
    </row>
    <row r="10" spans="2:64" x14ac:dyDescent="0.25">
      <c r="B10" s="17">
        <v>45821</v>
      </c>
      <c r="C10" s="25" t="s">
        <v>49</v>
      </c>
      <c r="D10" s="33">
        <v>3</v>
      </c>
      <c r="E10" s="11" t="s">
        <v>6</v>
      </c>
      <c r="F10" s="34">
        <v>0</v>
      </c>
      <c r="G10" s="21" t="s">
        <v>94</v>
      </c>
      <c r="H10" s="33">
        <v>25</v>
      </c>
      <c r="I10" s="11" t="s">
        <v>6</v>
      </c>
      <c r="J10" s="34">
        <v>21</v>
      </c>
      <c r="K10" s="33">
        <v>25</v>
      </c>
      <c r="L10" s="11" t="s">
        <v>6</v>
      </c>
      <c r="M10" s="34">
        <v>20</v>
      </c>
      <c r="N10" s="33">
        <v>28</v>
      </c>
      <c r="O10" s="11" t="s">
        <v>6</v>
      </c>
      <c r="P10" s="34">
        <v>26</v>
      </c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78</v>
      </c>
      <c r="X10" s="13" t="s">
        <v>6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Cuba</v>
      </c>
      <c r="AW10" s="28">
        <f>VLOOKUP($AU10,Dummy!$A:$R,3,FALSE)</f>
        <v>18</v>
      </c>
      <c r="AX10" s="28">
        <f>VLOOKUP($AU10,Dummy!$A:$R,4,FALSE)</f>
        <v>10</v>
      </c>
      <c r="AY10" s="28">
        <f>VLOOKUP($AU10,Dummy!$A:$R,5,FALSE)</f>
        <v>6</v>
      </c>
      <c r="AZ10" s="28">
        <f>VLOOKUP($AU10,Dummy!$A:$R,6,FALSE)</f>
        <v>4</v>
      </c>
      <c r="BA10" s="28">
        <f>VLOOKUP($AU10,Dummy!$A:$R,7,FALSE)</f>
        <v>0</v>
      </c>
      <c r="BB10" s="28">
        <f>VLOOKUP($AU10,Dummy!$A:$R,8,FALSE)</f>
        <v>4</v>
      </c>
      <c r="BC10" s="28">
        <f>VLOOKUP($AU10,Dummy!$A:$R,9,FALSE)</f>
        <v>2</v>
      </c>
      <c r="BD10" s="28">
        <f>VLOOKUP($AU10,Dummy!$A:$R,10,FALSE)</f>
        <v>2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24</v>
      </c>
      <c r="BH10" s="28">
        <f>VLOOKUP($AU10,Dummy!$A:$R,14,FALSE)</f>
        <v>20</v>
      </c>
      <c r="BI10" s="29">
        <f>VLOOKUP($AU10,Dummy!$A:$R,15,FALSE)</f>
        <v>1200</v>
      </c>
      <c r="BJ10" s="28">
        <f>VLOOKUP($AU10,Dummy!$A:$R,16,FALSE)</f>
        <v>989</v>
      </c>
      <c r="BK10" s="28">
        <f>VLOOKUP($AU10,Dummy!$A:$R,17,FALSE)</f>
        <v>962</v>
      </c>
      <c r="BL10" s="29">
        <f>VLOOKUP($AU10,Dummy!$A:$R,18,FALSE)</f>
        <v>1028.066528066528</v>
      </c>
    </row>
    <row r="11" spans="2:64" x14ac:dyDescent="0.25">
      <c r="B11" s="17">
        <v>45821</v>
      </c>
      <c r="C11" s="25" t="s">
        <v>41</v>
      </c>
      <c r="D11" s="33">
        <v>3</v>
      </c>
      <c r="E11" s="11" t="s">
        <v>6</v>
      </c>
      <c r="F11" s="34">
        <v>1</v>
      </c>
      <c r="G11" s="21" t="s">
        <v>39</v>
      </c>
      <c r="H11" s="33">
        <v>25</v>
      </c>
      <c r="I11" s="11" t="s">
        <v>6</v>
      </c>
      <c r="J11" s="34">
        <v>18</v>
      </c>
      <c r="K11" s="33">
        <v>25</v>
      </c>
      <c r="L11" s="11" t="s">
        <v>6</v>
      </c>
      <c r="M11" s="34">
        <v>22</v>
      </c>
      <c r="N11" s="33">
        <v>19</v>
      </c>
      <c r="O11" s="11" t="s">
        <v>6</v>
      </c>
      <c r="P11" s="34">
        <v>25</v>
      </c>
      <c r="Q11" s="33">
        <v>26</v>
      </c>
      <c r="R11" s="11" t="s">
        <v>6</v>
      </c>
      <c r="S11" s="34">
        <v>24</v>
      </c>
      <c r="T11" s="33"/>
      <c r="U11" s="11" t="s">
        <v>6</v>
      </c>
      <c r="V11" s="34"/>
      <c r="W11" s="12">
        <f t="shared" si="0"/>
        <v>95</v>
      </c>
      <c r="X11" s="13" t="s">
        <v>6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Eslovênia</v>
      </c>
      <c r="AW11" s="28">
        <f>VLOOKUP($AU11,Dummy!$A:$R,3,FALSE)</f>
        <v>17</v>
      </c>
      <c r="AX11" s="28">
        <f>VLOOKUP($AU11,Dummy!$A:$R,4,FALSE)</f>
        <v>10</v>
      </c>
      <c r="AY11" s="28">
        <f>VLOOKUP($AU11,Dummy!$A:$R,5,FALSE)</f>
        <v>6</v>
      </c>
      <c r="AZ11" s="28">
        <f>VLOOKUP($AU11,Dummy!$A:$R,6,FALSE)</f>
        <v>4</v>
      </c>
      <c r="BA11" s="28">
        <f>VLOOKUP($AU11,Dummy!$A:$R,7,FALSE)</f>
        <v>2</v>
      </c>
      <c r="BB11" s="28">
        <f>VLOOKUP($AU11,Dummy!$A:$R,8,FALSE)</f>
        <v>3</v>
      </c>
      <c r="BC11" s="28">
        <f>VLOOKUP($AU11,Dummy!$A:$R,9,FALSE)</f>
        <v>1</v>
      </c>
      <c r="BD11" s="28">
        <f>VLOOKUP($AU11,Dummy!$A:$R,10,FALSE)</f>
        <v>0</v>
      </c>
      <c r="BE11" s="28">
        <f>VLOOKUP($AU11,Dummy!$A:$R,11,FALSE)</f>
        <v>1</v>
      </c>
      <c r="BF11" s="28">
        <f>VLOOKUP($AU11,Dummy!$A:$R,12,FALSE)</f>
        <v>3</v>
      </c>
      <c r="BG11" s="28">
        <f>VLOOKUP($AU11,Dummy!$A:$R,13,FALSE)</f>
        <v>19</v>
      </c>
      <c r="BH11" s="28">
        <f>VLOOKUP($AU11,Dummy!$A:$R,14,FALSE)</f>
        <v>17</v>
      </c>
      <c r="BI11" s="29">
        <f>VLOOKUP($AU11,Dummy!$A:$R,15,FALSE)</f>
        <v>1117.6470588235295</v>
      </c>
      <c r="BJ11" s="28">
        <f>VLOOKUP($AU11,Dummy!$A:$R,16,FALSE)</f>
        <v>834</v>
      </c>
      <c r="BK11" s="28">
        <f>VLOOKUP($AU11,Dummy!$A:$R,17,FALSE)</f>
        <v>806</v>
      </c>
      <c r="BL11" s="29">
        <f>VLOOKUP($AU11,Dummy!$A:$R,18,FALSE)</f>
        <v>1034.7394540942928</v>
      </c>
    </row>
    <row r="12" spans="2:64" x14ac:dyDescent="0.25">
      <c r="B12" s="17">
        <v>45822</v>
      </c>
      <c r="C12" s="25" t="s">
        <v>50</v>
      </c>
      <c r="D12" s="33">
        <v>2</v>
      </c>
      <c r="E12" s="11" t="s">
        <v>6</v>
      </c>
      <c r="F12" s="34">
        <v>3</v>
      </c>
      <c r="G12" s="21" t="s">
        <v>41</v>
      </c>
      <c r="H12" s="33">
        <v>22</v>
      </c>
      <c r="I12" s="11" t="s">
        <v>6</v>
      </c>
      <c r="J12" s="34">
        <v>25</v>
      </c>
      <c r="K12" s="33">
        <v>27</v>
      </c>
      <c r="L12" s="11" t="s">
        <v>6</v>
      </c>
      <c r="M12" s="34">
        <v>29</v>
      </c>
      <c r="N12" s="33">
        <v>29</v>
      </c>
      <c r="O12" s="11" t="s">
        <v>6</v>
      </c>
      <c r="P12" s="34">
        <v>27</v>
      </c>
      <c r="Q12" s="33">
        <v>25</v>
      </c>
      <c r="R12" s="11" t="s">
        <v>6</v>
      </c>
      <c r="S12" s="34">
        <v>21</v>
      </c>
      <c r="T12" s="33">
        <v>6</v>
      </c>
      <c r="U12" s="11" t="s">
        <v>6</v>
      </c>
      <c r="V12" s="34">
        <v>15</v>
      </c>
      <c r="W12" s="12">
        <f t="shared" si="0"/>
        <v>109</v>
      </c>
      <c r="X12" s="13" t="s">
        <v>6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Irã</v>
      </c>
      <c r="AW12" s="28">
        <f>VLOOKUP($AU12,Dummy!$A:$R,3,FALSE)</f>
        <v>16</v>
      </c>
      <c r="AX12" s="28">
        <f>VLOOKUP($AU12,Dummy!$A:$R,4,FALSE)</f>
        <v>10</v>
      </c>
      <c r="AY12" s="28">
        <f>VLOOKUP($AU12,Dummy!$A:$R,5,FALSE)</f>
        <v>5</v>
      </c>
      <c r="AZ12" s="28">
        <f>VLOOKUP($AU12,Dummy!$A:$R,6,FALSE)</f>
        <v>5</v>
      </c>
      <c r="BA12" s="28">
        <f>VLOOKUP($AU12,Dummy!$A:$R,7,FALSE)</f>
        <v>1</v>
      </c>
      <c r="BB12" s="28">
        <f>VLOOKUP($AU12,Dummy!$A:$R,8,FALSE)</f>
        <v>2</v>
      </c>
      <c r="BC12" s="28">
        <f>VLOOKUP($AU12,Dummy!$A:$R,9,FALSE)</f>
        <v>2</v>
      </c>
      <c r="BD12" s="28">
        <f>VLOOKUP($AU12,Dummy!$A:$R,10,FALSE)</f>
        <v>3</v>
      </c>
      <c r="BE12" s="28">
        <f>VLOOKUP($AU12,Dummy!$A:$R,11,FALSE)</f>
        <v>1</v>
      </c>
      <c r="BF12" s="28">
        <f>VLOOKUP($AU12,Dummy!$A:$R,12,FALSE)</f>
        <v>1</v>
      </c>
      <c r="BG12" s="28">
        <f>VLOOKUP($AU12,Dummy!$A:$R,13,FALSE)</f>
        <v>22</v>
      </c>
      <c r="BH12" s="28">
        <f>VLOOKUP($AU12,Dummy!$A:$R,14,FALSE)</f>
        <v>21</v>
      </c>
      <c r="BI12" s="29">
        <f>VLOOKUP($AU12,Dummy!$A:$R,15,FALSE)</f>
        <v>1047.6190476190477</v>
      </c>
      <c r="BJ12" s="28">
        <f>VLOOKUP($AU12,Dummy!$A:$R,16,FALSE)</f>
        <v>949</v>
      </c>
      <c r="BK12" s="28">
        <f>VLOOKUP($AU12,Dummy!$A:$R,17,FALSE)</f>
        <v>944</v>
      </c>
      <c r="BL12" s="29">
        <f>VLOOKUP($AU12,Dummy!$A:$R,18,FALSE)</f>
        <v>1005.2966101694916</v>
      </c>
    </row>
    <row r="13" spans="2:64" x14ac:dyDescent="0.25">
      <c r="B13" s="17">
        <v>45822</v>
      </c>
      <c r="C13" s="25" t="s">
        <v>49</v>
      </c>
      <c r="D13" s="33">
        <v>3</v>
      </c>
      <c r="E13" s="11" t="s">
        <v>6</v>
      </c>
      <c r="F13" s="34">
        <v>2</v>
      </c>
      <c r="G13" s="21" t="s">
        <v>42</v>
      </c>
      <c r="H13" s="33">
        <v>25</v>
      </c>
      <c r="I13" s="11" t="s">
        <v>6</v>
      </c>
      <c r="J13" s="34">
        <v>22</v>
      </c>
      <c r="K13" s="33">
        <v>22</v>
      </c>
      <c r="L13" s="11" t="s">
        <v>6</v>
      </c>
      <c r="M13" s="34">
        <v>25</v>
      </c>
      <c r="N13" s="33">
        <v>25</v>
      </c>
      <c r="O13" s="11" t="s">
        <v>6</v>
      </c>
      <c r="P13" s="34">
        <v>19</v>
      </c>
      <c r="Q13" s="33">
        <v>23</v>
      </c>
      <c r="R13" s="11" t="s">
        <v>6</v>
      </c>
      <c r="S13" s="34">
        <v>25</v>
      </c>
      <c r="T13" s="33">
        <v>15</v>
      </c>
      <c r="U13" s="11" t="s">
        <v>6</v>
      </c>
      <c r="V13" s="34">
        <v>12</v>
      </c>
      <c r="W13" s="12">
        <f t="shared" si="0"/>
        <v>110</v>
      </c>
      <c r="X13" s="13" t="s">
        <v>6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Argentina</v>
      </c>
      <c r="AW13" s="28">
        <f>VLOOKUP($AU13,Dummy!$A:$R,3,FALSE)</f>
        <v>14</v>
      </c>
      <c r="AX13" s="28">
        <f>VLOOKUP($AU13,Dummy!$A:$R,4,FALSE)</f>
        <v>10</v>
      </c>
      <c r="AY13" s="28">
        <f>VLOOKUP($AU13,Dummy!$A:$R,5,FALSE)</f>
        <v>5</v>
      </c>
      <c r="AZ13" s="28">
        <f>VLOOKUP($AU13,Dummy!$A:$R,6,FALSE)</f>
        <v>5</v>
      </c>
      <c r="BA13" s="28">
        <f>VLOOKUP($AU13,Dummy!$A:$R,7,FALSE)</f>
        <v>1</v>
      </c>
      <c r="BB13" s="28">
        <f>VLOOKUP($AU13,Dummy!$A:$R,8,FALSE)</f>
        <v>2</v>
      </c>
      <c r="BC13" s="28">
        <f>VLOOKUP($AU13,Dummy!$A:$R,9,FALSE)</f>
        <v>2</v>
      </c>
      <c r="BD13" s="28">
        <f>VLOOKUP($AU13,Dummy!$A:$R,10,FALSE)</f>
        <v>1</v>
      </c>
      <c r="BE13" s="28">
        <f>VLOOKUP($AU13,Dummy!$A:$R,11,FALSE)</f>
        <v>3</v>
      </c>
      <c r="BF13" s="28">
        <f>VLOOKUP($AU13,Dummy!$A:$R,12,FALSE)</f>
        <v>1</v>
      </c>
      <c r="BG13" s="28">
        <f>VLOOKUP($AU13,Dummy!$A:$R,13,FALSE)</f>
        <v>20</v>
      </c>
      <c r="BH13" s="28">
        <f>VLOOKUP($AU13,Dummy!$A:$R,14,FALSE)</f>
        <v>21</v>
      </c>
      <c r="BI13" s="29">
        <f>VLOOKUP($AU13,Dummy!$A:$R,15,FALSE)</f>
        <v>952.38095238095229</v>
      </c>
      <c r="BJ13" s="28">
        <f>VLOOKUP($AU13,Dummy!$A:$R,16,FALSE)</f>
        <v>921</v>
      </c>
      <c r="BK13" s="28">
        <f>VLOOKUP($AU13,Dummy!$A:$R,17,FALSE)</f>
        <v>918</v>
      </c>
      <c r="BL13" s="29">
        <f>VLOOKUP($AU13,Dummy!$A:$R,18,FALSE)</f>
        <v>1003.2679738562091</v>
      </c>
    </row>
    <row r="14" spans="2:64" x14ac:dyDescent="0.25">
      <c r="B14" s="17">
        <v>45823</v>
      </c>
      <c r="C14" s="25" t="s">
        <v>94</v>
      </c>
      <c r="D14" s="33">
        <v>1</v>
      </c>
      <c r="E14" s="11" t="s">
        <v>6</v>
      </c>
      <c r="F14" s="34">
        <v>3</v>
      </c>
      <c r="G14" s="21" t="s">
        <v>39</v>
      </c>
      <c r="H14" s="33">
        <v>23</v>
      </c>
      <c r="I14" s="11" t="s">
        <v>6</v>
      </c>
      <c r="J14" s="34">
        <v>25</v>
      </c>
      <c r="K14" s="33">
        <v>25</v>
      </c>
      <c r="L14" s="11" t="s">
        <v>6</v>
      </c>
      <c r="M14" s="34">
        <v>17</v>
      </c>
      <c r="N14" s="33">
        <v>35</v>
      </c>
      <c r="O14" s="11" t="s">
        <v>6</v>
      </c>
      <c r="P14" s="34">
        <v>37</v>
      </c>
      <c r="Q14" s="33">
        <v>21</v>
      </c>
      <c r="R14" s="11" t="s">
        <v>6</v>
      </c>
      <c r="S14" s="34">
        <v>25</v>
      </c>
      <c r="T14" s="33"/>
      <c r="U14" s="11" t="s">
        <v>6</v>
      </c>
      <c r="V14" s="34"/>
      <c r="W14" s="12">
        <f t="shared" si="0"/>
        <v>104</v>
      </c>
      <c r="X14" s="13" t="s">
        <v>6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Estados Unidos</v>
      </c>
      <c r="AW14" s="28">
        <f>VLOOKUP($AU14,Dummy!$A:$R,3,FALSE)</f>
        <v>13</v>
      </c>
      <c r="AX14" s="28">
        <f>VLOOKUP($AU14,Dummy!$A:$R,4,FALSE)</f>
        <v>9</v>
      </c>
      <c r="AY14" s="28">
        <f>VLOOKUP($AU14,Dummy!$A:$R,5,FALSE)</f>
        <v>5</v>
      </c>
      <c r="AZ14" s="28">
        <f>VLOOKUP($AU14,Dummy!$A:$R,6,FALSE)</f>
        <v>4</v>
      </c>
      <c r="BA14" s="28">
        <f>VLOOKUP($AU14,Dummy!$A:$R,7,FALSE)</f>
        <v>2</v>
      </c>
      <c r="BB14" s="28">
        <f>VLOOKUP($AU14,Dummy!$A:$R,8,FALSE)</f>
        <v>1</v>
      </c>
      <c r="BC14" s="28">
        <f>VLOOKUP($AU14,Dummy!$A:$R,9,FALSE)</f>
        <v>2</v>
      </c>
      <c r="BD14" s="28">
        <f>VLOOKUP($AU14,Dummy!$A:$R,10,FALSE)</f>
        <v>0</v>
      </c>
      <c r="BE14" s="28">
        <f>VLOOKUP($AU14,Dummy!$A:$R,11,FALSE)</f>
        <v>1</v>
      </c>
      <c r="BF14" s="28">
        <f>VLOOKUP($AU14,Dummy!$A:$R,12,FALSE)</f>
        <v>3</v>
      </c>
      <c r="BG14" s="28">
        <f>VLOOKUP($AU14,Dummy!$A:$R,13,FALSE)</f>
        <v>16</v>
      </c>
      <c r="BH14" s="28">
        <f>VLOOKUP($AU14,Dummy!$A:$R,14,FALSE)</f>
        <v>17</v>
      </c>
      <c r="BI14" s="29">
        <f>VLOOKUP($AU14,Dummy!$A:$R,15,FALSE)</f>
        <v>941.17647058823525</v>
      </c>
      <c r="BJ14" s="28">
        <f>VLOOKUP($AU14,Dummy!$A:$R,16,FALSE)</f>
        <v>749</v>
      </c>
      <c r="BK14" s="28">
        <f>VLOOKUP($AU14,Dummy!$A:$R,17,FALSE)</f>
        <v>763</v>
      </c>
      <c r="BL14" s="29">
        <f>VLOOKUP($AU14,Dummy!$A:$R,18,FALSE)</f>
        <v>981.65137614678895</v>
      </c>
    </row>
    <row r="15" spans="2:64" x14ac:dyDescent="0.25">
      <c r="B15" s="17">
        <v>45823</v>
      </c>
      <c r="C15" s="25" t="s">
        <v>42</v>
      </c>
      <c r="D15" s="33">
        <v>3</v>
      </c>
      <c r="E15" s="11" t="s">
        <v>6</v>
      </c>
      <c r="F15" s="34">
        <v>1</v>
      </c>
      <c r="G15" s="21" t="s">
        <v>41</v>
      </c>
      <c r="H15" s="33">
        <v>23</v>
      </c>
      <c r="I15" s="11" t="s">
        <v>6</v>
      </c>
      <c r="J15" s="34">
        <v>25</v>
      </c>
      <c r="K15" s="33">
        <v>25</v>
      </c>
      <c r="L15" s="11" t="s">
        <v>6</v>
      </c>
      <c r="M15" s="34">
        <v>19</v>
      </c>
      <c r="N15" s="33">
        <v>29</v>
      </c>
      <c r="O15" s="11" t="s">
        <v>6</v>
      </c>
      <c r="P15" s="34">
        <v>27</v>
      </c>
      <c r="Q15" s="33">
        <v>29</v>
      </c>
      <c r="R15" s="11" t="s">
        <v>6</v>
      </c>
      <c r="S15" s="34">
        <v>27</v>
      </c>
      <c r="T15" s="33"/>
      <c r="U15" s="11" t="s">
        <v>6</v>
      </c>
      <c r="V15" s="34"/>
      <c r="W15" s="12">
        <f t="shared" si="0"/>
        <v>106</v>
      </c>
      <c r="X15" s="13" t="s">
        <v>6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Alemanha</v>
      </c>
      <c r="AW15" s="28">
        <f>VLOOKUP($AU15,Dummy!$A:$R,3,FALSE)</f>
        <v>15</v>
      </c>
      <c r="AX15" s="28">
        <f>VLOOKUP($AU15,Dummy!$A:$R,4,FALSE)</f>
        <v>10</v>
      </c>
      <c r="AY15" s="28">
        <f>VLOOKUP($AU15,Dummy!$A:$R,5,FALSE)</f>
        <v>4</v>
      </c>
      <c r="AZ15" s="28">
        <f>VLOOKUP($AU15,Dummy!$A:$R,6,FALSE)</f>
        <v>6</v>
      </c>
      <c r="BA15" s="28">
        <f>VLOOKUP($AU15,Dummy!$A:$R,7,FALSE)</f>
        <v>0</v>
      </c>
      <c r="BB15" s="28">
        <f>VLOOKUP($AU15,Dummy!$A:$R,8,FALSE)</f>
        <v>4</v>
      </c>
      <c r="BC15" s="28">
        <f>VLOOKUP($AU15,Dummy!$A:$R,9,FALSE)</f>
        <v>0</v>
      </c>
      <c r="BD15" s="28">
        <f>VLOOKUP($AU15,Dummy!$A:$R,10,FALSE)</f>
        <v>3</v>
      </c>
      <c r="BE15" s="28">
        <f>VLOOKUP($AU15,Dummy!$A:$R,11,FALSE)</f>
        <v>3</v>
      </c>
      <c r="BF15" s="28">
        <f>VLOOKUP($AU15,Dummy!$A:$R,12,FALSE)</f>
        <v>0</v>
      </c>
      <c r="BG15" s="28">
        <f>VLOOKUP($AU15,Dummy!$A:$R,13,FALSE)</f>
        <v>21</v>
      </c>
      <c r="BH15" s="28">
        <f>VLOOKUP($AU15,Dummy!$A:$R,14,FALSE)</f>
        <v>22</v>
      </c>
      <c r="BI15" s="29">
        <f>VLOOKUP($AU15,Dummy!$A:$R,15,FALSE)</f>
        <v>954.54545454545462</v>
      </c>
      <c r="BJ15" s="28">
        <f>VLOOKUP($AU15,Dummy!$A:$R,16,FALSE)</f>
        <v>988</v>
      </c>
      <c r="BK15" s="28">
        <f>VLOOKUP($AU15,Dummy!$A:$R,17,FALSE)</f>
        <v>984</v>
      </c>
      <c r="BL15" s="29">
        <f>VLOOKUP($AU15,Dummy!$A:$R,18,FALSE)</f>
        <v>1004.0650406504066</v>
      </c>
    </row>
    <row r="16" spans="2:64" x14ac:dyDescent="0.25">
      <c r="B16" s="17">
        <v>45823</v>
      </c>
      <c r="C16" s="25" t="s">
        <v>49</v>
      </c>
      <c r="D16" s="33">
        <v>0</v>
      </c>
      <c r="E16" s="11" t="s">
        <v>6</v>
      </c>
      <c r="F16" s="34">
        <v>3</v>
      </c>
      <c r="G16" s="21" t="s">
        <v>50</v>
      </c>
      <c r="H16" s="33">
        <v>24</v>
      </c>
      <c r="I16" s="11" t="s">
        <v>6</v>
      </c>
      <c r="J16" s="34">
        <v>26</v>
      </c>
      <c r="K16" s="33">
        <v>23</v>
      </c>
      <c r="L16" s="11" t="s">
        <v>6</v>
      </c>
      <c r="M16" s="34">
        <v>25</v>
      </c>
      <c r="N16" s="33">
        <v>19</v>
      </c>
      <c r="O16" s="11" t="s">
        <v>6</v>
      </c>
      <c r="P16" s="34">
        <v>25</v>
      </c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66</v>
      </c>
      <c r="X16" s="13" t="s">
        <v>6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Bulgária</v>
      </c>
      <c r="AW16" s="28">
        <f>VLOOKUP($AU16,Dummy!$A:$R,3,FALSE)</f>
        <v>12</v>
      </c>
      <c r="AX16" s="28">
        <f>VLOOKUP($AU16,Dummy!$A:$R,4,FALSE)</f>
        <v>9</v>
      </c>
      <c r="AY16" s="28">
        <f>VLOOKUP($AU16,Dummy!$A:$R,5,FALSE)</f>
        <v>4</v>
      </c>
      <c r="AZ16" s="28">
        <f>VLOOKUP($AU16,Dummy!$A:$R,6,FALSE)</f>
        <v>5</v>
      </c>
      <c r="BA16" s="28">
        <f>VLOOKUP($AU16,Dummy!$A:$R,7,FALSE)</f>
        <v>2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1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16</v>
      </c>
      <c r="BH16" s="28">
        <f>VLOOKUP($AU16,Dummy!$A:$R,14,FALSE)</f>
        <v>18</v>
      </c>
      <c r="BI16" s="29">
        <f>VLOOKUP($AU16,Dummy!$A:$R,15,FALSE)</f>
        <v>888.8888888888888</v>
      </c>
      <c r="BJ16" s="28">
        <f>VLOOKUP($AU16,Dummy!$A:$R,16,FALSE)</f>
        <v>758</v>
      </c>
      <c r="BK16" s="28">
        <f>VLOOKUP($AU16,Dummy!$A:$R,17,FALSE)</f>
        <v>785</v>
      </c>
      <c r="BL16" s="29">
        <f>VLOOKUP($AU16,Dummy!$A:$R,18,FALSE)</f>
        <v>965.60509554140128</v>
      </c>
    </row>
    <row r="17" spans="2:64" ht="14.25" x14ac:dyDescent="0.25">
      <c r="B17" s="71" t="s">
        <v>11</v>
      </c>
      <c r="C17" s="71"/>
      <c r="D17" s="71"/>
      <c r="E17" s="74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AU17" s="31">
        <v>14</v>
      </c>
      <c r="AV17" s="30" t="str">
        <f>VLOOKUP($AU17,Dummy!$A:$R,2,FALSE)</f>
        <v>Canadá</v>
      </c>
      <c r="AW17" s="28">
        <f>VLOOKUP($AU17,Dummy!$A:$R,3,FALSE)</f>
        <v>11</v>
      </c>
      <c r="AX17" s="28">
        <f>VLOOKUP($AU17,Dummy!$A:$R,4,FALSE)</f>
        <v>9</v>
      </c>
      <c r="AY17" s="28">
        <f>VLOOKUP($AU17,Dummy!$A:$R,5,FALSE)</f>
        <v>3</v>
      </c>
      <c r="AZ17" s="28">
        <f>VLOOKUP($AU17,Dummy!$A:$R,6,FALSE)</f>
        <v>6</v>
      </c>
      <c r="BA17" s="28">
        <f>VLOOKUP($AU17,Dummy!$A:$R,7,FALSE)</f>
        <v>2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1</v>
      </c>
      <c r="BF17" s="28">
        <f>VLOOKUP($AU17,Dummy!$A:$R,12,FALSE)</f>
        <v>2</v>
      </c>
      <c r="BG17" s="28">
        <f>VLOOKUP($AU17,Dummy!$A:$R,13,FALSE)</f>
        <v>16</v>
      </c>
      <c r="BH17" s="28">
        <f>VLOOKUP($AU17,Dummy!$A:$R,14,FALSE)</f>
        <v>20</v>
      </c>
      <c r="BI17" s="29">
        <f>VLOOKUP($AU17,Dummy!$A:$R,15,FALSE)</f>
        <v>800</v>
      </c>
      <c r="BJ17" s="28">
        <f>VLOOKUP($AU17,Dummy!$A:$R,16,FALSE)</f>
        <v>796</v>
      </c>
      <c r="BK17" s="28">
        <f>VLOOKUP($AU17,Dummy!$A:$R,17,FALSE)</f>
        <v>812</v>
      </c>
      <c r="BL17" s="29">
        <f>VLOOKUP($AU17,Dummy!$A:$R,18,FALSE)</f>
        <v>980.29556650246309</v>
      </c>
    </row>
    <row r="18" spans="2:64" x14ac:dyDescent="0.25">
      <c r="B18" s="16" t="s">
        <v>2</v>
      </c>
      <c r="C18" s="24"/>
      <c r="D18" s="73" t="s">
        <v>3</v>
      </c>
      <c r="E18" s="73"/>
      <c r="F18" s="73"/>
      <c r="G18" s="20"/>
      <c r="H18" s="73" t="s">
        <v>4</v>
      </c>
      <c r="I18" s="73"/>
      <c r="J18" s="73"/>
      <c r="K18" s="73" t="s">
        <v>5</v>
      </c>
      <c r="L18" s="73"/>
      <c r="M18" s="73"/>
      <c r="N18" s="73" t="s">
        <v>7</v>
      </c>
      <c r="O18" s="73"/>
      <c r="P18" s="73"/>
      <c r="Q18" s="73" t="s">
        <v>8</v>
      </c>
      <c r="R18" s="73"/>
      <c r="S18" s="73"/>
      <c r="T18" s="73" t="s">
        <v>9</v>
      </c>
      <c r="U18" s="73"/>
      <c r="V18" s="73"/>
      <c r="W18" s="73" t="s">
        <v>10</v>
      </c>
      <c r="X18" s="73"/>
      <c r="Y18" s="73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Turquia</v>
      </c>
      <c r="AW18" s="28">
        <f>VLOOKUP($AU18,Dummy!$A:$R,3,FALSE)</f>
        <v>9</v>
      </c>
      <c r="AX18" s="28">
        <f>VLOOKUP($AU18,Dummy!$A:$R,4,FALSE)</f>
        <v>10</v>
      </c>
      <c r="AY18" s="28">
        <f>VLOOKUP($AU18,Dummy!$A:$R,5,FALSE)</f>
        <v>3</v>
      </c>
      <c r="AZ18" s="28">
        <f>VLOOKUP($AU18,Dummy!$A:$R,6,FALSE)</f>
        <v>7</v>
      </c>
      <c r="BA18" s="28">
        <f>VLOOKUP($AU18,Dummy!$A:$R,7,FALSE)</f>
        <v>2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2</v>
      </c>
      <c r="BF18" s="28">
        <f>VLOOKUP($AU18,Dummy!$A:$R,12,FALSE)</f>
        <v>5</v>
      </c>
      <c r="BG18" s="28">
        <f>VLOOKUP($AU18,Dummy!$A:$R,13,FALSE)</f>
        <v>11</v>
      </c>
      <c r="BH18" s="28">
        <f>VLOOKUP($AU18,Dummy!$A:$R,14,FALSE)</f>
        <v>22</v>
      </c>
      <c r="BI18" s="29">
        <f>VLOOKUP($AU18,Dummy!$A:$R,15,FALSE)</f>
        <v>500</v>
      </c>
      <c r="BJ18" s="28">
        <f>VLOOKUP($AU18,Dummy!$A:$R,16,FALSE)</f>
        <v>747</v>
      </c>
      <c r="BK18" s="28">
        <f>VLOOKUP($AU18,Dummy!$A:$R,17,FALSE)</f>
        <v>792</v>
      </c>
      <c r="BL18" s="29">
        <f>VLOOKUP($AU18,Dummy!$A:$R,18,FALSE)</f>
        <v>943.18181818181824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China</v>
      </c>
      <c r="AW19" s="28">
        <f>VLOOKUP($AU19,Dummy!$A:$R,3,FALSE)</f>
        <v>7</v>
      </c>
      <c r="AX19" s="28">
        <f>VLOOKUP($AU19,Dummy!$A:$R,4,FALSE)</f>
        <v>10</v>
      </c>
      <c r="AY19" s="28">
        <f>VLOOKUP($AU19,Dummy!$A:$R,5,FALSE)</f>
        <v>2</v>
      </c>
      <c r="AZ19" s="28">
        <f>VLOOKUP($AU19,Dummy!$A:$R,6,FALSE)</f>
        <v>8</v>
      </c>
      <c r="BA19" s="28">
        <f>VLOOKUP($AU19,Dummy!$A:$R,7,FALSE)</f>
        <v>1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1</v>
      </c>
      <c r="BF19" s="28">
        <f>VLOOKUP($AU19,Dummy!$A:$R,12,FALSE)</f>
        <v>6</v>
      </c>
      <c r="BG19" s="28">
        <f>VLOOKUP($AU19,Dummy!$A:$R,13,FALSE)</f>
        <v>9</v>
      </c>
      <c r="BH19" s="28">
        <f>VLOOKUP($AU19,Dummy!$A:$R,14,FALSE)</f>
        <v>25</v>
      </c>
      <c r="BI19" s="29">
        <f>VLOOKUP($AU19,Dummy!$A:$R,15,FALSE)</f>
        <v>360</v>
      </c>
      <c r="BJ19" s="28">
        <f>VLOOKUP($AU19,Dummy!$A:$R,16,FALSE)</f>
        <v>714</v>
      </c>
      <c r="BK19" s="28">
        <f>VLOOKUP($AU19,Dummy!$A:$R,17,FALSE)</f>
        <v>802</v>
      </c>
      <c r="BL19" s="29">
        <f>VLOOKUP($AU19,Dummy!$A:$R,18,FALSE)</f>
        <v>890.27431421446374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Holanda</v>
      </c>
      <c r="AW20" s="28">
        <f>VLOOKUP($AU20,Dummy!$A:$R,3,FALSE)</f>
        <v>5</v>
      </c>
      <c r="AX20" s="28">
        <f>VLOOKUP($AU20,Dummy!$A:$R,4,FALSE)</f>
        <v>10</v>
      </c>
      <c r="AY20" s="28">
        <f>VLOOKUP($AU20,Dummy!$A:$R,5,FALSE)</f>
        <v>1</v>
      </c>
      <c r="AZ20" s="28">
        <f>VLOOKUP($AU20,Dummy!$A:$R,6,FALSE)</f>
        <v>9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2</v>
      </c>
      <c r="BE20" s="28">
        <f>VLOOKUP($AU20,Dummy!$A:$R,11,FALSE)</f>
        <v>4</v>
      </c>
      <c r="BF20" s="28">
        <f>VLOOKUP($AU20,Dummy!$A:$R,12,FALSE)</f>
        <v>3</v>
      </c>
      <c r="BG20" s="28">
        <f>VLOOKUP($AU20,Dummy!$A:$R,13,FALSE)</f>
        <v>11</v>
      </c>
      <c r="BH20" s="28">
        <f>VLOOKUP($AU20,Dummy!$A:$R,14,FALSE)</f>
        <v>28</v>
      </c>
      <c r="BI20" s="29">
        <f>VLOOKUP($AU20,Dummy!$A:$R,15,FALSE)</f>
        <v>392.85714285714283</v>
      </c>
      <c r="BJ20" s="28">
        <f>VLOOKUP($AU20,Dummy!$A:$R,16,FALSE)</f>
        <v>834</v>
      </c>
      <c r="BK20" s="28">
        <f>VLOOKUP($AU20,Dummy!$A:$R,17,FALSE)</f>
        <v>918</v>
      </c>
      <c r="BL20" s="29">
        <f>VLOOKUP($AU20,Dummy!$A:$R,18,FALSE)</f>
        <v>908.49673202614383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9</v>
      </c>
      <c r="AY21" s="28">
        <f>VLOOKUP($AU21,Dummy!$A:$R,5,FALSE)</f>
        <v>1</v>
      </c>
      <c r="AZ21" s="28">
        <f>VLOOKUP($AU21,Dummy!$A:$R,6,FALSE)</f>
        <v>8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4</v>
      </c>
      <c r="BF21" s="28">
        <f>VLOOKUP($AU21,Dummy!$A:$R,12,FALSE)</f>
        <v>4</v>
      </c>
      <c r="BG21" s="28">
        <f>VLOOKUP($AU21,Dummy!$A:$R,13,FALSE)</f>
        <v>7</v>
      </c>
      <c r="BH21" s="28">
        <f>VLOOKUP($AU21,Dummy!$A:$R,14,FALSE)</f>
        <v>25</v>
      </c>
      <c r="BI21" s="29">
        <f>VLOOKUP($AU21,Dummy!$A:$R,15,FALSE)</f>
        <v>280</v>
      </c>
      <c r="BJ21" s="28">
        <f>VLOOKUP($AU21,Dummy!$A:$R,16,FALSE)</f>
        <v>657</v>
      </c>
      <c r="BK21" s="28">
        <f>VLOOKUP($AU21,Dummy!$A:$R,17,FALSE)</f>
        <v>780</v>
      </c>
      <c r="BL21" s="29">
        <f>VLOOKUP($AU21,Dummy!$A:$R,18,FALSE)</f>
        <v>842.30769230769226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174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67" t="s">
        <v>91</v>
      </c>
      <c r="AV23" s="67"/>
    </row>
    <row r="24" spans="2:64" x14ac:dyDescent="0.25">
      <c r="B24" s="18">
        <v>45821</v>
      </c>
      <c r="C24" s="26" t="s">
        <v>98</v>
      </c>
      <c r="D24" s="33">
        <v>3</v>
      </c>
      <c r="E24" s="11" t="s">
        <v>6</v>
      </c>
      <c r="F24" s="34">
        <v>2</v>
      </c>
      <c r="G24" s="22" t="s">
        <v>95</v>
      </c>
      <c r="H24" s="33">
        <v>25</v>
      </c>
      <c r="I24" s="11" t="s">
        <v>6</v>
      </c>
      <c r="J24" s="34">
        <v>22</v>
      </c>
      <c r="K24" s="33">
        <v>20</v>
      </c>
      <c r="L24" s="11" t="s">
        <v>6</v>
      </c>
      <c r="M24" s="34">
        <v>25</v>
      </c>
      <c r="N24" s="33">
        <v>25</v>
      </c>
      <c r="O24" s="11" t="s">
        <v>6</v>
      </c>
      <c r="P24" s="34">
        <v>20</v>
      </c>
      <c r="Q24" s="33">
        <v>17</v>
      </c>
      <c r="R24" s="11" t="s">
        <v>6</v>
      </c>
      <c r="S24" s="34">
        <v>25</v>
      </c>
      <c r="T24" s="33">
        <v>15</v>
      </c>
      <c r="U24" s="11" t="s">
        <v>6</v>
      </c>
      <c r="V24" s="34">
        <v>12</v>
      </c>
      <c r="W24" s="9">
        <f t="shared" si="40"/>
        <v>102</v>
      </c>
      <c r="X24" s="11" t="s">
        <v>6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>
        <v>2</v>
      </c>
      <c r="E25" s="11" t="s">
        <v>6</v>
      </c>
      <c r="F25" s="34">
        <v>3</v>
      </c>
      <c r="G25" s="22" t="s">
        <v>96</v>
      </c>
      <c r="H25" s="33">
        <v>25</v>
      </c>
      <c r="I25" s="11" t="s">
        <v>6</v>
      </c>
      <c r="J25" s="34">
        <v>27</v>
      </c>
      <c r="K25" s="33">
        <v>23</v>
      </c>
      <c r="L25" s="11" t="s">
        <v>6</v>
      </c>
      <c r="M25" s="34">
        <v>25</v>
      </c>
      <c r="N25" s="33">
        <v>18</v>
      </c>
      <c r="O25" s="11" t="s">
        <v>6</v>
      </c>
      <c r="P25" s="34">
        <v>25</v>
      </c>
      <c r="Q25" s="33">
        <v>25</v>
      </c>
      <c r="R25" s="11" t="s">
        <v>6</v>
      </c>
      <c r="S25" s="34">
        <v>18</v>
      </c>
      <c r="T25" s="33">
        <v>12</v>
      </c>
      <c r="U25" s="11" t="s">
        <v>6</v>
      </c>
      <c r="V25" s="34">
        <v>15</v>
      </c>
      <c r="W25" s="9">
        <f t="shared" si="40"/>
        <v>103</v>
      </c>
      <c r="X25" s="11" t="s">
        <v>6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>
        <v>2</v>
      </c>
      <c r="E26" s="11" t="s">
        <v>6</v>
      </c>
      <c r="F26" s="34">
        <v>3</v>
      </c>
      <c r="G26" s="22" t="s">
        <v>48</v>
      </c>
      <c r="H26" s="33">
        <v>25</v>
      </c>
      <c r="I26" s="11" t="s">
        <v>6</v>
      </c>
      <c r="J26" s="34">
        <v>19</v>
      </c>
      <c r="K26" s="33">
        <v>25</v>
      </c>
      <c r="L26" s="11" t="s">
        <v>6</v>
      </c>
      <c r="M26" s="34">
        <v>14</v>
      </c>
      <c r="N26" s="33">
        <v>22</v>
      </c>
      <c r="O26" s="11" t="s">
        <v>6</v>
      </c>
      <c r="P26" s="34">
        <v>25</v>
      </c>
      <c r="Q26" s="33">
        <v>23</v>
      </c>
      <c r="R26" s="11" t="s">
        <v>6</v>
      </c>
      <c r="S26" s="34">
        <v>25</v>
      </c>
      <c r="T26" s="33">
        <v>10</v>
      </c>
      <c r="U26" s="11" t="s">
        <v>6</v>
      </c>
      <c r="V26" s="34">
        <v>15</v>
      </c>
      <c r="W26" s="9">
        <f t="shared" si="40"/>
        <v>105</v>
      </c>
      <c r="X26" s="11" t="s">
        <v>6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>
        <v>1</v>
      </c>
      <c r="E27" s="11" t="s">
        <v>6</v>
      </c>
      <c r="F27" s="34">
        <v>3</v>
      </c>
      <c r="G27" s="22" t="s">
        <v>96</v>
      </c>
      <c r="H27" s="33">
        <v>22</v>
      </c>
      <c r="I27" s="11" t="s">
        <v>6</v>
      </c>
      <c r="J27" s="34">
        <v>25</v>
      </c>
      <c r="K27" s="33">
        <v>25</v>
      </c>
      <c r="L27" s="11" t="s">
        <v>6</v>
      </c>
      <c r="M27" s="34">
        <v>27</v>
      </c>
      <c r="N27" s="33">
        <v>25</v>
      </c>
      <c r="O27" s="11" t="s">
        <v>6</v>
      </c>
      <c r="P27" s="34">
        <v>20</v>
      </c>
      <c r="Q27" s="33">
        <v>23</v>
      </c>
      <c r="R27" s="11" t="s">
        <v>6</v>
      </c>
      <c r="S27" s="34">
        <v>25</v>
      </c>
      <c r="T27" s="33"/>
      <c r="U27" s="11" t="s">
        <v>6</v>
      </c>
      <c r="V27" s="34"/>
      <c r="W27" s="9">
        <f t="shared" si="40"/>
        <v>95</v>
      </c>
      <c r="X27" s="11" t="s">
        <v>6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48</v>
      </c>
      <c r="D28" s="33">
        <v>3</v>
      </c>
      <c r="E28" s="11" t="s">
        <v>6</v>
      </c>
      <c r="F28" s="34">
        <v>0</v>
      </c>
      <c r="G28" s="22" t="s">
        <v>96</v>
      </c>
      <c r="H28" s="33">
        <v>25</v>
      </c>
      <c r="I28" s="11" t="s">
        <v>6</v>
      </c>
      <c r="J28" s="34">
        <v>19</v>
      </c>
      <c r="K28" s="33">
        <v>29</v>
      </c>
      <c r="L28" s="11" t="s">
        <v>6</v>
      </c>
      <c r="M28" s="34">
        <v>27</v>
      </c>
      <c r="N28" s="33">
        <v>25</v>
      </c>
      <c r="O28" s="11" t="s">
        <v>6</v>
      </c>
      <c r="P28" s="34">
        <v>19</v>
      </c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79</v>
      </c>
      <c r="X28" s="11" t="s">
        <v>6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98</v>
      </c>
      <c r="D29" s="33">
        <v>2</v>
      </c>
      <c r="E29" s="11" t="s">
        <v>6</v>
      </c>
      <c r="F29" s="34">
        <v>3</v>
      </c>
      <c r="G29" s="22" t="s">
        <v>97</v>
      </c>
      <c r="H29" s="33">
        <v>30</v>
      </c>
      <c r="I29" s="11" t="s">
        <v>6</v>
      </c>
      <c r="J29" s="34">
        <v>28</v>
      </c>
      <c r="K29" s="33">
        <v>20</v>
      </c>
      <c r="L29" s="11" t="s">
        <v>6</v>
      </c>
      <c r="M29" s="34">
        <v>25</v>
      </c>
      <c r="N29" s="33">
        <v>25</v>
      </c>
      <c r="O29" s="11" t="s">
        <v>6</v>
      </c>
      <c r="P29" s="34">
        <v>22</v>
      </c>
      <c r="Q29" s="33">
        <v>21</v>
      </c>
      <c r="R29" s="11" t="s">
        <v>6</v>
      </c>
      <c r="S29" s="34">
        <v>25</v>
      </c>
      <c r="T29" s="33">
        <v>9</v>
      </c>
      <c r="U29" s="11" t="s">
        <v>6</v>
      </c>
      <c r="V29" s="34">
        <v>15</v>
      </c>
      <c r="W29" s="9">
        <f t="shared" si="40"/>
        <v>105</v>
      </c>
      <c r="X29" s="11" t="s">
        <v>6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95</v>
      </c>
      <c r="D30" s="33">
        <v>1</v>
      </c>
      <c r="E30" s="11" t="s">
        <v>6</v>
      </c>
      <c r="F30" s="34">
        <v>3</v>
      </c>
      <c r="G30" s="22" t="s">
        <v>52</v>
      </c>
      <c r="H30" s="33">
        <v>22</v>
      </c>
      <c r="I30" s="11" t="s">
        <v>6</v>
      </c>
      <c r="J30" s="34">
        <v>25</v>
      </c>
      <c r="K30" s="33">
        <v>18</v>
      </c>
      <c r="L30" s="11" t="s">
        <v>6</v>
      </c>
      <c r="M30" s="34">
        <v>25</v>
      </c>
      <c r="N30" s="33">
        <v>25</v>
      </c>
      <c r="O30" s="11" t="s">
        <v>6</v>
      </c>
      <c r="P30" s="34">
        <v>18</v>
      </c>
      <c r="Q30" s="33">
        <v>23</v>
      </c>
      <c r="R30" s="11" t="s">
        <v>6</v>
      </c>
      <c r="S30" s="34">
        <v>25</v>
      </c>
      <c r="T30" s="33"/>
      <c r="U30" s="11" t="s">
        <v>6</v>
      </c>
      <c r="V30" s="34"/>
      <c r="W30" s="9">
        <f t="shared" si="40"/>
        <v>88</v>
      </c>
      <c r="X30" s="11" t="s">
        <v>6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71" t="s">
        <v>12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AU31" s="63" t="s">
        <v>100</v>
      </c>
      <c r="AV31" s="64"/>
    </row>
    <row r="32" spans="2:64" x14ac:dyDescent="0.25">
      <c r="B32" s="16" t="s">
        <v>2</v>
      </c>
      <c r="C32" s="24"/>
      <c r="D32" s="72" t="s">
        <v>3</v>
      </c>
      <c r="E32" s="72"/>
      <c r="F32" s="72"/>
      <c r="G32" s="20"/>
      <c r="H32" s="73" t="s">
        <v>4</v>
      </c>
      <c r="I32" s="73"/>
      <c r="J32" s="73"/>
      <c r="K32" s="73" t="s">
        <v>5</v>
      </c>
      <c r="L32" s="73"/>
      <c r="M32" s="73"/>
      <c r="N32" s="73" t="s">
        <v>7</v>
      </c>
      <c r="O32" s="73"/>
      <c r="P32" s="73"/>
      <c r="Q32" s="73" t="s">
        <v>8</v>
      </c>
      <c r="R32" s="73"/>
      <c r="S32" s="73"/>
      <c r="T32" s="73" t="s">
        <v>9</v>
      </c>
      <c r="U32" s="73"/>
      <c r="V32" s="73"/>
      <c r="W32" s="73" t="s">
        <v>10</v>
      </c>
      <c r="X32" s="73"/>
      <c r="Y32" s="73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  <c r="AU32" s="65" t="s">
        <v>101</v>
      </c>
      <c r="AV32" s="66"/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59" t="s">
        <v>102</v>
      </c>
      <c r="AV33" s="60"/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59" t="s">
        <v>103</v>
      </c>
      <c r="AV34" s="60"/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59" t="s">
        <v>104</v>
      </c>
      <c r="AV35" s="60"/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61" t="s">
        <v>105</v>
      </c>
      <c r="AV36" s="62"/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>
        <v>3</v>
      </c>
      <c r="E38" s="11" t="s">
        <v>6</v>
      </c>
      <c r="F38" s="34">
        <v>0</v>
      </c>
      <c r="G38" s="21" t="s">
        <v>53</v>
      </c>
      <c r="H38" s="33">
        <v>25</v>
      </c>
      <c r="I38" s="11" t="s">
        <v>6</v>
      </c>
      <c r="J38" s="34">
        <v>20</v>
      </c>
      <c r="K38" s="33">
        <v>25</v>
      </c>
      <c r="L38" s="11" t="s">
        <v>6</v>
      </c>
      <c r="M38" s="34">
        <v>23</v>
      </c>
      <c r="N38" s="33">
        <v>26</v>
      </c>
      <c r="O38" s="11" t="s">
        <v>6</v>
      </c>
      <c r="P38" s="34">
        <v>24</v>
      </c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76</v>
      </c>
      <c r="X38" s="13" t="s">
        <v>6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37</v>
      </c>
      <c r="D39" s="33">
        <v>3</v>
      </c>
      <c r="E39" s="11" t="s">
        <v>6</v>
      </c>
      <c r="F39" s="34">
        <v>1</v>
      </c>
      <c r="G39" s="21" t="s">
        <v>30</v>
      </c>
      <c r="H39" s="33">
        <v>21</v>
      </c>
      <c r="I39" s="11" t="s">
        <v>6</v>
      </c>
      <c r="J39" s="34">
        <v>25</v>
      </c>
      <c r="K39" s="33">
        <v>25</v>
      </c>
      <c r="L39" s="11" t="s">
        <v>6</v>
      </c>
      <c r="M39" s="34">
        <v>23</v>
      </c>
      <c r="N39" s="33">
        <v>25</v>
      </c>
      <c r="O39" s="11" t="s">
        <v>6</v>
      </c>
      <c r="P39" s="34">
        <v>22</v>
      </c>
      <c r="Q39" s="33">
        <v>25</v>
      </c>
      <c r="R39" s="11" t="s">
        <v>6</v>
      </c>
      <c r="S39" s="34">
        <v>23</v>
      </c>
      <c r="T39" s="33"/>
      <c r="U39" s="11" t="s">
        <v>6</v>
      </c>
      <c r="V39" s="34"/>
      <c r="W39" s="12">
        <f t="shared" si="60"/>
        <v>96</v>
      </c>
      <c r="X39" s="13" t="s">
        <v>6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51</v>
      </c>
      <c r="D40" s="33">
        <v>3</v>
      </c>
      <c r="E40" s="11" t="s">
        <v>6</v>
      </c>
      <c r="F40" s="34">
        <v>1</v>
      </c>
      <c r="G40" s="21" t="s">
        <v>37</v>
      </c>
      <c r="H40" s="33">
        <v>25</v>
      </c>
      <c r="I40" s="11" t="s">
        <v>6</v>
      </c>
      <c r="J40" s="34">
        <v>19</v>
      </c>
      <c r="K40" s="33">
        <v>25</v>
      </c>
      <c r="L40" s="11" t="s">
        <v>6</v>
      </c>
      <c r="M40" s="34">
        <v>20</v>
      </c>
      <c r="N40" s="33">
        <v>13</v>
      </c>
      <c r="O40" s="11" t="s">
        <v>6</v>
      </c>
      <c r="P40" s="34">
        <v>25</v>
      </c>
      <c r="Q40" s="33">
        <v>25</v>
      </c>
      <c r="R40" s="11" t="s">
        <v>6</v>
      </c>
      <c r="S40" s="34">
        <v>17</v>
      </c>
      <c r="T40" s="33"/>
      <c r="U40" s="11" t="s">
        <v>6</v>
      </c>
      <c r="V40" s="34"/>
      <c r="W40" s="12">
        <f t="shared" si="60"/>
        <v>88</v>
      </c>
      <c r="X40" s="13" t="s">
        <v>6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30</v>
      </c>
      <c r="D41" s="33">
        <v>0</v>
      </c>
      <c r="E41" s="11" t="s">
        <v>6</v>
      </c>
      <c r="F41" s="34">
        <v>3</v>
      </c>
      <c r="G41" s="21" t="s">
        <v>40</v>
      </c>
      <c r="H41" s="33">
        <v>26</v>
      </c>
      <c r="I41" s="11" t="s">
        <v>6</v>
      </c>
      <c r="J41" s="34">
        <v>28</v>
      </c>
      <c r="K41" s="33">
        <v>23</v>
      </c>
      <c r="L41" s="11" t="s">
        <v>6</v>
      </c>
      <c r="M41" s="34">
        <v>25</v>
      </c>
      <c r="N41" s="33">
        <v>21</v>
      </c>
      <c r="O41" s="11" t="s">
        <v>6</v>
      </c>
      <c r="P41" s="34">
        <v>25</v>
      </c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70</v>
      </c>
      <c r="X41" s="13" t="s">
        <v>6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37</v>
      </c>
      <c r="D42" s="33">
        <v>0</v>
      </c>
      <c r="E42" s="11" t="s">
        <v>6</v>
      </c>
      <c r="F42" s="34">
        <v>3</v>
      </c>
      <c r="G42" s="21" t="s">
        <v>29</v>
      </c>
      <c r="H42" s="33">
        <v>18</v>
      </c>
      <c r="I42" s="11" t="s">
        <v>6</v>
      </c>
      <c r="J42" s="34">
        <v>25</v>
      </c>
      <c r="K42" s="33">
        <v>23</v>
      </c>
      <c r="L42" s="11" t="s">
        <v>6</v>
      </c>
      <c r="M42" s="34">
        <v>25</v>
      </c>
      <c r="N42" s="33">
        <v>21</v>
      </c>
      <c r="O42" s="11" t="s">
        <v>6</v>
      </c>
      <c r="P42" s="34">
        <v>25</v>
      </c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62</v>
      </c>
      <c r="X42" s="13" t="s">
        <v>6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51</v>
      </c>
      <c r="D43" s="33">
        <v>0</v>
      </c>
      <c r="E43" s="11" t="s">
        <v>6</v>
      </c>
      <c r="F43" s="34">
        <v>3</v>
      </c>
      <c r="G43" s="21" t="s">
        <v>30</v>
      </c>
      <c r="H43" s="33">
        <v>22</v>
      </c>
      <c r="I43" s="11" t="s">
        <v>6</v>
      </c>
      <c r="J43" s="34">
        <v>25</v>
      </c>
      <c r="K43" s="33">
        <v>21</v>
      </c>
      <c r="L43" s="11" t="s">
        <v>6</v>
      </c>
      <c r="M43" s="34">
        <v>25</v>
      </c>
      <c r="N43" s="33">
        <v>20</v>
      </c>
      <c r="O43" s="11" t="s">
        <v>6</v>
      </c>
      <c r="P43" s="34">
        <v>25</v>
      </c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63</v>
      </c>
      <c r="X43" s="13" t="s">
        <v>6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40</v>
      </c>
      <c r="D44" s="33">
        <v>3</v>
      </c>
      <c r="E44" s="11" t="s">
        <v>6</v>
      </c>
      <c r="F44" s="34">
        <v>0</v>
      </c>
      <c r="G44" s="21" t="s">
        <v>53</v>
      </c>
      <c r="H44" s="33">
        <v>25</v>
      </c>
      <c r="I44" s="11" t="s">
        <v>6</v>
      </c>
      <c r="J44" s="34">
        <v>21</v>
      </c>
      <c r="K44" s="33">
        <v>25</v>
      </c>
      <c r="L44" s="11" t="s">
        <v>6</v>
      </c>
      <c r="M44" s="34">
        <v>20</v>
      </c>
      <c r="N44" s="33">
        <v>25</v>
      </c>
      <c r="O44" s="11" t="s">
        <v>6</v>
      </c>
      <c r="P44" s="34">
        <v>23</v>
      </c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75</v>
      </c>
      <c r="X44" s="13" t="s">
        <v>6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75" t="s">
        <v>62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AU46" s="68" t="s">
        <v>72</v>
      </c>
      <c r="AV46" s="69"/>
      <c r="AW46" s="70"/>
      <c r="AX46" s="68" t="s">
        <v>14</v>
      </c>
      <c r="AY46" s="69"/>
      <c r="AZ46" s="70"/>
      <c r="BA46" s="68" t="s">
        <v>54</v>
      </c>
      <c r="BB46" s="69"/>
      <c r="BC46" s="69"/>
      <c r="BD46" s="69"/>
      <c r="BE46" s="69"/>
      <c r="BF46" s="70"/>
      <c r="BG46" s="68" t="s">
        <v>55</v>
      </c>
      <c r="BH46" s="69"/>
      <c r="BI46" s="70"/>
      <c r="BJ46" s="68" t="s">
        <v>56</v>
      </c>
      <c r="BK46" s="69"/>
      <c r="BL46" s="70"/>
    </row>
    <row r="47" spans="2:64" ht="14.25" x14ac:dyDescent="0.25">
      <c r="B47" s="71" t="s">
        <v>13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72" t="s">
        <v>3</v>
      </c>
      <c r="E48" s="72"/>
      <c r="F48" s="72"/>
      <c r="G48" s="20"/>
      <c r="H48" s="73" t="s">
        <v>4</v>
      </c>
      <c r="I48" s="73"/>
      <c r="J48" s="73"/>
      <c r="K48" s="73" t="s">
        <v>5</v>
      </c>
      <c r="L48" s="73"/>
      <c r="M48" s="73"/>
      <c r="N48" s="73" t="s">
        <v>7</v>
      </c>
      <c r="O48" s="73"/>
      <c r="P48" s="73"/>
      <c r="Q48" s="73" t="s">
        <v>8</v>
      </c>
      <c r="R48" s="73"/>
      <c r="S48" s="73"/>
      <c r="T48" s="73" t="s">
        <v>9</v>
      </c>
      <c r="U48" s="73"/>
      <c r="V48" s="73"/>
      <c r="W48" s="73" t="s">
        <v>10</v>
      </c>
      <c r="X48" s="73"/>
      <c r="Y48" s="73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Brasil</v>
      </c>
      <c r="AW48" s="28">
        <f>VLOOKUP($AU48,Dummy!$A:$R,3,FALSE)</f>
        <v>23</v>
      </c>
      <c r="AX48" s="28">
        <f>VLOOKUP($AU48,Dummy!$A:$R,4,FALSE)</f>
        <v>9</v>
      </c>
      <c r="AY48" s="28">
        <f>VLOOKUP($AU48,Dummy!$A:$R,5,FALSE)</f>
        <v>8</v>
      </c>
      <c r="AZ48" s="28">
        <f>VLOOKUP($AU48,Dummy!$A:$R,6,FALSE)</f>
        <v>1</v>
      </c>
      <c r="BA48" s="28">
        <f>VLOOKUP($AU48,Dummy!$A:$R,7,FALSE)</f>
        <v>4</v>
      </c>
      <c r="BB48" s="28">
        <f>VLOOKUP($AU48,Dummy!$A:$R,8,FALSE)</f>
        <v>2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26</v>
      </c>
      <c r="BH48" s="28">
        <f>VLOOKUP($AU48,Dummy!$A:$R,14,FALSE)</f>
        <v>9</v>
      </c>
      <c r="BI48" s="29">
        <f>VLOOKUP($AU48,Dummy!$A:$R,15,FALSE)</f>
        <v>2888.8888888888887</v>
      </c>
      <c r="BJ48" s="28">
        <f>VLOOKUP($AU48,Dummy!$A:$R,16,FALSE)</f>
        <v>823</v>
      </c>
      <c r="BK48" s="28">
        <f>VLOOKUP($AU48,Dummy!$A:$R,17,FALSE)</f>
        <v>746</v>
      </c>
      <c r="BL48" s="29">
        <f>VLOOKUP($AU48,Dummy!$A:$R,18,FALSE)</f>
        <v>1103.2171581769437</v>
      </c>
    </row>
    <row r="49" spans="2:64" x14ac:dyDescent="0.25">
      <c r="B49" s="17">
        <v>45833</v>
      </c>
      <c r="C49" s="25" t="s">
        <v>98</v>
      </c>
      <c r="D49" s="33">
        <v>0</v>
      </c>
      <c r="E49" s="11" t="s">
        <v>6</v>
      </c>
      <c r="F49" s="34">
        <v>3</v>
      </c>
      <c r="G49" s="21" t="s">
        <v>41</v>
      </c>
      <c r="H49" s="33">
        <v>23</v>
      </c>
      <c r="I49" s="11" t="s">
        <v>6</v>
      </c>
      <c r="J49" s="34">
        <v>25</v>
      </c>
      <c r="K49" s="33">
        <v>21</v>
      </c>
      <c r="L49" s="11" t="s">
        <v>6</v>
      </c>
      <c r="M49" s="34">
        <v>25</v>
      </c>
      <c r="N49" s="33">
        <v>17</v>
      </c>
      <c r="O49" s="11" t="s">
        <v>6</v>
      </c>
      <c r="P49" s="34">
        <v>25</v>
      </c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61</v>
      </c>
      <c r="X49" s="13" t="s">
        <v>6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Itália</v>
      </c>
      <c r="AW49" s="28">
        <f>VLOOKUP($AU49,Dummy!$A:$R,3,FALSE)</f>
        <v>22</v>
      </c>
      <c r="AX49" s="28">
        <f>VLOOKUP($AU49,Dummy!$A:$R,4,FALSE)</f>
        <v>10</v>
      </c>
      <c r="AY49" s="28">
        <f>VLOOKUP($AU49,Dummy!$A:$R,5,FALSE)</f>
        <v>8</v>
      </c>
      <c r="AZ49" s="28">
        <f>VLOOKUP($AU49,Dummy!$A:$R,6,FALSE)</f>
        <v>2</v>
      </c>
      <c r="BA49" s="28">
        <f>VLOOKUP($AU49,Dummy!$A:$R,7,FALSE)</f>
        <v>3</v>
      </c>
      <c r="BB49" s="28">
        <f>VLOOKUP($AU49,Dummy!$A:$R,8,FALSE)</f>
        <v>2</v>
      </c>
      <c r="BC49" s="28">
        <f>VLOOKUP($AU49,Dummy!$A:$R,9,FALSE)</f>
        <v>3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27</v>
      </c>
      <c r="BH49" s="28">
        <f>VLOOKUP($AU49,Dummy!$A:$R,14,FALSE)</f>
        <v>14</v>
      </c>
      <c r="BI49" s="29">
        <f>VLOOKUP($AU49,Dummy!$A:$R,15,FALSE)</f>
        <v>1928.5714285714287</v>
      </c>
      <c r="BJ49" s="28">
        <f>VLOOKUP($AU49,Dummy!$A:$R,16,FALSE)</f>
        <v>950</v>
      </c>
      <c r="BK49" s="28">
        <f>VLOOKUP($AU49,Dummy!$A:$R,17,FALSE)</f>
        <v>843</v>
      </c>
      <c r="BL49" s="29">
        <f>VLOOKUP($AU49,Dummy!$A:$R,18,FALSE)</f>
        <v>1126.9276393831553</v>
      </c>
    </row>
    <row r="50" spans="2:64" x14ac:dyDescent="0.25">
      <c r="B50" s="17">
        <v>45833</v>
      </c>
      <c r="C50" s="25" t="s">
        <v>30</v>
      </c>
      <c r="D50" s="33">
        <v>0</v>
      </c>
      <c r="E50" s="11" t="s">
        <v>6</v>
      </c>
      <c r="F50" s="34">
        <v>3</v>
      </c>
      <c r="G50" s="21" t="s">
        <v>96</v>
      </c>
      <c r="H50" s="33">
        <v>16</v>
      </c>
      <c r="I50" s="11" t="s">
        <v>6</v>
      </c>
      <c r="J50" s="34">
        <v>25</v>
      </c>
      <c r="K50" s="33">
        <v>22</v>
      </c>
      <c r="L50" s="11" t="s">
        <v>6</v>
      </c>
      <c r="M50" s="34">
        <v>25</v>
      </c>
      <c r="N50" s="33">
        <v>18</v>
      </c>
      <c r="O50" s="11" t="s">
        <v>6</v>
      </c>
      <c r="P50" s="34">
        <v>25</v>
      </c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56</v>
      </c>
      <c r="X50" s="13" t="s">
        <v>6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Japão</v>
      </c>
      <c r="AW50" s="28">
        <f>VLOOKUP($AU50,Dummy!$A:$R,3,FALSE)</f>
        <v>20</v>
      </c>
      <c r="AX50" s="28">
        <f>VLOOKUP($AU50,Dummy!$A:$R,4,FALSE)</f>
        <v>10</v>
      </c>
      <c r="AY50" s="28">
        <f>VLOOKUP($AU50,Dummy!$A:$R,5,FALSE)</f>
        <v>7</v>
      </c>
      <c r="AZ50" s="28">
        <f>VLOOKUP($AU50,Dummy!$A:$R,6,FALSE)</f>
        <v>3</v>
      </c>
      <c r="BA50" s="28">
        <f>VLOOKUP($AU50,Dummy!$A:$R,7,FALSE)</f>
        <v>4</v>
      </c>
      <c r="BB50" s="28">
        <f>VLOOKUP($AU50,Dummy!$A:$R,8,FALSE)</f>
        <v>1</v>
      </c>
      <c r="BC50" s="28">
        <f>VLOOKUP($AU50,Dummy!$A:$R,9,FALSE)</f>
        <v>2</v>
      </c>
      <c r="BD50" s="28">
        <f>VLOOKUP($AU50,Dummy!$A:$R,10,FALSE)</f>
        <v>1</v>
      </c>
      <c r="BE50" s="28">
        <f>VLOOKUP($AU50,Dummy!$A:$R,11,FALSE)</f>
        <v>1</v>
      </c>
      <c r="BF50" s="28">
        <f>VLOOKUP($AU50,Dummy!$A:$R,12,FALSE)</f>
        <v>1</v>
      </c>
      <c r="BG50" s="28">
        <f>VLOOKUP($AU50,Dummy!$A:$R,13,FALSE)</f>
        <v>24</v>
      </c>
      <c r="BH50" s="28">
        <f>VLOOKUP($AU50,Dummy!$A:$R,14,FALSE)</f>
        <v>14</v>
      </c>
      <c r="BI50" s="29">
        <f>VLOOKUP($AU50,Dummy!$A:$R,15,FALSE)</f>
        <v>1714.2857142857142</v>
      </c>
      <c r="BJ50" s="28">
        <f>VLOOKUP($AU50,Dummy!$A:$R,16,FALSE)</f>
        <v>891</v>
      </c>
      <c r="BK50" s="28">
        <f>VLOOKUP($AU50,Dummy!$A:$R,17,FALSE)</f>
        <v>839</v>
      </c>
      <c r="BL50" s="29">
        <f>VLOOKUP($AU50,Dummy!$A:$R,18,FALSE)</f>
        <v>1061.9785458879619</v>
      </c>
    </row>
    <row r="51" spans="2:64" x14ac:dyDescent="0.25">
      <c r="B51" s="17">
        <v>45833</v>
      </c>
      <c r="C51" s="25" t="s">
        <v>49</v>
      </c>
      <c r="D51" s="33">
        <v>3</v>
      </c>
      <c r="E51" s="11" t="s">
        <v>6</v>
      </c>
      <c r="F51" s="34">
        <v>0</v>
      </c>
      <c r="G51" s="21" t="s">
        <v>29</v>
      </c>
      <c r="H51" s="33">
        <v>27</v>
      </c>
      <c r="I51" s="11" t="s">
        <v>6</v>
      </c>
      <c r="J51" s="34">
        <v>25</v>
      </c>
      <c r="K51" s="33">
        <v>25</v>
      </c>
      <c r="L51" s="11" t="s">
        <v>6</v>
      </c>
      <c r="M51" s="34">
        <v>23</v>
      </c>
      <c r="N51" s="33">
        <v>25</v>
      </c>
      <c r="O51" s="11" t="s">
        <v>6</v>
      </c>
      <c r="P51" s="34">
        <v>19</v>
      </c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77</v>
      </c>
      <c r="X51" s="13" t="s">
        <v>6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Polônia</v>
      </c>
      <c r="AW51" s="28">
        <f>VLOOKUP($AU51,Dummy!$A:$R,3,FALSE)</f>
        <v>20</v>
      </c>
      <c r="AX51" s="28">
        <f>VLOOKUP($AU51,Dummy!$A:$R,4,FALSE)</f>
        <v>10</v>
      </c>
      <c r="AY51" s="28">
        <f>VLOOKUP($AU51,Dummy!$A:$R,5,FALSE)</f>
        <v>7</v>
      </c>
      <c r="AZ51" s="28">
        <f>VLOOKUP($AU51,Dummy!$A:$R,6,FALSE)</f>
        <v>3</v>
      </c>
      <c r="BA51" s="28">
        <f>VLOOKUP($AU51,Dummy!$A:$R,7,FALSE)</f>
        <v>3</v>
      </c>
      <c r="BB51" s="28">
        <f>VLOOKUP($AU51,Dummy!$A:$R,8,FALSE)</f>
        <v>2</v>
      </c>
      <c r="BC51" s="28">
        <f>VLOOKUP($AU51,Dummy!$A:$R,9,FALSE)</f>
        <v>2</v>
      </c>
      <c r="BD51" s="28">
        <f>VLOOKUP($AU51,Dummy!$A:$R,10,FALSE)</f>
        <v>1</v>
      </c>
      <c r="BE51" s="28">
        <f>VLOOKUP($AU51,Dummy!$A:$R,11,FALSE)</f>
        <v>2</v>
      </c>
      <c r="BF51" s="28">
        <f>VLOOKUP($AU51,Dummy!$A:$R,12,FALSE)</f>
        <v>0</v>
      </c>
      <c r="BG51" s="28">
        <f>VLOOKUP($AU51,Dummy!$A:$R,13,FALSE)</f>
        <v>25</v>
      </c>
      <c r="BH51" s="28">
        <f>VLOOKUP($AU51,Dummy!$A:$R,14,FALSE)</f>
        <v>15</v>
      </c>
      <c r="BI51" s="29">
        <f>VLOOKUP($AU51,Dummy!$A:$R,15,FALSE)</f>
        <v>1666.6666666666667</v>
      </c>
      <c r="BJ51" s="28">
        <f>VLOOKUP($AU51,Dummy!$A:$R,16,FALSE)</f>
        <v>932</v>
      </c>
      <c r="BK51" s="28">
        <f>VLOOKUP($AU51,Dummy!$A:$R,17,FALSE)</f>
        <v>908</v>
      </c>
      <c r="BL51" s="29">
        <f>VLOOKUP($AU51,Dummy!$A:$R,18,FALSE)</f>
        <v>1026.431718061674</v>
      </c>
    </row>
    <row r="52" spans="2:64" x14ac:dyDescent="0.25">
      <c r="B52" s="17">
        <v>45834</v>
      </c>
      <c r="C52" s="25" t="s">
        <v>41</v>
      </c>
      <c r="D52" s="33">
        <v>2</v>
      </c>
      <c r="E52" s="11" t="s">
        <v>6</v>
      </c>
      <c r="F52" s="34">
        <v>3</v>
      </c>
      <c r="G52" s="21" t="s">
        <v>29</v>
      </c>
      <c r="H52" s="33">
        <v>22</v>
      </c>
      <c r="I52" s="11" t="s">
        <v>6</v>
      </c>
      <c r="J52" s="34">
        <v>25</v>
      </c>
      <c r="K52" s="33">
        <v>25</v>
      </c>
      <c r="L52" s="11" t="s">
        <v>6</v>
      </c>
      <c r="M52" s="34">
        <v>19</v>
      </c>
      <c r="N52" s="33">
        <v>25</v>
      </c>
      <c r="O52" s="11" t="s">
        <v>6</v>
      </c>
      <c r="P52" s="34">
        <v>22</v>
      </c>
      <c r="Q52" s="33">
        <v>20</v>
      </c>
      <c r="R52" s="11" t="s">
        <v>6</v>
      </c>
      <c r="S52" s="34">
        <v>25</v>
      </c>
      <c r="T52" s="33">
        <v>11</v>
      </c>
      <c r="U52" s="11" t="s">
        <v>6</v>
      </c>
      <c r="V52" s="34">
        <v>15</v>
      </c>
      <c r="W52" s="12">
        <f t="shared" si="62"/>
        <v>103</v>
      </c>
      <c r="X52" s="13" t="s">
        <v>6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França</v>
      </c>
      <c r="AW52" s="28">
        <f>VLOOKUP($AU52,Dummy!$A:$R,3,FALSE)</f>
        <v>18</v>
      </c>
      <c r="AX52" s="28">
        <f>VLOOKUP($AU52,Dummy!$A:$R,4,FALSE)</f>
        <v>9</v>
      </c>
      <c r="AY52" s="28">
        <f>VLOOKUP($AU52,Dummy!$A:$R,5,FALSE)</f>
        <v>6</v>
      </c>
      <c r="AZ52" s="28">
        <f>VLOOKUP($AU52,Dummy!$A:$R,6,FALSE)</f>
        <v>3</v>
      </c>
      <c r="BA52" s="28">
        <f>VLOOKUP($AU52,Dummy!$A:$R,7,FALSE)</f>
        <v>3</v>
      </c>
      <c r="BB52" s="28">
        <f>VLOOKUP($AU52,Dummy!$A:$R,8,FALSE)</f>
        <v>2</v>
      </c>
      <c r="BC52" s="28">
        <f>VLOOKUP($AU52,Dummy!$A:$R,9,FALSE)</f>
        <v>1</v>
      </c>
      <c r="BD52" s="28">
        <f>VLOOKUP($AU52,Dummy!$A:$R,10,FALSE)</f>
        <v>1</v>
      </c>
      <c r="BE52" s="28">
        <f>VLOOKUP($AU52,Dummy!$A:$R,11,FALSE)</f>
        <v>2</v>
      </c>
      <c r="BF52" s="28">
        <f>VLOOKUP($AU52,Dummy!$A:$R,12,FALSE)</f>
        <v>0</v>
      </c>
      <c r="BG52" s="28">
        <f>VLOOKUP($AU52,Dummy!$A:$R,13,FALSE)</f>
        <v>22</v>
      </c>
      <c r="BH52" s="28">
        <f>VLOOKUP($AU52,Dummy!$A:$R,14,FALSE)</f>
        <v>13</v>
      </c>
      <c r="BI52" s="29">
        <f>VLOOKUP($AU52,Dummy!$A:$R,15,FALSE)</f>
        <v>1692.3076923076924</v>
      </c>
      <c r="BJ52" s="28">
        <f>VLOOKUP($AU52,Dummy!$A:$R,16,FALSE)</f>
        <v>827</v>
      </c>
      <c r="BK52" s="28">
        <f>VLOOKUP($AU52,Dummy!$A:$R,17,FALSE)</f>
        <v>776</v>
      </c>
      <c r="BL52" s="29">
        <f>VLOOKUP($AU52,Dummy!$A:$R,18,FALSE)</f>
        <v>1065.7216494845361</v>
      </c>
    </row>
    <row r="53" spans="2:64" x14ac:dyDescent="0.25">
      <c r="B53" s="17">
        <v>45834</v>
      </c>
      <c r="C53" s="25" t="s">
        <v>30</v>
      </c>
      <c r="D53" s="33">
        <v>0</v>
      </c>
      <c r="E53" s="11" t="s">
        <v>6</v>
      </c>
      <c r="F53" s="34">
        <v>3</v>
      </c>
      <c r="G53" s="21" t="s">
        <v>98</v>
      </c>
      <c r="H53" s="33">
        <v>11</v>
      </c>
      <c r="I53" s="11" t="s">
        <v>6</v>
      </c>
      <c r="J53" s="34">
        <v>25</v>
      </c>
      <c r="K53" s="33">
        <v>22</v>
      </c>
      <c r="L53" s="11" t="s">
        <v>6</v>
      </c>
      <c r="M53" s="34">
        <v>25</v>
      </c>
      <c r="N53" s="33">
        <v>21</v>
      </c>
      <c r="O53" s="11" t="s">
        <v>6</v>
      </c>
      <c r="P53" s="34">
        <v>25</v>
      </c>
      <c r="Q53" s="33"/>
      <c r="R53" s="11" t="s">
        <v>6</v>
      </c>
      <c r="S53" s="34"/>
      <c r="T53" s="33"/>
      <c r="U53" s="11" t="s">
        <v>6</v>
      </c>
      <c r="V53" s="34"/>
      <c r="W53" s="12">
        <f t="shared" si="62"/>
        <v>54</v>
      </c>
      <c r="X53" s="13" t="s">
        <v>6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Ucrânia</v>
      </c>
      <c r="AW53" s="28">
        <f>VLOOKUP($AU53,Dummy!$A:$R,3,FALSE)</f>
        <v>18</v>
      </c>
      <c r="AX53" s="28">
        <f>VLOOKUP($AU53,Dummy!$A:$R,4,FALSE)</f>
        <v>10</v>
      </c>
      <c r="AY53" s="28">
        <f>VLOOKUP($AU53,Dummy!$A:$R,5,FALSE)</f>
        <v>6</v>
      </c>
      <c r="AZ53" s="28">
        <f>VLOOKUP($AU53,Dummy!$A:$R,6,FALSE)</f>
        <v>4</v>
      </c>
      <c r="BA53" s="28">
        <f>VLOOKUP($AU53,Dummy!$A:$R,7,FALSE)</f>
        <v>2</v>
      </c>
      <c r="BB53" s="28">
        <f>VLOOKUP($AU53,Dummy!$A:$R,8,FALSE)</f>
        <v>1</v>
      </c>
      <c r="BC53" s="28">
        <f>VLOOKUP($AU53,Dummy!$A:$R,9,FALSE)</f>
        <v>3</v>
      </c>
      <c r="BD53" s="28">
        <f>VLOOKUP($AU53,Dummy!$A:$R,10,FALSE)</f>
        <v>3</v>
      </c>
      <c r="BE53" s="28">
        <f>VLOOKUP($AU53,Dummy!$A:$R,11,FALSE)</f>
        <v>0</v>
      </c>
      <c r="BF53" s="28">
        <f>VLOOKUP($AU53,Dummy!$A:$R,12,FALSE)</f>
        <v>1</v>
      </c>
      <c r="BG53" s="28">
        <f>VLOOKUP($AU53,Dummy!$A:$R,13,FALSE)</f>
        <v>24</v>
      </c>
      <c r="BH53" s="28">
        <f>VLOOKUP($AU53,Dummy!$A:$R,14,FALSE)</f>
        <v>19</v>
      </c>
      <c r="BI53" s="29">
        <f>VLOOKUP($AU53,Dummy!$A:$R,15,FALSE)</f>
        <v>1263.1578947368421</v>
      </c>
      <c r="BJ53" s="28">
        <f>VLOOKUP($AU53,Dummy!$A:$R,16,FALSE)</f>
        <v>931</v>
      </c>
      <c r="BK53" s="28">
        <f>VLOOKUP($AU53,Dummy!$A:$R,17,FALSE)</f>
        <v>912</v>
      </c>
      <c r="BL53" s="29">
        <f>VLOOKUP($AU53,Dummy!$A:$R,18,FALSE)</f>
        <v>1020.8333333333333</v>
      </c>
    </row>
    <row r="54" spans="2:64" x14ac:dyDescent="0.25">
      <c r="B54" s="17">
        <v>45835</v>
      </c>
      <c r="C54" s="25" t="s">
        <v>98</v>
      </c>
      <c r="D54" s="33">
        <v>3</v>
      </c>
      <c r="E54" s="11" t="s">
        <v>6</v>
      </c>
      <c r="F54" s="34">
        <v>2</v>
      </c>
      <c r="G54" s="21" t="s">
        <v>29</v>
      </c>
      <c r="H54" s="33">
        <v>24</v>
      </c>
      <c r="I54" s="11" t="s">
        <v>6</v>
      </c>
      <c r="J54" s="34">
        <v>26</v>
      </c>
      <c r="K54" s="33">
        <v>25</v>
      </c>
      <c r="L54" s="11" t="s">
        <v>6</v>
      </c>
      <c r="M54" s="34">
        <v>17</v>
      </c>
      <c r="N54" s="33">
        <v>25</v>
      </c>
      <c r="O54" s="11" t="s">
        <v>6</v>
      </c>
      <c r="P54" s="34">
        <v>18</v>
      </c>
      <c r="Q54" s="33">
        <v>22</v>
      </c>
      <c r="R54" s="11" t="s">
        <v>6</v>
      </c>
      <c r="S54" s="34">
        <v>25</v>
      </c>
      <c r="T54" s="33">
        <v>15</v>
      </c>
      <c r="U54" s="11" t="s">
        <v>6</v>
      </c>
      <c r="V54" s="34">
        <v>13</v>
      </c>
      <c r="W54" s="12">
        <f t="shared" si="62"/>
        <v>111</v>
      </c>
      <c r="X54" s="13" t="s">
        <v>6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Cuba</v>
      </c>
      <c r="AW54" s="28">
        <f>VLOOKUP($AU54,Dummy!$A:$R,3,FALSE)</f>
        <v>18</v>
      </c>
      <c r="AX54" s="28">
        <f>VLOOKUP($AU54,Dummy!$A:$R,4,FALSE)</f>
        <v>10</v>
      </c>
      <c r="AY54" s="28">
        <f>VLOOKUP($AU54,Dummy!$A:$R,5,FALSE)</f>
        <v>6</v>
      </c>
      <c r="AZ54" s="28">
        <f>VLOOKUP($AU54,Dummy!$A:$R,6,FALSE)</f>
        <v>4</v>
      </c>
      <c r="BA54" s="28">
        <f>VLOOKUP($AU54,Dummy!$A:$R,7,FALSE)</f>
        <v>0</v>
      </c>
      <c r="BB54" s="28">
        <f>VLOOKUP($AU54,Dummy!$A:$R,8,FALSE)</f>
        <v>4</v>
      </c>
      <c r="BC54" s="28">
        <f>VLOOKUP($AU54,Dummy!$A:$R,9,FALSE)</f>
        <v>2</v>
      </c>
      <c r="BD54" s="28">
        <f>VLOOKUP($AU54,Dummy!$A:$R,10,FALSE)</f>
        <v>2</v>
      </c>
      <c r="BE54" s="28">
        <f>VLOOKUP($AU54,Dummy!$A:$R,11,FALSE)</f>
        <v>2</v>
      </c>
      <c r="BF54" s="28">
        <f>VLOOKUP($AU54,Dummy!$A:$R,12,FALSE)</f>
        <v>0</v>
      </c>
      <c r="BG54" s="28">
        <f>VLOOKUP($AU54,Dummy!$A:$R,13,FALSE)</f>
        <v>24</v>
      </c>
      <c r="BH54" s="28">
        <f>VLOOKUP($AU54,Dummy!$A:$R,14,FALSE)</f>
        <v>20</v>
      </c>
      <c r="BI54" s="29">
        <f>VLOOKUP($AU54,Dummy!$A:$R,15,FALSE)</f>
        <v>1200</v>
      </c>
      <c r="BJ54" s="28">
        <f>VLOOKUP($AU54,Dummy!$A:$R,16,FALSE)</f>
        <v>989</v>
      </c>
      <c r="BK54" s="28">
        <f>VLOOKUP($AU54,Dummy!$A:$R,17,FALSE)</f>
        <v>962</v>
      </c>
      <c r="BL54" s="29">
        <f>VLOOKUP($AU54,Dummy!$A:$R,18,FALSE)</f>
        <v>1028.066528066528</v>
      </c>
    </row>
    <row r="55" spans="2:64" x14ac:dyDescent="0.25">
      <c r="B55" s="17">
        <v>45835</v>
      </c>
      <c r="C55" s="25" t="s">
        <v>49</v>
      </c>
      <c r="D55" s="33">
        <v>3</v>
      </c>
      <c r="E55" s="11" t="s">
        <v>6</v>
      </c>
      <c r="F55" s="34">
        <v>1</v>
      </c>
      <c r="G55" s="21" t="s">
        <v>96</v>
      </c>
      <c r="H55" s="33">
        <v>18</v>
      </c>
      <c r="I55" s="11" t="s">
        <v>6</v>
      </c>
      <c r="J55" s="34">
        <v>25</v>
      </c>
      <c r="K55" s="33">
        <v>25</v>
      </c>
      <c r="L55" s="11" t="s">
        <v>6</v>
      </c>
      <c r="M55" s="34">
        <v>23</v>
      </c>
      <c r="N55" s="33">
        <v>25</v>
      </c>
      <c r="O55" s="11" t="s">
        <v>6</v>
      </c>
      <c r="P55" s="34">
        <v>21</v>
      </c>
      <c r="Q55" s="33">
        <v>25</v>
      </c>
      <c r="R55" s="11" t="s">
        <v>6</v>
      </c>
      <c r="S55" s="34">
        <v>22</v>
      </c>
      <c r="T55" s="33"/>
      <c r="U55" s="11" t="s">
        <v>6</v>
      </c>
      <c r="V55" s="34"/>
      <c r="W55" s="12">
        <f t="shared" si="62"/>
        <v>93</v>
      </c>
      <c r="X55" s="13" t="s">
        <v>6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Eslovênia</v>
      </c>
      <c r="AW55" s="28">
        <f>VLOOKUP($AU55,Dummy!$A:$R,3,FALSE)</f>
        <v>17</v>
      </c>
      <c r="AX55" s="28">
        <f>VLOOKUP($AU55,Dummy!$A:$R,4,FALSE)</f>
        <v>10</v>
      </c>
      <c r="AY55" s="28">
        <f>VLOOKUP($AU55,Dummy!$A:$R,5,FALSE)</f>
        <v>6</v>
      </c>
      <c r="AZ55" s="28">
        <f>VLOOKUP($AU55,Dummy!$A:$R,6,FALSE)</f>
        <v>4</v>
      </c>
      <c r="BA55" s="28">
        <f>VLOOKUP($AU55,Dummy!$A:$R,7,FALSE)</f>
        <v>2</v>
      </c>
      <c r="BB55" s="28">
        <f>VLOOKUP($AU55,Dummy!$A:$R,8,FALSE)</f>
        <v>3</v>
      </c>
      <c r="BC55" s="28">
        <f>VLOOKUP($AU55,Dummy!$A:$R,9,FALSE)</f>
        <v>1</v>
      </c>
      <c r="BD55" s="28">
        <f>VLOOKUP($AU55,Dummy!$A:$R,10,FALSE)</f>
        <v>0</v>
      </c>
      <c r="BE55" s="28">
        <f>VLOOKUP($AU55,Dummy!$A:$R,11,FALSE)</f>
        <v>1</v>
      </c>
      <c r="BF55" s="28">
        <f>VLOOKUP($AU55,Dummy!$A:$R,12,FALSE)</f>
        <v>3</v>
      </c>
      <c r="BG55" s="28">
        <f>VLOOKUP($AU55,Dummy!$A:$R,13,FALSE)</f>
        <v>19</v>
      </c>
      <c r="BH55" s="28">
        <f>VLOOKUP($AU55,Dummy!$A:$R,14,FALSE)</f>
        <v>17</v>
      </c>
      <c r="BI55" s="29">
        <f>VLOOKUP($AU55,Dummy!$A:$R,15,FALSE)</f>
        <v>1117.6470588235295</v>
      </c>
      <c r="BJ55" s="28">
        <f>VLOOKUP($AU55,Dummy!$A:$R,16,FALSE)</f>
        <v>834</v>
      </c>
      <c r="BK55" s="28">
        <f>VLOOKUP($AU55,Dummy!$A:$R,17,FALSE)</f>
        <v>806</v>
      </c>
      <c r="BL55" s="29">
        <f>VLOOKUP($AU55,Dummy!$A:$R,18,FALSE)</f>
        <v>1034.7394540942928</v>
      </c>
    </row>
    <row r="56" spans="2:64" x14ac:dyDescent="0.25">
      <c r="B56" s="17">
        <v>45836</v>
      </c>
      <c r="C56" s="25" t="s">
        <v>96</v>
      </c>
      <c r="D56" s="33">
        <v>0</v>
      </c>
      <c r="E56" s="11" t="s">
        <v>6</v>
      </c>
      <c r="F56" s="34">
        <v>3</v>
      </c>
      <c r="G56" s="21" t="s">
        <v>41</v>
      </c>
      <c r="H56" s="33">
        <v>23</v>
      </c>
      <c r="I56" s="11" t="s">
        <v>6</v>
      </c>
      <c r="J56" s="34">
        <v>25</v>
      </c>
      <c r="K56" s="33">
        <v>27</v>
      </c>
      <c r="L56" s="11" t="s">
        <v>6</v>
      </c>
      <c r="M56" s="34">
        <v>29</v>
      </c>
      <c r="N56" s="33">
        <v>23</v>
      </c>
      <c r="O56" s="11" t="s">
        <v>6</v>
      </c>
      <c r="P56" s="34">
        <v>25</v>
      </c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73</v>
      </c>
      <c r="X56" s="13" t="s">
        <v>6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Irã</v>
      </c>
      <c r="AW56" s="28">
        <f>VLOOKUP($AU56,Dummy!$A:$R,3,FALSE)</f>
        <v>16</v>
      </c>
      <c r="AX56" s="28">
        <f>VLOOKUP($AU56,Dummy!$A:$R,4,FALSE)</f>
        <v>10</v>
      </c>
      <c r="AY56" s="28">
        <f>VLOOKUP($AU56,Dummy!$A:$R,5,FALSE)</f>
        <v>5</v>
      </c>
      <c r="AZ56" s="28">
        <f>VLOOKUP($AU56,Dummy!$A:$R,6,FALSE)</f>
        <v>5</v>
      </c>
      <c r="BA56" s="28">
        <f>VLOOKUP($AU56,Dummy!$A:$R,7,FALSE)</f>
        <v>1</v>
      </c>
      <c r="BB56" s="28">
        <f>VLOOKUP($AU56,Dummy!$A:$R,8,FALSE)</f>
        <v>2</v>
      </c>
      <c r="BC56" s="28">
        <f>VLOOKUP($AU56,Dummy!$A:$R,9,FALSE)</f>
        <v>2</v>
      </c>
      <c r="BD56" s="28">
        <f>VLOOKUP($AU56,Dummy!$A:$R,10,FALSE)</f>
        <v>3</v>
      </c>
      <c r="BE56" s="28">
        <f>VLOOKUP($AU56,Dummy!$A:$R,11,FALSE)</f>
        <v>1</v>
      </c>
      <c r="BF56" s="28">
        <f>VLOOKUP($AU56,Dummy!$A:$R,12,FALSE)</f>
        <v>1</v>
      </c>
      <c r="BG56" s="28">
        <f>VLOOKUP($AU56,Dummy!$A:$R,13,FALSE)</f>
        <v>22</v>
      </c>
      <c r="BH56" s="28">
        <f>VLOOKUP($AU56,Dummy!$A:$R,14,FALSE)</f>
        <v>21</v>
      </c>
      <c r="BI56" s="29">
        <f>VLOOKUP($AU56,Dummy!$A:$R,15,FALSE)</f>
        <v>1047.6190476190477</v>
      </c>
      <c r="BJ56" s="28">
        <f>VLOOKUP($AU56,Dummy!$A:$R,16,FALSE)</f>
        <v>949</v>
      </c>
      <c r="BK56" s="28">
        <f>VLOOKUP($AU56,Dummy!$A:$R,17,FALSE)</f>
        <v>944</v>
      </c>
      <c r="BL56" s="29">
        <f>VLOOKUP($AU56,Dummy!$A:$R,18,FALSE)</f>
        <v>1005.2966101694916</v>
      </c>
    </row>
    <row r="57" spans="2:64" x14ac:dyDescent="0.25">
      <c r="B57" s="17">
        <v>45836</v>
      </c>
      <c r="C57" s="25" t="s">
        <v>49</v>
      </c>
      <c r="D57" s="33">
        <v>0</v>
      </c>
      <c r="E57" s="11" t="s">
        <v>6</v>
      </c>
      <c r="F57" s="34">
        <v>3</v>
      </c>
      <c r="G57" s="21" t="s">
        <v>30</v>
      </c>
      <c r="H57" s="33">
        <v>20</v>
      </c>
      <c r="I57" s="11" t="s">
        <v>6</v>
      </c>
      <c r="J57" s="34">
        <v>25</v>
      </c>
      <c r="K57" s="33">
        <v>20</v>
      </c>
      <c r="L57" s="11" t="s">
        <v>6</v>
      </c>
      <c r="M57" s="34">
        <v>25</v>
      </c>
      <c r="N57" s="33">
        <v>21</v>
      </c>
      <c r="O57" s="11" t="s">
        <v>6</v>
      </c>
      <c r="P57" s="34">
        <v>25</v>
      </c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61</v>
      </c>
      <c r="X57" s="13" t="s">
        <v>6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Argentina</v>
      </c>
      <c r="AW57" s="28">
        <f>VLOOKUP($AU57,Dummy!$A:$R,3,FALSE)</f>
        <v>14</v>
      </c>
      <c r="AX57" s="28">
        <f>VLOOKUP($AU57,Dummy!$A:$R,4,FALSE)</f>
        <v>10</v>
      </c>
      <c r="AY57" s="28">
        <f>VLOOKUP($AU57,Dummy!$A:$R,5,FALSE)</f>
        <v>5</v>
      </c>
      <c r="AZ57" s="28">
        <f>VLOOKUP($AU57,Dummy!$A:$R,6,FALSE)</f>
        <v>5</v>
      </c>
      <c r="BA57" s="28">
        <f>VLOOKUP($AU57,Dummy!$A:$R,7,FALSE)</f>
        <v>1</v>
      </c>
      <c r="BB57" s="28">
        <f>VLOOKUP($AU57,Dummy!$A:$R,8,FALSE)</f>
        <v>2</v>
      </c>
      <c r="BC57" s="28">
        <f>VLOOKUP($AU57,Dummy!$A:$R,9,FALSE)</f>
        <v>2</v>
      </c>
      <c r="BD57" s="28">
        <f>VLOOKUP($AU57,Dummy!$A:$R,10,FALSE)</f>
        <v>1</v>
      </c>
      <c r="BE57" s="28">
        <f>VLOOKUP($AU57,Dummy!$A:$R,11,FALSE)</f>
        <v>3</v>
      </c>
      <c r="BF57" s="28">
        <f>VLOOKUP($AU57,Dummy!$A:$R,12,FALSE)</f>
        <v>1</v>
      </c>
      <c r="BG57" s="28">
        <f>VLOOKUP($AU57,Dummy!$A:$R,13,FALSE)</f>
        <v>20</v>
      </c>
      <c r="BH57" s="28">
        <f>VLOOKUP($AU57,Dummy!$A:$R,14,FALSE)</f>
        <v>21</v>
      </c>
      <c r="BI57" s="29">
        <f>VLOOKUP($AU57,Dummy!$A:$R,15,FALSE)</f>
        <v>952.38095238095229</v>
      </c>
      <c r="BJ57" s="28">
        <f>VLOOKUP($AU57,Dummy!$A:$R,16,FALSE)</f>
        <v>921</v>
      </c>
      <c r="BK57" s="28">
        <f>VLOOKUP($AU57,Dummy!$A:$R,17,FALSE)</f>
        <v>918</v>
      </c>
      <c r="BL57" s="29">
        <f>VLOOKUP($AU57,Dummy!$A:$R,18,FALSE)</f>
        <v>1003.2679738562091</v>
      </c>
    </row>
    <row r="58" spans="2:64" x14ac:dyDescent="0.25">
      <c r="B58" s="17">
        <v>45837</v>
      </c>
      <c r="C58" s="25" t="s">
        <v>96</v>
      </c>
      <c r="D58" s="33">
        <v>0</v>
      </c>
      <c r="E58" s="11" t="s">
        <v>6</v>
      </c>
      <c r="F58" s="34">
        <v>3</v>
      </c>
      <c r="G58" s="21" t="s">
        <v>29</v>
      </c>
      <c r="H58" s="33">
        <v>25</v>
      </c>
      <c r="I58" s="11" t="s">
        <v>6</v>
      </c>
      <c r="J58" s="34">
        <v>27</v>
      </c>
      <c r="K58" s="33">
        <v>15</v>
      </c>
      <c r="L58" s="11" t="s">
        <v>6</v>
      </c>
      <c r="M58" s="34">
        <v>25</v>
      </c>
      <c r="N58" s="33">
        <v>16</v>
      </c>
      <c r="O58" s="11" t="s">
        <v>6</v>
      </c>
      <c r="P58" s="34">
        <v>25</v>
      </c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56</v>
      </c>
      <c r="X58" s="13" t="s">
        <v>6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Estados Unidos</v>
      </c>
      <c r="AW58" s="28">
        <f>VLOOKUP($AU58,Dummy!$A:$R,3,FALSE)</f>
        <v>13</v>
      </c>
      <c r="AX58" s="28">
        <f>VLOOKUP($AU58,Dummy!$A:$R,4,FALSE)</f>
        <v>9</v>
      </c>
      <c r="AY58" s="28">
        <f>VLOOKUP($AU58,Dummy!$A:$R,5,FALSE)</f>
        <v>5</v>
      </c>
      <c r="AZ58" s="28">
        <f>VLOOKUP($AU58,Dummy!$A:$R,6,FALSE)</f>
        <v>4</v>
      </c>
      <c r="BA58" s="28">
        <f>VLOOKUP($AU58,Dummy!$A:$R,7,FALSE)</f>
        <v>2</v>
      </c>
      <c r="BB58" s="28">
        <f>VLOOKUP($AU58,Dummy!$A:$R,8,FALSE)</f>
        <v>1</v>
      </c>
      <c r="BC58" s="28">
        <f>VLOOKUP($AU58,Dummy!$A:$R,9,FALSE)</f>
        <v>2</v>
      </c>
      <c r="BD58" s="28">
        <f>VLOOKUP($AU58,Dummy!$A:$R,10,FALSE)</f>
        <v>0</v>
      </c>
      <c r="BE58" s="28">
        <f>VLOOKUP($AU58,Dummy!$A:$R,11,FALSE)</f>
        <v>1</v>
      </c>
      <c r="BF58" s="28">
        <f>VLOOKUP($AU58,Dummy!$A:$R,12,FALSE)</f>
        <v>3</v>
      </c>
      <c r="BG58" s="28">
        <f>VLOOKUP($AU58,Dummy!$A:$R,13,FALSE)</f>
        <v>16</v>
      </c>
      <c r="BH58" s="28">
        <f>VLOOKUP($AU58,Dummy!$A:$R,14,FALSE)</f>
        <v>17</v>
      </c>
      <c r="BI58" s="29">
        <f>VLOOKUP($AU58,Dummy!$A:$R,15,FALSE)</f>
        <v>941.17647058823525</v>
      </c>
      <c r="BJ58" s="28">
        <f>VLOOKUP($AU58,Dummy!$A:$R,16,FALSE)</f>
        <v>749</v>
      </c>
      <c r="BK58" s="28">
        <f>VLOOKUP($AU58,Dummy!$A:$R,17,FALSE)</f>
        <v>763</v>
      </c>
      <c r="BL58" s="29">
        <f>VLOOKUP($AU58,Dummy!$A:$R,18,FALSE)</f>
        <v>981.65137614678895</v>
      </c>
    </row>
    <row r="59" spans="2:64" x14ac:dyDescent="0.25">
      <c r="B59" s="17">
        <v>45837</v>
      </c>
      <c r="C59" s="25" t="s">
        <v>30</v>
      </c>
      <c r="D59" s="33">
        <v>0</v>
      </c>
      <c r="E59" s="11" t="s">
        <v>6</v>
      </c>
      <c r="F59" s="34">
        <v>3</v>
      </c>
      <c r="G59" s="21" t="s">
        <v>41</v>
      </c>
      <c r="H59" s="33">
        <v>20</v>
      </c>
      <c r="I59" s="11" t="s">
        <v>6</v>
      </c>
      <c r="J59" s="34">
        <v>25</v>
      </c>
      <c r="K59" s="33">
        <v>18</v>
      </c>
      <c r="L59" s="11" t="s">
        <v>6</v>
      </c>
      <c r="M59" s="34">
        <v>25</v>
      </c>
      <c r="N59" s="33">
        <v>19</v>
      </c>
      <c r="O59" s="11" t="s">
        <v>6</v>
      </c>
      <c r="P59" s="34">
        <v>25</v>
      </c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57</v>
      </c>
      <c r="X59" s="13" t="s">
        <v>6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Alemanha</v>
      </c>
      <c r="AW59" s="28">
        <f>VLOOKUP($AU59,Dummy!$A:$R,3,FALSE)</f>
        <v>15</v>
      </c>
      <c r="AX59" s="28">
        <f>VLOOKUP($AU59,Dummy!$A:$R,4,FALSE)</f>
        <v>10</v>
      </c>
      <c r="AY59" s="28">
        <f>VLOOKUP($AU59,Dummy!$A:$R,5,FALSE)</f>
        <v>4</v>
      </c>
      <c r="AZ59" s="28">
        <f>VLOOKUP($AU59,Dummy!$A:$R,6,FALSE)</f>
        <v>6</v>
      </c>
      <c r="BA59" s="28">
        <f>VLOOKUP($AU59,Dummy!$A:$R,7,FALSE)</f>
        <v>0</v>
      </c>
      <c r="BB59" s="28">
        <f>VLOOKUP($AU59,Dummy!$A:$R,8,FALSE)</f>
        <v>4</v>
      </c>
      <c r="BC59" s="28">
        <f>VLOOKUP($AU59,Dummy!$A:$R,9,FALSE)</f>
        <v>0</v>
      </c>
      <c r="BD59" s="28">
        <f>VLOOKUP($AU59,Dummy!$A:$R,10,FALSE)</f>
        <v>3</v>
      </c>
      <c r="BE59" s="28">
        <f>VLOOKUP($AU59,Dummy!$A:$R,11,FALSE)</f>
        <v>3</v>
      </c>
      <c r="BF59" s="28">
        <f>VLOOKUP($AU59,Dummy!$A:$R,12,FALSE)</f>
        <v>0</v>
      </c>
      <c r="BG59" s="28">
        <f>VLOOKUP($AU59,Dummy!$A:$R,13,FALSE)</f>
        <v>21</v>
      </c>
      <c r="BH59" s="28">
        <f>VLOOKUP($AU59,Dummy!$A:$R,14,FALSE)</f>
        <v>22</v>
      </c>
      <c r="BI59" s="29">
        <f>VLOOKUP($AU59,Dummy!$A:$R,15,FALSE)</f>
        <v>954.54545454545462</v>
      </c>
      <c r="BJ59" s="28">
        <f>VLOOKUP($AU59,Dummy!$A:$R,16,FALSE)</f>
        <v>988</v>
      </c>
      <c r="BK59" s="28">
        <f>VLOOKUP($AU59,Dummy!$A:$R,17,FALSE)</f>
        <v>984</v>
      </c>
      <c r="BL59" s="29">
        <f>VLOOKUP($AU59,Dummy!$A:$R,18,FALSE)</f>
        <v>1004.0650406504066</v>
      </c>
    </row>
    <row r="60" spans="2:64" x14ac:dyDescent="0.25">
      <c r="B60" s="17">
        <v>45837</v>
      </c>
      <c r="C60" s="25" t="s">
        <v>49</v>
      </c>
      <c r="D60" s="33">
        <v>1</v>
      </c>
      <c r="E60" s="11" t="s">
        <v>6</v>
      </c>
      <c r="F60" s="34">
        <v>3</v>
      </c>
      <c r="G60" s="21" t="s">
        <v>98</v>
      </c>
      <c r="H60" s="33">
        <v>25</v>
      </c>
      <c r="I60" s="11" t="s">
        <v>6</v>
      </c>
      <c r="J60" s="34">
        <v>20</v>
      </c>
      <c r="K60" s="33">
        <v>19</v>
      </c>
      <c r="L60" s="11" t="s">
        <v>6</v>
      </c>
      <c r="M60" s="34">
        <v>25</v>
      </c>
      <c r="N60" s="33">
        <v>24</v>
      </c>
      <c r="O60" s="11" t="s">
        <v>6</v>
      </c>
      <c r="P60" s="34">
        <v>26</v>
      </c>
      <c r="Q60" s="33">
        <v>22</v>
      </c>
      <c r="R60" s="11" t="s">
        <v>6</v>
      </c>
      <c r="S60" s="34">
        <v>25</v>
      </c>
      <c r="T60" s="33"/>
      <c r="U60" s="11" t="s">
        <v>6</v>
      </c>
      <c r="V60" s="34"/>
      <c r="W60" s="12">
        <f t="shared" si="62"/>
        <v>90</v>
      </c>
      <c r="X60" s="13" t="s">
        <v>6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Bulgária</v>
      </c>
      <c r="AW60" s="28">
        <f>VLOOKUP($AU60,Dummy!$A:$R,3,FALSE)</f>
        <v>12</v>
      </c>
      <c r="AX60" s="28">
        <f>VLOOKUP($AU60,Dummy!$A:$R,4,FALSE)</f>
        <v>9</v>
      </c>
      <c r="AY60" s="28">
        <f>VLOOKUP($AU60,Dummy!$A:$R,5,FALSE)</f>
        <v>4</v>
      </c>
      <c r="AZ60" s="28">
        <f>VLOOKUP($AU60,Dummy!$A:$R,6,FALSE)</f>
        <v>5</v>
      </c>
      <c r="BA60" s="28">
        <f>VLOOKUP($AU60,Dummy!$A:$R,7,FALSE)</f>
        <v>2</v>
      </c>
      <c r="BB60" s="28">
        <f>VLOOKUP($AU60,Dummy!$A:$R,8,FALSE)</f>
        <v>1</v>
      </c>
      <c r="BC60" s="28">
        <f>VLOOKUP($AU60,Dummy!$A:$R,9,FALSE)</f>
        <v>1</v>
      </c>
      <c r="BD60" s="28">
        <f>VLOOKUP($AU60,Dummy!$A:$R,10,FALSE)</f>
        <v>1</v>
      </c>
      <c r="BE60" s="28">
        <f>VLOOKUP($AU60,Dummy!$A:$R,11,FALSE)</f>
        <v>2</v>
      </c>
      <c r="BF60" s="28">
        <f>VLOOKUP($AU60,Dummy!$A:$R,12,FALSE)</f>
        <v>2</v>
      </c>
      <c r="BG60" s="28">
        <f>VLOOKUP($AU60,Dummy!$A:$R,13,FALSE)</f>
        <v>16</v>
      </c>
      <c r="BH60" s="28">
        <f>VLOOKUP($AU60,Dummy!$A:$R,14,FALSE)</f>
        <v>18</v>
      </c>
      <c r="BI60" s="29">
        <f>VLOOKUP($AU60,Dummy!$A:$R,15,FALSE)</f>
        <v>888.8888888888888</v>
      </c>
      <c r="BJ60" s="28">
        <f>VLOOKUP($AU60,Dummy!$A:$R,16,FALSE)</f>
        <v>758</v>
      </c>
      <c r="BK60" s="28">
        <f>VLOOKUP($AU60,Dummy!$A:$R,17,FALSE)</f>
        <v>785</v>
      </c>
      <c r="BL60" s="29">
        <f>VLOOKUP($AU60,Dummy!$A:$R,18,FALSE)</f>
        <v>965.60509554140128</v>
      </c>
    </row>
    <row r="61" spans="2:64" ht="14.25" x14ac:dyDescent="0.25">
      <c r="B61" s="71" t="s">
        <v>63</v>
      </c>
      <c r="C61" s="71"/>
      <c r="D61" s="71"/>
      <c r="E61" s="74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AU61" s="31">
        <v>14</v>
      </c>
      <c r="AV61" s="30" t="str">
        <f>VLOOKUP($AU61,Dummy!$A:$R,2,FALSE)</f>
        <v>Canadá</v>
      </c>
      <c r="AW61" s="28">
        <f>VLOOKUP($AU61,Dummy!$A:$R,3,FALSE)</f>
        <v>11</v>
      </c>
      <c r="AX61" s="28">
        <f>VLOOKUP($AU61,Dummy!$A:$R,4,FALSE)</f>
        <v>9</v>
      </c>
      <c r="AY61" s="28">
        <f>VLOOKUP($AU61,Dummy!$A:$R,5,FALSE)</f>
        <v>3</v>
      </c>
      <c r="AZ61" s="28">
        <f>VLOOKUP($AU61,Dummy!$A:$R,6,FALSE)</f>
        <v>6</v>
      </c>
      <c r="BA61" s="28">
        <f>VLOOKUP($AU61,Dummy!$A:$R,7,FALSE)</f>
        <v>2</v>
      </c>
      <c r="BB61" s="28">
        <f>VLOOKUP($AU61,Dummy!$A:$R,8,FALSE)</f>
        <v>0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1</v>
      </c>
      <c r="BF61" s="28">
        <f>VLOOKUP($AU61,Dummy!$A:$R,12,FALSE)</f>
        <v>2</v>
      </c>
      <c r="BG61" s="28">
        <f>VLOOKUP($AU61,Dummy!$A:$R,13,FALSE)</f>
        <v>16</v>
      </c>
      <c r="BH61" s="28">
        <f>VLOOKUP($AU61,Dummy!$A:$R,14,FALSE)</f>
        <v>20</v>
      </c>
      <c r="BI61" s="29">
        <f>VLOOKUP($AU61,Dummy!$A:$R,15,FALSE)</f>
        <v>800</v>
      </c>
      <c r="BJ61" s="28">
        <f>VLOOKUP($AU61,Dummy!$A:$R,16,FALSE)</f>
        <v>796</v>
      </c>
      <c r="BK61" s="28">
        <f>VLOOKUP($AU61,Dummy!$A:$R,17,FALSE)</f>
        <v>812</v>
      </c>
      <c r="BL61" s="29">
        <f>VLOOKUP($AU61,Dummy!$A:$R,18,FALSE)</f>
        <v>980.29556650246309</v>
      </c>
    </row>
    <row r="62" spans="2:64" x14ac:dyDescent="0.25">
      <c r="B62" s="16" t="s">
        <v>2</v>
      </c>
      <c r="C62" s="24"/>
      <c r="D62" s="73" t="s">
        <v>3</v>
      </c>
      <c r="E62" s="73"/>
      <c r="F62" s="73"/>
      <c r="G62" s="20"/>
      <c r="H62" s="73" t="s">
        <v>4</v>
      </c>
      <c r="I62" s="73"/>
      <c r="J62" s="73"/>
      <c r="K62" s="73" t="s">
        <v>5</v>
      </c>
      <c r="L62" s="73"/>
      <c r="M62" s="73"/>
      <c r="N62" s="73" t="s">
        <v>7</v>
      </c>
      <c r="O62" s="73"/>
      <c r="P62" s="73"/>
      <c r="Q62" s="73" t="s">
        <v>8</v>
      </c>
      <c r="R62" s="73"/>
      <c r="S62" s="73"/>
      <c r="T62" s="73" t="s">
        <v>9</v>
      </c>
      <c r="U62" s="73"/>
      <c r="V62" s="73"/>
      <c r="W62" s="73" t="s">
        <v>10</v>
      </c>
      <c r="X62" s="73"/>
      <c r="Y62" s="73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Turquia</v>
      </c>
      <c r="AW62" s="28">
        <f>VLOOKUP($AU62,Dummy!$A:$R,3,FALSE)</f>
        <v>9</v>
      </c>
      <c r="AX62" s="28">
        <f>VLOOKUP($AU62,Dummy!$A:$R,4,FALSE)</f>
        <v>10</v>
      </c>
      <c r="AY62" s="28">
        <f>VLOOKUP($AU62,Dummy!$A:$R,5,FALSE)</f>
        <v>3</v>
      </c>
      <c r="AZ62" s="28">
        <f>VLOOKUP($AU62,Dummy!$A:$R,6,FALSE)</f>
        <v>7</v>
      </c>
      <c r="BA62" s="28">
        <f>VLOOKUP($AU62,Dummy!$A:$R,7,FALSE)</f>
        <v>2</v>
      </c>
      <c r="BB62" s="28">
        <f>VLOOKUP($AU62,Dummy!$A:$R,8,FALSE)</f>
        <v>1</v>
      </c>
      <c r="BC62" s="28">
        <f>VLOOKUP($AU62,Dummy!$A:$R,9,FALSE)</f>
        <v>0</v>
      </c>
      <c r="BD62" s="28">
        <f>VLOOKUP($AU62,Dummy!$A:$R,10,FALSE)</f>
        <v>0</v>
      </c>
      <c r="BE62" s="28">
        <f>VLOOKUP($AU62,Dummy!$A:$R,11,FALSE)</f>
        <v>2</v>
      </c>
      <c r="BF62" s="28">
        <f>VLOOKUP($AU62,Dummy!$A:$R,12,FALSE)</f>
        <v>5</v>
      </c>
      <c r="BG62" s="28">
        <f>VLOOKUP($AU62,Dummy!$A:$R,13,FALSE)</f>
        <v>11</v>
      </c>
      <c r="BH62" s="28">
        <f>VLOOKUP($AU62,Dummy!$A:$R,14,FALSE)</f>
        <v>22</v>
      </c>
      <c r="BI62" s="29">
        <f>VLOOKUP($AU62,Dummy!$A:$R,15,FALSE)</f>
        <v>500</v>
      </c>
      <c r="BJ62" s="28">
        <f>VLOOKUP($AU62,Dummy!$A:$R,16,FALSE)</f>
        <v>747</v>
      </c>
      <c r="BK62" s="28">
        <f>VLOOKUP($AU62,Dummy!$A:$R,17,FALSE)</f>
        <v>792</v>
      </c>
      <c r="BL62" s="29">
        <f>VLOOKUP($AU62,Dummy!$A:$R,18,FALSE)</f>
        <v>943.18181818181824</v>
      </c>
    </row>
    <row r="63" spans="2:64" x14ac:dyDescent="0.25">
      <c r="B63" s="18">
        <v>45833</v>
      </c>
      <c r="C63" s="26" t="s">
        <v>39</v>
      </c>
      <c r="D63" s="33">
        <v>3</v>
      </c>
      <c r="E63" s="11" t="s">
        <v>6</v>
      </c>
      <c r="F63" s="34">
        <v>2</v>
      </c>
      <c r="G63" s="22" t="s">
        <v>40</v>
      </c>
      <c r="H63" s="33">
        <v>25</v>
      </c>
      <c r="I63" s="11" t="s">
        <v>6</v>
      </c>
      <c r="J63" s="34">
        <v>17</v>
      </c>
      <c r="K63" s="33">
        <v>23</v>
      </c>
      <c r="L63" s="11" t="s">
        <v>6</v>
      </c>
      <c r="M63" s="34">
        <v>25</v>
      </c>
      <c r="N63" s="33">
        <v>21</v>
      </c>
      <c r="O63" s="11" t="s">
        <v>6</v>
      </c>
      <c r="P63" s="34">
        <v>25</v>
      </c>
      <c r="Q63" s="33">
        <v>25</v>
      </c>
      <c r="R63" s="11" t="s">
        <v>6</v>
      </c>
      <c r="S63" s="34">
        <v>20</v>
      </c>
      <c r="T63" s="33">
        <v>15</v>
      </c>
      <c r="U63" s="11" t="s">
        <v>6</v>
      </c>
      <c r="V63" s="34">
        <v>11</v>
      </c>
      <c r="W63" s="9">
        <f>SUM(H63,K63,N63,Q63,T63)</f>
        <v>109</v>
      </c>
      <c r="X63" s="11" t="s">
        <v>6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China</v>
      </c>
      <c r="AW63" s="28">
        <f>VLOOKUP($AU63,Dummy!$A:$R,3,FALSE)</f>
        <v>7</v>
      </c>
      <c r="AX63" s="28">
        <f>VLOOKUP($AU63,Dummy!$A:$R,4,FALSE)</f>
        <v>10</v>
      </c>
      <c r="AY63" s="28">
        <f>VLOOKUP($AU63,Dummy!$A:$R,5,FALSE)</f>
        <v>2</v>
      </c>
      <c r="AZ63" s="28">
        <f>VLOOKUP($AU63,Dummy!$A:$R,6,FALSE)</f>
        <v>8</v>
      </c>
      <c r="BA63" s="28">
        <f>VLOOKUP($AU63,Dummy!$A:$R,7,FALSE)</f>
        <v>1</v>
      </c>
      <c r="BB63" s="28">
        <f>VLOOKUP($AU63,Dummy!$A:$R,8,FALSE)</f>
        <v>1</v>
      </c>
      <c r="BC63" s="28">
        <f>VLOOKUP($AU63,Dummy!$A:$R,9,FALSE)</f>
        <v>0</v>
      </c>
      <c r="BD63" s="28">
        <f>VLOOKUP($AU63,Dummy!$A:$R,10,FALSE)</f>
        <v>1</v>
      </c>
      <c r="BE63" s="28">
        <f>VLOOKUP($AU63,Dummy!$A:$R,11,FALSE)</f>
        <v>1</v>
      </c>
      <c r="BF63" s="28">
        <f>VLOOKUP($AU63,Dummy!$A:$R,12,FALSE)</f>
        <v>6</v>
      </c>
      <c r="BG63" s="28">
        <f>VLOOKUP($AU63,Dummy!$A:$R,13,FALSE)</f>
        <v>9</v>
      </c>
      <c r="BH63" s="28">
        <f>VLOOKUP($AU63,Dummy!$A:$R,14,FALSE)</f>
        <v>25</v>
      </c>
      <c r="BI63" s="29">
        <f>VLOOKUP($AU63,Dummy!$A:$R,15,FALSE)</f>
        <v>360</v>
      </c>
      <c r="BJ63" s="28">
        <f>VLOOKUP($AU63,Dummy!$A:$R,16,FALSE)</f>
        <v>714</v>
      </c>
      <c r="BK63" s="28">
        <f>VLOOKUP($AU63,Dummy!$A:$R,17,FALSE)</f>
        <v>802</v>
      </c>
      <c r="BL63" s="29">
        <f>VLOOKUP($AU63,Dummy!$A:$R,18,FALSE)</f>
        <v>890.27431421446374</v>
      </c>
    </row>
    <row r="64" spans="2:64" x14ac:dyDescent="0.25">
      <c r="B64" s="18">
        <v>45833</v>
      </c>
      <c r="C64" s="26" t="s">
        <v>50</v>
      </c>
      <c r="D64" s="38">
        <v>0</v>
      </c>
      <c r="E64" s="11" t="s">
        <v>6</v>
      </c>
      <c r="F64" s="37">
        <v>3</v>
      </c>
      <c r="G64" s="22" t="s">
        <v>48</v>
      </c>
      <c r="H64" s="33">
        <v>22</v>
      </c>
      <c r="I64" s="11" t="s">
        <v>6</v>
      </c>
      <c r="J64" s="34">
        <v>25</v>
      </c>
      <c r="K64" s="33">
        <v>17</v>
      </c>
      <c r="L64" s="11" t="s">
        <v>6</v>
      </c>
      <c r="M64" s="34">
        <v>25</v>
      </c>
      <c r="N64" s="33">
        <v>17</v>
      </c>
      <c r="O64" s="11" t="s">
        <v>6</v>
      </c>
      <c r="P64" s="34">
        <v>25</v>
      </c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56</v>
      </c>
      <c r="X64" s="11" t="s">
        <v>6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Holanda</v>
      </c>
      <c r="AW64" s="28">
        <f>VLOOKUP($AU64,Dummy!$A:$R,3,FALSE)</f>
        <v>5</v>
      </c>
      <c r="AX64" s="28">
        <f>VLOOKUP($AU64,Dummy!$A:$R,4,FALSE)</f>
        <v>10</v>
      </c>
      <c r="AY64" s="28">
        <f>VLOOKUP($AU64,Dummy!$A:$R,5,FALSE)</f>
        <v>1</v>
      </c>
      <c r="AZ64" s="28">
        <f>VLOOKUP($AU64,Dummy!$A:$R,6,FALSE)</f>
        <v>9</v>
      </c>
      <c r="BA64" s="28">
        <f>VLOOKUP($AU64,Dummy!$A:$R,7,FALSE)</f>
        <v>0</v>
      </c>
      <c r="BB64" s="28">
        <f>VLOOKUP($AU64,Dummy!$A:$R,8,FALSE)</f>
        <v>1</v>
      </c>
      <c r="BC64" s="28">
        <f>VLOOKUP($AU64,Dummy!$A:$R,9,FALSE)</f>
        <v>0</v>
      </c>
      <c r="BD64" s="28">
        <f>VLOOKUP($AU64,Dummy!$A:$R,10,FALSE)</f>
        <v>2</v>
      </c>
      <c r="BE64" s="28">
        <f>VLOOKUP($AU64,Dummy!$A:$R,11,FALSE)</f>
        <v>4</v>
      </c>
      <c r="BF64" s="28">
        <f>VLOOKUP($AU64,Dummy!$A:$R,12,FALSE)</f>
        <v>3</v>
      </c>
      <c r="BG64" s="28">
        <f>VLOOKUP($AU64,Dummy!$A:$R,13,FALSE)</f>
        <v>11</v>
      </c>
      <c r="BH64" s="28">
        <f>VLOOKUP($AU64,Dummy!$A:$R,14,FALSE)</f>
        <v>28</v>
      </c>
      <c r="BI64" s="29">
        <f>VLOOKUP($AU64,Dummy!$A:$R,15,FALSE)</f>
        <v>392.85714285714283</v>
      </c>
      <c r="BJ64" s="28">
        <f>VLOOKUP($AU64,Dummy!$A:$R,16,FALSE)</f>
        <v>834</v>
      </c>
      <c r="BK64" s="28">
        <f>VLOOKUP($AU64,Dummy!$A:$R,17,FALSE)</f>
        <v>918</v>
      </c>
      <c r="BL64" s="29">
        <f>VLOOKUP($AU64,Dummy!$A:$R,18,FALSE)</f>
        <v>908.49673202614383</v>
      </c>
    </row>
    <row r="65" spans="2:64" x14ac:dyDescent="0.25">
      <c r="B65" s="18">
        <v>45833</v>
      </c>
      <c r="C65" s="26" t="s">
        <v>51</v>
      </c>
      <c r="D65" s="33">
        <v>2</v>
      </c>
      <c r="E65" s="11" t="s">
        <v>6</v>
      </c>
      <c r="F65" s="34">
        <v>3</v>
      </c>
      <c r="G65" s="22" t="s">
        <v>52</v>
      </c>
      <c r="H65" s="33">
        <v>22</v>
      </c>
      <c r="I65" s="11" t="s">
        <v>6</v>
      </c>
      <c r="J65" s="34">
        <v>25</v>
      </c>
      <c r="K65" s="33">
        <v>25</v>
      </c>
      <c r="L65" s="11" t="s">
        <v>6</v>
      </c>
      <c r="M65" s="34">
        <v>21</v>
      </c>
      <c r="N65" s="33">
        <v>25</v>
      </c>
      <c r="O65" s="11" t="s">
        <v>6</v>
      </c>
      <c r="P65" s="34">
        <v>19</v>
      </c>
      <c r="Q65" s="33">
        <v>16</v>
      </c>
      <c r="R65" s="11" t="s">
        <v>6</v>
      </c>
      <c r="S65" s="34">
        <v>25</v>
      </c>
      <c r="T65" s="33">
        <v>11</v>
      </c>
      <c r="U65" s="11" t="s">
        <v>6</v>
      </c>
      <c r="V65" s="34">
        <v>15</v>
      </c>
      <c r="W65" s="9">
        <f t="shared" si="102"/>
        <v>99</v>
      </c>
      <c r="X65" s="11" t="s">
        <v>6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Sérvia</v>
      </c>
      <c r="AW65" s="28">
        <f>VLOOKUP($AU65,Dummy!$A:$R,3,FALSE)</f>
        <v>3</v>
      </c>
      <c r="AX65" s="28">
        <f>VLOOKUP($AU65,Dummy!$A:$R,4,FALSE)</f>
        <v>9</v>
      </c>
      <c r="AY65" s="28">
        <f>VLOOKUP($AU65,Dummy!$A:$R,5,FALSE)</f>
        <v>1</v>
      </c>
      <c r="AZ65" s="28">
        <f>VLOOKUP($AU65,Dummy!$A:$R,6,FALSE)</f>
        <v>8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0</v>
      </c>
      <c r="BE65" s="28">
        <f>VLOOKUP($AU65,Dummy!$A:$R,11,FALSE)</f>
        <v>4</v>
      </c>
      <c r="BF65" s="28">
        <f>VLOOKUP($AU65,Dummy!$A:$R,12,FALSE)</f>
        <v>4</v>
      </c>
      <c r="BG65" s="28">
        <f>VLOOKUP($AU65,Dummy!$A:$R,13,FALSE)</f>
        <v>7</v>
      </c>
      <c r="BH65" s="28">
        <f>VLOOKUP($AU65,Dummy!$A:$R,14,FALSE)</f>
        <v>25</v>
      </c>
      <c r="BI65" s="29">
        <f>VLOOKUP($AU65,Dummy!$A:$R,15,FALSE)</f>
        <v>280</v>
      </c>
      <c r="BJ65" s="28">
        <f>VLOOKUP($AU65,Dummy!$A:$R,16,FALSE)</f>
        <v>657</v>
      </c>
      <c r="BK65" s="28">
        <f>VLOOKUP($AU65,Dummy!$A:$R,17,FALSE)</f>
        <v>780</v>
      </c>
      <c r="BL65" s="29">
        <f>VLOOKUP($AU65,Dummy!$A:$R,18,FALSE)</f>
        <v>842.30769230769226</v>
      </c>
    </row>
    <row r="66" spans="2:64" x14ac:dyDescent="0.25">
      <c r="B66" s="18">
        <v>45834</v>
      </c>
      <c r="C66" s="26" t="s">
        <v>48</v>
      </c>
      <c r="D66" s="33">
        <v>3</v>
      </c>
      <c r="E66" s="11" t="s">
        <v>6</v>
      </c>
      <c r="F66" s="34">
        <v>0</v>
      </c>
      <c r="G66" s="22" t="s">
        <v>51</v>
      </c>
      <c r="H66" s="33">
        <v>25</v>
      </c>
      <c r="I66" s="11" t="s">
        <v>6</v>
      </c>
      <c r="J66" s="34">
        <v>22</v>
      </c>
      <c r="K66" s="33">
        <v>25</v>
      </c>
      <c r="L66" s="11" t="s">
        <v>6</v>
      </c>
      <c r="M66" s="34">
        <v>16</v>
      </c>
      <c r="N66" s="33">
        <v>25</v>
      </c>
      <c r="O66" s="11" t="s">
        <v>6</v>
      </c>
      <c r="P66" s="34">
        <v>23</v>
      </c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75</v>
      </c>
      <c r="X66" s="11" t="s">
        <v>6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174</v>
      </c>
    </row>
    <row r="67" spans="2:64" x14ac:dyDescent="0.25">
      <c r="B67" s="18">
        <v>45834</v>
      </c>
      <c r="C67" s="26" t="s">
        <v>50</v>
      </c>
      <c r="D67" s="33">
        <v>0</v>
      </c>
      <c r="E67" s="11" t="s">
        <v>6</v>
      </c>
      <c r="F67" s="34">
        <v>3</v>
      </c>
      <c r="G67" s="22" t="s">
        <v>52</v>
      </c>
      <c r="H67" s="33">
        <v>23</v>
      </c>
      <c r="I67" s="11" t="s">
        <v>6</v>
      </c>
      <c r="J67" s="34">
        <v>25</v>
      </c>
      <c r="K67" s="33">
        <v>22</v>
      </c>
      <c r="L67" s="11" t="s">
        <v>6</v>
      </c>
      <c r="M67" s="34">
        <v>25</v>
      </c>
      <c r="N67" s="33">
        <v>28</v>
      </c>
      <c r="O67" s="11" t="s">
        <v>6</v>
      </c>
      <c r="P67" s="34">
        <v>30</v>
      </c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73</v>
      </c>
      <c r="X67" s="11" t="s">
        <v>6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67" t="s">
        <v>91</v>
      </c>
      <c r="AV67" s="67"/>
    </row>
    <row r="68" spans="2:64" x14ac:dyDescent="0.25">
      <c r="B68" s="18">
        <v>45835</v>
      </c>
      <c r="C68" s="26" t="s">
        <v>51</v>
      </c>
      <c r="D68" s="33">
        <v>0</v>
      </c>
      <c r="E68" s="11" t="s">
        <v>6</v>
      </c>
      <c r="F68" s="34">
        <v>3</v>
      </c>
      <c r="G68" s="22" t="s">
        <v>39</v>
      </c>
      <c r="H68" s="33">
        <v>18</v>
      </c>
      <c r="I68" s="11" t="s">
        <v>6</v>
      </c>
      <c r="J68" s="34">
        <v>25</v>
      </c>
      <c r="K68" s="33">
        <v>15</v>
      </c>
      <c r="L68" s="11" t="s">
        <v>6</v>
      </c>
      <c r="M68" s="34">
        <v>25</v>
      </c>
      <c r="N68" s="33">
        <v>19</v>
      </c>
      <c r="O68" s="11" t="s">
        <v>6</v>
      </c>
      <c r="P68" s="34">
        <v>25</v>
      </c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52</v>
      </c>
      <c r="X68" s="11" t="s">
        <v>6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>
        <v>2</v>
      </c>
      <c r="E69" s="11" t="s">
        <v>6</v>
      </c>
      <c r="F69" s="34">
        <v>3</v>
      </c>
      <c r="G69" s="22" t="s">
        <v>40</v>
      </c>
      <c r="H69" s="33">
        <v>32</v>
      </c>
      <c r="I69" s="11" t="s">
        <v>6</v>
      </c>
      <c r="J69" s="34">
        <v>30</v>
      </c>
      <c r="K69" s="33">
        <v>25</v>
      </c>
      <c r="L69" s="11" t="s">
        <v>6</v>
      </c>
      <c r="M69" s="34">
        <v>14</v>
      </c>
      <c r="N69" s="33">
        <v>17</v>
      </c>
      <c r="O69" s="11" t="s">
        <v>6</v>
      </c>
      <c r="P69" s="34">
        <v>25</v>
      </c>
      <c r="Q69" s="33">
        <v>23</v>
      </c>
      <c r="R69" s="11" t="s">
        <v>6</v>
      </c>
      <c r="S69" s="34">
        <v>25</v>
      </c>
      <c r="T69" s="33">
        <v>13</v>
      </c>
      <c r="U69" s="11" t="s">
        <v>6</v>
      </c>
      <c r="V69" s="34">
        <v>15</v>
      </c>
      <c r="W69" s="9">
        <f t="shared" si="102"/>
        <v>110</v>
      </c>
      <c r="X69" s="11" t="s">
        <v>6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>
        <v>3</v>
      </c>
      <c r="E70" s="11" t="s">
        <v>6</v>
      </c>
      <c r="F70" s="34">
        <v>2</v>
      </c>
      <c r="G70" s="22" t="s">
        <v>39</v>
      </c>
      <c r="H70" s="33">
        <v>25</v>
      </c>
      <c r="I70" s="11" t="s">
        <v>6</v>
      </c>
      <c r="J70" s="34">
        <v>22</v>
      </c>
      <c r="K70" s="33">
        <v>21</v>
      </c>
      <c r="L70" s="11" t="s">
        <v>6</v>
      </c>
      <c r="M70" s="34">
        <v>25</v>
      </c>
      <c r="N70" s="33">
        <v>33</v>
      </c>
      <c r="O70" s="11" t="s">
        <v>6</v>
      </c>
      <c r="P70" s="34">
        <v>31</v>
      </c>
      <c r="Q70" s="33">
        <v>17</v>
      </c>
      <c r="R70" s="11" t="s">
        <v>6</v>
      </c>
      <c r="S70" s="34">
        <v>25</v>
      </c>
      <c r="T70" s="33">
        <v>15</v>
      </c>
      <c r="U70" s="11" t="s">
        <v>6</v>
      </c>
      <c r="V70" s="34">
        <v>13</v>
      </c>
      <c r="W70" s="9">
        <f t="shared" si="102"/>
        <v>111</v>
      </c>
      <c r="X70" s="11" t="s">
        <v>6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>
        <v>0</v>
      </c>
      <c r="E71" s="11" t="s">
        <v>6</v>
      </c>
      <c r="F71" s="34">
        <v>3</v>
      </c>
      <c r="G71" s="22" t="s">
        <v>40</v>
      </c>
      <c r="H71" s="33">
        <v>20</v>
      </c>
      <c r="I71" s="11" t="s">
        <v>6</v>
      </c>
      <c r="J71" s="34">
        <v>25</v>
      </c>
      <c r="K71" s="33">
        <v>21</v>
      </c>
      <c r="L71" s="11" t="s">
        <v>6</v>
      </c>
      <c r="M71" s="34">
        <v>25</v>
      </c>
      <c r="N71" s="33">
        <v>22</v>
      </c>
      <c r="O71" s="11" t="s">
        <v>6</v>
      </c>
      <c r="P71" s="34">
        <v>25</v>
      </c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63</v>
      </c>
      <c r="X71" s="11" t="s">
        <v>6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51</v>
      </c>
      <c r="D72" s="33">
        <v>0</v>
      </c>
      <c r="E72" s="11" t="s">
        <v>6</v>
      </c>
      <c r="F72" s="34">
        <v>3</v>
      </c>
      <c r="G72" s="22" t="s">
        <v>50</v>
      </c>
      <c r="H72" s="33">
        <v>23</v>
      </c>
      <c r="I72" s="11" t="s">
        <v>6</v>
      </c>
      <c r="J72" s="34">
        <v>25</v>
      </c>
      <c r="K72" s="33">
        <v>20</v>
      </c>
      <c r="L72" s="11" t="s">
        <v>6</v>
      </c>
      <c r="M72" s="34">
        <v>25</v>
      </c>
      <c r="N72" s="33">
        <v>23</v>
      </c>
      <c r="O72" s="11" t="s">
        <v>6</v>
      </c>
      <c r="P72" s="34">
        <v>25</v>
      </c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66</v>
      </c>
      <c r="X72" s="11" t="s">
        <v>6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48</v>
      </c>
      <c r="D73" s="33">
        <v>3</v>
      </c>
      <c r="E73" s="11" t="s">
        <v>6</v>
      </c>
      <c r="F73" s="34">
        <v>1</v>
      </c>
      <c r="G73" s="22" t="s">
        <v>40</v>
      </c>
      <c r="H73" s="33">
        <v>25</v>
      </c>
      <c r="I73" s="11" t="s">
        <v>6</v>
      </c>
      <c r="J73" s="34">
        <v>21</v>
      </c>
      <c r="K73" s="33">
        <v>25</v>
      </c>
      <c r="L73" s="11" t="s">
        <v>6</v>
      </c>
      <c r="M73" s="34">
        <v>21</v>
      </c>
      <c r="N73" s="33">
        <v>21</v>
      </c>
      <c r="O73" s="11" t="s">
        <v>6</v>
      </c>
      <c r="P73" s="34">
        <v>25</v>
      </c>
      <c r="Q73" s="33">
        <v>28</v>
      </c>
      <c r="R73" s="11" t="s">
        <v>6</v>
      </c>
      <c r="S73" s="34">
        <v>26</v>
      </c>
      <c r="T73" s="33"/>
      <c r="U73" s="11" t="s">
        <v>6</v>
      </c>
      <c r="V73" s="34"/>
      <c r="W73" s="9">
        <f t="shared" si="102"/>
        <v>99</v>
      </c>
      <c r="X73" s="11" t="s">
        <v>6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52</v>
      </c>
      <c r="D74" s="33">
        <v>0</v>
      </c>
      <c r="E74" s="11" t="s">
        <v>6</v>
      </c>
      <c r="F74" s="34">
        <v>3</v>
      </c>
      <c r="G74" s="22" t="s">
        <v>39</v>
      </c>
      <c r="H74" s="33">
        <v>21</v>
      </c>
      <c r="I74" s="11" t="s">
        <v>6</v>
      </c>
      <c r="J74" s="34">
        <v>25</v>
      </c>
      <c r="K74" s="33">
        <v>22</v>
      </c>
      <c r="L74" s="11" t="s">
        <v>6</v>
      </c>
      <c r="M74" s="34">
        <v>25</v>
      </c>
      <c r="N74" s="33">
        <v>18</v>
      </c>
      <c r="O74" s="11" t="s">
        <v>6</v>
      </c>
      <c r="P74" s="34">
        <v>25</v>
      </c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61</v>
      </c>
      <c r="X74" s="11" t="s">
        <v>6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71" t="s">
        <v>64</v>
      </c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AU75" s="63" t="s">
        <v>100</v>
      </c>
      <c r="AV75" s="64"/>
    </row>
    <row r="76" spans="2:64" x14ac:dyDescent="0.25">
      <c r="B76" s="16" t="s">
        <v>2</v>
      </c>
      <c r="C76" s="24"/>
      <c r="D76" s="72" t="s">
        <v>3</v>
      </c>
      <c r="E76" s="72"/>
      <c r="F76" s="72"/>
      <c r="G76" s="20"/>
      <c r="H76" s="73" t="s">
        <v>4</v>
      </c>
      <c r="I76" s="73"/>
      <c r="J76" s="73"/>
      <c r="K76" s="73" t="s">
        <v>5</v>
      </c>
      <c r="L76" s="73"/>
      <c r="M76" s="73"/>
      <c r="N76" s="73" t="s">
        <v>7</v>
      </c>
      <c r="O76" s="73"/>
      <c r="P76" s="73"/>
      <c r="Q76" s="73" t="s">
        <v>8</v>
      </c>
      <c r="R76" s="73"/>
      <c r="S76" s="73"/>
      <c r="T76" s="73" t="s">
        <v>9</v>
      </c>
      <c r="U76" s="73"/>
      <c r="V76" s="73"/>
      <c r="W76" s="73" t="s">
        <v>10</v>
      </c>
      <c r="X76" s="73"/>
      <c r="Y76" s="73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  <c r="AU76" s="65" t="s">
        <v>101</v>
      </c>
      <c r="AV76" s="66"/>
    </row>
    <row r="77" spans="2:64" x14ac:dyDescent="0.25">
      <c r="B77" s="17">
        <v>45833</v>
      </c>
      <c r="C77" s="25" t="s">
        <v>42</v>
      </c>
      <c r="D77" s="33">
        <v>1</v>
      </c>
      <c r="E77" s="11" t="s">
        <v>6</v>
      </c>
      <c r="F77" s="34">
        <v>3</v>
      </c>
      <c r="G77" s="21" t="s">
        <v>95</v>
      </c>
      <c r="H77" s="33">
        <v>25</v>
      </c>
      <c r="I77" s="11" t="s">
        <v>6</v>
      </c>
      <c r="J77" s="34">
        <v>19</v>
      </c>
      <c r="K77" s="33">
        <v>18</v>
      </c>
      <c r="L77" s="11" t="s">
        <v>6</v>
      </c>
      <c r="M77" s="34">
        <v>25</v>
      </c>
      <c r="N77" s="33">
        <v>22</v>
      </c>
      <c r="O77" s="11" t="s">
        <v>6</v>
      </c>
      <c r="P77" s="34">
        <v>25</v>
      </c>
      <c r="Q77" s="33">
        <v>21</v>
      </c>
      <c r="R77" s="11" t="s">
        <v>6</v>
      </c>
      <c r="S77" s="34">
        <v>25</v>
      </c>
      <c r="T77" s="33"/>
      <c r="U77" s="11" t="s">
        <v>6</v>
      </c>
      <c r="V77" s="34"/>
      <c r="W77" s="12">
        <f>SUM(H77,K77,N77,Q77,T77)</f>
        <v>86</v>
      </c>
      <c r="X77" s="13" t="s">
        <v>6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59" t="s">
        <v>102</v>
      </c>
      <c r="AV77" s="60"/>
    </row>
    <row r="78" spans="2:64" x14ac:dyDescent="0.25">
      <c r="B78" s="17">
        <v>45833</v>
      </c>
      <c r="C78" s="25" t="s">
        <v>37</v>
      </c>
      <c r="D78" s="33">
        <v>0</v>
      </c>
      <c r="E78" s="11" t="s">
        <v>6</v>
      </c>
      <c r="F78" s="34">
        <v>3</v>
      </c>
      <c r="G78" s="21" t="s">
        <v>94</v>
      </c>
      <c r="H78" s="33">
        <v>20</v>
      </c>
      <c r="I78" s="11" t="s">
        <v>6</v>
      </c>
      <c r="J78" s="34">
        <v>25</v>
      </c>
      <c r="K78" s="33">
        <v>14</v>
      </c>
      <c r="L78" s="11" t="s">
        <v>6</v>
      </c>
      <c r="M78" s="34">
        <v>25</v>
      </c>
      <c r="N78" s="33">
        <v>22</v>
      </c>
      <c r="O78" s="11" t="s">
        <v>6</v>
      </c>
      <c r="P78" s="34">
        <v>25</v>
      </c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56</v>
      </c>
      <c r="X78" s="13" t="s">
        <v>6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59" t="s">
        <v>103</v>
      </c>
      <c r="AV78" s="60"/>
    </row>
    <row r="79" spans="2:64" x14ac:dyDescent="0.25">
      <c r="B79" s="17">
        <v>45833</v>
      </c>
      <c r="C79" s="25" t="s">
        <v>53</v>
      </c>
      <c r="D79" s="33">
        <v>1</v>
      </c>
      <c r="E79" s="11" t="s">
        <v>6</v>
      </c>
      <c r="F79" s="34">
        <v>3</v>
      </c>
      <c r="G79" s="21" t="s">
        <v>97</v>
      </c>
      <c r="H79" s="33">
        <v>21</v>
      </c>
      <c r="I79" s="11" t="s">
        <v>6</v>
      </c>
      <c r="J79" s="34">
        <v>25</v>
      </c>
      <c r="K79" s="33">
        <v>19</v>
      </c>
      <c r="L79" s="11" t="s">
        <v>6</v>
      </c>
      <c r="M79" s="34">
        <v>25</v>
      </c>
      <c r="N79" s="33">
        <v>25</v>
      </c>
      <c r="O79" s="11" t="s">
        <v>6</v>
      </c>
      <c r="P79" s="34">
        <v>23</v>
      </c>
      <c r="Q79" s="33">
        <v>23</v>
      </c>
      <c r="R79" s="11" t="s">
        <v>6</v>
      </c>
      <c r="S79" s="34">
        <v>25</v>
      </c>
      <c r="T79" s="33"/>
      <c r="U79" s="11" t="s">
        <v>6</v>
      </c>
      <c r="V79" s="34"/>
      <c r="W79" s="12">
        <f t="shared" si="123"/>
        <v>88</v>
      </c>
      <c r="X79" s="13" t="s">
        <v>6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59" t="s">
        <v>104</v>
      </c>
      <c r="AV79" s="60"/>
    </row>
    <row r="80" spans="2:64" x14ac:dyDescent="0.25">
      <c r="B80" s="17">
        <v>45834</v>
      </c>
      <c r="C80" s="25" t="s">
        <v>37</v>
      </c>
      <c r="D80" s="33">
        <v>1</v>
      </c>
      <c r="E80" s="11" t="s">
        <v>6</v>
      </c>
      <c r="F80" s="34">
        <v>3</v>
      </c>
      <c r="G80" s="21" t="s">
        <v>42</v>
      </c>
      <c r="H80" s="33">
        <v>26</v>
      </c>
      <c r="I80" s="11" t="s">
        <v>6</v>
      </c>
      <c r="J80" s="34">
        <v>24</v>
      </c>
      <c r="K80" s="33">
        <v>22</v>
      </c>
      <c r="L80" s="11" t="s">
        <v>6</v>
      </c>
      <c r="M80" s="34">
        <v>25</v>
      </c>
      <c r="N80" s="33">
        <v>21</v>
      </c>
      <c r="O80" s="11" t="s">
        <v>6</v>
      </c>
      <c r="P80" s="34">
        <v>25</v>
      </c>
      <c r="Q80" s="33">
        <v>24</v>
      </c>
      <c r="R80" s="11" t="s">
        <v>6</v>
      </c>
      <c r="S80" s="34">
        <v>26</v>
      </c>
      <c r="T80" s="33"/>
      <c r="U80" s="11" t="s">
        <v>6</v>
      </c>
      <c r="V80" s="34"/>
      <c r="W80" s="12">
        <f t="shared" si="123"/>
        <v>93</v>
      </c>
      <c r="X80" s="13" t="s">
        <v>6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61" t="s">
        <v>105</v>
      </c>
      <c r="AV80" s="62"/>
    </row>
    <row r="81" spans="2:64" x14ac:dyDescent="0.25">
      <c r="B81" s="17">
        <v>45834</v>
      </c>
      <c r="C81" s="25" t="s">
        <v>53</v>
      </c>
      <c r="D81" s="33">
        <v>1</v>
      </c>
      <c r="E81" s="11" t="s">
        <v>6</v>
      </c>
      <c r="F81" s="34">
        <v>3</v>
      </c>
      <c r="G81" s="21" t="s">
        <v>95</v>
      </c>
      <c r="H81" s="33">
        <v>25</v>
      </c>
      <c r="I81" s="11" t="s">
        <v>6</v>
      </c>
      <c r="J81" s="34">
        <v>22</v>
      </c>
      <c r="K81" s="33">
        <v>22</v>
      </c>
      <c r="L81" s="11" t="s">
        <v>6</v>
      </c>
      <c r="M81" s="34">
        <v>25</v>
      </c>
      <c r="N81" s="33">
        <v>16</v>
      </c>
      <c r="O81" s="11" t="s">
        <v>6</v>
      </c>
      <c r="P81" s="34">
        <v>25</v>
      </c>
      <c r="Q81" s="33">
        <v>16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79</v>
      </c>
      <c r="X81" s="13" t="s">
        <v>6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94</v>
      </c>
      <c r="D82" s="33">
        <v>1</v>
      </c>
      <c r="E82" s="11" t="s">
        <v>6</v>
      </c>
      <c r="F82" s="34">
        <v>3</v>
      </c>
      <c r="G82" s="21" t="s">
        <v>97</v>
      </c>
      <c r="H82" s="33">
        <v>21</v>
      </c>
      <c r="I82" s="11" t="s">
        <v>6</v>
      </c>
      <c r="J82" s="34">
        <v>25</v>
      </c>
      <c r="K82" s="33">
        <v>25</v>
      </c>
      <c r="L82" s="11" t="s">
        <v>6</v>
      </c>
      <c r="M82" s="34">
        <v>22</v>
      </c>
      <c r="N82" s="33">
        <v>22</v>
      </c>
      <c r="O82" s="11" t="s">
        <v>6</v>
      </c>
      <c r="P82" s="34">
        <v>25</v>
      </c>
      <c r="Q82" s="33">
        <v>22</v>
      </c>
      <c r="R82" s="11" t="s">
        <v>6</v>
      </c>
      <c r="S82" s="34">
        <v>25</v>
      </c>
      <c r="T82" s="33"/>
      <c r="U82" s="11" t="s">
        <v>6</v>
      </c>
      <c r="V82" s="34"/>
      <c r="W82" s="12">
        <f t="shared" si="123"/>
        <v>90</v>
      </c>
      <c r="X82" s="13" t="s">
        <v>6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37</v>
      </c>
      <c r="D83" s="33">
        <v>1</v>
      </c>
      <c r="E83" s="11" t="s">
        <v>6</v>
      </c>
      <c r="F83" s="34">
        <v>3</v>
      </c>
      <c r="G83" s="21" t="s">
        <v>95</v>
      </c>
      <c r="H83" s="33">
        <v>25</v>
      </c>
      <c r="I83" s="11" t="s">
        <v>6</v>
      </c>
      <c r="J83" s="34">
        <v>21</v>
      </c>
      <c r="K83" s="33">
        <v>18</v>
      </c>
      <c r="L83" s="11" t="s">
        <v>6</v>
      </c>
      <c r="M83" s="34">
        <v>25</v>
      </c>
      <c r="N83" s="33">
        <v>21</v>
      </c>
      <c r="O83" s="11" t="s">
        <v>6</v>
      </c>
      <c r="P83" s="34">
        <v>25</v>
      </c>
      <c r="Q83" s="33">
        <v>28</v>
      </c>
      <c r="R83" s="11" t="s">
        <v>6</v>
      </c>
      <c r="S83" s="34">
        <v>30</v>
      </c>
      <c r="T83" s="33"/>
      <c r="U83" s="11" t="s">
        <v>6</v>
      </c>
      <c r="V83" s="34"/>
      <c r="W83" s="12">
        <f t="shared" si="123"/>
        <v>92</v>
      </c>
      <c r="X83" s="13" t="s">
        <v>6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42</v>
      </c>
      <c r="D84" s="33">
        <v>3</v>
      </c>
      <c r="E84" s="11" t="s">
        <v>6</v>
      </c>
      <c r="F84" s="34">
        <v>1</v>
      </c>
      <c r="G84" s="21" t="s">
        <v>97</v>
      </c>
      <c r="H84" s="33">
        <v>25</v>
      </c>
      <c r="I84" s="11" t="s">
        <v>6</v>
      </c>
      <c r="J84" s="34">
        <v>22</v>
      </c>
      <c r="K84" s="33">
        <v>23</v>
      </c>
      <c r="L84" s="11" t="s">
        <v>6</v>
      </c>
      <c r="M84" s="34">
        <v>25</v>
      </c>
      <c r="N84" s="33">
        <v>26</v>
      </c>
      <c r="O84" s="11" t="s">
        <v>6</v>
      </c>
      <c r="P84" s="34">
        <v>24</v>
      </c>
      <c r="Q84" s="33">
        <v>25</v>
      </c>
      <c r="R84" s="11" t="s">
        <v>6</v>
      </c>
      <c r="S84" s="34">
        <v>22</v>
      </c>
      <c r="T84" s="33"/>
      <c r="U84" s="11" t="s">
        <v>6</v>
      </c>
      <c r="V84" s="34"/>
      <c r="W84" s="12">
        <f t="shared" si="123"/>
        <v>99</v>
      </c>
      <c r="X84" s="13" t="s">
        <v>6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53</v>
      </c>
      <c r="D85" s="33">
        <v>1</v>
      </c>
      <c r="E85" s="11" t="s">
        <v>6</v>
      </c>
      <c r="F85" s="34">
        <v>3</v>
      </c>
      <c r="G85" s="21" t="s">
        <v>94</v>
      </c>
      <c r="H85" s="33">
        <v>25</v>
      </c>
      <c r="I85" s="11" t="s">
        <v>6</v>
      </c>
      <c r="J85" s="34">
        <v>18</v>
      </c>
      <c r="K85" s="33">
        <v>18</v>
      </c>
      <c r="L85" s="11" t="s">
        <v>6</v>
      </c>
      <c r="M85" s="34">
        <v>25</v>
      </c>
      <c r="N85" s="33">
        <v>23</v>
      </c>
      <c r="O85" s="11" t="s">
        <v>6</v>
      </c>
      <c r="P85" s="34">
        <v>25</v>
      </c>
      <c r="Q85" s="33">
        <v>12</v>
      </c>
      <c r="R85" s="11" t="s">
        <v>6</v>
      </c>
      <c r="S85" s="34">
        <v>25</v>
      </c>
      <c r="T85" s="33"/>
      <c r="U85" s="11" t="s">
        <v>6</v>
      </c>
      <c r="V85" s="34"/>
      <c r="W85" s="12">
        <f t="shared" si="123"/>
        <v>78</v>
      </c>
      <c r="X85" s="13" t="s">
        <v>6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97</v>
      </c>
      <c r="D86" s="33">
        <v>3</v>
      </c>
      <c r="E86" s="11" t="s">
        <v>6</v>
      </c>
      <c r="F86" s="34">
        <v>2</v>
      </c>
      <c r="G86" s="21" t="s">
        <v>37</v>
      </c>
      <c r="H86" s="33">
        <v>25</v>
      </c>
      <c r="I86" s="11" t="s">
        <v>6</v>
      </c>
      <c r="J86" s="34">
        <v>19</v>
      </c>
      <c r="K86" s="33">
        <v>22</v>
      </c>
      <c r="L86" s="11" t="s">
        <v>6</v>
      </c>
      <c r="M86" s="34">
        <v>25</v>
      </c>
      <c r="N86" s="33">
        <v>21</v>
      </c>
      <c r="O86" s="11" t="s">
        <v>6</v>
      </c>
      <c r="P86" s="34">
        <v>25</v>
      </c>
      <c r="Q86" s="33">
        <v>25</v>
      </c>
      <c r="R86" s="11" t="s">
        <v>6</v>
      </c>
      <c r="S86" s="34">
        <v>19</v>
      </c>
      <c r="T86" s="33">
        <v>15</v>
      </c>
      <c r="U86" s="11" t="s">
        <v>6</v>
      </c>
      <c r="V86" s="34">
        <v>9</v>
      </c>
      <c r="W86" s="12">
        <f t="shared" si="123"/>
        <v>108</v>
      </c>
      <c r="X86" s="13" t="s">
        <v>6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95</v>
      </c>
      <c r="D87" s="33">
        <v>2</v>
      </c>
      <c r="E87" s="11" t="s">
        <v>6</v>
      </c>
      <c r="F87" s="34">
        <v>3</v>
      </c>
      <c r="G87" s="21" t="s">
        <v>94</v>
      </c>
      <c r="H87" s="33">
        <v>25</v>
      </c>
      <c r="I87" s="11" t="s">
        <v>6</v>
      </c>
      <c r="J87" s="34">
        <v>23</v>
      </c>
      <c r="K87" s="33">
        <v>23</v>
      </c>
      <c r="L87" s="11" t="s">
        <v>6</v>
      </c>
      <c r="M87" s="34">
        <v>25</v>
      </c>
      <c r="N87" s="33">
        <v>21</v>
      </c>
      <c r="O87" s="11" t="s">
        <v>6</v>
      </c>
      <c r="P87" s="34">
        <v>25</v>
      </c>
      <c r="Q87" s="33">
        <v>25</v>
      </c>
      <c r="R87" s="11" t="s">
        <v>6</v>
      </c>
      <c r="S87" s="34">
        <v>21</v>
      </c>
      <c r="T87" s="33">
        <v>11</v>
      </c>
      <c r="U87" s="11" t="s">
        <v>6</v>
      </c>
      <c r="V87" s="34">
        <v>15</v>
      </c>
      <c r="W87" s="12">
        <f t="shared" si="123"/>
        <v>105</v>
      </c>
      <c r="X87" s="13" t="s">
        <v>6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42</v>
      </c>
      <c r="D88" s="33">
        <v>3</v>
      </c>
      <c r="E88" s="11" t="s">
        <v>6</v>
      </c>
      <c r="F88" s="34">
        <v>1</v>
      </c>
      <c r="G88" s="21" t="s">
        <v>53</v>
      </c>
      <c r="H88" s="33">
        <v>25</v>
      </c>
      <c r="I88" s="11" t="s">
        <v>6</v>
      </c>
      <c r="J88" s="34">
        <v>20</v>
      </c>
      <c r="K88" s="33">
        <v>25</v>
      </c>
      <c r="L88" s="11" t="s">
        <v>6</v>
      </c>
      <c r="M88" s="34">
        <v>21</v>
      </c>
      <c r="N88" s="33">
        <v>23</v>
      </c>
      <c r="O88" s="11" t="s">
        <v>6</v>
      </c>
      <c r="P88" s="34">
        <v>25</v>
      </c>
      <c r="Q88" s="33">
        <v>25</v>
      </c>
      <c r="R88" s="11" t="s">
        <v>6</v>
      </c>
      <c r="S88" s="34">
        <v>17</v>
      </c>
      <c r="T88" s="33"/>
      <c r="U88" s="11" t="s">
        <v>6</v>
      </c>
      <c r="V88" s="34"/>
      <c r="W88" s="12">
        <f t="shared" si="123"/>
        <v>98</v>
      </c>
      <c r="X88" s="13" t="s">
        <v>6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75" t="s">
        <v>65</v>
      </c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AU90" s="68" t="s">
        <v>72</v>
      </c>
      <c r="AV90" s="69"/>
      <c r="AW90" s="70"/>
      <c r="AX90" s="68" t="s">
        <v>14</v>
      </c>
      <c r="AY90" s="69"/>
      <c r="AZ90" s="70"/>
      <c r="BA90" s="68" t="s">
        <v>54</v>
      </c>
      <c r="BB90" s="69"/>
      <c r="BC90" s="69"/>
      <c r="BD90" s="69"/>
      <c r="BE90" s="69"/>
      <c r="BF90" s="70"/>
      <c r="BG90" s="68" t="s">
        <v>55</v>
      </c>
      <c r="BH90" s="69"/>
      <c r="BI90" s="70"/>
      <c r="BJ90" s="68" t="s">
        <v>56</v>
      </c>
      <c r="BK90" s="69"/>
      <c r="BL90" s="70"/>
    </row>
    <row r="91" spans="2:64" ht="14.25" x14ac:dyDescent="0.25">
      <c r="B91" s="71" t="s">
        <v>66</v>
      </c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72" t="s">
        <v>3</v>
      </c>
      <c r="E92" s="72"/>
      <c r="F92" s="72"/>
      <c r="G92" s="20"/>
      <c r="H92" s="73" t="s">
        <v>4</v>
      </c>
      <c r="I92" s="73"/>
      <c r="J92" s="73"/>
      <c r="K92" s="73" t="s">
        <v>5</v>
      </c>
      <c r="L92" s="73"/>
      <c r="M92" s="73"/>
      <c r="N92" s="73" t="s">
        <v>7</v>
      </c>
      <c r="O92" s="73"/>
      <c r="P92" s="73"/>
      <c r="Q92" s="73" t="s">
        <v>8</v>
      </c>
      <c r="R92" s="73"/>
      <c r="S92" s="73"/>
      <c r="T92" s="73" t="s">
        <v>9</v>
      </c>
      <c r="U92" s="73"/>
      <c r="V92" s="73"/>
      <c r="W92" s="73" t="s">
        <v>10</v>
      </c>
      <c r="X92" s="73"/>
      <c r="Y92" s="73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Brasil</v>
      </c>
      <c r="AW92" s="28">
        <f>VLOOKUP($AU92,Dummy!$A:$R,3,FALSE)</f>
        <v>23</v>
      </c>
      <c r="AX92" s="28">
        <f>VLOOKUP($AU92,Dummy!$A:$R,4,FALSE)</f>
        <v>9</v>
      </c>
      <c r="AY92" s="28">
        <f>VLOOKUP($AU92,Dummy!$A:$R,5,FALSE)</f>
        <v>8</v>
      </c>
      <c r="AZ92" s="28">
        <f>VLOOKUP($AU92,Dummy!$A:$R,6,FALSE)</f>
        <v>1</v>
      </c>
      <c r="BA92" s="28">
        <f>VLOOKUP($AU92,Dummy!$A:$R,7,FALSE)</f>
        <v>4</v>
      </c>
      <c r="BB92" s="28">
        <f>VLOOKUP($AU92,Dummy!$A:$R,8,FALSE)</f>
        <v>2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26</v>
      </c>
      <c r="BH92" s="28">
        <f>VLOOKUP($AU92,Dummy!$A:$R,14,FALSE)</f>
        <v>9</v>
      </c>
      <c r="BI92" s="29">
        <f>VLOOKUP($AU92,Dummy!$A:$R,15,FALSE)</f>
        <v>2888.8888888888887</v>
      </c>
      <c r="BJ92" s="28">
        <f>VLOOKUP($AU92,Dummy!$A:$R,16,FALSE)</f>
        <v>823</v>
      </c>
      <c r="BK92" s="28">
        <f>VLOOKUP($AU92,Dummy!$A:$R,17,FALSE)</f>
        <v>746</v>
      </c>
      <c r="BL92" s="29">
        <f>VLOOKUP($AU92,Dummy!$A:$R,18,FALSE)</f>
        <v>1103.2171581769437</v>
      </c>
    </row>
    <row r="93" spans="2:64" x14ac:dyDescent="0.25">
      <c r="B93" s="17">
        <v>45854</v>
      </c>
      <c r="C93" s="25" t="s">
        <v>51</v>
      </c>
      <c r="D93" s="33">
        <v>1</v>
      </c>
      <c r="E93" s="11" t="s">
        <v>6</v>
      </c>
      <c r="F93" s="34">
        <v>3</v>
      </c>
      <c r="G93" s="21" t="s">
        <v>41</v>
      </c>
      <c r="H93" s="33">
        <v>25</v>
      </c>
      <c r="I93" s="11" t="s">
        <v>6</v>
      </c>
      <c r="J93" s="34">
        <v>22</v>
      </c>
      <c r="K93" s="33">
        <v>22</v>
      </c>
      <c r="L93" s="11" t="s">
        <v>6</v>
      </c>
      <c r="M93" s="34">
        <v>25</v>
      </c>
      <c r="N93" s="33">
        <v>23</v>
      </c>
      <c r="O93" s="11" t="s">
        <v>6</v>
      </c>
      <c r="P93" s="34">
        <v>25</v>
      </c>
      <c r="Q93" s="33">
        <v>17</v>
      </c>
      <c r="R93" s="11" t="s">
        <v>6</v>
      </c>
      <c r="S93" s="34">
        <v>25</v>
      </c>
      <c r="T93" s="33"/>
      <c r="U93" s="11" t="s">
        <v>6</v>
      </c>
      <c r="V93" s="34"/>
      <c r="W93" s="12">
        <f>SUM(H93,K93,N93,Q93,T93)</f>
        <v>87</v>
      </c>
      <c r="X93" s="13" t="s">
        <v>6</v>
      </c>
      <c r="Y93" s="14">
        <f>SUM(J93,M93,P93,S93,V93)</f>
        <v>97</v>
      </c>
      <c r="AA93" s="4">
        <f>AD93+AE93</f>
        <v>4</v>
      </c>
      <c r="AB93" s="4" t="str">
        <f>IF(OR(D93="",F93=""),0,IF(D93&gt;F93,C93,G93))</f>
        <v>França</v>
      </c>
      <c r="AC93" s="4">
        <f>IF(OR(D93="",F93=""),0,1)</f>
        <v>1</v>
      </c>
      <c r="AD93" s="4">
        <f>IF(OR(D93="",F93=""),0,IF(D93&gt;F93,D93,F93))</f>
        <v>3</v>
      </c>
      <c r="AE93" s="4">
        <f>IF(OR(D93="",F93=""),0,IF(D93&gt;F93,F93,D93))</f>
        <v>1</v>
      </c>
      <c r="AF93" s="4">
        <f>IF(AND(AD93=3,AE93=0),1,0)</f>
        <v>0</v>
      </c>
      <c r="AG93" s="4">
        <f>IF(AND(AD93=3,AE93=1),1,0)</f>
        <v>1</v>
      </c>
      <c r="AH93" s="4">
        <f>IF(AND(AD93=3,AE93=2),1,0)</f>
        <v>0</v>
      </c>
      <c r="AI93" s="4">
        <f>IF(D93&gt;F93,SUM(H93,K93,N93,Q93,T93,),SUM(J93,M93,P93,S93,V93))</f>
        <v>97</v>
      </c>
      <c r="AJ93" s="4">
        <f>IF(D93&gt;F93,SUM(J93,M93,P93,S93,V93),SUM(H93,K93,N93,Q93,T93))</f>
        <v>87</v>
      </c>
      <c r="AL93" s="4" t="str">
        <f>IF(OR(D93="",F93=""),0,IF(D93&lt;F93,C93,G93))</f>
        <v>China</v>
      </c>
      <c r="AM93" s="4">
        <f>IF(OR(D93="",F93=""),0,1)</f>
        <v>1</v>
      </c>
      <c r="AN93" s="4">
        <f>IF(OR(D93="",F93=""),0,IF(D93&lt;F93,D93,F93))</f>
        <v>1</v>
      </c>
      <c r="AO93" s="4">
        <f>IF(OR(D93="",F93=""),0,IF(D93&lt;F93,F93,D93))</f>
        <v>3</v>
      </c>
      <c r="AP93" s="4">
        <f>IF(AND(AN93=2,AO93=3),1,0)</f>
        <v>0</v>
      </c>
      <c r="AQ93" s="4">
        <f>IF(AND(AN93=1,AO93=3),1,0)</f>
        <v>1</v>
      </c>
      <c r="AR93" s="4">
        <f>IF(AND(AN93=0,AO93=3),1,0)</f>
        <v>0</v>
      </c>
      <c r="AS93" s="4">
        <f>IF(D93&lt;F93,SUM(H93,K93,N93,Q93,T93,),SUM(J93,M93,P93,S93,V93))</f>
        <v>87</v>
      </c>
      <c r="AT93" s="4">
        <f>IF(D93&lt;F93,SUM(J93,M93,P93,S93,V93),SUM(H93,K93,N93,Q93,T93))</f>
        <v>97</v>
      </c>
      <c r="AU93" s="31">
        <v>2</v>
      </c>
      <c r="AV93" s="30" t="str">
        <f>VLOOKUP($AU93,Dummy!$A:$R,2,FALSE)</f>
        <v>Itália</v>
      </c>
      <c r="AW93" s="28">
        <f>VLOOKUP($AU93,Dummy!$A:$R,3,FALSE)</f>
        <v>22</v>
      </c>
      <c r="AX93" s="28">
        <f>VLOOKUP($AU93,Dummy!$A:$R,4,FALSE)</f>
        <v>10</v>
      </c>
      <c r="AY93" s="28">
        <f>VLOOKUP($AU93,Dummy!$A:$R,5,FALSE)</f>
        <v>8</v>
      </c>
      <c r="AZ93" s="28">
        <f>VLOOKUP($AU93,Dummy!$A:$R,6,FALSE)</f>
        <v>2</v>
      </c>
      <c r="BA93" s="28">
        <f>VLOOKUP($AU93,Dummy!$A:$R,7,FALSE)</f>
        <v>3</v>
      </c>
      <c r="BB93" s="28">
        <f>VLOOKUP($AU93,Dummy!$A:$R,8,FALSE)</f>
        <v>2</v>
      </c>
      <c r="BC93" s="28">
        <f>VLOOKUP($AU93,Dummy!$A:$R,9,FALSE)</f>
        <v>3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27</v>
      </c>
      <c r="BH93" s="28">
        <f>VLOOKUP($AU93,Dummy!$A:$R,14,FALSE)</f>
        <v>14</v>
      </c>
      <c r="BI93" s="29">
        <f>VLOOKUP($AU93,Dummy!$A:$R,15,FALSE)</f>
        <v>1928.5714285714287</v>
      </c>
      <c r="BJ93" s="28">
        <f>VLOOKUP($AU93,Dummy!$A:$R,16,FALSE)</f>
        <v>950</v>
      </c>
      <c r="BK93" s="28">
        <f>VLOOKUP($AU93,Dummy!$A:$R,17,FALSE)</f>
        <v>843</v>
      </c>
      <c r="BL93" s="29">
        <f>VLOOKUP($AU93,Dummy!$A:$R,18,FALSE)</f>
        <v>1126.9276393831553</v>
      </c>
    </row>
    <row r="94" spans="2:64" x14ac:dyDescent="0.25">
      <c r="B94" s="17">
        <v>45854</v>
      </c>
      <c r="C94" s="25" t="s">
        <v>49</v>
      </c>
      <c r="D94" s="33">
        <v>2</v>
      </c>
      <c r="E94" s="11" t="s">
        <v>6</v>
      </c>
      <c r="F94" s="34">
        <v>3</v>
      </c>
      <c r="G94" s="21" t="s">
        <v>95</v>
      </c>
      <c r="H94" s="33">
        <v>25</v>
      </c>
      <c r="I94" s="11" t="s">
        <v>6</v>
      </c>
      <c r="J94" s="34">
        <v>23</v>
      </c>
      <c r="K94" s="33">
        <v>16</v>
      </c>
      <c r="L94" s="11" t="s">
        <v>6</v>
      </c>
      <c r="M94" s="34">
        <v>25</v>
      </c>
      <c r="N94" s="33">
        <v>25</v>
      </c>
      <c r="O94" s="11" t="s">
        <v>6</v>
      </c>
      <c r="P94" s="34">
        <v>23</v>
      </c>
      <c r="Q94" s="33">
        <v>25</v>
      </c>
      <c r="R94" s="11" t="s">
        <v>6</v>
      </c>
      <c r="S94" s="34">
        <v>27</v>
      </c>
      <c r="T94" s="33">
        <v>13</v>
      </c>
      <c r="U94" s="11" t="s">
        <v>6</v>
      </c>
      <c r="V94" s="34">
        <v>15</v>
      </c>
      <c r="W94" s="12">
        <f t="shared" ref="W94:W104" si="125">SUM(H94,K94,N94,Q94,T94)</f>
        <v>104</v>
      </c>
      <c r="X94" s="13" t="s">
        <v>6</v>
      </c>
      <c r="Y94" s="14">
        <f t="shared" ref="Y94:Y104" si="126">SUM(J94,M94,P94,S94,V94)</f>
        <v>113</v>
      </c>
      <c r="AA94" s="4">
        <f t="shared" ref="AA94:AA104" si="127">AD94+AE94</f>
        <v>5</v>
      </c>
      <c r="AB94" s="4" t="str">
        <f t="shared" ref="AB94:AB104" si="128">IF(OR(D94="",F94=""),0,IF(D94&gt;F94,C94,G94))</f>
        <v>Cuba</v>
      </c>
      <c r="AC94" s="4">
        <f t="shared" ref="AC94:AC104" si="129">IF(OR(D94="",F94=""),0,1)</f>
        <v>1</v>
      </c>
      <c r="AD94" s="4">
        <f t="shared" ref="AD94:AD104" si="130">IF(OR(D94="",F94=""),0,IF(D94&gt;F94,D94,F94))</f>
        <v>3</v>
      </c>
      <c r="AE94" s="4">
        <f t="shared" ref="AE94:AE104" si="131">IF(OR(D94="",F94=""),0,IF(D94&gt;F94,F94,D94))</f>
        <v>2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1</v>
      </c>
      <c r="AI94" s="4">
        <f t="shared" ref="AI94:AI104" si="135">IF(D94&gt;F94,SUM(H94,K94,N94,Q94,T94,),SUM(J94,M94,P94,S94,V94))</f>
        <v>113</v>
      </c>
      <c r="AJ94" s="4">
        <f t="shared" ref="AJ94:AJ104" si="136">IF(D94&gt;F94,SUM(J94,M94,P94,S94,V94),SUM(H94,K94,N94,Q94,T94))</f>
        <v>104</v>
      </c>
      <c r="AL94" s="4" t="str">
        <f t="shared" ref="AL94:AL104" si="137">IF(OR(D94="",F94=""),0,IF(D94&lt;F94,C94,G94))</f>
        <v>Bulgária</v>
      </c>
      <c r="AM94" s="4">
        <f t="shared" ref="AM94:AM104" si="138">IF(OR(D94="",F94=""),0,1)</f>
        <v>1</v>
      </c>
      <c r="AN94" s="4">
        <f t="shared" ref="AN94:AN104" si="139">IF(OR(D94="",F94=""),0,IF(D94&lt;F94,D94,F94))</f>
        <v>2</v>
      </c>
      <c r="AO94" s="4">
        <f t="shared" ref="AO94:AO104" si="140">IF(OR(D94="",F94=""),0,IF(D94&lt;F94,F94,D94))</f>
        <v>3</v>
      </c>
      <c r="AP94" s="4">
        <f t="shared" ref="AP94:AP104" si="141">IF(AND(AN94=2,AO94=3),1,0)</f>
        <v>1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104</v>
      </c>
      <c r="AT94" s="4">
        <f t="shared" ref="AT94:AT104" si="145">IF(D94&lt;F94,SUM(J94,M94,P94,S94,V94),SUM(H94,K94,N94,Q94,T94))</f>
        <v>113</v>
      </c>
      <c r="AU94" s="31">
        <v>3</v>
      </c>
      <c r="AV94" s="30" t="str">
        <f>VLOOKUP($AU94,Dummy!$A:$R,2,FALSE)</f>
        <v>Japão</v>
      </c>
      <c r="AW94" s="28">
        <f>VLOOKUP($AU94,Dummy!$A:$R,3,FALSE)</f>
        <v>20</v>
      </c>
      <c r="AX94" s="28">
        <f>VLOOKUP($AU94,Dummy!$A:$R,4,FALSE)</f>
        <v>10</v>
      </c>
      <c r="AY94" s="28">
        <f>VLOOKUP($AU94,Dummy!$A:$R,5,FALSE)</f>
        <v>7</v>
      </c>
      <c r="AZ94" s="28">
        <f>VLOOKUP($AU94,Dummy!$A:$R,6,FALSE)</f>
        <v>3</v>
      </c>
      <c r="BA94" s="28">
        <f>VLOOKUP($AU94,Dummy!$A:$R,7,FALSE)</f>
        <v>4</v>
      </c>
      <c r="BB94" s="28">
        <f>VLOOKUP($AU94,Dummy!$A:$R,8,FALSE)</f>
        <v>1</v>
      </c>
      <c r="BC94" s="28">
        <f>VLOOKUP($AU94,Dummy!$A:$R,9,FALSE)</f>
        <v>2</v>
      </c>
      <c r="BD94" s="28">
        <f>VLOOKUP($AU94,Dummy!$A:$R,10,FALSE)</f>
        <v>1</v>
      </c>
      <c r="BE94" s="28">
        <f>VLOOKUP($AU94,Dummy!$A:$R,11,FALSE)</f>
        <v>1</v>
      </c>
      <c r="BF94" s="28">
        <f>VLOOKUP($AU94,Dummy!$A:$R,12,FALSE)</f>
        <v>1</v>
      </c>
      <c r="BG94" s="28">
        <f>VLOOKUP($AU94,Dummy!$A:$R,13,FALSE)</f>
        <v>24</v>
      </c>
      <c r="BH94" s="28">
        <f>VLOOKUP($AU94,Dummy!$A:$R,14,FALSE)</f>
        <v>14</v>
      </c>
      <c r="BI94" s="29">
        <f>VLOOKUP($AU94,Dummy!$A:$R,15,FALSE)</f>
        <v>1714.2857142857142</v>
      </c>
      <c r="BJ94" s="28">
        <f>VLOOKUP($AU94,Dummy!$A:$R,16,FALSE)</f>
        <v>891</v>
      </c>
      <c r="BK94" s="28">
        <f>VLOOKUP($AU94,Dummy!$A:$R,17,FALSE)</f>
        <v>839</v>
      </c>
      <c r="BL94" s="29">
        <f>VLOOKUP($AU94,Dummy!$A:$R,18,FALSE)</f>
        <v>1061.9785458879619</v>
      </c>
    </row>
    <row r="95" spans="2:64" x14ac:dyDescent="0.25">
      <c r="B95" s="17">
        <v>45854</v>
      </c>
      <c r="C95" s="25" t="s">
        <v>97</v>
      </c>
      <c r="D95" s="33">
        <v>2</v>
      </c>
      <c r="E95" s="11" t="s">
        <v>6</v>
      </c>
      <c r="F95" s="34">
        <v>3</v>
      </c>
      <c r="G95" s="21" t="s">
        <v>40</v>
      </c>
      <c r="H95" s="33">
        <v>19</v>
      </c>
      <c r="I95" s="11" t="s">
        <v>6</v>
      </c>
      <c r="J95" s="34">
        <v>25</v>
      </c>
      <c r="K95" s="33">
        <v>25</v>
      </c>
      <c r="L95" s="11" t="s">
        <v>6</v>
      </c>
      <c r="M95" s="34">
        <v>23</v>
      </c>
      <c r="N95" s="33">
        <v>18</v>
      </c>
      <c r="O95" s="11" t="s">
        <v>6</v>
      </c>
      <c r="P95" s="34">
        <v>25</v>
      </c>
      <c r="Q95" s="33">
        <v>25</v>
      </c>
      <c r="R95" s="11" t="s">
        <v>6</v>
      </c>
      <c r="S95" s="34">
        <v>21</v>
      </c>
      <c r="T95" s="33">
        <v>8</v>
      </c>
      <c r="U95" s="11" t="s">
        <v>6</v>
      </c>
      <c r="V95" s="34">
        <v>15</v>
      </c>
      <c r="W95" s="12">
        <f t="shared" si="125"/>
        <v>95</v>
      </c>
      <c r="X95" s="13" t="s">
        <v>6</v>
      </c>
      <c r="Y95" s="14">
        <f t="shared" si="126"/>
        <v>109</v>
      </c>
      <c r="AA95" s="4">
        <f t="shared" si="127"/>
        <v>5</v>
      </c>
      <c r="AB95" s="4" t="str">
        <f t="shared" si="128"/>
        <v>Polônia</v>
      </c>
      <c r="AC95" s="4">
        <f t="shared" si="129"/>
        <v>1</v>
      </c>
      <c r="AD95" s="4">
        <f t="shared" si="130"/>
        <v>3</v>
      </c>
      <c r="AE95" s="4">
        <f t="shared" si="131"/>
        <v>2</v>
      </c>
      <c r="AF95" s="4">
        <f t="shared" si="132"/>
        <v>0</v>
      </c>
      <c r="AG95" s="4">
        <f t="shared" si="133"/>
        <v>0</v>
      </c>
      <c r="AH95" s="4">
        <f t="shared" si="134"/>
        <v>1</v>
      </c>
      <c r="AI95" s="4">
        <f t="shared" si="135"/>
        <v>109</v>
      </c>
      <c r="AJ95" s="4">
        <f t="shared" si="136"/>
        <v>95</v>
      </c>
      <c r="AL95" s="4" t="str">
        <f t="shared" si="137"/>
        <v>Irã</v>
      </c>
      <c r="AM95" s="4">
        <f t="shared" si="138"/>
        <v>1</v>
      </c>
      <c r="AN95" s="4">
        <f t="shared" si="139"/>
        <v>2</v>
      </c>
      <c r="AO95" s="4">
        <f t="shared" si="140"/>
        <v>3</v>
      </c>
      <c r="AP95" s="4">
        <f t="shared" si="141"/>
        <v>1</v>
      </c>
      <c r="AQ95" s="4">
        <f t="shared" si="142"/>
        <v>0</v>
      </c>
      <c r="AR95" s="4">
        <f t="shared" si="143"/>
        <v>0</v>
      </c>
      <c r="AS95" s="4">
        <f t="shared" si="144"/>
        <v>95</v>
      </c>
      <c r="AT95" s="4">
        <f t="shared" si="145"/>
        <v>109</v>
      </c>
      <c r="AU95" s="31">
        <v>4</v>
      </c>
      <c r="AV95" s="30" t="str">
        <f>VLOOKUP($AU95,Dummy!$A:$R,2,FALSE)</f>
        <v>Polônia</v>
      </c>
      <c r="AW95" s="28">
        <f>VLOOKUP($AU95,Dummy!$A:$R,3,FALSE)</f>
        <v>20</v>
      </c>
      <c r="AX95" s="28">
        <f>VLOOKUP($AU95,Dummy!$A:$R,4,FALSE)</f>
        <v>10</v>
      </c>
      <c r="AY95" s="28">
        <f>VLOOKUP($AU95,Dummy!$A:$R,5,FALSE)</f>
        <v>7</v>
      </c>
      <c r="AZ95" s="28">
        <f>VLOOKUP($AU95,Dummy!$A:$R,6,FALSE)</f>
        <v>3</v>
      </c>
      <c r="BA95" s="28">
        <f>VLOOKUP($AU95,Dummy!$A:$R,7,FALSE)</f>
        <v>3</v>
      </c>
      <c r="BB95" s="28">
        <f>VLOOKUP($AU95,Dummy!$A:$R,8,FALSE)</f>
        <v>2</v>
      </c>
      <c r="BC95" s="28">
        <f>VLOOKUP($AU95,Dummy!$A:$R,9,FALSE)</f>
        <v>2</v>
      </c>
      <c r="BD95" s="28">
        <f>VLOOKUP($AU95,Dummy!$A:$R,10,FALSE)</f>
        <v>1</v>
      </c>
      <c r="BE95" s="28">
        <f>VLOOKUP($AU95,Dummy!$A:$R,11,FALSE)</f>
        <v>2</v>
      </c>
      <c r="BF95" s="28">
        <f>VLOOKUP($AU95,Dummy!$A:$R,12,FALSE)</f>
        <v>0</v>
      </c>
      <c r="BG95" s="28">
        <f>VLOOKUP($AU95,Dummy!$A:$R,13,FALSE)</f>
        <v>25</v>
      </c>
      <c r="BH95" s="28">
        <f>VLOOKUP($AU95,Dummy!$A:$R,14,FALSE)</f>
        <v>15</v>
      </c>
      <c r="BI95" s="29">
        <f>VLOOKUP($AU95,Dummy!$A:$R,15,FALSE)</f>
        <v>1666.6666666666667</v>
      </c>
      <c r="BJ95" s="28">
        <f>VLOOKUP($AU95,Dummy!$A:$R,16,FALSE)</f>
        <v>932</v>
      </c>
      <c r="BK95" s="28">
        <f>VLOOKUP($AU95,Dummy!$A:$R,17,FALSE)</f>
        <v>908</v>
      </c>
      <c r="BL95" s="29">
        <f>VLOOKUP($AU95,Dummy!$A:$R,18,FALSE)</f>
        <v>1026.431718061674</v>
      </c>
    </row>
    <row r="96" spans="2:64" x14ac:dyDescent="0.25">
      <c r="B96" s="17">
        <v>45855</v>
      </c>
      <c r="C96" s="25" t="s">
        <v>51</v>
      </c>
      <c r="D96" s="33">
        <v>0</v>
      </c>
      <c r="E96" s="11" t="s">
        <v>6</v>
      </c>
      <c r="F96" s="34">
        <v>3</v>
      </c>
      <c r="G96" s="21" t="s">
        <v>97</v>
      </c>
      <c r="H96" s="33">
        <v>26</v>
      </c>
      <c r="I96" s="11" t="s">
        <v>6</v>
      </c>
      <c r="J96" s="34">
        <v>28</v>
      </c>
      <c r="K96" s="33">
        <v>21</v>
      </c>
      <c r="L96" s="11" t="s">
        <v>6</v>
      </c>
      <c r="M96" s="34">
        <v>25</v>
      </c>
      <c r="N96" s="33">
        <v>17</v>
      </c>
      <c r="O96" s="11" t="s">
        <v>6</v>
      </c>
      <c r="P96" s="34">
        <v>25</v>
      </c>
      <c r="Q96" s="33"/>
      <c r="R96" s="11" t="s">
        <v>6</v>
      </c>
      <c r="S96" s="34"/>
      <c r="T96" s="33"/>
      <c r="U96" s="11" t="s">
        <v>6</v>
      </c>
      <c r="V96" s="34"/>
      <c r="W96" s="12">
        <f t="shared" si="125"/>
        <v>64</v>
      </c>
      <c r="X96" s="13" t="s">
        <v>6</v>
      </c>
      <c r="Y96" s="14">
        <f t="shared" si="126"/>
        <v>78</v>
      </c>
      <c r="AA96" s="4">
        <f t="shared" si="127"/>
        <v>3</v>
      </c>
      <c r="AB96" s="4" t="str">
        <f t="shared" si="128"/>
        <v>Irã</v>
      </c>
      <c r="AC96" s="4">
        <f t="shared" si="129"/>
        <v>1</v>
      </c>
      <c r="AD96" s="4">
        <f t="shared" si="130"/>
        <v>3</v>
      </c>
      <c r="AE96" s="4">
        <f t="shared" si="131"/>
        <v>0</v>
      </c>
      <c r="AF96" s="4">
        <f t="shared" si="132"/>
        <v>1</v>
      </c>
      <c r="AG96" s="4">
        <f t="shared" si="133"/>
        <v>0</v>
      </c>
      <c r="AH96" s="4">
        <f t="shared" si="134"/>
        <v>0</v>
      </c>
      <c r="AI96" s="4">
        <f t="shared" si="135"/>
        <v>78</v>
      </c>
      <c r="AJ96" s="4">
        <f t="shared" si="136"/>
        <v>64</v>
      </c>
      <c r="AL96" s="4" t="str">
        <f t="shared" si="137"/>
        <v>China</v>
      </c>
      <c r="AM96" s="4">
        <f t="shared" si="138"/>
        <v>1</v>
      </c>
      <c r="AN96" s="4">
        <f t="shared" si="139"/>
        <v>0</v>
      </c>
      <c r="AO96" s="4">
        <f t="shared" si="140"/>
        <v>3</v>
      </c>
      <c r="AP96" s="4">
        <f t="shared" si="141"/>
        <v>0</v>
      </c>
      <c r="AQ96" s="4">
        <f t="shared" si="142"/>
        <v>0</v>
      </c>
      <c r="AR96" s="4">
        <f t="shared" si="143"/>
        <v>1</v>
      </c>
      <c r="AS96" s="4">
        <f t="shared" si="144"/>
        <v>64</v>
      </c>
      <c r="AT96" s="4">
        <f t="shared" si="145"/>
        <v>78</v>
      </c>
      <c r="AU96" s="31">
        <v>5</v>
      </c>
      <c r="AV96" s="30" t="str">
        <f>VLOOKUP($AU96,Dummy!$A:$R,2,FALSE)</f>
        <v>França</v>
      </c>
      <c r="AW96" s="28">
        <f>VLOOKUP($AU96,Dummy!$A:$R,3,FALSE)</f>
        <v>18</v>
      </c>
      <c r="AX96" s="28">
        <f>VLOOKUP($AU96,Dummy!$A:$R,4,FALSE)</f>
        <v>9</v>
      </c>
      <c r="AY96" s="28">
        <f>VLOOKUP($AU96,Dummy!$A:$R,5,FALSE)</f>
        <v>6</v>
      </c>
      <c r="AZ96" s="28">
        <f>VLOOKUP($AU96,Dummy!$A:$R,6,FALSE)</f>
        <v>3</v>
      </c>
      <c r="BA96" s="28">
        <f>VLOOKUP($AU96,Dummy!$A:$R,7,FALSE)</f>
        <v>3</v>
      </c>
      <c r="BB96" s="28">
        <f>VLOOKUP($AU96,Dummy!$A:$R,8,FALSE)</f>
        <v>2</v>
      </c>
      <c r="BC96" s="28">
        <f>VLOOKUP($AU96,Dummy!$A:$R,9,FALSE)</f>
        <v>1</v>
      </c>
      <c r="BD96" s="28">
        <f>VLOOKUP($AU96,Dummy!$A:$R,10,FALSE)</f>
        <v>1</v>
      </c>
      <c r="BE96" s="28">
        <f>VLOOKUP($AU96,Dummy!$A:$R,11,FALSE)</f>
        <v>2</v>
      </c>
      <c r="BF96" s="28">
        <f>VLOOKUP($AU96,Dummy!$A:$R,12,FALSE)</f>
        <v>0</v>
      </c>
      <c r="BG96" s="28">
        <f>VLOOKUP($AU96,Dummy!$A:$R,13,FALSE)</f>
        <v>22</v>
      </c>
      <c r="BH96" s="28">
        <f>VLOOKUP($AU96,Dummy!$A:$R,14,FALSE)</f>
        <v>13</v>
      </c>
      <c r="BI96" s="29">
        <f>VLOOKUP($AU96,Dummy!$A:$R,15,FALSE)</f>
        <v>1692.3076923076924</v>
      </c>
      <c r="BJ96" s="28">
        <f>VLOOKUP($AU96,Dummy!$A:$R,16,FALSE)</f>
        <v>827</v>
      </c>
      <c r="BK96" s="28">
        <f>VLOOKUP($AU96,Dummy!$A:$R,17,FALSE)</f>
        <v>776</v>
      </c>
      <c r="BL96" s="29">
        <f>VLOOKUP($AU96,Dummy!$A:$R,18,FALSE)</f>
        <v>1065.7216494845361</v>
      </c>
    </row>
    <row r="97" spans="2:64" x14ac:dyDescent="0.25">
      <c r="B97" s="17">
        <v>45855</v>
      </c>
      <c r="C97" s="25" t="s">
        <v>95</v>
      </c>
      <c r="D97" s="33">
        <v>3</v>
      </c>
      <c r="E97" s="11" t="s">
        <v>6</v>
      </c>
      <c r="F97" s="34">
        <v>1</v>
      </c>
      <c r="G97" s="21" t="s">
        <v>40</v>
      </c>
      <c r="H97" s="33">
        <v>22</v>
      </c>
      <c r="I97" s="11" t="s">
        <v>6</v>
      </c>
      <c r="J97" s="34">
        <v>25</v>
      </c>
      <c r="K97" s="33">
        <v>25</v>
      </c>
      <c r="L97" s="11" t="s">
        <v>6</v>
      </c>
      <c r="M97" s="34">
        <v>19</v>
      </c>
      <c r="N97" s="33">
        <v>25</v>
      </c>
      <c r="O97" s="11" t="s">
        <v>6</v>
      </c>
      <c r="P97" s="34">
        <v>21</v>
      </c>
      <c r="Q97" s="33">
        <v>26</v>
      </c>
      <c r="R97" s="11" t="s">
        <v>6</v>
      </c>
      <c r="S97" s="34">
        <v>24</v>
      </c>
      <c r="T97" s="33"/>
      <c r="U97" s="11" t="s">
        <v>6</v>
      </c>
      <c r="V97" s="34"/>
      <c r="W97" s="12">
        <f t="shared" si="125"/>
        <v>98</v>
      </c>
      <c r="X97" s="13" t="s">
        <v>6</v>
      </c>
      <c r="Y97" s="14">
        <f t="shared" si="126"/>
        <v>89</v>
      </c>
      <c r="AA97" s="4">
        <f t="shared" si="127"/>
        <v>4</v>
      </c>
      <c r="AB97" s="4" t="str">
        <f t="shared" si="128"/>
        <v>Cuba</v>
      </c>
      <c r="AC97" s="4">
        <f t="shared" si="129"/>
        <v>1</v>
      </c>
      <c r="AD97" s="4">
        <f t="shared" si="130"/>
        <v>3</v>
      </c>
      <c r="AE97" s="4">
        <f t="shared" si="131"/>
        <v>1</v>
      </c>
      <c r="AF97" s="4">
        <f t="shared" si="132"/>
        <v>0</v>
      </c>
      <c r="AG97" s="4">
        <f t="shared" si="133"/>
        <v>1</v>
      </c>
      <c r="AH97" s="4">
        <f t="shared" si="134"/>
        <v>0</v>
      </c>
      <c r="AI97" s="4">
        <f t="shared" si="135"/>
        <v>98</v>
      </c>
      <c r="AJ97" s="4">
        <f t="shared" si="136"/>
        <v>89</v>
      </c>
      <c r="AL97" s="4" t="str">
        <f t="shared" si="137"/>
        <v>Polônia</v>
      </c>
      <c r="AM97" s="4">
        <f t="shared" si="138"/>
        <v>1</v>
      </c>
      <c r="AN97" s="4">
        <f t="shared" si="139"/>
        <v>1</v>
      </c>
      <c r="AO97" s="4">
        <f t="shared" si="140"/>
        <v>3</v>
      </c>
      <c r="AP97" s="4">
        <f t="shared" si="141"/>
        <v>0</v>
      </c>
      <c r="AQ97" s="4">
        <f t="shared" si="142"/>
        <v>1</v>
      </c>
      <c r="AR97" s="4">
        <f t="shared" si="143"/>
        <v>0</v>
      </c>
      <c r="AS97" s="4">
        <f t="shared" si="144"/>
        <v>89</v>
      </c>
      <c r="AT97" s="4">
        <f t="shared" si="145"/>
        <v>98</v>
      </c>
      <c r="AU97" s="31">
        <v>6</v>
      </c>
      <c r="AV97" s="30" t="str">
        <f>VLOOKUP($AU97,Dummy!$A:$R,2,FALSE)</f>
        <v>Ucrânia</v>
      </c>
      <c r="AW97" s="28">
        <f>VLOOKUP($AU97,Dummy!$A:$R,3,FALSE)</f>
        <v>18</v>
      </c>
      <c r="AX97" s="28">
        <f>VLOOKUP($AU97,Dummy!$A:$R,4,FALSE)</f>
        <v>10</v>
      </c>
      <c r="AY97" s="28">
        <f>VLOOKUP($AU97,Dummy!$A:$R,5,FALSE)</f>
        <v>6</v>
      </c>
      <c r="AZ97" s="28">
        <f>VLOOKUP($AU97,Dummy!$A:$R,6,FALSE)</f>
        <v>4</v>
      </c>
      <c r="BA97" s="28">
        <f>VLOOKUP($AU97,Dummy!$A:$R,7,FALSE)</f>
        <v>2</v>
      </c>
      <c r="BB97" s="28">
        <f>VLOOKUP($AU97,Dummy!$A:$R,8,FALSE)</f>
        <v>1</v>
      </c>
      <c r="BC97" s="28">
        <f>VLOOKUP($AU97,Dummy!$A:$R,9,FALSE)</f>
        <v>3</v>
      </c>
      <c r="BD97" s="28">
        <f>VLOOKUP($AU97,Dummy!$A:$R,10,FALSE)</f>
        <v>3</v>
      </c>
      <c r="BE97" s="28">
        <f>VLOOKUP($AU97,Dummy!$A:$R,11,FALSE)</f>
        <v>0</v>
      </c>
      <c r="BF97" s="28">
        <f>VLOOKUP($AU97,Dummy!$A:$R,12,FALSE)</f>
        <v>1</v>
      </c>
      <c r="BG97" s="28">
        <f>VLOOKUP($AU97,Dummy!$A:$R,13,FALSE)</f>
        <v>24</v>
      </c>
      <c r="BH97" s="28">
        <f>VLOOKUP($AU97,Dummy!$A:$R,14,FALSE)</f>
        <v>19</v>
      </c>
      <c r="BI97" s="29">
        <f>VLOOKUP($AU97,Dummy!$A:$R,15,FALSE)</f>
        <v>1263.1578947368421</v>
      </c>
      <c r="BJ97" s="28">
        <f>VLOOKUP($AU97,Dummy!$A:$R,16,FALSE)</f>
        <v>931</v>
      </c>
      <c r="BK97" s="28">
        <f>VLOOKUP($AU97,Dummy!$A:$R,17,FALSE)</f>
        <v>912</v>
      </c>
      <c r="BL97" s="29">
        <f>VLOOKUP($AU97,Dummy!$A:$R,18,FALSE)</f>
        <v>1020.8333333333333</v>
      </c>
    </row>
    <row r="98" spans="2:64" x14ac:dyDescent="0.25">
      <c r="B98" s="17">
        <v>45856</v>
      </c>
      <c r="C98" s="25" t="s">
        <v>95</v>
      </c>
      <c r="D98" s="33"/>
      <c r="E98" s="11" t="s">
        <v>6</v>
      </c>
      <c r="F98" s="34"/>
      <c r="G98" s="21" t="s">
        <v>41</v>
      </c>
      <c r="H98" s="33"/>
      <c r="I98" s="11" t="s">
        <v>6</v>
      </c>
      <c r="J98" s="34"/>
      <c r="K98" s="33"/>
      <c r="L98" s="11" t="s">
        <v>6</v>
      </c>
      <c r="M98" s="34"/>
      <c r="N98" s="33"/>
      <c r="O98" s="11" t="s">
        <v>6</v>
      </c>
      <c r="P98" s="34"/>
      <c r="Q98" s="33"/>
      <c r="R98" s="11" t="s">
        <v>6</v>
      </c>
      <c r="S98" s="34"/>
      <c r="T98" s="33"/>
      <c r="U98" s="11" t="s">
        <v>6</v>
      </c>
      <c r="V98" s="34"/>
      <c r="W98" s="12">
        <f t="shared" si="125"/>
        <v>0</v>
      </c>
      <c r="X98" s="13" t="s">
        <v>6</v>
      </c>
      <c r="Y98" s="14">
        <f t="shared" si="126"/>
        <v>0</v>
      </c>
      <c r="AA98" s="4">
        <f t="shared" si="127"/>
        <v>0</v>
      </c>
      <c r="AB98" s="4">
        <f t="shared" si="128"/>
        <v>0</v>
      </c>
      <c r="AC98" s="4">
        <f t="shared" si="129"/>
        <v>0</v>
      </c>
      <c r="AD98" s="4">
        <f t="shared" si="130"/>
        <v>0</v>
      </c>
      <c r="AE98" s="4">
        <f t="shared" si="131"/>
        <v>0</v>
      </c>
      <c r="AF98" s="4">
        <f t="shared" si="132"/>
        <v>0</v>
      </c>
      <c r="AG98" s="4">
        <f t="shared" si="133"/>
        <v>0</v>
      </c>
      <c r="AH98" s="4">
        <f t="shared" si="134"/>
        <v>0</v>
      </c>
      <c r="AI98" s="4">
        <f t="shared" si="135"/>
        <v>0</v>
      </c>
      <c r="AJ98" s="4">
        <f t="shared" si="136"/>
        <v>0</v>
      </c>
      <c r="AL98" s="4">
        <f t="shared" si="137"/>
        <v>0</v>
      </c>
      <c r="AM98" s="4">
        <f t="shared" si="138"/>
        <v>0</v>
      </c>
      <c r="AN98" s="4">
        <f t="shared" si="139"/>
        <v>0</v>
      </c>
      <c r="AO98" s="4">
        <f t="shared" si="140"/>
        <v>0</v>
      </c>
      <c r="AP98" s="4">
        <f t="shared" si="141"/>
        <v>0</v>
      </c>
      <c r="AQ98" s="4">
        <f t="shared" si="142"/>
        <v>0</v>
      </c>
      <c r="AR98" s="4">
        <f t="shared" si="143"/>
        <v>0</v>
      </c>
      <c r="AS98" s="4">
        <f t="shared" si="144"/>
        <v>0</v>
      </c>
      <c r="AT98" s="4">
        <f t="shared" si="145"/>
        <v>0</v>
      </c>
      <c r="AU98" s="31">
        <v>7</v>
      </c>
      <c r="AV98" s="30" t="str">
        <f>VLOOKUP($AU98,Dummy!$A:$R,2,FALSE)</f>
        <v>Cuba</v>
      </c>
      <c r="AW98" s="28">
        <f>VLOOKUP($AU98,Dummy!$A:$R,3,FALSE)</f>
        <v>18</v>
      </c>
      <c r="AX98" s="28">
        <f>VLOOKUP($AU98,Dummy!$A:$R,4,FALSE)</f>
        <v>10</v>
      </c>
      <c r="AY98" s="28">
        <f>VLOOKUP($AU98,Dummy!$A:$R,5,FALSE)</f>
        <v>6</v>
      </c>
      <c r="AZ98" s="28">
        <f>VLOOKUP($AU98,Dummy!$A:$R,6,FALSE)</f>
        <v>4</v>
      </c>
      <c r="BA98" s="28">
        <f>VLOOKUP($AU98,Dummy!$A:$R,7,FALSE)</f>
        <v>0</v>
      </c>
      <c r="BB98" s="28">
        <f>VLOOKUP($AU98,Dummy!$A:$R,8,FALSE)</f>
        <v>4</v>
      </c>
      <c r="BC98" s="28">
        <f>VLOOKUP($AU98,Dummy!$A:$R,9,FALSE)</f>
        <v>2</v>
      </c>
      <c r="BD98" s="28">
        <f>VLOOKUP($AU98,Dummy!$A:$R,10,FALSE)</f>
        <v>2</v>
      </c>
      <c r="BE98" s="28">
        <f>VLOOKUP($AU98,Dummy!$A:$R,11,FALSE)</f>
        <v>2</v>
      </c>
      <c r="BF98" s="28">
        <f>VLOOKUP($AU98,Dummy!$A:$R,12,FALSE)</f>
        <v>0</v>
      </c>
      <c r="BG98" s="28">
        <f>VLOOKUP($AU98,Dummy!$A:$R,13,FALSE)</f>
        <v>24</v>
      </c>
      <c r="BH98" s="28">
        <f>VLOOKUP($AU98,Dummy!$A:$R,14,FALSE)</f>
        <v>20</v>
      </c>
      <c r="BI98" s="29">
        <f>VLOOKUP($AU98,Dummy!$A:$R,15,FALSE)</f>
        <v>1200</v>
      </c>
      <c r="BJ98" s="28">
        <f>VLOOKUP($AU98,Dummy!$A:$R,16,FALSE)</f>
        <v>989</v>
      </c>
      <c r="BK98" s="28">
        <f>VLOOKUP($AU98,Dummy!$A:$R,17,FALSE)</f>
        <v>962</v>
      </c>
      <c r="BL98" s="29">
        <f>VLOOKUP($AU98,Dummy!$A:$R,18,FALSE)</f>
        <v>1028.066528066528</v>
      </c>
    </row>
    <row r="99" spans="2:64" x14ac:dyDescent="0.25">
      <c r="B99" s="17">
        <v>45856</v>
      </c>
      <c r="C99" s="25" t="s">
        <v>51</v>
      </c>
      <c r="D99" s="33"/>
      <c r="E99" s="11" t="s">
        <v>6</v>
      </c>
      <c r="F99" s="34"/>
      <c r="G99" s="21" t="s">
        <v>49</v>
      </c>
      <c r="H99" s="33"/>
      <c r="I99" s="11" t="s">
        <v>6</v>
      </c>
      <c r="J99" s="34"/>
      <c r="K99" s="33"/>
      <c r="L99" s="11" t="s">
        <v>6</v>
      </c>
      <c r="M99" s="34"/>
      <c r="N99" s="33"/>
      <c r="O99" s="11" t="s">
        <v>6</v>
      </c>
      <c r="P99" s="34"/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0</v>
      </c>
      <c r="X99" s="13" t="s">
        <v>6</v>
      </c>
      <c r="Y99" s="14">
        <f t="shared" si="126"/>
        <v>0</v>
      </c>
      <c r="AA99" s="4">
        <f t="shared" si="127"/>
        <v>0</v>
      </c>
      <c r="AB99" s="4">
        <f t="shared" si="128"/>
        <v>0</v>
      </c>
      <c r="AC99" s="4">
        <f t="shared" si="129"/>
        <v>0</v>
      </c>
      <c r="AD99" s="4">
        <f t="shared" si="130"/>
        <v>0</v>
      </c>
      <c r="AE99" s="4">
        <f t="shared" si="131"/>
        <v>0</v>
      </c>
      <c r="AF99" s="4">
        <f t="shared" si="132"/>
        <v>0</v>
      </c>
      <c r="AG99" s="4">
        <f t="shared" si="133"/>
        <v>0</v>
      </c>
      <c r="AH99" s="4">
        <f t="shared" si="134"/>
        <v>0</v>
      </c>
      <c r="AI99" s="4">
        <f t="shared" si="135"/>
        <v>0</v>
      </c>
      <c r="AJ99" s="4">
        <f t="shared" si="136"/>
        <v>0</v>
      </c>
      <c r="AL99" s="4">
        <f t="shared" si="137"/>
        <v>0</v>
      </c>
      <c r="AM99" s="4">
        <f t="shared" si="138"/>
        <v>0</v>
      </c>
      <c r="AN99" s="4">
        <f t="shared" si="139"/>
        <v>0</v>
      </c>
      <c r="AO99" s="4">
        <f t="shared" si="140"/>
        <v>0</v>
      </c>
      <c r="AP99" s="4">
        <f t="shared" si="141"/>
        <v>0</v>
      </c>
      <c r="AQ99" s="4">
        <f t="shared" si="142"/>
        <v>0</v>
      </c>
      <c r="AR99" s="4">
        <f t="shared" si="143"/>
        <v>0</v>
      </c>
      <c r="AS99" s="4">
        <f t="shared" si="144"/>
        <v>0</v>
      </c>
      <c r="AT99" s="4">
        <f t="shared" si="145"/>
        <v>0</v>
      </c>
      <c r="AU99" s="31">
        <v>8</v>
      </c>
      <c r="AV99" s="30" t="str">
        <f>VLOOKUP($AU99,Dummy!$A:$R,2,FALSE)</f>
        <v>Eslovênia</v>
      </c>
      <c r="AW99" s="28">
        <f>VLOOKUP($AU99,Dummy!$A:$R,3,FALSE)</f>
        <v>17</v>
      </c>
      <c r="AX99" s="28">
        <f>VLOOKUP($AU99,Dummy!$A:$R,4,FALSE)</f>
        <v>10</v>
      </c>
      <c r="AY99" s="28">
        <f>VLOOKUP($AU99,Dummy!$A:$R,5,FALSE)</f>
        <v>6</v>
      </c>
      <c r="AZ99" s="28">
        <f>VLOOKUP($AU99,Dummy!$A:$R,6,FALSE)</f>
        <v>4</v>
      </c>
      <c r="BA99" s="28">
        <f>VLOOKUP($AU99,Dummy!$A:$R,7,FALSE)</f>
        <v>2</v>
      </c>
      <c r="BB99" s="28">
        <f>VLOOKUP($AU99,Dummy!$A:$R,8,FALSE)</f>
        <v>3</v>
      </c>
      <c r="BC99" s="28">
        <f>VLOOKUP($AU99,Dummy!$A:$R,9,FALSE)</f>
        <v>1</v>
      </c>
      <c r="BD99" s="28">
        <f>VLOOKUP($AU99,Dummy!$A:$R,10,FALSE)</f>
        <v>0</v>
      </c>
      <c r="BE99" s="28">
        <f>VLOOKUP($AU99,Dummy!$A:$R,11,FALSE)</f>
        <v>1</v>
      </c>
      <c r="BF99" s="28">
        <f>VLOOKUP($AU99,Dummy!$A:$R,12,FALSE)</f>
        <v>3</v>
      </c>
      <c r="BG99" s="28">
        <f>VLOOKUP($AU99,Dummy!$A:$R,13,FALSE)</f>
        <v>19</v>
      </c>
      <c r="BH99" s="28">
        <f>VLOOKUP($AU99,Dummy!$A:$R,14,FALSE)</f>
        <v>17</v>
      </c>
      <c r="BI99" s="29">
        <f>VLOOKUP($AU99,Dummy!$A:$R,15,FALSE)</f>
        <v>1117.6470588235295</v>
      </c>
      <c r="BJ99" s="28">
        <f>VLOOKUP($AU99,Dummy!$A:$R,16,FALSE)</f>
        <v>834</v>
      </c>
      <c r="BK99" s="28">
        <f>VLOOKUP($AU99,Dummy!$A:$R,17,FALSE)</f>
        <v>806</v>
      </c>
      <c r="BL99" s="29">
        <f>VLOOKUP($AU99,Dummy!$A:$R,18,FALSE)</f>
        <v>1034.7394540942928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5"/>
        <v>0</v>
      </c>
      <c r="X100" s="13" t="s">
        <v>6</v>
      </c>
      <c r="Y100" s="14">
        <f t="shared" si="126"/>
        <v>0</v>
      </c>
      <c r="AA100" s="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L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31">
        <v>9</v>
      </c>
      <c r="AV100" s="30" t="str">
        <f>VLOOKUP($AU100,Dummy!$A:$R,2,FALSE)</f>
        <v>Irã</v>
      </c>
      <c r="AW100" s="28">
        <f>VLOOKUP($AU100,Dummy!$A:$R,3,FALSE)</f>
        <v>16</v>
      </c>
      <c r="AX100" s="28">
        <f>VLOOKUP($AU100,Dummy!$A:$R,4,FALSE)</f>
        <v>10</v>
      </c>
      <c r="AY100" s="28">
        <f>VLOOKUP($AU100,Dummy!$A:$R,5,FALSE)</f>
        <v>5</v>
      </c>
      <c r="AZ100" s="28">
        <f>VLOOKUP($AU100,Dummy!$A:$R,6,FALSE)</f>
        <v>5</v>
      </c>
      <c r="BA100" s="28">
        <f>VLOOKUP($AU100,Dummy!$A:$R,7,FALSE)</f>
        <v>1</v>
      </c>
      <c r="BB100" s="28">
        <f>VLOOKUP($AU100,Dummy!$A:$R,8,FALSE)</f>
        <v>2</v>
      </c>
      <c r="BC100" s="28">
        <f>VLOOKUP($AU100,Dummy!$A:$R,9,FALSE)</f>
        <v>2</v>
      </c>
      <c r="BD100" s="28">
        <f>VLOOKUP($AU100,Dummy!$A:$R,10,FALSE)</f>
        <v>3</v>
      </c>
      <c r="BE100" s="28">
        <f>VLOOKUP($AU100,Dummy!$A:$R,11,FALSE)</f>
        <v>1</v>
      </c>
      <c r="BF100" s="28">
        <f>VLOOKUP($AU100,Dummy!$A:$R,12,FALSE)</f>
        <v>1</v>
      </c>
      <c r="BG100" s="28">
        <f>VLOOKUP($AU100,Dummy!$A:$R,13,FALSE)</f>
        <v>22</v>
      </c>
      <c r="BH100" s="28">
        <f>VLOOKUP($AU100,Dummy!$A:$R,14,FALSE)</f>
        <v>21</v>
      </c>
      <c r="BI100" s="29">
        <f>VLOOKUP($AU100,Dummy!$A:$R,15,FALSE)</f>
        <v>1047.6190476190477</v>
      </c>
      <c r="BJ100" s="28">
        <f>VLOOKUP($AU100,Dummy!$A:$R,16,FALSE)</f>
        <v>949</v>
      </c>
      <c r="BK100" s="28">
        <f>VLOOKUP($AU100,Dummy!$A:$R,17,FALSE)</f>
        <v>944</v>
      </c>
      <c r="BL100" s="29">
        <f>VLOOKUP($AU100,Dummy!$A:$R,18,FALSE)</f>
        <v>1005.2966101694916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0</v>
      </c>
      <c r="X101" s="13" t="s">
        <v>6</v>
      </c>
      <c r="Y101" s="14">
        <f t="shared" si="126"/>
        <v>0</v>
      </c>
      <c r="AA101" s="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L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31">
        <v>10</v>
      </c>
      <c r="AV101" s="30" t="str">
        <f>VLOOKUP($AU101,Dummy!$A:$R,2,FALSE)</f>
        <v>Argentina</v>
      </c>
      <c r="AW101" s="28">
        <f>VLOOKUP($AU101,Dummy!$A:$R,3,FALSE)</f>
        <v>14</v>
      </c>
      <c r="AX101" s="28">
        <f>VLOOKUP($AU101,Dummy!$A:$R,4,FALSE)</f>
        <v>10</v>
      </c>
      <c r="AY101" s="28">
        <f>VLOOKUP($AU101,Dummy!$A:$R,5,FALSE)</f>
        <v>5</v>
      </c>
      <c r="AZ101" s="28">
        <f>VLOOKUP($AU101,Dummy!$A:$R,6,FALSE)</f>
        <v>5</v>
      </c>
      <c r="BA101" s="28">
        <f>VLOOKUP($AU101,Dummy!$A:$R,7,FALSE)</f>
        <v>1</v>
      </c>
      <c r="BB101" s="28">
        <f>VLOOKUP($AU101,Dummy!$A:$R,8,FALSE)</f>
        <v>2</v>
      </c>
      <c r="BC101" s="28">
        <f>VLOOKUP($AU101,Dummy!$A:$R,9,FALSE)</f>
        <v>2</v>
      </c>
      <c r="BD101" s="28">
        <f>VLOOKUP($AU101,Dummy!$A:$R,10,FALSE)</f>
        <v>1</v>
      </c>
      <c r="BE101" s="28">
        <f>VLOOKUP($AU101,Dummy!$A:$R,11,FALSE)</f>
        <v>3</v>
      </c>
      <c r="BF101" s="28">
        <f>VLOOKUP($AU101,Dummy!$A:$R,12,FALSE)</f>
        <v>1</v>
      </c>
      <c r="BG101" s="28">
        <f>VLOOKUP($AU101,Dummy!$A:$R,13,FALSE)</f>
        <v>20</v>
      </c>
      <c r="BH101" s="28">
        <f>VLOOKUP($AU101,Dummy!$A:$R,14,FALSE)</f>
        <v>21</v>
      </c>
      <c r="BI101" s="29">
        <f>VLOOKUP($AU101,Dummy!$A:$R,15,FALSE)</f>
        <v>952.38095238095229</v>
      </c>
      <c r="BJ101" s="28">
        <f>VLOOKUP($AU101,Dummy!$A:$R,16,FALSE)</f>
        <v>921</v>
      </c>
      <c r="BK101" s="28">
        <f>VLOOKUP($AU101,Dummy!$A:$R,17,FALSE)</f>
        <v>918</v>
      </c>
      <c r="BL101" s="29">
        <f>VLOOKUP($AU101,Dummy!$A:$R,18,FALSE)</f>
        <v>1003.2679738562091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5"/>
        <v>0</v>
      </c>
      <c r="X102" s="13" t="s">
        <v>6</v>
      </c>
      <c r="Y102" s="14">
        <f t="shared" si="126"/>
        <v>0</v>
      </c>
      <c r="AA102" s="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L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31">
        <v>11</v>
      </c>
      <c r="AV102" s="30" t="str">
        <f>VLOOKUP($AU102,Dummy!$A:$R,2,FALSE)</f>
        <v>Estados Unidos</v>
      </c>
      <c r="AW102" s="28">
        <f>VLOOKUP($AU102,Dummy!$A:$R,3,FALSE)</f>
        <v>13</v>
      </c>
      <c r="AX102" s="28">
        <f>VLOOKUP($AU102,Dummy!$A:$R,4,FALSE)</f>
        <v>9</v>
      </c>
      <c r="AY102" s="28">
        <f>VLOOKUP($AU102,Dummy!$A:$R,5,FALSE)</f>
        <v>5</v>
      </c>
      <c r="AZ102" s="28">
        <f>VLOOKUP($AU102,Dummy!$A:$R,6,FALSE)</f>
        <v>4</v>
      </c>
      <c r="BA102" s="28">
        <f>VLOOKUP($AU102,Dummy!$A:$R,7,FALSE)</f>
        <v>2</v>
      </c>
      <c r="BB102" s="28">
        <f>VLOOKUP($AU102,Dummy!$A:$R,8,FALSE)</f>
        <v>1</v>
      </c>
      <c r="BC102" s="28">
        <f>VLOOKUP($AU102,Dummy!$A:$R,9,FALSE)</f>
        <v>2</v>
      </c>
      <c r="BD102" s="28">
        <f>VLOOKUP($AU102,Dummy!$A:$R,10,FALSE)</f>
        <v>0</v>
      </c>
      <c r="BE102" s="28">
        <f>VLOOKUP($AU102,Dummy!$A:$R,11,FALSE)</f>
        <v>1</v>
      </c>
      <c r="BF102" s="28">
        <f>VLOOKUP($AU102,Dummy!$A:$R,12,FALSE)</f>
        <v>3</v>
      </c>
      <c r="BG102" s="28">
        <f>VLOOKUP($AU102,Dummy!$A:$R,13,FALSE)</f>
        <v>16</v>
      </c>
      <c r="BH102" s="28">
        <f>VLOOKUP($AU102,Dummy!$A:$R,14,FALSE)</f>
        <v>17</v>
      </c>
      <c r="BI102" s="29">
        <f>VLOOKUP($AU102,Dummy!$A:$R,15,FALSE)</f>
        <v>941.17647058823525</v>
      </c>
      <c r="BJ102" s="28">
        <f>VLOOKUP($AU102,Dummy!$A:$R,16,FALSE)</f>
        <v>749</v>
      </c>
      <c r="BK102" s="28">
        <f>VLOOKUP($AU102,Dummy!$A:$R,17,FALSE)</f>
        <v>763</v>
      </c>
      <c r="BL102" s="29">
        <f>VLOOKUP($AU102,Dummy!$A:$R,18,FALSE)</f>
        <v>981.65137614678895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0</v>
      </c>
      <c r="X103" s="13" t="s">
        <v>6</v>
      </c>
      <c r="Y103" s="14">
        <f t="shared" si="126"/>
        <v>0</v>
      </c>
      <c r="AA103" s="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L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31">
        <v>12</v>
      </c>
      <c r="AV103" s="30" t="str">
        <f>VLOOKUP($AU103,Dummy!$A:$R,2,FALSE)</f>
        <v>Alemanha</v>
      </c>
      <c r="AW103" s="28">
        <f>VLOOKUP($AU103,Dummy!$A:$R,3,FALSE)</f>
        <v>15</v>
      </c>
      <c r="AX103" s="28">
        <f>VLOOKUP($AU103,Dummy!$A:$R,4,FALSE)</f>
        <v>10</v>
      </c>
      <c r="AY103" s="28">
        <f>VLOOKUP($AU103,Dummy!$A:$R,5,FALSE)</f>
        <v>4</v>
      </c>
      <c r="AZ103" s="28">
        <f>VLOOKUP($AU103,Dummy!$A:$R,6,FALSE)</f>
        <v>6</v>
      </c>
      <c r="BA103" s="28">
        <f>VLOOKUP($AU103,Dummy!$A:$R,7,FALSE)</f>
        <v>0</v>
      </c>
      <c r="BB103" s="28">
        <f>VLOOKUP($AU103,Dummy!$A:$R,8,FALSE)</f>
        <v>4</v>
      </c>
      <c r="BC103" s="28">
        <f>VLOOKUP($AU103,Dummy!$A:$R,9,FALSE)</f>
        <v>0</v>
      </c>
      <c r="BD103" s="28">
        <f>VLOOKUP($AU103,Dummy!$A:$R,10,FALSE)</f>
        <v>3</v>
      </c>
      <c r="BE103" s="28">
        <f>VLOOKUP($AU103,Dummy!$A:$R,11,FALSE)</f>
        <v>3</v>
      </c>
      <c r="BF103" s="28">
        <f>VLOOKUP($AU103,Dummy!$A:$R,12,FALSE)</f>
        <v>0</v>
      </c>
      <c r="BG103" s="28">
        <f>VLOOKUP($AU103,Dummy!$A:$R,13,FALSE)</f>
        <v>21</v>
      </c>
      <c r="BH103" s="28">
        <f>VLOOKUP($AU103,Dummy!$A:$R,14,FALSE)</f>
        <v>22</v>
      </c>
      <c r="BI103" s="29">
        <f>VLOOKUP($AU103,Dummy!$A:$R,15,FALSE)</f>
        <v>954.54545454545462</v>
      </c>
      <c r="BJ103" s="28">
        <f>VLOOKUP($AU103,Dummy!$A:$R,16,FALSE)</f>
        <v>988</v>
      </c>
      <c r="BK103" s="28">
        <f>VLOOKUP($AU103,Dummy!$A:$R,17,FALSE)</f>
        <v>984</v>
      </c>
      <c r="BL103" s="29">
        <f>VLOOKUP($AU103,Dummy!$A:$R,18,FALSE)</f>
        <v>1004.0650406504066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5"/>
        <v>0</v>
      </c>
      <c r="X104" s="13" t="s">
        <v>6</v>
      </c>
      <c r="Y104" s="14">
        <f t="shared" si="126"/>
        <v>0</v>
      </c>
      <c r="AA104" s="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L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31">
        <v>13</v>
      </c>
      <c r="AV104" s="30" t="str">
        <f>VLOOKUP($AU104,Dummy!$A:$R,2,FALSE)</f>
        <v>Bulgária</v>
      </c>
      <c r="AW104" s="28">
        <f>VLOOKUP($AU104,Dummy!$A:$R,3,FALSE)</f>
        <v>12</v>
      </c>
      <c r="AX104" s="28">
        <f>VLOOKUP($AU104,Dummy!$A:$R,4,FALSE)</f>
        <v>9</v>
      </c>
      <c r="AY104" s="28">
        <f>VLOOKUP($AU104,Dummy!$A:$R,5,FALSE)</f>
        <v>4</v>
      </c>
      <c r="AZ104" s="28">
        <f>VLOOKUP($AU104,Dummy!$A:$R,6,FALSE)</f>
        <v>5</v>
      </c>
      <c r="BA104" s="28">
        <f>VLOOKUP($AU104,Dummy!$A:$R,7,FALSE)</f>
        <v>2</v>
      </c>
      <c r="BB104" s="28">
        <f>VLOOKUP($AU104,Dummy!$A:$R,8,FALSE)</f>
        <v>1</v>
      </c>
      <c r="BC104" s="28">
        <f>VLOOKUP($AU104,Dummy!$A:$R,9,FALSE)</f>
        <v>1</v>
      </c>
      <c r="BD104" s="28">
        <f>VLOOKUP($AU104,Dummy!$A:$R,10,FALSE)</f>
        <v>1</v>
      </c>
      <c r="BE104" s="28">
        <f>VLOOKUP($AU104,Dummy!$A:$R,11,FALSE)</f>
        <v>2</v>
      </c>
      <c r="BF104" s="28">
        <f>VLOOKUP($AU104,Dummy!$A:$R,12,FALSE)</f>
        <v>2</v>
      </c>
      <c r="BG104" s="28">
        <f>VLOOKUP($AU104,Dummy!$A:$R,13,FALSE)</f>
        <v>16</v>
      </c>
      <c r="BH104" s="28">
        <f>VLOOKUP($AU104,Dummy!$A:$R,14,FALSE)</f>
        <v>18</v>
      </c>
      <c r="BI104" s="29">
        <f>VLOOKUP($AU104,Dummy!$A:$R,15,FALSE)</f>
        <v>888.8888888888888</v>
      </c>
      <c r="BJ104" s="28">
        <f>VLOOKUP($AU104,Dummy!$A:$R,16,FALSE)</f>
        <v>758</v>
      </c>
      <c r="BK104" s="28">
        <f>VLOOKUP($AU104,Dummy!$A:$R,17,FALSE)</f>
        <v>785</v>
      </c>
      <c r="BL104" s="29">
        <f>VLOOKUP($AU104,Dummy!$A:$R,18,FALSE)</f>
        <v>965.60509554140128</v>
      </c>
    </row>
    <row r="105" spans="2:64" ht="14.25" x14ac:dyDescent="0.25">
      <c r="B105" s="71" t="s">
        <v>67</v>
      </c>
      <c r="C105" s="71"/>
      <c r="D105" s="71"/>
      <c r="E105" s="74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AU105" s="31">
        <v>14</v>
      </c>
      <c r="AV105" s="30" t="str">
        <f>VLOOKUP($AU105,Dummy!$A:$R,2,FALSE)</f>
        <v>Canadá</v>
      </c>
      <c r="AW105" s="28">
        <f>VLOOKUP($AU105,Dummy!$A:$R,3,FALSE)</f>
        <v>11</v>
      </c>
      <c r="AX105" s="28">
        <f>VLOOKUP($AU105,Dummy!$A:$R,4,FALSE)</f>
        <v>9</v>
      </c>
      <c r="AY105" s="28">
        <f>VLOOKUP($AU105,Dummy!$A:$R,5,FALSE)</f>
        <v>3</v>
      </c>
      <c r="AZ105" s="28">
        <f>VLOOKUP($AU105,Dummy!$A:$R,6,FALSE)</f>
        <v>6</v>
      </c>
      <c r="BA105" s="28">
        <f>VLOOKUP($AU105,Dummy!$A:$R,7,FALSE)</f>
        <v>2</v>
      </c>
      <c r="BB105" s="28">
        <f>VLOOKUP($AU105,Dummy!$A:$R,8,FALSE)</f>
        <v>0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1</v>
      </c>
      <c r="BF105" s="28">
        <f>VLOOKUP($AU105,Dummy!$A:$R,12,FALSE)</f>
        <v>2</v>
      </c>
      <c r="BG105" s="28">
        <f>VLOOKUP($AU105,Dummy!$A:$R,13,FALSE)</f>
        <v>16</v>
      </c>
      <c r="BH105" s="28">
        <f>VLOOKUP($AU105,Dummy!$A:$R,14,FALSE)</f>
        <v>20</v>
      </c>
      <c r="BI105" s="29">
        <f>VLOOKUP($AU105,Dummy!$A:$R,15,FALSE)</f>
        <v>800</v>
      </c>
      <c r="BJ105" s="28">
        <f>VLOOKUP($AU105,Dummy!$A:$R,16,FALSE)</f>
        <v>796</v>
      </c>
      <c r="BK105" s="28">
        <f>VLOOKUP($AU105,Dummy!$A:$R,17,FALSE)</f>
        <v>812</v>
      </c>
      <c r="BL105" s="29">
        <f>VLOOKUP($AU105,Dummy!$A:$R,18,FALSE)</f>
        <v>980.29556650246309</v>
      </c>
    </row>
    <row r="106" spans="2:64" x14ac:dyDescent="0.25">
      <c r="B106" s="16" t="s">
        <v>2</v>
      </c>
      <c r="C106" s="24"/>
      <c r="D106" s="73" t="s">
        <v>3</v>
      </c>
      <c r="E106" s="73"/>
      <c r="F106" s="73"/>
      <c r="G106" s="20"/>
      <c r="H106" s="73" t="s">
        <v>4</v>
      </c>
      <c r="I106" s="73"/>
      <c r="J106" s="73"/>
      <c r="K106" s="73" t="s">
        <v>5</v>
      </c>
      <c r="L106" s="73"/>
      <c r="M106" s="73"/>
      <c r="N106" s="73" t="s">
        <v>7</v>
      </c>
      <c r="O106" s="73"/>
      <c r="P106" s="73"/>
      <c r="Q106" s="73" t="s">
        <v>8</v>
      </c>
      <c r="R106" s="73"/>
      <c r="S106" s="73"/>
      <c r="T106" s="73" t="s">
        <v>9</v>
      </c>
      <c r="U106" s="73"/>
      <c r="V106" s="73"/>
      <c r="W106" s="73" t="s">
        <v>10</v>
      </c>
      <c r="X106" s="73"/>
      <c r="Y106" s="73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Turquia</v>
      </c>
      <c r="AW106" s="28">
        <f>VLOOKUP($AU106,Dummy!$A:$R,3,FALSE)</f>
        <v>9</v>
      </c>
      <c r="AX106" s="28">
        <f>VLOOKUP($AU106,Dummy!$A:$R,4,FALSE)</f>
        <v>10</v>
      </c>
      <c r="AY106" s="28">
        <f>VLOOKUP($AU106,Dummy!$A:$R,5,FALSE)</f>
        <v>3</v>
      </c>
      <c r="AZ106" s="28">
        <f>VLOOKUP($AU106,Dummy!$A:$R,6,FALSE)</f>
        <v>7</v>
      </c>
      <c r="BA106" s="28">
        <f>VLOOKUP($AU106,Dummy!$A:$R,7,FALSE)</f>
        <v>2</v>
      </c>
      <c r="BB106" s="28">
        <f>VLOOKUP($AU106,Dummy!$A:$R,8,FALSE)</f>
        <v>1</v>
      </c>
      <c r="BC106" s="28">
        <f>VLOOKUP($AU106,Dummy!$A:$R,9,FALSE)</f>
        <v>0</v>
      </c>
      <c r="BD106" s="28">
        <f>VLOOKUP($AU106,Dummy!$A:$R,10,FALSE)</f>
        <v>0</v>
      </c>
      <c r="BE106" s="28">
        <f>VLOOKUP($AU106,Dummy!$A:$R,11,FALSE)</f>
        <v>2</v>
      </c>
      <c r="BF106" s="28">
        <f>VLOOKUP($AU106,Dummy!$A:$R,12,FALSE)</f>
        <v>5</v>
      </c>
      <c r="BG106" s="28">
        <f>VLOOKUP($AU106,Dummy!$A:$R,13,FALSE)</f>
        <v>11</v>
      </c>
      <c r="BH106" s="28">
        <f>VLOOKUP($AU106,Dummy!$A:$R,14,FALSE)</f>
        <v>22</v>
      </c>
      <c r="BI106" s="29">
        <f>VLOOKUP($AU106,Dummy!$A:$R,15,FALSE)</f>
        <v>500</v>
      </c>
      <c r="BJ106" s="28">
        <f>VLOOKUP($AU106,Dummy!$A:$R,16,FALSE)</f>
        <v>747</v>
      </c>
      <c r="BK106" s="28">
        <f>VLOOKUP($AU106,Dummy!$A:$R,17,FALSE)</f>
        <v>792</v>
      </c>
      <c r="BL106" s="29">
        <f>VLOOKUP($AU106,Dummy!$A:$R,18,FALSE)</f>
        <v>943.18181818181824</v>
      </c>
    </row>
    <row r="107" spans="2:64" x14ac:dyDescent="0.25">
      <c r="B107" s="18">
        <v>45854</v>
      </c>
      <c r="C107" s="26" t="s">
        <v>98</v>
      </c>
      <c r="D107" s="33">
        <v>3</v>
      </c>
      <c r="E107" s="11" t="s">
        <v>6</v>
      </c>
      <c r="F107" s="34">
        <v>2</v>
      </c>
      <c r="G107" s="22" t="s">
        <v>37</v>
      </c>
      <c r="H107" s="33">
        <v>25</v>
      </c>
      <c r="I107" s="11" t="s">
        <v>6</v>
      </c>
      <c r="J107" s="34">
        <v>21</v>
      </c>
      <c r="K107" s="33">
        <v>20</v>
      </c>
      <c r="L107" s="11" t="s">
        <v>6</v>
      </c>
      <c r="M107" s="34">
        <v>25</v>
      </c>
      <c r="N107" s="33">
        <v>20</v>
      </c>
      <c r="O107" s="11" t="s">
        <v>6</v>
      </c>
      <c r="P107" s="34">
        <v>25</v>
      </c>
      <c r="Q107" s="33">
        <v>26</v>
      </c>
      <c r="R107" s="11" t="s">
        <v>6</v>
      </c>
      <c r="S107" s="34">
        <v>24</v>
      </c>
      <c r="T107" s="33">
        <v>15</v>
      </c>
      <c r="U107" s="11" t="s">
        <v>6</v>
      </c>
      <c r="V107" s="34">
        <v>13</v>
      </c>
      <c r="W107" s="9">
        <f>SUM(H107,K107,N107,Q107,T107)</f>
        <v>106</v>
      </c>
      <c r="X107" s="11" t="s">
        <v>6</v>
      </c>
      <c r="Y107" s="10">
        <f>SUM(J107,M107,P107,S107,V107)</f>
        <v>108</v>
      </c>
      <c r="AA107" s="4">
        <f t="shared" ref="AA107:AA118" si="146">AD107+AE107</f>
        <v>5</v>
      </c>
      <c r="AB107" s="4" t="str">
        <f t="shared" ref="AB107:AB118" si="147">IF(OR(D107="",F107=""),0,IF(D107&gt;F107,C107,G107))</f>
        <v>Ucrânia</v>
      </c>
      <c r="AC107" s="4">
        <f t="shared" ref="AC107:AC118" si="148">IF(OR(D107="",F107=""),0,1)</f>
        <v>1</v>
      </c>
      <c r="AD107" s="4">
        <f t="shared" ref="AD107:AD118" si="149">IF(OR(D107="",F107=""),0,IF(D107&gt;F107,D107,F107))</f>
        <v>3</v>
      </c>
      <c r="AE107" s="4">
        <f t="shared" ref="AE107:AE118" si="150">IF(OR(D107="",F107=""),0,IF(D107&gt;F107,F107,D107))</f>
        <v>2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1</v>
      </c>
      <c r="AI107" s="4">
        <f t="shared" ref="AI107:AI118" si="154">IF(D107&gt;F107,SUM(H107,K107,N107,Q107,T107,),SUM(J107,M107,P107,S107,V107))</f>
        <v>106</v>
      </c>
      <c r="AJ107" s="4">
        <f t="shared" ref="AJ107:AJ118" si="155">IF(D107&gt;F107,SUM(J107,M107,P107,S107,V107),SUM(H107,K107,N107,Q107,T107))</f>
        <v>108</v>
      </c>
      <c r="AL107" s="4" t="str">
        <f t="shared" ref="AL107:AL118" si="156">IF(OR(D107="",F107=""),0,IF(D107&lt;F107,C107,G107))</f>
        <v>Holanda</v>
      </c>
      <c r="AM107" s="4">
        <f t="shared" ref="AM107:AM118" si="157">IF(OR(D107="",F107=""),0,1)</f>
        <v>1</v>
      </c>
      <c r="AN107" s="4">
        <f t="shared" ref="AN107:AN118" si="158">IF(OR(D107="",F107=""),0,IF(D107&lt;F107,D107,F107))</f>
        <v>2</v>
      </c>
      <c r="AO107" s="4">
        <f t="shared" ref="AO107:AO118" si="159">IF(OR(D107="",F107=""),0,IF(D107&lt;F107,F107,D107))</f>
        <v>3</v>
      </c>
      <c r="AP107" s="4">
        <f t="shared" ref="AP107:AP118" si="160">IF(AND(AN107=2,AO107=3),1,0)</f>
        <v>1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108</v>
      </c>
      <c r="AT107" s="4">
        <f t="shared" ref="AT107:AT118" si="164">IF(D107&lt;F107,SUM(J107,M107,P107,S107,V107),SUM(H107,K107,N107,Q107,T107))</f>
        <v>106</v>
      </c>
      <c r="AU107" s="31">
        <v>16</v>
      </c>
      <c r="AV107" s="30" t="str">
        <f>VLOOKUP($AU107,Dummy!$A:$R,2,FALSE)</f>
        <v>China</v>
      </c>
      <c r="AW107" s="28">
        <f>VLOOKUP($AU107,Dummy!$A:$R,3,FALSE)</f>
        <v>7</v>
      </c>
      <c r="AX107" s="28">
        <f>VLOOKUP($AU107,Dummy!$A:$R,4,FALSE)</f>
        <v>10</v>
      </c>
      <c r="AY107" s="28">
        <f>VLOOKUP($AU107,Dummy!$A:$R,5,FALSE)</f>
        <v>2</v>
      </c>
      <c r="AZ107" s="28">
        <f>VLOOKUP($AU107,Dummy!$A:$R,6,FALSE)</f>
        <v>8</v>
      </c>
      <c r="BA107" s="28">
        <f>VLOOKUP($AU107,Dummy!$A:$R,7,FALSE)</f>
        <v>1</v>
      </c>
      <c r="BB107" s="28">
        <f>VLOOKUP($AU107,Dummy!$A:$R,8,FALSE)</f>
        <v>1</v>
      </c>
      <c r="BC107" s="28">
        <f>VLOOKUP($AU107,Dummy!$A:$R,9,FALSE)</f>
        <v>0</v>
      </c>
      <c r="BD107" s="28">
        <f>VLOOKUP($AU107,Dummy!$A:$R,10,FALSE)</f>
        <v>1</v>
      </c>
      <c r="BE107" s="28">
        <f>VLOOKUP($AU107,Dummy!$A:$R,11,FALSE)</f>
        <v>1</v>
      </c>
      <c r="BF107" s="28">
        <f>VLOOKUP($AU107,Dummy!$A:$R,12,FALSE)</f>
        <v>6</v>
      </c>
      <c r="BG107" s="28">
        <f>VLOOKUP($AU107,Dummy!$A:$R,13,FALSE)</f>
        <v>9</v>
      </c>
      <c r="BH107" s="28">
        <f>VLOOKUP($AU107,Dummy!$A:$R,14,FALSE)</f>
        <v>25</v>
      </c>
      <c r="BI107" s="29">
        <f>VLOOKUP($AU107,Dummy!$A:$R,15,FALSE)</f>
        <v>360</v>
      </c>
      <c r="BJ107" s="28">
        <f>VLOOKUP($AU107,Dummy!$A:$R,16,FALSE)</f>
        <v>714</v>
      </c>
      <c r="BK107" s="28">
        <f>VLOOKUP($AU107,Dummy!$A:$R,17,FALSE)</f>
        <v>802</v>
      </c>
      <c r="BL107" s="29">
        <f>VLOOKUP($AU107,Dummy!$A:$R,18,FALSE)</f>
        <v>890.27431421446374</v>
      </c>
    </row>
    <row r="108" spans="2:64" x14ac:dyDescent="0.25">
      <c r="B108" s="18">
        <v>45854</v>
      </c>
      <c r="C108" s="26" t="s">
        <v>53</v>
      </c>
      <c r="D108" s="38">
        <v>0</v>
      </c>
      <c r="E108" s="11" t="s">
        <v>6</v>
      </c>
      <c r="F108" s="37">
        <v>3</v>
      </c>
      <c r="G108" s="22" t="s">
        <v>39</v>
      </c>
      <c r="H108" s="33">
        <v>15</v>
      </c>
      <c r="I108" s="11" t="s">
        <v>6</v>
      </c>
      <c r="J108" s="34">
        <v>25</v>
      </c>
      <c r="K108" s="33">
        <v>14</v>
      </c>
      <c r="L108" s="11" t="s">
        <v>6</v>
      </c>
      <c r="M108" s="34">
        <v>25</v>
      </c>
      <c r="N108" s="33">
        <v>16</v>
      </c>
      <c r="O108" s="11" t="s">
        <v>6</v>
      </c>
      <c r="P108" s="34">
        <v>25</v>
      </c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45</v>
      </c>
      <c r="X108" s="11" t="s">
        <v>6</v>
      </c>
      <c r="Y108" s="10">
        <f t="shared" ref="Y108:Y118" si="166">SUM(J108,M108,P108,S108,V108)</f>
        <v>75</v>
      </c>
      <c r="AA108" s="4">
        <f t="shared" si="146"/>
        <v>3</v>
      </c>
      <c r="AB108" s="4" t="str">
        <f t="shared" si="147"/>
        <v>Itália</v>
      </c>
      <c r="AC108" s="4">
        <f t="shared" si="148"/>
        <v>1</v>
      </c>
      <c r="AD108" s="4">
        <f t="shared" si="149"/>
        <v>3</v>
      </c>
      <c r="AE108" s="4">
        <f t="shared" si="150"/>
        <v>0</v>
      </c>
      <c r="AF108" s="4">
        <f t="shared" si="151"/>
        <v>1</v>
      </c>
      <c r="AG108" s="4">
        <f t="shared" si="152"/>
        <v>0</v>
      </c>
      <c r="AH108" s="4">
        <f t="shared" si="153"/>
        <v>0</v>
      </c>
      <c r="AI108" s="4">
        <f t="shared" si="154"/>
        <v>75</v>
      </c>
      <c r="AJ108" s="4">
        <f t="shared" si="155"/>
        <v>45</v>
      </c>
      <c r="AL108" s="4" t="str">
        <f t="shared" si="156"/>
        <v>Sérvia</v>
      </c>
      <c r="AM108" s="4">
        <f t="shared" si="157"/>
        <v>1</v>
      </c>
      <c r="AN108" s="4">
        <f t="shared" si="158"/>
        <v>0</v>
      </c>
      <c r="AO108" s="4">
        <f t="shared" si="159"/>
        <v>3</v>
      </c>
      <c r="AP108" s="4">
        <f t="shared" si="160"/>
        <v>0</v>
      </c>
      <c r="AQ108" s="4">
        <f t="shared" si="161"/>
        <v>0</v>
      </c>
      <c r="AR108" s="4">
        <f t="shared" si="162"/>
        <v>1</v>
      </c>
      <c r="AS108" s="4">
        <f t="shared" si="163"/>
        <v>45</v>
      </c>
      <c r="AT108" s="4">
        <f t="shared" si="164"/>
        <v>75</v>
      </c>
      <c r="AU108" s="31">
        <v>17</v>
      </c>
      <c r="AV108" s="30" t="str">
        <f>VLOOKUP($AU108,Dummy!$A:$R,2,FALSE)</f>
        <v>Holanda</v>
      </c>
      <c r="AW108" s="28">
        <f>VLOOKUP($AU108,Dummy!$A:$R,3,FALSE)</f>
        <v>5</v>
      </c>
      <c r="AX108" s="28">
        <f>VLOOKUP($AU108,Dummy!$A:$R,4,FALSE)</f>
        <v>10</v>
      </c>
      <c r="AY108" s="28">
        <f>VLOOKUP($AU108,Dummy!$A:$R,5,FALSE)</f>
        <v>1</v>
      </c>
      <c r="AZ108" s="28">
        <f>VLOOKUP($AU108,Dummy!$A:$R,6,FALSE)</f>
        <v>9</v>
      </c>
      <c r="BA108" s="28">
        <f>VLOOKUP($AU108,Dummy!$A:$R,7,FALSE)</f>
        <v>0</v>
      </c>
      <c r="BB108" s="28">
        <f>VLOOKUP($AU108,Dummy!$A:$R,8,FALSE)</f>
        <v>1</v>
      </c>
      <c r="BC108" s="28">
        <f>VLOOKUP($AU108,Dummy!$A:$R,9,FALSE)</f>
        <v>0</v>
      </c>
      <c r="BD108" s="28">
        <f>VLOOKUP($AU108,Dummy!$A:$R,10,FALSE)</f>
        <v>2</v>
      </c>
      <c r="BE108" s="28">
        <f>VLOOKUP($AU108,Dummy!$A:$R,11,FALSE)</f>
        <v>4</v>
      </c>
      <c r="BF108" s="28">
        <f>VLOOKUP($AU108,Dummy!$A:$R,12,FALSE)</f>
        <v>3</v>
      </c>
      <c r="BG108" s="28">
        <f>VLOOKUP($AU108,Dummy!$A:$R,13,FALSE)</f>
        <v>11</v>
      </c>
      <c r="BH108" s="28">
        <f>VLOOKUP($AU108,Dummy!$A:$R,14,FALSE)</f>
        <v>28</v>
      </c>
      <c r="BI108" s="29">
        <f>VLOOKUP($AU108,Dummy!$A:$R,15,FALSE)</f>
        <v>392.85714285714283</v>
      </c>
      <c r="BJ108" s="28">
        <f>VLOOKUP($AU108,Dummy!$A:$R,16,FALSE)</f>
        <v>834</v>
      </c>
      <c r="BK108" s="28">
        <f>VLOOKUP($AU108,Dummy!$A:$R,17,FALSE)</f>
        <v>918</v>
      </c>
      <c r="BL108" s="29">
        <f>VLOOKUP($AU108,Dummy!$A:$R,18,FALSE)</f>
        <v>908.49673202614383</v>
      </c>
    </row>
    <row r="109" spans="2:64" x14ac:dyDescent="0.25">
      <c r="B109" s="18">
        <v>45854</v>
      </c>
      <c r="C109" s="26" t="s">
        <v>50</v>
      </c>
      <c r="D109" s="33">
        <v>1</v>
      </c>
      <c r="E109" s="11" t="s">
        <v>6</v>
      </c>
      <c r="F109" s="34">
        <v>3</v>
      </c>
      <c r="G109" s="22" t="s">
        <v>96</v>
      </c>
      <c r="H109" s="33">
        <v>25</v>
      </c>
      <c r="I109" s="11" t="s">
        <v>6</v>
      </c>
      <c r="J109" s="34">
        <v>21</v>
      </c>
      <c r="K109" s="33">
        <v>21</v>
      </c>
      <c r="L109" s="11" t="s">
        <v>6</v>
      </c>
      <c r="M109" s="34">
        <v>25</v>
      </c>
      <c r="N109" s="33">
        <v>19</v>
      </c>
      <c r="O109" s="11" t="s">
        <v>6</v>
      </c>
      <c r="P109" s="34">
        <v>25</v>
      </c>
      <c r="Q109" s="33">
        <v>21</v>
      </c>
      <c r="R109" s="11" t="s">
        <v>6</v>
      </c>
      <c r="S109" s="34">
        <v>25</v>
      </c>
      <c r="T109" s="33"/>
      <c r="U109" s="11" t="s">
        <v>6</v>
      </c>
      <c r="V109" s="34"/>
      <c r="W109" s="9">
        <f t="shared" si="165"/>
        <v>86</v>
      </c>
      <c r="X109" s="11" t="s">
        <v>6</v>
      </c>
      <c r="Y109" s="10">
        <f t="shared" si="166"/>
        <v>96</v>
      </c>
      <c r="AA109" s="4">
        <f t="shared" si="146"/>
        <v>4</v>
      </c>
      <c r="AB109" s="4" t="str">
        <f t="shared" si="147"/>
        <v>Eslovênia</v>
      </c>
      <c r="AC109" s="4">
        <f t="shared" si="148"/>
        <v>1</v>
      </c>
      <c r="AD109" s="4">
        <f t="shared" si="149"/>
        <v>3</v>
      </c>
      <c r="AE109" s="4">
        <f t="shared" si="150"/>
        <v>1</v>
      </c>
      <c r="AF109" s="4">
        <f t="shared" si="151"/>
        <v>0</v>
      </c>
      <c r="AG109" s="4">
        <f t="shared" si="152"/>
        <v>1</v>
      </c>
      <c r="AH109" s="4">
        <f t="shared" si="153"/>
        <v>0</v>
      </c>
      <c r="AI109" s="4">
        <f t="shared" si="154"/>
        <v>96</v>
      </c>
      <c r="AJ109" s="4">
        <f t="shared" si="155"/>
        <v>86</v>
      </c>
      <c r="AL109" s="4" t="str">
        <f t="shared" si="156"/>
        <v>Canadá</v>
      </c>
      <c r="AM109" s="4">
        <f t="shared" si="157"/>
        <v>1</v>
      </c>
      <c r="AN109" s="4">
        <f t="shared" si="158"/>
        <v>1</v>
      </c>
      <c r="AO109" s="4">
        <f t="shared" si="159"/>
        <v>3</v>
      </c>
      <c r="AP109" s="4">
        <f t="shared" si="160"/>
        <v>0</v>
      </c>
      <c r="AQ109" s="4">
        <f t="shared" si="161"/>
        <v>1</v>
      </c>
      <c r="AR109" s="4">
        <f t="shared" si="162"/>
        <v>0</v>
      </c>
      <c r="AS109" s="4">
        <f t="shared" si="163"/>
        <v>86</v>
      </c>
      <c r="AT109" s="4">
        <f t="shared" si="164"/>
        <v>96</v>
      </c>
      <c r="AU109" s="31">
        <v>18</v>
      </c>
      <c r="AV109" s="30" t="str">
        <f>VLOOKUP($AU109,Dummy!$A:$R,2,FALSE)</f>
        <v>Sérvia</v>
      </c>
      <c r="AW109" s="28">
        <f>VLOOKUP($AU109,Dummy!$A:$R,3,FALSE)</f>
        <v>3</v>
      </c>
      <c r="AX109" s="28">
        <f>VLOOKUP($AU109,Dummy!$A:$R,4,FALSE)</f>
        <v>9</v>
      </c>
      <c r="AY109" s="28">
        <f>VLOOKUP($AU109,Dummy!$A:$R,5,FALSE)</f>
        <v>1</v>
      </c>
      <c r="AZ109" s="28">
        <f>VLOOKUP($AU109,Dummy!$A:$R,6,FALSE)</f>
        <v>8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0</v>
      </c>
      <c r="BE109" s="28">
        <f>VLOOKUP($AU109,Dummy!$A:$R,11,FALSE)</f>
        <v>4</v>
      </c>
      <c r="BF109" s="28">
        <f>VLOOKUP($AU109,Dummy!$A:$R,12,FALSE)</f>
        <v>4</v>
      </c>
      <c r="BG109" s="28">
        <f>VLOOKUP($AU109,Dummy!$A:$R,13,FALSE)</f>
        <v>7</v>
      </c>
      <c r="BH109" s="28">
        <f>VLOOKUP($AU109,Dummy!$A:$R,14,FALSE)</f>
        <v>25</v>
      </c>
      <c r="BI109" s="29">
        <f>VLOOKUP($AU109,Dummy!$A:$R,15,FALSE)</f>
        <v>280</v>
      </c>
      <c r="BJ109" s="28">
        <f>VLOOKUP($AU109,Dummy!$A:$R,16,FALSE)</f>
        <v>657</v>
      </c>
      <c r="BK109" s="28">
        <f>VLOOKUP($AU109,Dummy!$A:$R,17,FALSE)</f>
        <v>780</v>
      </c>
      <c r="BL109" s="29">
        <f>VLOOKUP($AU109,Dummy!$A:$R,18,FALSE)</f>
        <v>842.30769230769226</v>
      </c>
    </row>
    <row r="110" spans="2:64" x14ac:dyDescent="0.25">
      <c r="B110" s="18">
        <v>45855</v>
      </c>
      <c r="C110" s="26" t="s">
        <v>98</v>
      </c>
      <c r="D110" s="33">
        <v>2</v>
      </c>
      <c r="E110" s="11" t="s">
        <v>6</v>
      </c>
      <c r="F110" s="34">
        <v>3</v>
      </c>
      <c r="G110" s="22" t="s">
        <v>39</v>
      </c>
      <c r="H110" s="33">
        <v>15</v>
      </c>
      <c r="I110" s="11" t="s">
        <v>6</v>
      </c>
      <c r="J110" s="34">
        <v>25</v>
      </c>
      <c r="K110" s="33">
        <v>20</v>
      </c>
      <c r="L110" s="11" t="s">
        <v>6</v>
      </c>
      <c r="M110" s="34">
        <v>25</v>
      </c>
      <c r="N110" s="33">
        <v>25</v>
      </c>
      <c r="O110" s="11" t="s">
        <v>6</v>
      </c>
      <c r="P110" s="34">
        <v>16</v>
      </c>
      <c r="Q110" s="33">
        <v>25</v>
      </c>
      <c r="R110" s="11" t="s">
        <v>6</v>
      </c>
      <c r="S110" s="34">
        <v>23</v>
      </c>
      <c r="T110" s="33">
        <v>10</v>
      </c>
      <c r="U110" s="11" t="s">
        <v>6</v>
      </c>
      <c r="V110" s="34">
        <v>15</v>
      </c>
      <c r="W110" s="9">
        <f t="shared" si="165"/>
        <v>95</v>
      </c>
      <c r="X110" s="11" t="s">
        <v>6</v>
      </c>
      <c r="Y110" s="10">
        <f t="shared" si="166"/>
        <v>104</v>
      </c>
      <c r="AA110" s="4">
        <f t="shared" si="146"/>
        <v>5</v>
      </c>
      <c r="AB110" s="4" t="str">
        <f t="shared" si="147"/>
        <v>Itália</v>
      </c>
      <c r="AC110" s="4">
        <f t="shared" si="148"/>
        <v>1</v>
      </c>
      <c r="AD110" s="4">
        <f t="shared" si="149"/>
        <v>3</v>
      </c>
      <c r="AE110" s="4">
        <f t="shared" si="150"/>
        <v>2</v>
      </c>
      <c r="AF110" s="4">
        <f t="shared" si="151"/>
        <v>0</v>
      </c>
      <c r="AG110" s="4">
        <f t="shared" si="152"/>
        <v>0</v>
      </c>
      <c r="AH110" s="4">
        <f t="shared" si="153"/>
        <v>1</v>
      </c>
      <c r="AI110" s="4">
        <f t="shared" si="154"/>
        <v>104</v>
      </c>
      <c r="AJ110" s="4">
        <f t="shared" si="155"/>
        <v>95</v>
      </c>
      <c r="AL110" s="4" t="str">
        <f t="shared" si="156"/>
        <v>Ucrânia</v>
      </c>
      <c r="AM110" s="4">
        <f t="shared" si="157"/>
        <v>1</v>
      </c>
      <c r="AN110" s="4">
        <f t="shared" si="158"/>
        <v>2</v>
      </c>
      <c r="AO110" s="4">
        <f t="shared" si="159"/>
        <v>3</v>
      </c>
      <c r="AP110" s="4">
        <f t="shared" si="160"/>
        <v>1</v>
      </c>
      <c r="AQ110" s="4">
        <f t="shared" si="161"/>
        <v>0</v>
      </c>
      <c r="AR110" s="4">
        <f t="shared" si="162"/>
        <v>0</v>
      </c>
      <c r="AS110" s="4">
        <f t="shared" si="163"/>
        <v>95</v>
      </c>
      <c r="AT110" s="4">
        <f t="shared" si="164"/>
        <v>104</v>
      </c>
      <c r="AX110" s="53">
        <f>SUM(AX92:AX109)</f>
        <v>174</v>
      </c>
    </row>
    <row r="111" spans="2:64" x14ac:dyDescent="0.25">
      <c r="B111" s="18">
        <v>45855</v>
      </c>
      <c r="C111" s="26" t="s">
        <v>37</v>
      </c>
      <c r="D111" s="33">
        <v>0</v>
      </c>
      <c r="E111" s="11" t="s">
        <v>6</v>
      </c>
      <c r="F111" s="34">
        <v>3</v>
      </c>
      <c r="G111" s="22" t="s">
        <v>96</v>
      </c>
      <c r="H111" s="33">
        <v>18</v>
      </c>
      <c r="I111" s="11" t="s">
        <v>6</v>
      </c>
      <c r="J111" s="34">
        <v>25</v>
      </c>
      <c r="K111" s="33">
        <v>19</v>
      </c>
      <c r="L111" s="11" t="s">
        <v>6</v>
      </c>
      <c r="M111" s="34">
        <v>25</v>
      </c>
      <c r="N111" s="33">
        <v>21</v>
      </c>
      <c r="O111" s="11" t="s">
        <v>6</v>
      </c>
      <c r="P111" s="34">
        <v>25</v>
      </c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58</v>
      </c>
      <c r="X111" s="11" t="s">
        <v>6</v>
      </c>
      <c r="Y111" s="10">
        <f t="shared" si="166"/>
        <v>75</v>
      </c>
      <c r="AA111" s="4">
        <f t="shared" si="146"/>
        <v>3</v>
      </c>
      <c r="AB111" s="4" t="str">
        <f t="shared" si="147"/>
        <v>Eslovênia</v>
      </c>
      <c r="AC111" s="4">
        <f t="shared" si="148"/>
        <v>1</v>
      </c>
      <c r="AD111" s="4">
        <f t="shared" si="149"/>
        <v>3</v>
      </c>
      <c r="AE111" s="4">
        <f t="shared" si="150"/>
        <v>0</v>
      </c>
      <c r="AF111" s="4">
        <f t="shared" si="151"/>
        <v>1</v>
      </c>
      <c r="AG111" s="4">
        <f t="shared" si="152"/>
        <v>0</v>
      </c>
      <c r="AH111" s="4">
        <f t="shared" si="153"/>
        <v>0</v>
      </c>
      <c r="AI111" s="4">
        <f t="shared" si="154"/>
        <v>75</v>
      </c>
      <c r="AJ111" s="4">
        <f t="shared" si="155"/>
        <v>58</v>
      </c>
      <c r="AL111" s="4" t="str">
        <f t="shared" si="156"/>
        <v>Holanda</v>
      </c>
      <c r="AM111" s="4">
        <f t="shared" si="157"/>
        <v>1</v>
      </c>
      <c r="AN111" s="4">
        <f t="shared" si="158"/>
        <v>0</v>
      </c>
      <c r="AO111" s="4">
        <f t="shared" si="159"/>
        <v>3</v>
      </c>
      <c r="AP111" s="4">
        <f t="shared" si="160"/>
        <v>0</v>
      </c>
      <c r="AQ111" s="4">
        <f t="shared" si="161"/>
        <v>0</v>
      </c>
      <c r="AR111" s="4">
        <f t="shared" si="162"/>
        <v>1</v>
      </c>
      <c r="AS111" s="4">
        <f t="shared" si="163"/>
        <v>58</v>
      </c>
      <c r="AT111" s="4">
        <f t="shared" si="164"/>
        <v>75</v>
      </c>
      <c r="AU111" s="67" t="s">
        <v>91</v>
      </c>
      <c r="AV111" s="67"/>
    </row>
    <row r="112" spans="2:64" x14ac:dyDescent="0.25">
      <c r="B112" s="18">
        <v>45856</v>
      </c>
      <c r="C112" s="26" t="s">
        <v>98</v>
      </c>
      <c r="D112" s="33"/>
      <c r="E112" s="11" t="s">
        <v>6</v>
      </c>
      <c r="F112" s="34"/>
      <c r="G112" s="22" t="s">
        <v>53</v>
      </c>
      <c r="H112" s="33"/>
      <c r="I112" s="11" t="s">
        <v>6</v>
      </c>
      <c r="J112" s="34"/>
      <c r="K112" s="33"/>
      <c r="L112" s="11" t="s">
        <v>6</v>
      </c>
      <c r="M112" s="34"/>
      <c r="N112" s="33"/>
      <c r="O112" s="11" t="s">
        <v>6</v>
      </c>
      <c r="P112" s="34"/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0</v>
      </c>
      <c r="X112" s="11" t="s">
        <v>6</v>
      </c>
      <c r="Y112" s="10">
        <f t="shared" si="166"/>
        <v>0</v>
      </c>
      <c r="AA112" s="4">
        <f t="shared" si="146"/>
        <v>0</v>
      </c>
      <c r="AB112" s="4">
        <f t="shared" si="147"/>
        <v>0</v>
      </c>
      <c r="AC112" s="4">
        <f t="shared" si="148"/>
        <v>0</v>
      </c>
      <c r="AD112" s="4">
        <f t="shared" si="149"/>
        <v>0</v>
      </c>
      <c r="AE112" s="4">
        <f t="shared" si="150"/>
        <v>0</v>
      </c>
      <c r="AF112" s="4">
        <f t="shared" si="151"/>
        <v>0</v>
      </c>
      <c r="AG112" s="4">
        <f t="shared" si="152"/>
        <v>0</v>
      </c>
      <c r="AH112" s="4">
        <f t="shared" si="153"/>
        <v>0</v>
      </c>
      <c r="AI112" s="4">
        <f t="shared" si="154"/>
        <v>0</v>
      </c>
      <c r="AJ112" s="4">
        <f t="shared" si="155"/>
        <v>0</v>
      </c>
      <c r="AL112" s="4">
        <f t="shared" si="156"/>
        <v>0</v>
      </c>
      <c r="AM112" s="4">
        <f t="shared" si="157"/>
        <v>0</v>
      </c>
      <c r="AN112" s="4">
        <f t="shared" si="158"/>
        <v>0</v>
      </c>
      <c r="AO112" s="4">
        <f t="shared" si="159"/>
        <v>0</v>
      </c>
      <c r="AP112" s="4">
        <f t="shared" si="160"/>
        <v>0</v>
      </c>
      <c r="AQ112" s="4">
        <f t="shared" si="161"/>
        <v>0</v>
      </c>
      <c r="AR112" s="4">
        <f t="shared" si="162"/>
        <v>0</v>
      </c>
      <c r="AS112" s="4">
        <f t="shared" si="163"/>
        <v>0</v>
      </c>
      <c r="AT112" s="4">
        <f t="shared" si="164"/>
        <v>0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/>
      <c r="E113" s="11" t="s">
        <v>6</v>
      </c>
      <c r="F113" s="34"/>
      <c r="G113" s="22" t="s">
        <v>50</v>
      </c>
      <c r="H113" s="33"/>
      <c r="I113" s="11" t="s">
        <v>6</v>
      </c>
      <c r="J113" s="34"/>
      <c r="K113" s="33"/>
      <c r="L113" s="11" t="s">
        <v>6</v>
      </c>
      <c r="M113" s="34"/>
      <c r="N113" s="33"/>
      <c r="O113" s="11" t="s">
        <v>6</v>
      </c>
      <c r="P113" s="34"/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0</v>
      </c>
      <c r="X113" s="11" t="s">
        <v>6</v>
      </c>
      <c r="Y113" s="10">
        <f t="shared" si="166"/>
        <v>0</v>
      </c>
      <c r="AA113" s="4">
        <f t="shared" si="146"/>
        <v>0</v>
      </c>
      <c r="AB113" s="4">
        <f t="shared" si="147"/>
        <v>0</v>
      </c>
      <c r="AC113" s="4">
        <f t="shared" si="148"/>
        <v>0</v>
      </c>
      <c r="AD113" s="4">
        <f t="shared" si="149"/>
        <v>0</v>
      </c>
      <c r="AE113" s="4">
        <f t="shared" si="150"/>
        <v>0</v>
      </c>
      <c r="AF113" s="4">
        <f t="shared" si="151"/>
        <v>0</v>
      </c>
      <c r="AG113" s="4">
        <f t="shared" si="152"/>
        <v>0</v>
      </c>
      <c r="AH113" s="4">
        <f t="shared" si="153"/>
        <v>0</v>
      </c>
      <c r="AI113" s="4">
        <f t="shared" si="154"/>
        <v>0</v>
      </c>
      <c r="AJ113" s="4">
        <f t="shared" si="155"/>
        <v>0</v>
      </c>
      <c r="AL113" s="4">
        <f t="shared" si="156"/>
        <v>0</v>
      </c>
      <c r="AM113" s="4">
        <f t="shared" si="157"/>
        <v>0</v>
      </c>
      <c r="AN113" s="4">
        <f t="shared" si="158"/>
        <v>0</v>
      </c>
      <c r="AO113" s="4">
        <f t="shared" si="159"/>
        <v>0</v>
      </c>
      <c r="AP113" s="4">
        <f t="shared" si="160"/>
        <v>0</v>
      </c>
      <c r="AQ113" s="4">
        <f t="shared" si="161"/>
        <v>0</v>
      </c>
      <c r="AR113" s="4">
        <f t="shared" si="162"/>
        <v>0</v>
      </c>
      <c r="AS113" s="4">
        <f t="shared" si="163"/>
        <v>0</v>
      </c>
      <c r="AT113" s="4">
        <f t="shared" si="164"/>
        <v>0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5"/>
        <v>0</v>
      </c>
      <c r="X114" s="11" t="s">
        <v>6</v>
      </c>
      <c r="Y114" s="10">
        <f t="shared" si="166"/>
        <v>0</v>
      </c>
      <c r="AA114" s="4">
        <f t="shared" si="146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L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0</v>
      </c>
      <c r="X115" s="11" t="s">
        <v>6</v>
      </c>
      <c r="Y115" s="10">
        <f t="shared" si="166"/>
        <v>0</v>
      </c>
      <c r="AA115" s="4">
        <f t="shared" si="146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L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5"/>
        <v>0</v>
      </c>
      <c r="X116" s="11" t="s">
        <v>6</v>
      </c>
      <c r="Y116" s="10">
        <f t="shared" si="166"/>
        <v>0</v>
      </c>
      <c r="AA116" s="4">
        <f t="shared" si="146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L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</row>
    <row r="117" spans="2:48" x14ac:dyDescent="0.25">
      <c r="B117" s="18">
        <v>45858</v>
      </c>
      <c r="C117" s="26" t="s">
        <v>37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0</v>
      </c>
      <c r="X117" s="11" t="s">
        <v>6</v>
      </c>
      <c r="Y117" s="10">
        <f t="shared" si="166"/>
        <v>0</v>
      </c>
      <c r="AA117" s="4">
        <f t="shared" si="146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L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5"/>
        <v>0</v>
      </c>
      <c r="X118" s="11" t="s">
        <v>6</v>
      </c>
      <c r="Y118" s="10">
        <f t="shared" si="166"/>
        <v>0</v>
      </c>
      <c r="AA118" s="4">
        <f t="shared" si="146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L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</row>
    <row r="119" spans="2:48" ht="14.25" x14ac:dyDescent="0.25">
      <c r="B119" s="71" t="s">
        <v>68</v>
      </c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AU119" s="63" t="s">
        <v>100</v>
      </c>
      <c r="AV119" s="64"/>
    </row>
    <row r="120" spans="2:48" x14ac:dyDescent="0.25">
      <c r="B120" s="16" t="s">
        <v>2</v>
      </c>
      <c r="C120" s="24"/>
      <c r="D120" s="72" t="s">
        <v>3</v>
      </c>
      <c r="E120" s="72"/>
      <c r="F120" s="72"/>
      <c r="G120" s="20"/>
      <c r="H120" s="73" t="s">
        <v>4</v>
      </c>
      <c r="I120" s="73"/>
      <c r="J120" s="73"/>
      <c r="K120" s="73" t="s">
        <v>5</v>
      </c>
      <c r="L120" s="73"/>
      <c r="M120" s="73"/>
      <c r="N120" s="73" t="s">
        <v>7</v>
      </c>
      <c r="O120" s="73"/>
      <c r="P120" s="73"/>
      <c r="Q120" s="73" t="s">
        <v>8</v>
      </c>
      <c r="R120" s="73"/>
      <c r="S120" s="73"/>
      <c r="T120" s="73" t="s">
        <v>9</v>
      </c>
      <c r="U120" s="73"/>
      <c r="V120" s="73"/>
      <c r="W120" s="73" t="s">
        <v>10</v>
      </c>
      <c r="X120" s="73"/>
      <c r="Y120" s="73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  <c r="AU120" s="65" t="s">
        <v>101</v>
      </c>
      <c r="AV120" s="66"/>
    </row>
    <row r="121" spans="2:48" x14ac:dyDescent="0.25">
      <c r="B121" s="17">
        <v>45858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7">AD121+AE121</f>
        <v>0</v>
      </c>
      <c r="AB121" s="4">
        <f t="shared" ref="AB121:AB132" si="168">IF(OR(D121="",F121=""),0,IF(D121&gt;F121,C121,G121))</f>
        <v>0</v>
      </c>
      <c r="AC121" s="4">
        <f t="shared" ref="AC121:AC132" si="169">IF(OR(D121="",F121=""),0,1)</f>
        <v>0</v>
      </c>
      <c r="AD121" s="4">
        <f t="shared" ref="AD121:AD132" si="170">IF(OR(D121="",F121=""),0,IF(D121&gt;F121,D121,F121))</f>
        <v>0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0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0</v>
      </c>
      <c r="AJ121" s="4">
        <f t="shared" ref="AJ121:AJ132" si="176">IF(D121&gt;F121,SUM(J121,M121,P121,S121,V121),SUM(H121,K121,N121,Q121,T121))</f>
        <v>0</v>
      </c>
      <c r="AL121" s="4">
        <f t="shared" ref="AL121:AL132" si="177">IF(OR(D121="",F121=""),0,IF(D121&lt;F121,C121,G121))</f>
        <v>0</v>
      </c>
      <c r="AM121" s="4">
        <f t="shared" ref="AM121:AM132" si="178">IF(OR(D121="",F121=""),0,1)</f>
        <v>0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0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0</v>
      </c>
      <c r="AS121" s="4">
        <f t="shared" ref="AS121:AS132" si="184">IF(D121&lt;F121,SUM(H121,K121,N121,Q121,T121,),SUM(J121,M121,P121,S121,V121))</f>
        <v>0</v>
      </c>
      <c r="AT121" s="4">
        <f t="shared" ref="AT121:AT132" si="185">IF(D121&lt;F121,SUM(J121,M121,P121,S121,V121),SUM(H121,K121,N121,Q121,T121))</f>
        <v>0</v>
      </c>
      <c r="AU121" s="59" t="s">
        <v>102</v>
      </c>
      <c r="AV121" s="60"/>
    </row>
    <row r="122" spans="2:48" x14ac:dyDescent="0.25">
      <c r="B122" s="17">
        <v>45854</v>
      </c>
      <c r="C122" s="25" t="s">
        <v>94</v>
      </c>
      <c r="D122" s="33">
        <v>1</v>
      </c>
      <c r="E122" s="11" t="s">
        <v>6</v>
      </c>
      <c r="F122" s="34">
        <v>3</v>
      </c>
      <c r="G122" s="21" t="s">
        <v>48</v>
      </c>
      <c r="H122" s="33">
        <v>21</v>
      </c>
      <c r="I122" s="11" t="s">
        <v>6</v>
      </c>
      <c r="J122" s="34">
        <v>25</v>
      </c>
      <c r="K122" s="33">
        <v>23</v>
      </c>
      <c r="L122" s="11" t="s">
        <v>6</v>
      </c>
      <c r="M122" s="34">
        <v>25</v>
      </c>
      <c r="N122" s="33">
        <v>26</v>
      </c>
      <c r="O122" s="11" t="s">
        <v>6</v>
      </c>
      <c r="P122" s="34">
        <v>24</v>
      </c>
      <c r="Q122" s="33">
        <v>18</v>
      </c>
      <c r="R122" s="11" t="s">
        <v>6</v>
      </c>
      <c r="S122" s="34">
        <v>25</v>
      </c>
      <c r="T122" s="33"/>
      <c r="U122" s="11" t="s">
        <v>6</v>
      </c>
      <c r="V122" s="34"/>
      <c r="W122" s="12">
        <f t="shared" ref="W122:W132" si="186">SUM(H122,K122,N122,Q122,T122)</f>
        <v>88</v>
      </c>
      <c r="X122" s="13" t="s">
        <v>6</v>
      </c>
      <c r="Y122" s="14">
        <f t="shared" ref="Y122:Y132" si="187">SUM(J122,M122,P122,S122,V122)</f>
        <v>99</v>
      </c>
      <c r="AA122" s="4">
        <f t="shared" si="167"/>
        <v>4</v>
      </c>
      <c r="AB122" s="4" t="str">
        <f t="shared" si="168"/>
        <v>Brasil</v>
      </c>
      <c r="AC122" s="4">
        <f t="shared" si="169"/>
        <v>1</v>
      </c>
      <c r="AD122" s="4">
        <f t="shared" si="170"/>
        <v>3</v>
      </c>
      <c r="AE122" s="4">
        <f t="shared" si="171"/>
        <v>1</v>
      </c>
      <c r="AF122" s="4">
        <f t="shared" si="172"/>
        <v>0</v>
      </c>
      <c r="AG122" s="4">
        <f t="shared" si="173"/>
        <v>1</v>
      </c>
      <c r="AH122" s="4">
        <f t="shared" si="174"/>
        <v>0</v>
      </c>
      <c r="AI122" s="4">
        <f t="shared" si="175"/>
        <v>99</v>
      </c>
      <c r="AJ122" s="4">
        <f t="shared" si="176"/>
        <v>88</v>
      </c>
      <c r="AL122" s="4" t="str">
        <f t="shared" si="177"/>
        <v>Argentina</v>
      </c>
      <c r="AM122" s="4">
        <f t="shared" si="178"/>
        <v>1</v>
      </c>
      <c r="AN122" s="4">
        <f t="shared" si="179"/>
        <v>1</v>
      </c>
      <c r="AO122" s="4">
        <f t="shared" si="180"/>
        <v>3</v>
      </c>
      <c r="AP122" s="4">
        <f t="shared" si="181"/>
        <v>0</v>
      </c>
      <c r="AQ122" s="4">
        <f t="shared" si="182"/>
        <v>1</v>
      </c>
      <c r="AR122" s="4">
        <f t="shared" si="183"/>
        <v>0</v>
      </c>
      <c r="AS122" s="4">
        <f t="shared" si="184"/>
        <v>88</v>
      </c>
      <c r="AT122" s="4">
        <f t="shared" si="185"/>
        <v>99</v>
      </c>
      <c r="AU122" s="59" t="s">
        <v>103</v>
      </c>
      <c r="AV122" s="60"/>
    </row>
    <row r="123" spans="2:48" x14ac:dyDescent="0.25">
      <c r="B123" s="17">
        <v>45854</v>
      </c>
      <c r="C123" s="25" t="s">
        <v>30</v>
      </c>
      <c r="D123" s="33">
        <v>0</v>
      </c>
      <c r="E123" s="11" t="s">
        <v>6</v>
      </c>
      <c r="F123" s="34">
        <v>3</v>
      </c>
      <c r="G123" s="21" t="s">
        <v>52</v>
      </c>
      <c r="H123" s="33">
        <v>24</v>
      </c>
      <c r="I123" s="11" t="s">
        <v>6</v>
      </c>
      <c r="J123" s="34">
        <v>26</v>
      </c>
      <c r="K123" s="33">
        <v>21</v>
      </c>
      <c r="L123" s="11" t="s">
        <v>6</v>
      </c>
      <c r="M123" s="34">
        <v>25</v>
      </c>
      <c r="N123" s="33">
        <v>27</v>
      </c>
      <c r="O123" s="11" t="s">
        <v>6</v>
      </c>
      <c r="P123" s="34">
        <v>29</v>
      </c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72</v>
      </c>
      <c r="X123" s="13" t="s">
        <v>6</v>
      </c>
      <c r="Y123" s="14">
        <f t="shared" si="187"/>
        <v>80</v>
      </c>
      <c r="AA123" s="4">
        <f t="shared" si="167"/>
        <v>3</v>
      </c>
      <c r="AB123" s="4" t="str">
        <f t="shared" si="168"/>
        <v>Estados Unidos</v>
      </c>
      <c r="AC123" s="4">
        <f t="shared" si="169"/>
        <v>1</v>
      </c>
      <c r="AD123" s="4">
        <f t="shared" si="170"/>
        <v>3</v>
      </c>
      <c r="AE123" s="4">
        <f t="shared" si="171"/>
        <v>0</v>
      </c>
      <c r="AF123" s="4">
        <f t="shared" si="172"/>
        <v>1</v>
      </c>
      <c r="AG123" s="4">
        <f t="shared" si="173"/>
        <v>0</v>
      </c>
      <c r="AH123" s="4">
        <f t="shared" si="174"/>
        <v>0</v>
      </c>
      <c r="AI123" s="4">
        <f t="shared" si="175"/>
        <v>80</v>
      </c>
      <c r="AJ123" s="4">
        <f t="shared" si="176"/>
        <v>72</v>
      </c>
      <c r="AL123" s="4" t="str">
        <f t="shared" si="177"/>
        <v>Turquia</v>
      </c>
      <c r="AM123" s="4">
        <f t="shared" si="178"/>
        <v>1</v>
      </c>
      <c r="AN123" s="4">
        <f t="shared" si="179"/>
        <v>0</v>
      </c>
      <c r="AO123" s="4">
        <f t="shared" si="180"/>
        <v>3</v>
      </c>
      <c r="AP123" s="4">
        <f t="shared" si="181"/>
        <v>0</v>
      </c>
      <c r="AQ123" s="4">
        <f t="shared" si="182"/>
        <v>0</v>
      </c>
      <c r="AR123" s="4">
        <f t="shared" si="183"/>
        <v>1</v>
      </c>
      <c r="AS123" s="4">
        <f t="shared" si="184"/>
        <v>72</v>
      </c>
      <c r="AT123" s="4">
        <f t="shared" si="185"/>
        <v>80</v>
      </c>
      <c r="AU123" s="59" t="s">
        <v>104</v>
      </c>
      <c r="AV123" s="60"/>
    </row>
    <row r="124" spans="2:48" x14ac:dyDescent="0.25">
      <c r="B124" s="17">
        <v>45854</v>
      </c>
      <c r="C124" s="25" t="s">
        <v>42</v>
      </c>
      <c r="D124" s="33">
        <v>1</v>
      </c>
      <c r="E124" s="11" t="s">
        <v>6</v>
      </c>
      <c r="F124" s="34">
        <v>3</v>
      </c>
      <c r="G124" s="21" t="s">
        <v>29</v>
      </c>
      <c r="H124" s="33">
        <v>25</v>
      </c>
      <c r="I124" s="11" t="s">
        <v>6</v>
      </c>
      <c r="J124" s="34">
        <v>21</v>
      </c>
      <c r="K124" s="33">
        <v>20</v>
      </c>
      <c r="L124" s="11" t="s">
        <v>6</v>
      </c>
      <c r="M124" s="34">
        <v>25</v>
      </c>
      <c r="N124" s="33">
        <v>23</v>
      </c>
      <c r="O124" s="11" t="s">
        <v>6</v>
      </c>
      <c r="P124" s="34">
        <v>25</v>
      </c>
      <c r="Q124" s="33">
        <v>20</v>
      </c>
      <c r="R124" s="11" t="s">
        <v>6</v>
      </c>
      <c r="S124" s="34">
        <v>25</v>
      </c>
      <c r="T124" s="33"/>
      <c r="U124" s="11" t="s">
        <v>6</v>
      </c>
      <c r="V124" s="34"/>
      <c r="W124" s="12">
        <f t="shared" si="186"/>
        <v>88</v>
      </c>
      <c r="X124" s="13" t="s">
        <v>6</v>
      </c>
      <c r="Y124" s="14">
        <f t="shared" si="187"/>
        <v>96</v>
      </c>
      <c r="AA124" s="4">
        <f t="shared" si="167"/>
        <v>4</v>
      </c>
      <c r="AB124" s="4" t="str">
        <f t="shared" si="168"/>
        <v>Japão</v>
      </c>
      <c r="AC124" s="4">
        <f t="shared" si="169"/>
        <v>1</v>
      </c>
      <c r="AD124" s="4">
        <f t="shared" si="170"/>
        <v>3</v>
      </c>
      <c r="AE124" s="4">
        <f t="shared" si="171"/>
        <v>1</v>
      </c>
      <c r="AF124" s="4">
        <f t="shared" si="172"/>
        <v>0</v>
      </c>
      <c r="AG124" s="4">
        <f t="shared" si="173"/>
        <v>1</v>
      </c>
      <c r="AH124" s="4">
        <f t="shared" si="174"/>
        <v>0</v>
      </c>
      <c r="AI124" s="4">
        <f t="shared" si="175"/>
        <v>96</v>
      </c>
      <c r="AJ124" s="4">
        <f t="shared" si="176"/>
        <v>88</v>
      </c>
      <c r="AL124" s="4" t="str">
        <f t="shared" si="177"/>
        <v>Alemanha</v>
      </c>
      <c r="AM124" s="4">
        <f t="shared" si="178"/>
        <v>1</v>
      </c>
      <c r="AN124" s="4">
        <f t="shared" si="179"/>
        <v>1</v>
      </c>
      <c r="AO124" s="4">
        <f t="shared" si="180"/>
        <v>3</v>
      </c>
      <c r="AP124" s="4">
        <f t="shared" si="181"/>
        <v>0</v>
      </c>
      <c r="AQ124" s="4">
        <f t="shared" si="182"/>
        <v>1</v>
      </c>
      <c r="AR124" s="4">
        <f t="shared" si="183"/>
        <v>0</v>
      </c>
      <c r="AS124" s="4">
        <f t="shared" si="184"/>
        <v>88</v>
      </c>
      <c r="AT124" s="4">
        <f t="shared" si="185"/>
        <v>96</v>
      </c>
      <c r="AU124" s="61" t="s">
        <v>105</v>
      </c>
      <c r="AV124" s="62"/>
    </row>
    <row r="125" spans="2:48" x14ac:dyDescent="0.25">
      <c r="B125" s="17">
        <v>45855</v>
      </c>
      <c r="C125" s="25" t="s">
        <v>30</v>
      </c>
      <c r="D125" s="33">
        <v>3</v>
      </c>
      <c r="E125" s="11" t="s">
        <v>6</v>
      </c>
      <c r="F125" s="34">
        <v>1</v>
      </c>
      <c r="G125" s="21" t="s">
        <v>42</v>
      </c>
      <c r="H125" s="33">
        <v>29</v>
      </c>
      <c r="I125" s="11" t="s">
        <v>6</v>
      </c>
      <c r="J125" s="34">
        <v>27</v>
      </c>
      <c r="K125" s="33">
        <v>25</v>
      </c>
      <c r="L125" s="11" t="s">
        <v>6</v>
      </c>
      <c r="M125" s="34">
        <v>22</v>
      </c>
      <c r="N125" s="33">
        <v>18</v>
      </c>
      <c r="O125" s="11" t="s">
        <v>6</v>
      </c>
      <c r="P125" s="34">
        <v>25</v>
      </c>
      <c r="Q125" s="33">
        <v>30</v>
      </c>
      <c r="R125" s="11" t="s">
        <v>6</v>
      </c>
      <c r="S125" s="34">
        <v>28</v>
      </c>
      <c r="T125" s="33"/>
      <c r="U125" s="11" t="s">
        <v>6</v>
      </c>
      <c r="V125" s="34"/>
      <c r="W125" s="12">
        <f t="shared" si="186"/>
        <v>102</v>
      </c>
      <c r="X125" s="13" t="s">
        <v>6</v>
      </c>
      <c r="Y125" s="14">
        <f t="shared" si="187"/>
        <v>102</v>
      </c>
      <c r="AA125" s="4">
        <f t="shared" si="167"/>
        <v>4</v>
      </c>
      <c r="AB125" s="4" t="str">
        <f t="shared" si="168"/>
        <v>Turquia</v>
      </c>
      <c r="AC125" s="4">
        <f t="shared" si="169"/>
        <v>1</v>
      </c>
      <c r="AD125" s="4">
        <f t="shared" si="170"/>
        <v>3</v>
      </c>
      <c r="AE125" s="4">
        <f t="shared" si="171"/>
        <v>1</v>
      </c>
      <c r="AF125" s="4">
        <f t="shared" si="172"/>
        <v>0</v>
      </c>
      <c r="AG125" s="4">
        <f t="shared" si="173"/>
        <v>1</v>
      </c>
      <c r="AH125" s="4">
        <f t="shared" si="174"/>
        <v>0</v>
      </c>
      <c r="AI125" s="4">
        <f t="shared" si="175"/>
        <v>102</v>
      </c>
      <c r="AJ125" s="4">
        <f t="shared" si="176"/>
        <v>102</v>
      </c>
      <c r="AL125" s="4" t="str">
        <f t="shared" si="177"/>
        <v>Alemanha</v>
      </c>
      <c r="AM125" s="4">
        <f t="shared" si="178"/>
        <v>1</v>
      </c>
      <c r="AN125" s="4">
        <f t="shared" si="179"/>
        <v>1</v>
      </c>
      <c r="AO125" s="4">
        <f t="shared" si="180"/>
        <v>3</v>
      </c>
      <c r="AP125" s="4">
        <f t="shared" si="181"/>
        <v>0</v>
      </c>
      <c r="AQ125" s="4">
        <f t="shared" si="182"/>
        <v>1</v>
      </c>
      <c r="AR125" s="4">
        <f t="shared" si="183"/>
        <v>0</v>
      </c>
      <c r="AS125" s="4">
        <f t="shared" si="184"/>
        <v>102</v>
      </c>
      <c r="AT125" s="4">
        <f t="shared" si="185"/>
        <v>102</v>
      </c>
    </row>
    <row r="126" spans="2:48" x14ac:dyDescent="0.25">
      <c r="B126" s="17">
        <v>45855</v>
      </c>
      <c r="C126" s="25" t="s">
        <v>94</v>
      </c>
      <c r="D126" s="33">
        <v>2</v>
      </c>
      <c r="E126" s="11" t="s">
        <v>6</v>
      </c>
      <c r="F126" s="34">
        <v>3</v>
      </c>
      <c r="G126" s="21" t="s">
        <v>29</v>
      </c>
      <c r="H126" s="33">
        <v>25</v>
      </c>
      <c r="I126" s="11" t="s">
        <v>6</v>
      </c>
      <c r="J126" s="34">
        <v>23</v>
      </c>
      <c r="K126" s="33">
        <v>25</v>
      </c>
      <c r="L126" s="11" t="s">
        <v>6</v>
      </c>
      <c r="M126" s="34">
        <v>23</v>
      </c>
      <c r="N126" s="33">
        <v>21</v>
      </c>
      <c r="O126" s="11" t="s">
        <v>6</v>
      </c>
      <c r="P126" s="34">
        <v>25</v>
      </c>
      <c r="Q126" s="33">
        <v>23</v>
      </c>
      <c r="R126" s="11" t="s">
        <v>6</v>
      </c>
      <c r="S126" s="34">
        <v>25</v>
      </c>
      <c r="T126" s="33">
        <v>13</v>
      </c>
      <c r="U126" s="11" t="s">
        <v>6</v>
      </c>
      <c r="V126" s="34">
        <v>15</v>
      </c>
      <c r="W126" s="12">
        <f t="shared" si="186"/>
        <v>107</v>
      </c>
      <c r="X126" s="13" t="s">
        <v>6</v>
      </c>
      <c r="Y126" s="14">
        <f t="shared" si="187"/>
        <v>111</v>
      </c>
      <c r="AA126" s="4">
        <f t="shared" si="167"/>
        <v>5</v>
      </c>
      <c r="AB126" s="4" t="str">
        <f t="shared" si="168"/>
        <v>Japão</v>
      </c>
      <c r="AC126" s="4">
        <f t="shared" si="169"/>
        <v>1</v>
      </c>
      <c r="AD126" s="4">
        <f t="shared" si="170"/>
        <v>3</v>
      </c>
      <c r="AE126" s="4">
        <f t="shared" si="171"/>
        <v>2</v>
      </c>
      <c r="AF126" s="4">
        <f t="shared" si="172"/>
        <v>0</v>
      </c>
      <c r="AG126" s="4">
        <f t="shared" si="173"/>
        <v>0</v>
      </c>
      <c r="AH126" s="4">
        <f t="shared" si="174"/>
        <v>1</v>
      </c>
      <c r="AI126" s="4">
        <f t="shared" si="175"/>
        <v>111</v>
      </c>
      <c r="AJ126" s="4">
        <f t="shared" si="176"/>
        <v>107</v>
      </c>
      <c r="AL126" s="4" t="str">
        <f t="shared" si="177"/>
        <v>Argentina</v>
      </c>
      <c r="AM126" s="4">
        <f t="shared" si="178"/>
        <v>1</v>
      </c>
      <c r="AN126" s="4">
        <f t="shared" si="179"/>
        <v>2</v>
      </c>
      <c r="AO126" s="4">
        <f t="shared" si="180"/>
        <v>3</v>
      </c>
      <c r="AP126" s="4">
        <f t="shared" si="181"/>
        <v>1</v>
      </c>
      <c r="AQ126" s="4">
        <f t="shared" si="182"/>
        <v>0</v>
      </c>
      <c r="AR126" s="4">
        <f t="shared" si="183"/>
        <v>0</v>
      </c>
      <c r="AS126" s="4">
        <f t="shared" si="184"/>
        <v>107</v>
      </c>
      <c r="AT126" s="4">
        <f t="shared" si="185"/>
        <v>111</v>
      </c>
    </row>
    <row r="127" spans="2:48" x14ac:dyDescent="0.25">
      <c r="B127" s="17">
        <v>45856</v>
      </c>
      <c r="C127" s="25" t="s">
        <v>94</v>
      </c>
      <c r="D127" s="33"/>
      <c r="E127" s="11" t="s">
        <v>6</v>
      </c>
      <c r="F127" s="34"/>
      <c r="G127" s="21" t="s">
        <v>52</v>
      </c>
      <c r="H127" s="33"/>
      <c r="I127" s="11" t="s">
        <v>6</v>
      </c>
      <c r="J127" s="34"/>
      <c r="K127" s="33"/>
      <c r="L127" s="11" t="s">
        <v>6</v>
      </c>
      <c r="M127" s="34"/>
      <c r="N127" s="33"/>
      <c r="O127" s="11" t="s">
        <v>6</v>
      </c>
      <c r="P127" s="34"/>
      <c r="Q127" s="33"/>
      <c r="R127" s="11" t="s">
        <v>6</v>
      </c>
      <c r="S127" s="34"/>
      <c r="T127" s="33"/>
      <c r="U127" s="11" t="s">
        <v>6</v>
      </c>
      <c r="V127" s="34"/>
      <c r="W127" s="12">
        <f t="shared" si="186"/>
        <v>0</v>
      </c>
      <c r="X127" s="13" t="s">
        <v>6</v>
      </c>
      <c r="Y127" s="14">
        <f t="shared" si="187"/>
        <v>0</v>
      </c>
      <c r="AA127" s="4">
        <f t="shared" si="167"/>
        <v>0</v>
      </c>
      <c r="AB127" s="4">
        <f t="shared" si="168"/>
        <v>0</v>
      </c>
      <c r="AC127" s="4">
        <f t="shared" si="169"/>
        <v>0</v>
      </c>
      <c r="AD127" s="4">
        <f t="shared" si="170"/>
        <v>0</v>
      </c>
      <c r="AE127" s="4">
        <f t="shared" si="171"/>
        <v>0</v>
      </c>
      <c r="AF127" s="4">
        <f t="shared" si="172"/>
        <v>0</v>
      </c>
      <c r="AG127" s="4">
        <f t="shared" si="173"/>
        <v>0</v>
      </c>
      <c r="AH127" s="4">
        <f t="shared" si="174"/>
        <v>0</v>
      </c>
      <c r="AI127" s="4">
        <f t="shared" si="175"/>
        <v>0</v>
      </c>
      <c r="AJ127" s="4">
        <f t="shared" si="176"/>
        <v>0</v>
      </c>
      <c r="AL127" s="4">
        <f t="shared" si="177"/>
        <v>0</v>
      </c>
      <c r="AM127" s="4">
        <f t="shared" si="178"/>
        <v>0</v>
      </c>
      <c r="AN127" s="4">
        <f t="shared" si="179"/>
        <v>0</v>
      </c>
      <c r="AO127" s="4">
        <f t="shared" si="180"/>
        <v>0</v>
      </c>
      <c r="AP127" s="4">
        <f t="shared" si="181"/>
        <v>0</v>
      </c>
      <c r="AQ127" s="4">
        <f t="shared" si="182"/>
        <v>0</v>
      </c>
      <c r="AR127" s="4">
        <f t="shared" si="183"/>
        <v>0</v>
      </c>
      <c r="AS127" s="4">
        <f t="shared" si="184"/>
        <v>0</v>
      </c>
      <c r="AT127" s="4">
        <f t="shared" si="185"/>
        <v>0</v>
      </c>
    </row>
    <row r="128" spans="2:48" x14ac:dyDescent="0.25">
      <c r="B128" s="17">
        <v>45856</v>
      </c>
      <c r="C128" s="25" t="s">
        <v>48</v>
      </c>
      <c r="D128" s="33"/>
      <c r="E128" s="11" t="s">
        <v>6</v>
      </c>
      <c r="F128" s="34"/>
      <c r="G128" s="21" t="s">
        <v>29</v>
      </c>
      <c r="H128" s="33"/>
      <c r="I128" s="11" t="s">
        <v>6</v>
      </c>
      <c r="J128" s="34"/>
      <c r="K128" s="33"/>
      <c r="L128" s="11" t="s">
        <v>6</v>
      </c>
      <c r="M128" s="34"/>
      <c r="N128" s="33"/>
      <c r="O128" s="11" t="s">
        <v>6</v>
      </c>
      <c r="P128" s="34"/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0</v>
      </c>
      <c r="X128" s="13" t="s">
        <v>6</v>
      </c>
      <c r="Y128" s="14">
        <f t="shared" si="187"/>
        <v>0</v>
      </c>
      <c r="AA128" s="4">
        <f t="shared" si="167"/>
        <v>0</v>
      </c>
      <c r="AB128" s="4">
        <f t="shared" si="168"/>
        <v>0</v>
      </c>
      <c r="AC128" s="4">
        <f t="shared" si="169"/>
        <v>0</v>
      </c>
      <c r="AD128" s="4">
        <f t="shared" si="170"/>
        <v>0</v>
      </c>
      <c r="AE128" s="4">
        <f t="shared" si="171"/>
        <v>0</v>
      </c>
      <c r="AF128" s="4">
        <f t="shared" si="172"/>
        <v>0</v>
      </c>
      <c r="AG128" s="4">
        <f t="shared" si="173"/>
        <v>0</v>
      </c>
      <c r="AH128" s="4">
        <f t="shared" si="174"/>
        <v>0</v>
      </c>
      <c r="AI128" s="4">
        <f t="shared" si="175"/>
        <v>0</v>
      </c>
      <c r="AJ128" s="4">
        <f t="shared" si="176"/>
        <v>0</v>
      </c>
      <c r="AL128" s="4">
        <f t="shared" si="177"/>
        <v>0</v>
      </c>
      <c r="AM128" s="4">
        <f t="shared" si="178"/>
        <v>0</v>
      </c>
      <c r="AN128" s="4">
        <f t="shared" si="179"/>
        <v>0</v>
      </c>
      <c r="AO128" s="4">
        <f t="shared" si="180"/>
        <v>0</v>
      </c>
      <c r="AP128" s="4">
        <f t="shared" si="181"/>
        <v>0</v>
      </c>
      <c r="AQ128" s="4">
        <f t="shared" si="182"/>
        <v>0</v>
      </c>
      <c r="AR128" s="4">
        <f t="shared" si="183"/>
        <v>0</v>
      </c>
      <c r="AS128" s="4">
        <f t="shared" si="184"/>
        <v>0</v>
      </c>
      <c r="AT128" s="4">
        <f t="shared" si="185"/>
        <v>0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6"/>
        <v>0</v>
      </c>
      <c r="X129" s="13" t="s">
        <v>6</v>
      </c>
      <c r="Y129" s="14">
        <f t="shared" si="187"/>
        <v>0</v>
      </c>
      <c r="AA129" s="4">
        <f t="shared" si="167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L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6"/>
        <v>0</v>
      </c>
      <c r="X130" s="13" t="s">
        <v>6</v>
      </c>
      <c r="Y130" s="14">
        <f t="shared" si="187"/>
        <v>0</v>
      </c>
      <c r="AA130" s="4">
        <f t="shared" si="167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L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6"/>
        <v>0</v>
      </c>
      <c r="X131" s="13" t="s">
        <v>6</v>
      </c>
      <c r="Y131" s="14">
        <f t="shared" si="187"/>
        <v>0</v>
      </c>
      <c r="AA131" s="4">
        <f t="shared" si="167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L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6"/>
        <v>0</v>
      </c>
      <c r="X132" s="13" t="s">
        <v>6</v>
      </c>
      <c r="Y132" s="14">
        <f t="shared" si="187"/>
        <v>0</v>
      </c>
      <c r="AA132" s="4">
        <f t="shared" si="167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L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</row>
  </sheetData>
  <sheetProtection password="CC01" sheet="1" selectLockedCells="1"/>
  <mergeCells count="111"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</mergeCells>
  <conditionalFormatting sqref="T5:V16">
    <cfRule type="expression" dxfId="124" priority="136">
      <formula>$AA5&lt;5</formula>
    </cfRule>
  </conditionalFormatting>
  <conditionalFormatting sqref="Q5:S16">
    <cfRule type="expression" dxfId="123" priority="135">
      <formula>$AA5&lt;4</formula>
    </cfRule>
  </conditionalFormatting>
  <conditionalFormatting sqref="N5:P16">
    <cfRule type="expression" dxfId="122" priority="134">
      <formula>$AA5&lt;3</formula>
    </cfRule>
  </conditionalFormatting>
  <conditionalFormatting sqref="K5:M16">
    <cfRule type="expression" dxfId="121" priority="133">
      <formula>$AA5&lt;2</formula>
    </cfRule>
  </conditionalFormatting>
  <conditionalFormatting sqref="H5:J16">
    <cfRule type="expression" dxfId="120" priority="132">
      <formula>$AA5=0</formula>
    </cfRule>
  </conditionalFormatting>
  <conditionalFormatting sqref="W5:Y16">
    <cfRule type="expression" dxfId="119" priority="131">
      <formula>$AA5=0</formula>
    </cfRule>
  </conditionalFormatting>
  <conditionalFormatting sqref="T33:V44">
    <cfRule type="expression" dxfId="118" priority="130">
      <formula>$AA33&lt;5</formula>
    </cfRule>
  </conditionalFormatting>
  <conditionalFormatting sqref="Q33:S44">
    <cfRule type="expression" dxfId="117" priority="129">
      <formula>$AA33&lt;4</formula>
    </cfRule>
  </conditionalFormatting>
  <conditionalFormatting sqref="N33:P44">
    <cfRule type="expression" dxfId="116" priority="128">
      <formula>$AA33&lt;3</formula>
    </cfRule>
  </conditionalFormatting>
  <conditionalFormatting sqref="K33:M44">
    <cfRule type="expression" dxfId="115" priority="127">
      <formula>$AA33&lt;2</formula>
    </cfRule>
  </conditionalFormatting>
  <conditionalFormatting sqref="H33:J44">
    <cfRule type="expression" dxfId="114" priority="126">
      <formula>$AA33=0</formula>
    </cfRule>
  </conditionalFormatting>
  <conditionalFormatting sqref="W33:Y44">
    <cfRule type="expression" dxfId="113" priority="125">
      <formula>$AA33=0</formula>
    </cfRule>
  </conditionalFormatting>
  <conditionalFormatting sqref="T19:V30">
    <cfRule type="expression" dxfId="112" priority="124">
      <formula>$AA19&lt;5</formula>
    </cfRule>
  </conditionalFormatting>
  <conditionalFormatting sqref="Q19:S30">
    <cfRule type="expression" dxfId="111" priority="123">
      <formula>$AA19&lt;4</formula>
    </cfRule>
  </conditionalFormatting>
  <conditionalFormatting sqref="N19:P30">
    <cfRule type="expression" dxfId="110" priority="122">
      <formula>$AA19&lt;3</formula>
    </cfRule>
  </conditionalFormatting>
  <conditionalFormatting sqref="K19:M30">
    <cfRule type="expression" dxfId="109" priority="121">
      <formula>$AA19&lt;2</formula>
    </cfRule>
  </conditionalFormatting>
  <conditionalFormatting sqref="H19:J30">
    <cfRule type="expression" dxfId="108" priority="120">
      <formula>$AA19=0</formula>
    </cfRule>
  </conditionalFormatting>
  <conditionalFormatting sqref="W19:Y30">
    <cfRule type="expression" dxfId="107" priority="119">
      <formula>$AA19=0</formula>
    </cfRule>
  </conditionalFormatting>
  <conditionalFormatting sqref="T49:V60">
    <cfRule type="expression" dxfId="106" priority="118">
      <formula>$AA49&lt;5</formula>
    </cfRule>
  </conditionalFormatting>
  <conditionalFormatting sqref="Q49:S60">
    <cfRule type="expression" dxfId="105" priority="117">
      <formula>$AA49&lt;4</formula>
    </cfRule>
  </conditionalFormatting>
  <conditionalFormatting sqref="N49:P60">
    <cfRule type="expression" dxfId="104" priority="116">
      <formula>$AA49&lt;3</formula>
    </cfRule>
  </conditionalFormatting>
  <conditionalFormatting sqref="K49:M60">
    <cfRule type="expression" dxfId="103" priority="115">
      <formula>$AA49&lt;2</formula>
    </cfRule>
  </conditionalFormatting>
  <conditionalFormatting sqref="H49:J60">
    <cfRule type="expression" dxfId="102" priority="114">
      <formula>$AA49=0</formula>
    </cfRule>
  </conditionalFormatting>
  <conditionalFormatting sqref="W49:Y60">
    <cfRule type="expression" dxfId="101" priority="113">
      <formula>$AA49=0</formula>
    </cfRule>
  </conditionalFormatting>
  <conditionalFormatting sqref="T77:V88">
    <cfRule type="expression" dxfId="100" priority="112">
      <formula>$AA77&lt;5</formula>
    </cfRule>
  </conditionalFormatting>
  <conditionalFormatting sqref="Q77:S88">
    <cfRule type="expression" dxfId="99" priority="111">
      <formula>$AA77&lt;4</formula>
    </cfRule>
  </conditionalFormatting>
  <conditionalFormatting sqref="N77:P88">
    <cfRule type="expression" dxfId="98" priority="110">
      <formula>$AA77&lt;3</formula>
    </cfRule>
  </conditionalFormatting>
  <conditionalFormatting sqref="K77:M88">
    <cfRule type="expression" dxfId="97" priority="109">
      <formula>$AA77&lt;2</formula>
    </cfRule>
  </conditionalFormatting>
  <conditionalFormatting sqref="H77:J88">
    <cfRule type="expression" dxfId="96" priority="108">
      <formula>$AA77=0</formula>
    </cfRule>
  </conditionalFormatting>
  <conditionalFormatting sqref="W77:Y88">
    <cfRule type="expression" dxfId="95" priority="107">
      <formula>$AA77=0</formula>
    </cfRule>
  </conditionalFormatting>
  <conditionalFormatting sqref="T93:V104">
    <cfRule type="expression" dxfId="94" priority="100">
      <formula>$AA93&lt;5</formula>
    </cfRule>
  </conditionalFormatting>
  <conditionalFormatting sqref="Q93:S104">
    <cfRule type="expression" dxfId="93" priority="99">
      <formula>$AA93&lt;4</formula>
    </cfRule>
  </conditionalFormatting>
  <conditionalFormatting sqref="N93:P104">
    <cfRule type="expression" dxfId="92" priority="98">
      <formula>$AA93&lt;3</formula>
    </cfRule>
  </conditionalFormatting>
  <conditionalFormatting sqref="K93:M104">
    <cfRule type="expression" dxfId="91" priority="97">
      <formula>$AA93&lt;2</formula>
    </cfRule>
  </conditionalFormatting>
  <conditionalFormatting sqref="H93:J104">
    <cfRule type="expression" dxfId="90" priority="96">
      <formula>$AA93=0</formula>
    </cfRule>
  </conditionalFormatting>
  <conditionalFormatting sqref="W93:Y104">
    <cfRule type="expression" dxfId="89" priority="95">
      <formula>$AA93=0</formula>
    </cfRule>
  </conditionalFormatting>
  <conditionalFormatting sqref="T121:V132">
    <cfRule type="expression" dxfId="88" priority="94">
      <formula>$AA121&lt;5</formula>
    </cfRule>
  </conditionalFormatting>
  <conditionalFormatting sqref="Q121:S132">
    <cfRule type="expression" dxfId="87" priority="93">
      <formula>$AA121&lt;4</formula>
    </cfRule>
  </conditionalFormatting>
  <conditionalFormatting sqref="N121:P132">
    <cfRule type="expression" dxfId="86" priority="92">
      <formula>$AA121&lt;3</formula>
    </cfRule>
  </conditionalFormatting>
  <conditionalFormatting sqref="K121:M132">
    <cfRule type="expression" dxfId="85" priority="91">
      <formula>$AA121&lt;2</formula>
    </cfRule>
  </conditionalFormatting>
  <conditionalFormatting sqref="H121:J132">
    <cfRule type="expression" dxfId="84" priority="90">
      <formula>$AA121=0</formula>
    </cfRule>
  </conditionalFormatting>
  <conditionalFormatting sqref="W121:Y132">
    <cfRule type="expression" dxfId="83" priority="89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82" priority="82" operator="equal">
      <formula>"Brasil"</formula>
    </cfRule>
  </conditionalFormatting>
  <conditionalFormatting sqref="W19:Y19">
    <cfRule type="expression" dxfId="81" priority="81">
      <formula>$AA19=0</formula>
    </cfRule>
  </conditionalFormatting>
  <conditionalFormatting sqref="W19:Y30">
    <cfRule type="expression" dxfId="80" priority="80">
      <formula>$AA19=0</formula>
    </cfRule>
  </conditionalFormatting>
  <conditionalFormatting sqref="AU2:BL3">
    <cfRule type="cellIs" dxfId="79" priority="79" operator="equal">
      <formula>"Brasil"</formula>
    </cfRule>
  </conditionalFormatting>
  <conditionalFormatting sqref="AU66:AW66 AY66:BL66 AW67:BL69">
    <cfRule type="cellIs" dxfId="78" priority="69" operator="equal">
      <formula>"Brasil"</formula>
    </cfRule>
  </conditionalFormatting>
  <conditionalFormatting sqref="AU46:BL47 AV48:BL64">
    <cfRule type="cellIs" dxfId="77" priority="68" operator="equal">
      <formula>"Brasil"</formula>
    </cfRule>
  </conditionalFormatting>
  <conditionalFormatting sqref="AU110:AW110 AY110:BL110 AW111:BL113">
    <cfRule type="cellIs" dxfId="76" priority="65" operator="equal">
      <formula>"Brasil"</formula>
    </cfRule>
  </conditionalFormatting>
  <conditionalFormatting sqref="AU90:BL91 AV92:BL108">
    <cfRule type="cellIs" dxfId="75" priority="64" operator="equal">
      <formula>"Brasil"</formula>
    </cfRule>
  </conditionalFormatting>
  <conditionalFormatting sqref="T49:V60">
    <cfRule type="expression" dxfId="74" priority="61">
      <formula>$AA49&lt;5</formula>
    </cfRule>
  </conditionalFormatting>
  <conditionalFormatting sqref="Q49:S60">
    <cfRule type="expression" dxfId="73" priority="60">
      <formula>$AA49&lt;4</formula>
    </cfRule>
  </conditionalFormatting>
  <conditionalFormatting sqref="N49:P60">
    <cfRule type="expression" dxfId="72" priority="59">
      <formula>$AA49&lt;3</formula>
    </cfRule>
  </conditionalFormatting>
  <conditionalFormatting sqref="K49:M60">
    <cfRule type="expression" dxfId="71" priority="58">
      <formula>$AA49&lt;2</formula>
    </cfRule>
  </conditionalFormatting>
  <conditionalFormatting sqref="H49:J60">
    <cfRule type="expression" dxfId="70" priority="57">
      <formula>$AA49=0</formula>
    </cfRule>
  </conditionalFormatting>
  <conditionalFormatting sqref="W49:Y60">
    <cfRule type="expression" dxfId="69" priority="56">
      <formula>$AA49=0</formula>
    </cfRule>
  </conditionalFormatting>
  <conditionalFormatting sqref="T77:V88">
    <cfRule type="expression" dxfId="68" priority="55">
      <formula>$AA77&lt;5</formula>
    </cfRule>
  </conditionalFormatting>
  <conditionalFormatting sqref="Q77:S88">
    <cfRule type="expression" dxfId="67" priority="54">
      <formula>$AA77&lt;4</formula>
    </cfRule>
  </conditionalFormatting>
  <conditionalFormatting sqref="N77:P88">
    <cfRule type="expression" dxfId="66" priority="53">
      <formula>$AA77&lt;3</formula>
    </cfRule>
  </conditionalFormatting>
  <conditionalFormatting sqref="K77:M88">
    <cfRule type="expression" dxfId="65" priority="52">
      <formula>$AA77&lt;2</formula>
    </cfRule>
  </conditionalFormatting>
  <conditionalFormatting sqref="H77:J88">
    <cfRule type="expression" dxfId="64" priority="51">
      <formula>$AA77=0</formula>
    </cfRule>
  </conditionalFormatting>
  <conditionalFormatting sqref="W77:Y88">
    <cfRule type="expression" dxfId="63" priority="50">
      <formula>$AA77=0</formula>
    </cfRule>
  </conditionalFormatting>
  <conditionalFormatting sqref="T93:V104">
    <cfRule type="expression" dxfId="62" priority="49">
      <formula>$AA93&lt;5</formula>
    </cfRule>
  </conditionalFormatting>
  <conditionalFormatting sqref="Q93:S104">
    <cfRule type="expression" dxfId="61" priority="48">
      <formula>$AA93&lt;4</formula>
    </cfRule>
  </conditionalFormatting>
  <conditionalFormatting sqref="N93:P104">
    <cfRule type="expression" dxfId="60" priority="47">
      <formula>$AA93&lt;3</formula>
    </cfRule>
  </conditionalFormatting>
  <conditionalFormatting sqref="K93:M104">
    <cfRule type="expression" dxfId="59" priority="46">
      <formula>$AA93&lt;2</formula>
    </cfRule>
  </conditionalFormatting>
  <conditionalFormatting sqref="H93:J104">
    <cfRule type="expression" dxfId="58" priority="45">
      <formula>$AA93=0</formula>
    </cfRule>
  </conditionalFormatting>
  <conditionalFormatting sqref="W93:Y104">
    <cfRule type="expression" dxfId="57" priority="44">
      <formula>$AA93=0</formula>
    </cfRule>
  </conditionalFormatting>
  <conditionalFormatting sqref="T121:V132">
    <cfRule type="expression" dxfId="56" priority="43">
      <formula>$AA121&lt;5</formula>
    </cfRule>
  </conditionalFormatting>
  <conditionalFormatting sqref="Q121:S132">
    <cfRule type="expression" dxfId="55" priority="42">
      <formula>$AA121&lt;4</formula>
    </cfRule>
  </conditionalFormatting>
  <conditionalFormatting sqref="N121:P132">
    <cfRule type="expression" dxfId="54" priority="41">
      <formula>$AA121&lt;3</formula>
    </cfRule>
  </conditionalFormatting>
  <conditionalFormatting sqref="K121:M132">
    <cfRule type="expression" dxfId="53" priority="40">
      <formula>$AA121&lt;2</formula>
    </cfRule>
  </conditionalFormatting>
  <conditionalFormatting sqref="H121:J132">
    <cfRule type="expression" dxfId="52" priority="39">
      <formula>$AA121=0</formula>
    </cfRule>
  </conditionalFormatting>
  <conditionalFormatting sqref="W121:Y132">
    <cfRule type="expression" dxfId="51" priority="38">
      <formula>$AA121=0</formula>
    </cfRule>
  </conditionalFormatting>
  <conditionalFormatting sqref="T63:V74">
    <cfRule type="expression" dxfId="50" priority="37">
      <formula>$AA63&lt;5</formula>
    </cfRule>
  </conditionalFormatting>
  <conditionalFormatting sqref="Q63:S74">
    <cfRule type="expression" dxfId="49" priority="36">
      <formula>$AA63&lt;4</formula>
    </cfRule>
  </conditionalFormatting>
  <conditionalFormatting sqref="N63:P74">
    <cfRule type="expression" dxfId="48" priority="35">
      <formula>$AA63&lt;3</formula>
    </cfRule>
  </conditionalFormatting>
  <conditionalFormatting sqref="K63:M74">
    <cfRule type="expression" dxfId="47" priority="34">
      <formula>$AA63&lt;2</formula>
    </cfRule>
  </conditionalFormatting>
  <conditionalFormatting sqref="H63:J74">
    <cfRule type="expression" dxfId="46" priority="33">
      <formula>$AA63=0</formula>
    </cfRule>
  </conditionalFormatting>
  <conditionalFormatting sqref="W63:Y74">
    <cfRule type="expression" dxfId="45" priority="32">
      <formula>$AA63=0</formula>
    </cfRule>
  </conditionalFormatting>
  <conditionalFormatting sqref="W63:Y63">
    <cfRule type="expression" dxfId="44" priority="30">
      <formula>$AA63=0</formula>
    </cfRule>
  </conditionalFormatting>
  <conditionalFormatting sqref="W63:Y74">
    <cfRule type="expression" dxfId="43" priority="29">
      <formula>$AA63=0</formula>
    </cfRule>
  </conditionalFormatting>
  <conditionalFormatting sqref="T107:V118">
    <cfRule type="expression" dxfId="42" priority="28">
      <formula>$AA107&lt;5</formula>
    </cfRule>
  </conditionalFormatting>
  <conditionalFormatting sqref="Q107:S118">
    <cfRule type="expression" dxfId="41" priority="27">
      <formula>$AA107&lt;4</formula>
    </cfRule>
  </conditionalFormatting>
  <conditionalFormatting sqref="N107:P118">
    <cfRule type="expression" dxfId="40" priority="26">
      <formula>$AA107&lt;3</formula>
    </cfRule>
  </conditionalFormatting>
  <conditionalFormatting sqref="K107:M118">
    <cfRule type="expression" dxfId="39" priority="25">
      <formula>$AA107&lt;2</formula>
    </cfRule>
  </conditionalFormatting>
  <conditionalFormatting sqref="H107:J118">
    <cfRule type="expression" dxfId="38" priority="24">
      <formula>$AA107=0</formula>
    </cfRule>
  </conditionalFormatting>
  <conditionalFormatting sqref="W107:Y118">
    <cfRule type="expression" dxfId="37" priority="23">
      <formula>$AA107=0</formula>
    </cfRule>
  </conditionalFormatting>
  <conditionalFormatting sqref="W107:Y107">
    <cfRule type="expression" dxfId="36" priority="21">
      <formula>$AA107=0</formula>
    </cfRule>
  </conditionalFormatting>
  <conditionalFormatting sqref="W107:Y118">
    <cfRule type="expression" dxfId="35" priority="20">
      <formula>$AA107=0</formula>
    </cfRule>
  </conditionalFormatting>
  <conditionalFormatting sqref="AV65:BL65">
    <cfRule type="cellIs" dxfId="34" priority="15" operator="equal">
      <formula>"Brasil"</formula>
    </cfRule>
  </conditionalFormatting>
  <conditionalFormatting sqref="AU65:BL65">
    <cfRule type="expression" dxfId="33" priority="12">
      <formula>$AX$22=216</formula>
    </cfRule>
  </conditionalFormatting>
  <conditionalFormatting sqref="AV109:BL109">
    <cfRule type="cellIs" dxfId="32" priority="11" operator="equal">
      <formula>"Brasil"</formula>
    </cfRule>
  </conditionalFormatting>
  <conditionalFormatting sqref="AU109:BL109">
    <cfRule type="expression" dxfId="31" priority="8">
      <formula>$AX$22=216</formula>
    </cfRule>
  </conditionalFormatting>
  <conditionalFormatting sqref="AV4:BL21">
    <cfRule type="cellIs" dxfId="30" priority="7" operator="equal">
      <formula>"Brasil"</formula>
    </cfRule>
  </conditionalFormatting>
  <conditionalFormatting sqref="AU21:BL21">
    <cfRule type="expression" dxfId="29" priority="4">
      <formula>$AX$22=216</formula>
    </cfRule>
  </conditionalFormatting>
  <conditionalFormatting sqref="AU31:AU36">
    <cfRule type="cellIs" dxfId="28" priority="2" operator="equal">
      <formula>"Brasil"</formula>
    </cfRule>
  </conditionalFormatting>
  <conditionalFormatting sqref="AU119:AU124">
    <cfRule type="cellIs" dxfId="27" priority="1" operator="equal">
      <formula>"Brasil"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7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13" id="{803789FE-DF96-4A47-A1C1-32ACF57479D0}">
            <xm:f>$AV65='https://etecspgov-my.sharepoint.com/personal/maurilyn_junior_etec_sp_gov_br/Documents/Pessoais/[2025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27542983-BCDD-4DB9-8F30-CD66DC9F0455}">
            <xm:f>OR(AND($AU65='https://etecspgov-my.sharepoint.com/personal/maurilyn_junior_etec_sp_gov_br/Documents/Pessoais/[2025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Championship.xlsx]Dummy'!#REF!,$AX$22=216),AND($AU65='https://etecspgov-my.sharepoint.com/personal/maurilyn_junior_etec_sp_gov_br/Documents/Pessoais/[2025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9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A3AD49CB-BC07-4CD5-A23C-1B0F2560FEAC}">
            <xm:f>OR(AND($AU109='https://etecspgov-my.sharepoint.com/personal/maurilyn_junior_etec_sp_gov_br/Documents/Pessoais/[2025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Championship.xlsx]Dummy'!#REF!,$AX$22=216),AND($AU109='https://etecspgov-my.sharepoint.com/personal/maurilyn_junior_etec_sp_gov_br/Documents/Pessoais/[2025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1FC93D7F-8D5B-4734-A809-7C397BDCD47A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2FC346DD-6487-4C2A-9426-B614BCF61910}">
            <xm:f>OR(AND($AU4='https://etecspgov-my.sharepoint.com/personal/maurilyn_junior_etec_sp_gov_br/Documents/Pessoais/[2025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5" t="s">
        <v>73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AU2" s="77" t="s">
        <v>72</v>
      </c>
      <c r="AV2" s="77"/>
      <c r="AW2" s="77"/>
      <c r="AX2" s="77" t="s">
        <v>14</v>
      </c>
      <c r="AY2" s="77"/>
      <c r="AZ2" s="77"/>
      <c r="BA2" s="77" t="s">
        <v>54</v>
      </c>
      <c r="BB2" s="77"/>
      <c r="BC2" s="77"/>
      <c r="BD2" s="77"/>
      <c r="BE2" s="77"/>
      <c r="BF2" s="77"/>
      <c r="BG2" s="77" t="s">
        <v>55</v>
      </c>
      <c r="BH2" s="77"/>
      <c r="BI2" s="77"/>
      <c r="BJ2" s="77" t="s">
        <v>56</v>
      </c>
      <c r="BK2" s="77"/>
      <c r="BL2" s="77"/>
    </row>
    <row r="3" spans="2:64" x14ac:dyDescent="0.25">
      <c r="B3" s="16"/>
      <c r="C3" s="24"/>
      <c r="D3" s="72" t="s">
        <v>3</v>
      </c>
      <c r="E3" s="72"/>
      <c r="F3" s="72"/>
      <c r="G3" s="20"/>
      <c r="H3" s="73" t="s">
        <v>4</v>
      </c>
      <c r="I3" s="73"/>
      <c r="J3" s="73"/>
      <c r="K3" s="73" t="s">
        <v>5</v>
      </c>
      <c r="L3" s="73"/>
      <c r="M3" s="73"/>
      <c r="N3" s="73" t="s">
        <v>7</v>
      </c>
      <c r="O3" s="73"/>
      <c r="P3" s="73"/>
      <c r="Q3" s="73" t="s">
        <v>8</v>
      </c>
      <c r="R3" s="73"/>
      <c r="S3" s="73"/>
      <c r="T3" s="73" t="s">
        <v>9</v>
      </c>
      <c r="U3" s="73"/>
      <c r="V3" s="73"/>
      <c r="W3" s="73" t="s">
        <v>10</v>
      </c>
      <c r="X3" s="73"/>
      <c r="Y3" s="73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Brasil</v>
      </c>
      <c r="AW4" s="28">
        <f>VLOOKUP($AU4,Dummy!$A:$R,3,FALSE)</f>
        <v>23</v>
      </c>
      <c r="AX4" s="28">
        <f>VLOOKUP($AU4,Dummy!$A:$R,4,FALSE)</f>
        <v>9</v>
      </c>
      <c r="AY4" s="28">
        <f>VLOOKUP($AU4,Dummy!$A:$R,5,FALSE)</f>
        <v>8</v>
      </c>
      <c r="AZ4" s="28">
        <f>VLOOKUP($AU4,Dummy!$A:$R,6,FALSE)</f>
        <v>1</v>
      </c>
      <c r="BA4" s="28">
        <f>VLOOKUP($AU4,Dummy!$A:$R,7,FALSE)</f>
        <v>4</v>
      </c>
      <c r="BB4" s="28">
        <f>VLOOKUP($AU4,Dummy!$A:$R,8,FALSE)</f>
        <v>2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26</v>
      </c>
      <c r="BH4" s="28">
        <f>VLOOKUP($AU4,Dummy!$A:$R,14,FALSE)</f>
        <v>9</v>
      </c>
      <c r="BI4" s="29">
        <f>VLOOKUP($AU4,Dummy!$A:$R,15,FALSE)</f>
        <v>2888.8888888888887</v>
      </c>
      <c r="BJ4" s="28">
        <f>VLOOKUP($AU4,Dummy!$A:$R,16,FALSE)</f>
        <v>823</v>
      </c>
      <c r="BK4" s="28">
        <f>VLOOKUP($AU4,Dummy!$A:$R,17,FALSE)</f>
        <v>746</v>
      </c>
      <c r="BL4" s="29">
        <f>VLOOKUP($AU4,Dummy!$A:$R,18,FALSE)</f>
        <v>1103.2171581769437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Itália</v>
      </c>
      <c r="AW5" s="28">
        <f>VLOOKUP($AU5,Dummy!$A:$R,3,FALSE)</f>
        <v>22</v>
      </c>
      <c r="AX5" s="28">
        <f>VLOOKUP($AU5,Dummy!$A:$R,4,FALSE)</f>
        <v>10</v>
      </c>
      <c r="AY5" s="28">
        <f>VLOOKUP($AU5,Dummy!$A:$R,5,FALSE)</f>
        <v>8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27</v>
      </c>
      <c r="BH5" s="28">
        <f>VLOOKUP($AU5,Dummy!$A:$R,14,FALSE)</f>
        <v>14</v>
      </c>
      <c r="BI5" s="29">
        <f>VLOOKUP($AU5,Dummy!$A:$R,15,FALSE)</f>
        <v>1928.5714285714287</v>
      </c>
      <c r="BJ5" s="28">
        <f>VLOOKUP($AU5,Dummy!$A:$R,16,FALSE)</f>
        <v>950</v>
      </c>
      <c r="BK5" s="28">
        <f>VLOOKUP($AU5,Dummy!$A:$R,17,FALSE)</f>
        <v>843</v>
      </c>
      <c r="BL5" s="29">
        <f>VLOOKUP($AU5,Dummy!$A:$R,18,FALSE)</f>
        <v>1126.9276393831553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Japão</v>
      </c>
      <c r="AW6" s="28">
        <f>VLOOKUP($AU6,Dummy!$A:$R,3,FALSE)</f>
        <v>20</v>
      </c>
      <c r="AX6" s="28">
        <f>VLOOKUP($AU6,Dummy!$A:$R,4,FALSE)</f>
        <v>10</v>
      </c>
      <c r="AY6" s="28">
        <f>VLOOKUP($AU6,Dummy!$A:$R,5,FALSE)</f>
        <v>7</v>
      </c>
      <c r="AZ6" s="28">
        <f>VLOOKUP($AU6,Dummy!$A:$R,6,FALSE)</f>
        <v>3</v>
      </c>
      <c r="BA6" s="28">
        <f>VLOOKUP($AU6,Dummy!$A:$R,7,FALSE)</f>
        <v>4</v>
      </c>
      <c r="BB6" s="28">
        <f>VLOOKUP($AU6,Dummy!$A:$R,8,FALSE)</f>
        <v>1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1</v>
      </c>
      <c r="BF6" s="28">
        <f>VLOOKUP($AU6,Dummy!$A:$R,12,FALSE)</f>
        <v>1</v>
      </c>
      <c r="BG6" s="28">
        <f>VLOOKUP($AU6,Dummy!$A:$R,13,FALSE)</f>
        <v>24</v>
      </c>
      <c r="BH6" s="28">
        <f>VLOOKUP($AU6,Dummy!$A:$R,14,FALSE)</f>
        <v>14</v>
      </c>
      <c r="BI6" s="29">
        <f>VLOOKUP($AU6,Dummy!$A:$R,15,FALSE)</f>
        <v>1714.2857142857142</v>
      </c>
      <c r="BJ6" s="28">
        <f>VLOOKUP($AU6,Dummy!$A:$R,16,FALSE)</f>
        <v>891</v>
      </c>
      <c r="BK6" s="28">
        <f>VLOOKUP($AU6,Dummy!$A:$R,17,FALSE)</f>
        <v>839</v>
      </c>
      <c r="BL6" s="29">
        <f>VLOOKUP($AU6,Dummy!$A:$R,18,FALSE)</f>
        <v>1061.9785458879619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Polônia</v>
      </c>
      <c r="AW7" s="28">
        <f>VLOOKUP($AU7,Dummy!$A:$R,3,FALSE)</f>
        <v>20</v>
      </c>
      <c r="AX7" s="28">
        <f>VLOOKUP($AU7,Dummy!$A:$R,4,FALSE)</f>
        <v>10</v>
      </c>
      <c r="AY7" s="28">
        <f>VLOOKUP($AU7,Dummy!$A:$R,5,FALSE)</f>
        <v>7</v>
      </c>
      <c r="AZ7" s="28">
        <f>VLOOKUP($AU7,Dummy!$A:$R,6,FALSE)</f>
        <v>3</v>
      </c>
      <c r="BA7" s="28">
        <f>VLOOKUP($AU7,Dummy!$A:$R,7,FALSE)</f>
        <v>3</v>
      </c>
      <c r="BB7" s="28">
        <f>VLOOKUP($AU7,Dummy!$A:$R,8,FALSE)</f>
        <v>2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2</v>
      </c>
      <c r="BF7" s="28">
        <f>VLOOKUP($AU7,Dummy!$A:$R,12,FALSE)</f>
        <v>0</v>
      </c>
      <c r="BG7" s="28">
        <f>VLOOKUP($AU7,Dummy!$A:$R,13,FALSE)</f>
        <v>25</v>
      </c>
      <c r="BH7" s="28">
        <f>VLOOKUP($AU7,Dummy!$A:$R,14,FALSE)</f>
        <v>15</v>
      </c>
      <c r="BI7" s="29">
        <f>VLOOKUP($AU7,Dummy!$A:$R,15,FALSE)</f>
        <v>1666.6666666666667</v>
      </c>
      <c r="BJ7" s="28">
        <f>VLOOKUP($AU7,Dummy!$A:$R,16,FALSE)</f>
        <v>932</v>
      </c>
      <c r="BK7" s="28">
        <f>VLOOKUP($AU7,Dummy!$A:$R,17,FALSE)</f>
        <v>908</v>
      </c>
      <c r="BL7" s="29">
        <f>VLOOKUP($AU7,Dummy!$A:$R,18,FALSE)</f>
        <v>1026.431718061674</v>
      </c>
    </row>
    <row r="8" spans="2:64" x14ac:dyDescent="0.25">
      <c r="AU8" s="31">
        <v>5</v>
      </c>
      <c r="AV8" s="30" t="str">
        <f>VLOOKUP($AU8,Dummy!$A:$R,2,FALSE)</f>
        <v>França</v>
      </c>
      <c r="AW8" s="28">
        <f>VLOOKUP($AU8,Dummy!$A:$R,3,FALSE)</f>
        <v>18</v>
      </c>
      <c r="AX8" s="28">
        <f>VLOOKUP($AU8,Dummy!$A:$R,4,FALSE)</f>
        <v>9</v>
      </c>
      <c r="AY8" s="28">
        <f>VLOOKUP($AU8,Dummy!$A:$R,5,FALSE)</f>
        <v>6</v>
      </c>
      <c r="AZ8" s="28">
        <f>VLOOKUP($AU8,Dummy!$A:$R,6,FALSE)</f>
        <v>3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1</v>
      </c>
      <c r="BD8" s="28">
        <f>VLOOKUP($AU8,Dummy!$A:$R,10,FALSE)</f>
        <v>1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22</v>
      </c>
      <c r="BH8" s="28">
        <f>VLOOKUP($AU8,Dummy!$A:$R,14,FALSE)</f>
        <v>13</v>
      </c>
      <c r="BI8" s="29">
        <f>VLOOKUP($AU8,Dummy!$A:$R,15,FALSE)</f>
        <v>1692.3076923076924</v>
      </c>
      <c r="BJ8" s="28">
        <f>VLOOKUP($AU8,Dummy!$A:$R,16,FALSE)</f>
        <v>827</v>
      </c>
      <c r="BK8" s="28">
        <f>VLOOKUP($AU8,Dummy!$A:$R,17,FALSE)</f>
        <v>776</v>
      </c>
      <c r="BL8" s="29">
        <f>VLOOKUP($AU8,Dummy!$A:$R,18,FALSE)</f>
        <v>1065.7216494845361</v>
      </c>
    </row>
    <row r="9" spans="2:64" x14ac:dyDescent="0.25">
      <c r="AU9" s="31">
        <v>6</v>
      </c>
      <c r="AV9" s="30" t="str">
        <f>VLOOKUP($AU9,Dummy!$A:$R,2,FALSE)</f>
        <v>Ucrânia</v>
      </c>
      <c r="AW9" s="28">
        <f>VLOOKUP($AU9,Dummy!$A:$R,3,FALSE)</f>
        <v>18</v>
      </c>
      <c r="AX9" s="28">
        <f>VLOOKUP($AU9,Dummy!$A:$R,4,FALSE)</f>
        <v>10</v>
      </c>
      <c r="AY9" s="28">
        <f>VLOOKUP($AU9,Dummy!$A:$R,5,FALSE)</f>
        <v>6</v>
      </c>
      <c r="AZ9" s="28">
        <f>VLOOKUP($AU9,Dummy!$A:$R,6,FALSE)</f>
        <v>4</v>
      </c>
      <c r="BA9" s="28">
        <f>VLOOKUP($AU9,Dummy!$A:$R,7,FALSE)</f>
        <v>2</v>
      </c>
      <c r="BB9" s="28">
        <f>VLOOKUP($AU9,Dummy!$A:$R,8,FALSE)</f>
        <v>1</v>
      </c>
      <c r="BC9" s="28">
        <f>VLOOKUP($AU9,Dummy!$A:$R,9,FALSE)</f>
        <v>3</v>
      </c>
      <c r="BD9" s="28">
        <f>VLOOKUP($AU9,Dummy!$A:$R,10,FALSE)</f>
        <v>3</v>
      </c>
      <c r="BE9" s="28">
        <f>VLOOKUP($AU9,Dummy!$A:$R,11,FALSE)</f>
        <v>0</v>
      </c>
      <c r="BF9" s="28">
        <f>VLOOKUP($AU9,Dummy!$A:$R,12,FALSE)</f>
        <v>1</v>
      </c>
      <c r="BG9" s="28">
        <f>VLOOKUP($AU9,Dummy!$A:$R,13,FALSE)</f>
        <v>24</v>
      </c>
      <c r="BH9" s="28">
        <f>VLOOKUP($AU9,Dummy!$A:$R,14,FALSE)</f>
        <v>19</v>
      </c>
      <c r="BI9" s="29">
        <f>VLOOKUP($AU9,Dummy!$A:$R,15,FALSE)</f>
        <v>1263.1578947368421</v>
      </c>
      <c r="BJ9" s="28">
        <f>VLOOKUP($AU9,Dummy!$A:$R,16,FALSE)</f>
        <v>931</v>
      </c>
      <c r="BK9" s="28">
        <f>VLOOKUP($AU9,Dummy!$A:$R,17,FALSE)</f>
        <v>912</v>
      </c>
      <c r="BL9" s="29">
        <f>VLOOKUP($AU9,Dummy!$A:$R,18,FALSE)</f>
        <v>1020.8333333333333</v>
      </c>
    </row>
    <row r="10" spans="2:64" ht="15" x14ac:dyDescent="0.25">
      <c r="B10" s="75" t="s">
        <v>74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AU10" s="31">
        <v>7</v>
      </c>
      <c r="AV10" s="30" t="str">
        <f>VLOOKUP($AU10,Dummy!$A:$R,2,FALSE)</f>
        <v>Cuba</v>
      </c>
      <c r="AW10" s="28">
        <f>VLOOKUP($AU10,Dummy!$A:$R,3,FALSE)</f>
        <v>18</v>
      </c>
      <c r="AX10" s="28">
        <f>VLOOKUP($AU10,Dummy!$A:$R,4,FALSE)</f>
        <v>10</v>
      </c>
      <c r="AY10" s="28">
        <f>VLOOKUP($AU10,Dummy!$A:$R,5,FALSE)</f>
        <v>6</v>
      </c>
      <c r="AZ10" s="28">
        <f>VLOOKUP($AU10,Dummy!$A:$R,6,FALSE)</f>
        <v>4</v>
      </c>
      <c r="BA10" s="28">
        <f>VLOOKUP($AU10,Dummy!$A:$R,7,FALSE)</f>
        <v>0</v>
      </c>
      <c r="BB10" s="28">
        <f>VLOOKUP($AU10,Dummy!$A:$R,8,FALSE)</f>
        <v>4</v>
      </c>
      <c r="BC10" s="28">
        <f>VLOOKUP($AU10,Dummy!$A:$R,9,FALSE)</f>
        <v>2</v>
      </c>
      <c r="BD10" s="28">
        <f>VLOOKUP($AU10,Dummy!$A:$R,10,FALSE)</f>
        <v>2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24</v>
      </c>
      <c r="BH10" s="28">
        <f>VLOOKUP($AU10,Dummy!$A:$R,14,FALSE)</f>
        <v>20</v>
      </c>
      <c r="BI10" s="29">
        <f>VLOOKUP($AU10,Dummy!$A:$R,15,FALSE)</f>
        <v>1200</v>
      </c>
      <c r="BJ10" s="28">
        <f>VLOOKUP($AU10,Dummy!$A:$R,16,FALSE)</f>
        <v>989</v>
      </c>
      <c r="BK10" s="28">
        <f>VLOOKUP($AU10,Dummy!$A:$R,17,FALSE)</f>
        <v>962</v>
      </c>
      <c r="BL10" s="29">
        <f>VLOOKUP($AU10,Dummy!$A:$R,18,FALSE)</f>
        <v>1028.066528066528</v>
      </c>
    </row>
    <row r="11" spans="2:64" x14ac:dyDescent="0.25">
      <c r="B11" s="16"/>
      <c r="C11" s="24"/>
      <c r="D11" s="72" t="s">
        <v>3</v>
      </c>
      <c r="E11" s="72"/>
      <c r="F11" s="72"/>
      <c r="G11" s="20"/>
      <c r="H11" s="73" t="s">
        <v>4</v>
      </c>
      <c r="I11" s="73"/>
      <c r="J11" s="73"/>
      <c r="K11" s="73" t="s">
        <v>5</v>
      </c>
      <c r="L11" s="73"/>
      <c r="M11" s="73"/>
      <c r="N11" s="73" t="s">
        <v>7</v>
      </c>
      <c r="O11" s="73"/>
      <c r="P11" s="73"/>
      <c r="Q11" s="73" t="s">
        <v>8</v>
      </c>
      <c r="R11" s="73"/>
      <c r="S11" s="73"/>
      <c r="T11" s="73" t="s">
        <v>9</v>
      </c>
      <c r="U11" s="73"/>
      <c r="V11" s="73"/>
      <c r="W11" s="73" t="s">
        <v>10</v>
      </c>
      <c r="X11" s="73"/>
      <c r="Y11" s="73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Eslovênia</v>
      </c>
      <c r="AW11" s="28">
        <f>VLOOKUP($AU11,Dummy!$A:$R,3,FALSE)</f>
        <v>17</v>
      </c>
      <c r="AX11" s="28">
        <f>VLOOKUP($AU11,Dummy!$A:$R,4,FALSE)</f>
        <v>10</v>
      </c>
      <c r="AY11" s="28">
        <f>VLOOKUP($AU11,Dummy!$A:$R,5,FALSE)</f>
        <v>6</v>
      </c>
      <c r="AZ11" s="28">
        <f>VLOOKUP($AU11,Dummy!$A:$R,6,FALSE)</f>
        <v>4</v>
      </c>
      <c r="BA11" s="28">
        <f>VLOOKUP($AU11,Dummy!$A:$R,7,FALSE)</f>
        <v>2</v>
      </c>
      <c r="BB11" s="28">
        <f>VLOOKUP($AU11,Dummy!$A:$R,8,FALSE)</f>
        <v>3</v>
      </c>
      <c r="BC11" s="28">
        <f>VLOOKUP($AU11,Dummy!$A:$R,9,FALSE)</f>
        <v>1</v>
      </c>
      <c r="BD11" s="28">
        <f>VLOOKUP($AU11,Dummy!$A:$R,10,FALSE)</f>
        <v>0</v>
      </c>
      <c r="BE11" s="28">
        <f>VLOOKUP($AU11,Dummy!$A:$R,11,FALSE)</f>
        <v>1</v>
      </c>
      <c r="BF11" s="28">
        <f>VLOOKUP($AU11,Dummy!$A:$R,12,FALSE)</f>
        <v>3</v>
      </c>
      <c r="BG11" s="28">
        <f>VLOOKUP($AU11,Dummy!$A:$R,13,FALSE)</f>
        <v>19</v>
      </c>
      <c r="BH11" s="28">
        <f>VLOOKUP($AU11,Dummy!$A:$R,14,FALSE)</f>
        <v>17</v>
      </c>
      <c r="BI11" s="29">
        <f>VLOOKUP($AU11,Dummy!$A:$R,15,FALSE)</f>
        <v>1117.6470588235295</v>
      </c>
      <c r="BJ11" s="28">
        <f>VLOOKUP($AU11,Dummy!$A:$R,16,FALSE)</f>
        <v>834</v>
      </c>
      <c r="BK11" s="28">
        <f>VLOOKUP($AU11,Dummy!$A:$R,17,FALSE)</f>
        <v>806</v>
      </c>
      <c r="BL11" s="29">
        <f>VLOOKUP($AU11,Dummy!$A:$R,18,FALSE)</f>
        <v>1034.7394540942928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Irã</v>
      </c>
      <c r="AW12" s="28">
        <f>VLOOKUP($AU12,Dummy!$A:$R,3,FALSE)</f>
        <v>16</v>
      </c>
      <c r="AX12" s="28">
        <f>VLOOKUP($AU12,Dummy!$A:$R,4,FALSE)</f>
        <v>10</v>
      </c>
      <c r="AY12" s="28">
        <f>VLOOKUP($AU12,Dummy!$A:$R,5,FALSE)</f>
        <v>5</v>
      </c>
      <c r="AZ12" s="28">
        <f>VLOOKUP($AU12,Dummy!$A:$R,6,FALSE)</f>
        <v>5</v>
      </c>
      <c r="BA12" s="28">
        <f>VLOOKUP($AU12,Dummy!$A:$R,7,FALSE)</f>
        <v>1</v>
      </c>
      <c r="BB12" s="28">
        <f>VLOOKUP($AU12,Dummy!$A:$R,8,FALSE)</f>
        <v>2</v>
      </c>
      <c r="BC12" s="28">
        <f>VLOOKUP($AU12,Dummy!$A:$R,9,FALSE)</f>
        <v>2</v>
      </c>
      <c r="BD12" s="28">
        <f>VLOOKUP($AU12,Dummy!$A:$R,10,FALSE)</f>
        <v>3</v>
      </c>
      <c r="BE12" s="28">
        <f>VLOOKUP($AU12,Dummy!$A:$R,11,FALSE)</f>
        <v>1</v>
      </c>
      <c r="BF12" s="28">
        <f>VLOOKUP($AU12,Dummy!$A:$R,12,FALSE)</f>
        <v>1</v>
      </c>
      <c r="BG12" s="28">
        <f>VLOOKUP($AU12,Dummy!$A:$R,13,FALSE)</f>
        <v>22</v>
      </c>
      <c r="BH12" s="28">
        <f>VLOOKUP($AU12,Dummy!$A:$R,14,FALSE)</f>
        <v>21</v>
      </c>
      <c r="BI12" s="29">
        <f>VLOOKUP($AU12,Dummy!$A:$R,15,FALSE)</f>
        <v>1047.6190476190477</v>
      </c>
      <c r="BJ12" s="28">
        <f>VLOOKUP($AU12,Dummy!$A:$R,16,FALSE)</f>
        <v>949</v>
      </c>
      <c r="BK12" s="28">
        <f>VLOOKUP($AU12,Dummy!$A:$R,17,FALSE)</f>
        <v>944</v>
      </c>
      <c r="BL12" s="29">
        <f>VLOOKUP($AU12,Dummy!$A:$R,18,FALSE)</f>
        <v>1005.2966101694916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Argentina</v>
      </c>
      <c r="AW13" s="28">
        <f>VLOOKUP($AU13,Dummy!$A:$R,3,FALSE)</f>
        <v>14</v>
      </c>
      <c r="AX13" s="28">
        <f>VLOOKUP($AU13,Dummy!$A:$R,4,FALSE)</f>
        <v>10</v>
      </c>
      <c r="AY13" s="28">
        <f>VLOOKUP($AU13,Dummy!$A:$R,5,FALSE)</f>
        <v>5</v>
      </c>
      <c r="AZ13" s="28">
        <f>VLOOKUP($AU13,Dummy!$A:$R,6,FALSE)</f>
        <v>5</v>
      </c>
      <c r="BA13" s="28">
        <f>VLOOKUP($AU13,Dummy!$A:$R,7,FALSE)</f>
        <v>1</v>
      </c>
      <c r="BB13" s="28">
        <f>VLOOKUP($AU13,Dummy!$A:$R,8,FALSE)</f>
        <v>2</v>
      </c>
      <c r="BC13" s="28">
        <f>VLOOKUP($AU13,Dummy!$A:$R,9,FALSE)</f>
        <v>2</v>
      </c>
      <c r="BD13" s="28">
        <f>VLOOKUP($AU13,Dummy!$A:$R,10,FALSE)</f>
        <v>1</v>
      </c>
      <c r="BE13" s="28">
        <f>VLOOKUP($AU13,Dummy!$A:$R,11,FALSE)</f>
        <v>3</v>
      </c>
      <c r="BF13" s="28">
        <f>VLOOKUP($AU13,Dummy!$A:$R,12,FALSE)</f>
        <v>1</v>
      </c>
      <c r="BG13" s="28">
        <f>VLOOKUP($AU13,Dummy!$A:$R,13,FALSE)</f>
        <v>20</v>
      </c>
      <c r="BH13" s="28">
        <f>VLOOKUP($AU13,Dummy!$A:$R,14,FALSE)</f>
        <v>21</v>
      </c>
      <c r="BI13" s="29">
        <f>VLOOKUP($AU13,Dummy!$A:$R,15,FALSE)</f>
        <v>952.38095238095229</v>
      </c>
      <c r="BJ13" s="28">
        <f>VLOOKUP($AU13,Dummy!$A:$R,16,FALSE)</f>
        <v>921</v>
      </c>
      <c r="BK13" s="28">
        <f>VLOOKUP($AU13,Dummy!$A:$R,17,FALSE)</f>
        <v>918</v>
      </c>
      <c r="BL13" s="29">
        <f>VLOOKUP($AU13,Dummy!$A:$R,18,FALSE)</f>
        <v>1003.2679738562091</v>
      </c>
    </row>
    <row r="14" spans="2:64" x14ac:dyDescent="0.25">
      <c r="AU14" s="31">
        <v>11</v>
      </c>
      <c r="AV14" s="30" t="str">
        <f>VLOOKUP($AU14,Dummy!$A:$R,2,FALSE)</f>
        <v>Estados Unidos</v>
      </c>
      <c r="AW14" s="28">
        <f>VLOOKUP($AU14,Dummy!$A:$R,3,FALSE)</f>
        <v>13</v>
      </c>
      <c r="AX14" s="28">
        <f>VLOOKUP($AU14,Dummy!$A:$R,4,FALSE)</f>
        <v>9</v>
      </c>
      <c r="AY14" s="28">
        <f>VLOOKUP($AU14,Dummy!$A:$R,5,FALSE)</f>
        <v>5</v>
      </c>
      <c r="AZ14" s="28">
        <f>VLOOKUP($AU14,Dummy!$A:$R,6,FALSE)</f>
        <v>4</v>
      </c>
      <c r="BA14" s="28">
        <f>VLOOKUP($AU14,Dummy!$A:$R,7,FALSE)</f>
        <v>2</v>
      </c>
      <c r="BB14" s="28">
        <f>VLOOKUP($AU14,Dummy!$A:$R,8,FALSE)</f>
        <v>1</v>
      </c>
      <c r="BC14" s="28">
        <f>VLOOKUP($AU14,Dummy!$A:$R,9,FALSE)</f>
        <v>2</v>
      </c>
      <c r="BD14" s="28">
        <f>VLOOKUP($AU14,Dummy!$A:$R,10,FALSE)</f>
        <v>0</v>
      </c>
      <c r="BE14" s="28">
        <f>VLOOKUP($AU14,Dummy!$A:$R,11,FALSE)</f>
        <v>1</v>
      </c>
      <c r="BF14" s="28">
        <f>VLOOKUP($AU14,Dummy!$A:$R,12,FALSE)</f>
        <v>3</v>
      </c>
      <c r="BG14" s="28">
        <f>VLOOKUP($AU14,Dummy!$A:$R,13,FALSE)</f>
        <v>16</v>
      </c>
      <c r="BH14" s="28">
        <f>VLOOKUP($AU14,Dummy!$A:$R,14,FALSE)</f>
        <v>17</v>
      </c>
      <c r="BI14" s="29">
        <f>VLOOKUP($AU14,Dummy!$A:$R,15,FALSE)</f>
        <v>941.17647058823525</v>
      </c>
      <c r="BJ14" s="28">
        <f>VLOOKUP($AU14,Dummy!$A:$R,16,FALSE)</f>
        <v>749</v>
      </c>
      <c r="BK14" s="28">
        <f>VLOOKUP($AU14,Dummy!$A:$R,17,FALSE)</f>
        <v>763</v>
      </c>
      <c r="BL14" s="29">
        <f>VLOOKUP($AU14,Dummy!$A:$R,18,FALSE)</f>
        <v>981.65137614678895</v>
      </c>
    </row>
    <row r="15" spans="2:64" x14ac:dyDescent="0.25">
      <c r="AU15" s="31">
        <v>12</v>
      </c>
      <c r="AV15" s="30" t="str">
        <f>VLOOKUP($AU15,Dummy!$A:$R,2,FALSE)</f>
        <v>Alemanha</v>
      </c>
      <c r="AW15" s="28">
        <f>VLOOKUP($AU15,Dummy!$A:$R,3,FALSE)</f>
        <v>15</v>
      </c>
      <c r="AX15" s="28">
        <f>VLOOKUP($AU15,Dummy!$A:$R,4,FALSE)</f>
        <v>10</v>
      </c>
      <c r="AY15" s="28">
        <f>VLOOKUP($AU15,Dummy!$A:$R,5,FALSE)</f>
        <v>4</v>
      </c>
      <c r="AZ15" s="28">
        <f>VLOOKUP($AU15,Dummy!$A:$R,6,FALSE)</f>
        <v>6</v>
      </c>
      <c r="BA15" s="28">
        <f>VLOOKUP($AU15,Dummy!$A:$R,7,FALSE)</f>
        <v>0</v>
      </c>
      <c r="BB15" s="28">
        <f>VLOOKUP($AU15,Dummy!$A:$R,8,FALSE)</f>
        <v>4</v>
      </c>
      <c r="BC15" s="28">
        <f>VLOOKUP($AU15,Dummy!$A:$R,9,FALSE)</f>
        <v>0</v>
      </c>
      <c r="BD15" s="28">
        <f>VLOOKUP($AU15,Dummy!$A:$R,10,FALSE)</f>
        <v>3</v>
      </c>
      <c r="BE15" s="28">
        <f>VLOOKUP($AU15,Dummy!$A:$R,11,FALSE)</f>
        <v>3</v>
      </c>
      <c r="BF15" s="28">
        <f>VLOOKUP($AU15,Dummy!$A:$R,12,FALSE)</f>
        <v>0</v>
      </c>
      <c r="BG15" s="28">
        <f>VLOOKUP($AU15,Dummy!$A:$R,13,FALSE)</f>
        <v>21</v>
      </c>
      <c r="BH15" s="28">
        <f>VLOOKUP($AU15,Dummy!$A:$R,14,FALSE)</f>
        <v>22</v>
      </c>
      <c r="BI15" s="29">
        <f>VLOOKUP($AU15,Dummy!$A:$R,15,FALSE)</f>
        <v>954.54545454545462</v>
      </c>
      <c r="BJ15" s="28">
        <f>VLOOKUP($AU15,Dummy!$A:$R,16,FALSE)</f>
        <v>988</v>
      </c>
      <c r="BK15" s="28">
        <f>VLOOKUP($AU15,Dummy!$A:$R,17,FALSE)</f>
        <v>984</v>
      </c>
      <c r="BL15" s="29">
        <f>VLOOKUP($AU15,Dummy!$A:$R,18,FALSE)</f>
        <v>1004.0650406504066</v>
      </c>
    </row>
    <row r="16" spans="2:64" x14ac:dyDescent="0.25">
      <c r="AU16" s="31">
        <v>13</v>
      </c>
      <c r="AV16" s="30" t="str">
        <f>VLOOKUP($AU16,Dummy!$A:$R,2,FALSE)</f>
        <v>Bulgária</v>
      </c>
      <c r="AW16" s="28">
        <f>VLOOKUP($AU16,Dummy!$A:$R,3,FALSE)</f>
        <v>12</v>
      </c>
      <c r="AX16" s="28">
        <f>VLOOKUP($AU16,Dummy!$A:$R,4,FALSE)</f>
        <v>9</v>
      </c>
      <c r="AY16" s="28">
        <f>VLOOKUP($AU16,Dummy!$A:$R,5,FALSE)</f>
        <v>4</v>
      </c>
      <c r="AZ16" s="28">
        <f>VLOOKUP($AU16,Dummy!$A:$R,6,FALSE)</f>
        <v>5</v>
      </c>
      <c r="BA16" s="28">
        <f>VLOOKUP($AU16,Dummy!$A:$R,7,FALSE)</f>
        <v>2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1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16</v>
      </c>
      <c r="BH16" s="28">
        <f>VLOOKUP($AU16,Dummy!$A:$R,14,FALSE)</f>
        <v>18</v>
      </c>
      <c r="BI16" s="29">
        <f>VLOOKUP($AU16,Dummy!$A:$R,15,FALSE)</f>
        <v>888.8888888888888</v>
      </c>
      <c r="BJ16" s="28">
        <f>VLOOKUP($AU16,Dummy!$A:$R,16,FALSE)</f>
        <v>758</v>
      </c>
      <c r="BK16" s="28">
        <f>VLOOKUP($AU16,Dummy!$A:$R,17,FALSE)</f>
        <v>785</v>
      </c>
      <c r="BL16" s="29">
        <f>VLOOKUP($AU16,Dummy!$A:$R,18,FALSE)</f>
        <v>965.60509554140128</v>
      </c>
    </row>
    <row r="17" spans="2:64" ht="15" x14ac:dyDescent="0.25">
      <c r="B17" s="75" t="s">
        <v>75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Canadá</v>
      </c>
      <c r="AW17" s="28">
        <f>VLOOKUP($AU17,Dummy!$A:$R,3,FALSE)</f>
        <v>11</v>
      </c>
      <c r="AX17" s="28">
        <f>VLOOKUP($AU17,Dummy!$A:$R,4,FALSE)</f>
        <v>9</v>
      </c>
      <c r="AY17" s="28">
        <f>VLOOKUP($AU17,Dummy!$A:$R,5,FALSE)</f>
        <v>3</v>
      </c>
      <c r="AZ17" s="28">
        <f>VLOOKUP($AU17,Dummy!$A:$R,6,FALSE)</f>
        <v>6</v>
      </c>
      <c r="BA17" s="28">
        <f>VLOOKUP($AU17,Dummy!$A:$R,7,FALSE)</f>
        <v>2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1</v>
      </c>
      <c r="BF17" s="28">
        <f>VLOOKUP($AU17,Dummy!$A:$R,12,FALSE)</f>
        <v>2</v>
      </c>
      <c r="BG17" s="28">
        <f>VLOOKUP($AU17,Dummy!$A:$R,13,FALSE)</f>
        <v>16</v>
      </c>
      <c r="BH17" s="28">
        <f>VLOOKUP($AU17,Dummy!$A:$R,14,FALSE)</f>
        <v>20</v>
      </c>
      <c r="BI17" s="29">
        <f>VLOOKUP($AU17,Dummy!$A:$R,15,FALSE)</f>
        <v>800</v>
      </c>
      <c r="BJ17" s="28">
        <f>VLOOKUP($AU17,Dummy!$A:$R,16,FALSE)</f>
        <v>796</v>
      </c>
      <c r="BK17" s="28">
        <f>VLOOKUP($AU17,Dummy!$A:$R,17,FALSE)</f>
        <v>812</v>
      </c>
      <c r="BL17" s="29">
        <f>VLOOKUP($AU17,Dummy!$A:$R,18,FALSE)</f>
        <v>980.29556650246309</v>
      </c>
    </row>
    <row r="18" spans="2:64" x14ac:dyDescent="0.25">
      <c r="B18" s="16"/>
      <c r="C18" s="24"/>
      <c r="D18" s="72" t="s">
        <v>3</v>
      </c>
      <c r="E18" s="72"/>
      <c r="F18" s="72"/>
      <c r="G18" s="20"/>
      <c r="H18" s="73" t="s">
        <v>4</v>
      </c>
      <c r="I18" s="73"/>
      <c r="J18" s="73"/>
      <c r="K18" s="73" t="s">
        <v>5</v>
      </c>
      <c r="L18" s="73"/>
      <c r="M18" s="73"/>
      <c r="N18" s="73" t="s">
        <v>7</v>
      </c>
      <c r="O18" s="73"/>
      <c r="P18" s="73"/>
      <c r="Q18" s="73" t="s">
        <v>8</v>
      </c>
      <c r="R18" s="73"/>
      <c r="S18" s="73"/>
      <c r="T18" s="73" t="s">
        <v>9</v>
      </c>
      <c r="U18" s="73"/>
      <c r="V18" s="73"/>
      <c r="W18" s="73" t="s">
        <v>10</v>
      </c>
      <c r="X18" s="73"/>
      <c r="Y18" s="73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Turquia</v>
      </c>
      <c r="AW18" s="28">
        <f>VLOOKUP($AU18,Dummy!$A:$R,3,FALSE)</f>
        <v>9</v>
      </c>
      <c r="AX18" s="28">
        <f>VLOOKUP($AU18,Dummy!$A:$R,4,FALSE)</f>
        <v>10</v>
      </c>
      <c r="AY18" s="28">
        <f>VLOOKUP($AU18,Dummy!$A:$R,5,FALSE)</f>
        <v>3</v>
      </c>
      <c r="AZ18" s="28">
        <f>VLOOKUP($AU18,Dummy!$A:$R,6,FALSE)</f>
        <v>7</v>
      </c>
      <c r="BA18" s="28">
        <f>VLOOKUP($AU18,Dummy!$A:$R,7,FALSE)</f>
        <v>2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2</v>
      </c>
      <c r="BF18" s="28">
        <f>VLOOKUP($AU18,Dummy!$A:$R,12,FALSE)</f>
        <v>5</v>
      </c>
      <c r="BG18" s="28">
        <f>VLOOKUP($AU18,Dummy!$A:$R,13,FALSE)</f>
        <v>11</v>
      </c>
      <c r="BH18" s="28">
        <f>VLOOKUP($AU18,Dummy!$A:$R,14,FALSE)</f>
        <v>22</v>
      </c>
      <c r="BI18" s="29">
        <f>VLOOKUP($AU18,Dummy!$A:$R,15,FALSE)</f>
        <v>500</v>
      </c>
      <c r="BJ18" s="28">
        <f>VLOOKUP($AU18,Dummy!$A:$R,16,FALSE)</f>
        <v>747</v>
      </c>
      <c r="BK18" s="28">
        <f>VLOOKUP($AU18,Dummy!$A:$R,17,FALSE)</f>
        <v>792</v>
      </c>
      <c r="BL18" s="29">
        <f>VLOOKUP($AU18,Dummy!$A:$R,18,FALSE)</f>
        <v>943.18181818181824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China</v>
      </c>
      <c r="AW19" s="28">
        <f>VLOOKUP($AU19,Dummy!$A:$R,3,FALSE)</f>
        <v>7</v>
      </c>
      <c r="AX19" s="28">
        <f>VLOOKUP($AU19,Dummy!$A:$R,4,FALSE)</f>
        <v>10</v>
      </c>
      <c r="AY19" s="28">
        <f>VLOOKUP($AU19,Dummy!$A:$R,5,FALSE)</f>
        <v>2</v>
      </c>
      <c r="AZ19" s="28">
        <f>VLOOKUP($AU19,Dummy!$A:$R,6,FALSE)</f>
        <v>8</v>
      </c>
      <c r="BA19" s="28">
        <f>VLOOKUP($AU19,Dummy!$A:$R,7,FALSE)</f>
        <v>1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1</v>
      </c>
      <c r="BF19" s="28">
        <f>VLOOKUP($AU19,Dummy!$A:$R,12,FALSE)</f>
        <v>6</v>
      </c>
      <c r="BG19" s="28">
        <f>VLOOKUP($AU19,Dummy!$A:$R,13,FALSE)</f>
        <v>9</v>
      </c>
      <c r="BH19" s="28">
        <f>VLOOKUP($AU19,Dummy!$A:$R,14,FALSE)</f>
        <v>25</v>
      </c>
      <c r="BI19" s="29">
        <f>VLOOKUP($AU19,Dummy!$A:$R,15,FALSE)</f>
        <v>360</v>
      </c>
      <c r="BJ19" s="28">
        <f>VLOOKUP($AU19,Dummy!$A:$R,16,FALSE)</f>
        <v>714</v>
      </c>
      <c r="BK19" s="28">
        <f>VLOOKUP($AU19,Dummy!$A:$R,17,FALSE)</f>
        <v>802</v>
      </c>
      <c r="BL19" s="29">
        <f>VLOOKUP($AU19,Dummy!$A:$R,18,FALSE)</f>
        <v>890.27431421446374</v>
      </c>
    </row>
    <row r="20" spans="2:64" x14ac:dyDescent="0.25">
      <c r="AU20" s="31">
        <v>17</v>
      </c>
      <c r="AV20" s="30" t="str">
        <f>VLOOKUP($AU20,Dummy!$A:$R,2,FALSE)</f>
        <v>Holanda</v>
      </c>
      <c r="AW20" s="28">
        <f>VLOOKUP($AU20,Dummy!$A:$R,3,FALSE)</f>
        <v>5</v>
      </c>
      <c r="AX20" s="28">
        <f>VLOOKUP($AU20,Dummy!$A:$R,4,FALSE)</f>
        <v>10</v>
      </c>
      <c r="AY20" s="28">
        <f>VLOOKUP($AU20,Dummy!$A:$R,5,FALSE)</f>
        <v>1</v>
      </c>
      <c r="AZ20" s="28">
        <f>VLOOKUP($AU20,Dummy!$A:$R,6,FALSE)</f>
        <v>9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2</v>
      </c>
      <c r="BE20" s="28">
        <f>VLOOKUP($AU20,Dummy!$A:$R,11,FALSE)</f>
        <v>4</v>
      </c>
      <c r="BF20" s="28">
        <f>VLOOKUP($AU20,Dummy!$A:$R,12,FALSE)</f>
        <v>3</v>
      </c>
      <c r="BG20" s="28">
        <f>VLOOKUP($AU20,Dummy!$A:$R,13,FALSE)</f>
        <v>11</v>
      </c>
      <c r="BH20" s="28">
        <f>VLOOKUP($AU20,Dummy!$A:$R,14,FALSE)</f>
        <v>28</v>
      </c>
      <c r="BI20" s="29">
        <f>VLOOKUP($AU20,Dummy!$A:$R,15,FALSE)</f>
        <v>392.85714285714283</v>
      </c>
      <c r="BJ20" s="28">
        <f>VLOOKUP($AU20,Dummy!$A:$R,16,FALSE)</f>
        <v>834</v>
      </c>
      <c r="BK20" s="28">
        <f>VLOOKUP($AU20,Dummy!$A:$R,17,FALSE)</f>
        <v>918</v>
      </c>
      <c r="BL20" s="29">
        <f>VLOOKUP($AU20,Dummy!$A:$R,18,FALSE)</f>
        <v>908.49673202614383</v>
      </c>
    </row>
    <row r="21" spans="2:64" x14ac:dyDescent="0.25"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9</v>
      </c>
      <c r="AY21" s="28">
        <f>VLOOKUP($AU21,Dummy!$A:$R,5,FALSE)</f>
        <v>1</v>
      </c>
      <c r="AZ21" s="28">
        <f>VLOOKUP($AU21,Dummy!$A:$R,6,FALSE)</f>
        <v>8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4</v>
      </c>
      <c r="BF21" s="28">
        <f>VLOOKUP($AU21,Dummy!$A:$R,12,FALSE)</f>
        <v>4</v>
      </c>
      <c r="BG21" s="28">
        <f>VLOOKUP($AU21,Dummy!$A:$R,13,FALSE)</f>
        <v>7</v>
      </c>
      <c r="BH21" s="28">
        <f>VLOOKUP($AU21,Dummy!$A:$R,14,FALSE)</f>
        <v>25</v>
      </c>
      <c r="BI21" s="29">
        <f>VLOOKUP($AU21,Dummy!$A:$R,15,FALSE)</f>
        <v>280</v>
      </c>
      <c r="BJ21" s="28">
        <f>VLOOKUP($AU21,Dummy!$A:$R,16,FALSE)</f>
        <v>657</v>
      </c>
      <c r="BK21" s="28">
        <f>VLOOKUP($AU21,Dummy!$A:$R,17,FALSE)</f>
        <v>780</v>
      </c>
      <c r="BL21" s="29">
        <f>VLOOKUP($AU21,Dummy!$A:$R,18,FALSE)</f>
        <v>842.30769230769226</v>
      </c>
    </row>
    <row r="22" spans="2:64" x14ac:dyDescent="0.25">
      <c r="AX22" s="53">
        <f>SUM(AX4:AX21)</f>
        <v>174</v>
      </c>
    </row>
    <row r="23" spans="2:64" ht="15" x14ac:dyDescent="0.25">
      <c r="B23" s="75" t="s">
        <v>76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67" t="s">
        <v>91</v>
      </c>
      <c r="AV23" s="67"/>
    </row>
    <row r="24" spans="2:64" x14ac:dyDescent="0.25">
      <c r="B24" s="16"/>
      <c r="C24" s="24"/>
      <c r="D24" s="72" t="s">
        <v>3</v>
      </c>
      <c r="E24" s="72"/>
      <c r="F24" s="72"/>
      <c r="G24" s="20"/>
      <c r="H24" s="73" t="s">
        <v>4</v>
      </c>
      <c r="I24" s="73"/>
      <c r="J24" s="73"/>
      <c r="K24" s="73" t="s">
        <v>5</v>
      </c>
      <c r="L24" s="73"/>
      <c r="M24" s="73"/>
      <c r="N24" s="73" t="s">
        <v>7</v>
      </c>
      <c r="O24" s="73"/>
      <c r="P24" s="73"/>
      <c r="Q24" s="73" t="s">
        <v>8</v>
      </c>
      <c r="R24" s="73"/>
      <c r="S24" s="73"/>
      <c r="T24" s="73" t="s">
        <v>9</v>
      </c>
      <c r="U24" s="73"/>
      <c r="V24" s="73"/>
      <c r="W24" s="73" t="s">
        <v>10</v>
      </c>
      <c r="X24" s="73"/>
      <c r="Y24" s="73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76" t="s">
        <v>87</v>
      </c>
      <c r="C28" s="76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63" t="s">
        <v>100</v>
      </c>
      <c r="AV28" s="64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  <c r="AU29" s="65" t="s">
        <v>101</v>
      </c>
      <c r="AV29" s="66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  <c r="AU30" s="59" t="s">
        <v>102</v>
      </c>
      <c r="AV30" s="60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59" t="s">
        <v>103</v>
      </c>
      <c r="AV31" s="60"/>
    </row>
    <row r="32" spans="2:64" ht="24.75" customHeight="1" x14ac:dyDescent="0.25">
      <c r="AU32" s="59" t="s">
        <v>104</v>
      </c>
      <c r="AV32" s="60"/>
    </row>
    <row r="33" spans="2:48" ht="24.75" customHeight="1" x14ac:dyDescent="0.25">
      <c r="AU33" s="61" t="s">
        <v>105</v>
      </c>
      <c r="AV33" s="62"/>
    </row>
    <row r="39" spans="2:48" x14ac:dyDescent="0.25">
      <c r="B39" s="4"/>
      <c r="C39" s="4"/>
      <c r="G39" s="4"/>
    </row>
  </sheetData>
  <sheetProtection password="CC01" sheet="1" objects="1" scenarios="1" selectLockedCells="1"/>
  <mergeCells count="45"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  <mergeCell ref="AU2:AW2"/>
    <mergeCell ref="AX2:AZ2"/>
    <mergeCell ref="BA2:BF2"/>
    <mergeCell ref="BG2:BI2"/>
    <mergeCell ref="BJ2:BL2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AU29:AV29"/>
    <mergeCell ref="AU30:AV30"/>
    <mergeCell ref="AU31:AV31"/>
    <mergeCell ref="AU32:AV32"/>
    <mergeCell ref="AU33:AV33"/>
  </mergeCells>
  <conditionalFormatting sqref="T4:V7 T12:V13">
    <cfRule type="expression" dxfId="18" priority="71">
      <formula>$AA4&lt;5</formula>
    </cfRule>
  </conditionalFormatting>
  <conditionalFormatting sqref="Q4:S7 Q12:S13">
    <cfRule type="expression" dxfId="17" priority="70">
      <formula>$AA4&lt;4</formula>
    </cfRule>
  </conditionalFormatting>
  <conditionalFormatting sqref="N4:P7 N12:P13">
    <cfRule type="expression" dxfId="16" priority="69">
      <formula>$AA4&lt;3</formula>
    </cfRule>
  </conditionalFormatting>
  <conditionalFormatting sqref="K4:M7 K12:M13">
    <cfRule type="expression" dxfId="15" priority="68">
      <formula>$AA4&lt;2</formula>
    </cfRule>
  </conditionalFormatting>
  <conditionalFormatting sqref="H4:J7 W4:Y7 H12:J13 W12:Y13">
    <cfRule type="expression" dxfId="14" priority="67">
      <formula>$AA4=0</formula>
    </cfRule>
  </conditionalFormatting>
  <conditionalFormatting sqref="BM16:XFD16 BM21:XFD22 BM2:XFD10 BM12:XFD13 BM18:XFD18 BM24:XFD38 AU2:BL3 A1:XFD1 A2:AT13 A16:A18 Z16:AT18 B17:Y19 B22:Y27 A43:A1048576 Z43:XFD1048576 B44:Y1048576 B29:Y38 A21:A38 B28 Z21:AT38 D28:Y28">
    <cfRule type="cellIs" dxfId="13" priority="17" operator="equal">
      <formula>"Brasil"</formula>
    </cfRule>
  </conditionalFormatting>
  <conditionalFormatting sqref="BM11:XFD11">
    <cfRule type="cellIs" dxfId="12" priority="14" operator="equal">
      <formula>"Brasil"</formula>
    </cfRule>
  </conditionalFormatting>
  <conditionalFormatting sqref="BM17:XFD17">
    <cfRule type="cellIs" dxfId="11" priority="13" operator="equal">
      <formula>"Brasil"</formula>
    </cfRule>
  </conditionalFormatting>
  <conditionalFormatting sqref="BM23:XFD23">
    <cfRule type="cellIs" dxfId="10" priority="12" operator="equal">
      <formula>"Brasil"</formula>
    </cfRule>
  </conditionalFormatting>
  <conditionalFormatting sqref="T25:V25 T19:V19">
    <cfRule type="expression" dxfId="9" priority="135">
      <formula>$AA18&lt;5</formula>
    </cfRule>
  </conditionalFormatting>
  <conditionalFormatting sqref="Q25:S25 Q19:S19">
    <cfRule type="expression" dxfId="8" priority="137">
      <formula>$AA18&lt;4</formula>
    </cfRule>
  </conditionalFormatting>
  <conditionalFormatting sqref="N25:P25 N19:P19">
    <cfRule type="expression" dxfId="7" priority="139">
      <formula>$AA18&lt;3</formula>
    </cfRule>
  </conditionalFormatting>
  <conditionalFormatting sqref="K25:M25 K19:M19">
    <cfRule type="expression" dxfId="6" priority="141">
      <formula>$AA18&lt;2</formula>
    </cfRule>
  </conditionalFormatting>
  <conditionalFormatting sqref="W19:Y19 H25:J25 W25:Y25 H19:J19">
    <cfRule type="expression" dxfId="5" priority="143">
      <formula>$AA18=0</formula>
    </cfRule>
  </conditionalFormatting>
  <conditionalFormatting sqref="AV4:BL21">
    <cfRule type="cellIs" dxfId="4" priority="5" operator="equal">
      <formula>"Brasil"</formula>
    </cfRule>
  </conditionalFormatting>
  <conditionalFormatting sqref="AU21:BL21">
    <cfRule type="expression" dxfId="3" priority="2">
      <formula>$AX$22=216</formula>
    </cfRule>
  </conditionalFormatting>
  <conditionalFormatting sqref="AU28:AU33">
    <cfRule type="cellIs" dxfId="2" priority="1" operator="equal">
      <formula>"Brasil"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8484F36-9FC2-44E8-932D-25134E95BA0C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346CB24-3A80-4A99-A2C0-3E1054053FFA}">
            <xm:f>OR(AND($AU4='https://etecspgov-my.sharepoint.com/personal/maurilyn_junior_etec_sp_gov_br/Documents/Pessoais/[2025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Championship.xlsx]Dummy'!#REF!,$AX$22=216),AND($AU4='https://etecspgov-my.sharepoint.com/personal/maurilyn_junior_etec_sp_gov_br/Documents/Pessoais/[2025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2c8c20e6-817c-474f-b9c2-eb2b1ac24837"/>
    <ds:schemaRef ds:uri="http://schemas.microsoft.com/office/2006/metadata/properties"/>
    <ds:schemaRef ds:uri="dc8c2798-6aba-4af7-93a4-b89253b0365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2025-07-17T20:32:18Z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