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1700"/>
  </bookViews>
  <sheets>
    <sheet name="Register map" sheetId="2" r:id="rId1"/>
    <sheet name="INFO REGs (base 0x00)" sheetId="6" r:id="rId2"/>
    <sheet name="I2C MASTER REGs (base 0x10)" sheetId="7" r:id="rId3"/>
    <sheet name="REGs (base 0x20)" sheetId="3" r:id="rId4"/>
    <sheet name="REGs (base 0x30)" sheetId="4" r:id="rId5"/>
    <sheet name="REGs (base 0x40)"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2" l="1"/>
  <c r="C22" i="2" l="1"/>
  <c r="C21" i="2"/>
  <c r="C20" i="2"/>
  <c r="C19" i="2"/>
  <c r="C18" i="2"/>
  <c r="C17" i="2"/>
  <c r="C16" i="2"/>
  <c r="C15" i="2"/>
  <c r="C13" i="2"/>
  <c r="C12" i="2"/>
  <c r="C11" i="2"/>
  <c r="C10" i="2"/>
  <c r="C8" i="2"/>
  <c r="C7" i="2"/>
  <c r="C6" i="2"/>
  <c r="C5" i="2"/>
  <c r="C4" i="2"/>
  <c r="C3" i="2"/>
  <c r="C2" i="2"/>
  <c r="A24" i="2"/>
  <c r="A26" i="2" s="1"/>
  <c r="C26" i="2" s="1"/>
  <c r="AB28" i="2"/>
  <c r="AA28" i="2"/>
  <c r="Z28" i="2"/>
  <c r="Y28" i="2"/>
  <c r="X28" i="2"/>
  <c r="W28" i="2"/>
  <c r="U28" i="2"/>
  <c r="T28" i="2"/>
  <c r="S28" i="2"/>
  <c r="R28" i="2"/>
  <c r="Q28" i="2"/>
  <c r="AB27" i="2"/>
  <c r="AA27" i="2"/>
  <c r="Z27" i="2"/>
  <c r="Y27" i="2"/>
  <c r="X27" i="2"/>
  <c r="W27" i="2"/>
  <c r="U27" i="2"/>
  <c r="T27" i="2"/>
  <c r="S27" i="2"/>
  <c r="R27" i="2"/>
  <c r="Q27" i="2"/>
  <c r="Z26" i="2"/>
  <c r="Y26" i="2"/>
  <c r="U26" i="2"/>
  <c r="T26" i="2"/>
  <c r="AB26" i="2" s="1"/>
  <c r="S26" i="2"/>
  <c r="R26" i="2"/>
  <c r="Q26" i="2"/>
  <c r="AB25" i="2"/>
  <c r="AA25" i="2"/>
  <c r="Z25" i="2"/>
  <c r="Y25" i="2"/>
  <c r="X25" i="2"/>
  <c r="W25" i="2"/>
  <c r="U25" i="2"/>
  <c r="T25" i="2"/>
  <c r="S25" i="2"/>
  <c r="R25" i="2"/>
  <c r="Q25" i="2"/>
  <c r="Z24" i="2"/>
  <c r="Y24" i="2"/>
  <c r="U24" i="2"/>
  <c r="T24" i="2"/>
  <c r="S24" i="2"/>
  <c r="R24" i="2"/>
  <c r="Q24" i="2"/>
  <c r="AB23" i="2"/>
  <c r="AA23" i="2"/>
  <c r="Z23" i="2"/>
  <c r="Y23" i="2"/>
  <c r="X23" i="2"/>
  <c r="W23" i="2"/>
  <c r="U23" i="2"/>
  <c r="T23" i="2"/>
  <c r="S23" i="2"/>
  <c r="R23" i="2"/>
  <c r="Q23" i="2"/>
  <c r="Z22" i="2"/>
  <c r="Y22" i="2"/>
  <c r="U22" i="2"/>
  <c r="T22" i="2"/>
  <c r="AB22" i="2" s="1"/>
  <c r="S22" i="2"/>
  <c r="R22" i="2"/>
  <c r="Q22" i="2"/>
  <c r="U21" i="2"/>
  <c r="Y21" i="2" s="1"/>
  <c r="T21" i="2"/>
  <c r="S21" i="2"/>
  <c r="R21" i="2"/>
  <c r="Q21" i="2"/>
  <c r="U20" i="2"/>
  <c r="Y20" i="2" s="1"/>
  <c r="T20" i="2"/>
  <c r="S20" i="2"/>
  <c r="R20" i="2"/>
  <c r="Q20" i="2"/>
  <c r="U19" i="2"/>
  <c r="Y19" i="2" s="1"/>
  <c r="T19" i="2"/>
  <c r="S19" i="2"/>
  <c r="R19" i="2"/>
  <c r="Q19" i="2"/>
  <c r="AB18" i="2"/>
  <c r="AA18" i="2"/>
  <c r="Z18" i="2"/>
  <c r="Y18" i="2"/>
  <c r="X18" i="2"/>
  <c r="W18" i="2"/>
  <c r="U18" i="2"/>
  <c r="T18" i="2"/>
  <c r="S18" i="2"/>
  <c r="R18" i="2"/>
  <c r="Q18" i="2"/>
  <c r="AA17" i="2"/>
  <c r="Z17" i="2"/>
  <c r="W17" i="2"/>
  <c r="U17" i="2"/>
  <c r="Y17" i="2" s="1"/>
  <c r="T17" i="2"/>
  <c r="S17" i="2"/>
  <c r="R17" i="2"/>
  <c r="X17" i="2" s="1"/>
  <c r="Q17" i="2"/>
  <c r="AB17" i="2" s="1"/>
  <c r="U16" i="2"/>
  <c r="Y16" i="2" s="1"/>
  <c r="T16" i="2"/>
  <c r="S16" i="2"/>
  <c r="R16" i="2"/>
  <c r="Q16" i="2"/>
  <c r="U15" i="2"/>
  <c r="Y15" i="2" s="1"/>
  <c r="T15" i="2"/>
  <c r="S15" i="2"/>
  <c r="R15" i="2"/>
  <c r="Q15" i="2"/>
  <c r="AB14" i="2"/>
  <c r="AA14" i="2"/>
  <c r="Z14" i="2"/>
  <c r="Y14" i="2"/>
  <c r="X14" i="2"/>
  <c r="W14" i="2"/>
  <c r="U14" i="2"/>
  <c r="T14" i="2"/>
  <c r="S14" i="2"/>
  <c r="R14" i="2"/>
  <c r="Q14" i="2"/>
  <c r="U13" i="2"/>
  <c r="Y13" i="2" s="1"/>
  <c r="T13" i="2"/>
  <c r="S13" i="2"/>
  <c r="R13" i="2"/>
  <c r="Q13" i="2"/>
  <c r="Z12" i="2"/>
  <c r="Y12" i="2"/>
  <c r="U12" i="2"/>
  <c r="T12" i="2"/>
  <c r="S12" i="2"/>
  <c r="R12" i="2"/>
  <c r="Q12" i="2"/>
  <c r="Z11" i="2"/>
  <c r="Y11" i="2"/>
  <c r="U11" i="2"/>
  <c r="T11" i="2"/>
  <c r="S11" i="2"/>
  <c r="R11" i="2"/>
  <c r="Q11" i="2"/>
  <c r="Z10" i="2"/>
  <c r="Y10" i="2"/>
  <c r="U10" i="2"/>
  <c r="T10" i="2"/>
  <c r="AB10" i="2" s="1"/>
  <c r="S10" i="2"/>
  <c r="R10" i="2"/>
  <c r="Q10" i="2"/>
  <c r="Z9" i="2"/>
  <c r="Y9" i="2"/>
  <c r="U9" i="2"/>
  <c r="T9" i="2"/>
  <c r="AB9" i="2" s="1"/>
  <c r="S9" i="2"/>
  <c r="R9" i="2"/>
  <c r="Q9" i="2"/>
  <c r="Z8" i="2"/>
  <c r="Y8" i="2"/>
  <c r="U8" i="2"/>
  <c r="T8" i="2"/>
  <c r="AB8" i="2" s="1"/>
  <c r="S8" i="2"/>
  <c r="R8" i="2"/>
  <c r="Q8" i="2"/>
  <c r="Z7" i="2"/>
  <c r="Y7" i="2"/>
  <c r="U7" i="2"/>
  <c r="T7" i="2"/>
  <c r="AB7" i="2" s="1"/>
  <c r="S7" i="2"/>
  <c r="R7" i="2"/>
  <c r="Q7" i="2"/>
  <c r="Z6" i="2"/>
  <c r="Y6" i="2"/>
  <c r="U6" i="2"/>
  <c r="T6" i="2"/>
  <c r="AB6" i="2" s="1"/>
  <c r="S6" i="2"/>
  <c r="R6" i="2"/>
  <c r="Q6" i="2"/>
  <c r="AA6" i="2" s="1"/>
  <c r="Z5" i="2"/>
  <c r="Y5" i="2"/>
  <c r="U5" i="2"/>
  <c r="T5" i="2"/>
  <c r="AB5" i="2" s="1"/>
  <c r="S5" i="2"/>
  <c r="R5" i="2"/>
  <c r="Q5" i="2"/>
  <c r="Z4" i="2"/>
  <c r="Y4" i="2"/>
  <c r="U4" i="2"/>
  <c r="T4" i="2"/>
  <c r="AB4" i="2" s="1"/>
  <c r="S4" i="2"/>
  <c r="R4" i="2"/>
  <c r="Q4" i="2"/>
  <c r="Z3" i="2"/>
  <c r="Y3" i="2"/>
  <c r="U3" i="2"/>
  <c r="T3" i="2"/>
  <c r="AB3" i="2" s="1"/>
  <c r="S3" i="2"/>
  <c r="R3" i="2"/>
  <c r="Q3" i="2"/>
  <c r="Z2" i="2"/>
  <c r="Y2" i="2"/>
  <c r="U2" i="2"/>
  <c r="T2" i="2"/>
  <c r="AB2" i="2" s="1"/>
  <c r="S2" i="2"/>
  <c r="R2" i="2"/>
  <c r="Q2" i="2"/>
  <c r="AA12" i="2" l="1"/>
  <c r="AA11" i="2"/>
  <c r="AA24" i="2"/>
  <c r="AB15" i="2"/>
  <c r="AA21" i="2"/>
  <c r="AA19" i="2"/>
  <c r="AA2" i="2"/>
  <c r="AA15" i="2"/>
  <c r="AB19" i="2"/>
  <c r="AA22" i="2"/>
  <c r="Z15" i="2"/>
  <c r="AA4" i="2"/>
  <c r="C24" i="2"/>
  <c r="AA5" i="2"/>
  <c r="AA16" i="2"/>
  <c r="AB16" i="2"/>
  <c r="AA3" i="2"/>
  <c r="AA7" i="2"/>
  <c r="Z16" i="2"/>
  <c r="AA9" i="2"/>
  <c r="AB21" i="2"/>
  <c r="AA26" i="2"/>
  <c r="AA8" i="2"/>
  <c r="AA10" i="2"/>
  <c r="AB20" i="2"/>
  <c r="A28" i="2"/>
  <c r="Z13" i="2"/>
  <c r="AA13" i="2"/>
  <c r="AB12" i="2"/>
  <c r="Z20" i="2"/>
  <c r="AB13" i="2"/>
  <c r="AB24" i="2"/>
  <c r="AB11" i="2"/>
  <c r="Z21" i="2"/>
  <c r="Z19" i="2"/>
  <c r="AA20" i="2"/>
  <c r="C28" i="2" l="1"/>
  <c r="D24" i="2"/>
  <c r="D22" i="2"/>
  <c r="D21" i="2"/>
  <c r="D20" i="2"/>
  <c r="D19" i="2"/>
  <c r="D18" i="2"/>
  <c r="D17" i="2"/>
  <c r="D16" i="2"/>
  <c r="D15" i="2"/>
  <c r="D13" i="2"/>
  <c r="D12" i="2"/>
  <c r="D11" i="2"/>
  <c r="D10" i="2"/>
  <c r="D9" i="2"/>
  <c r="D8" i="2"/>
  <c r="D7" i="2"/>
  <c r="D6" i="2"/>
  <c r="D5" i="2"/>
  <c r="D4" i="2"/>
  <c r="D3" i="2"/>
  <c r="D2" i="2"/>
  <c r="X12" i="2" l="1"/>
  <c r="W12" i="2"/>
  <c r="X15" i="2"/>
  <c r="W15" i="2"/>
  <c r="X16" i="2"/>
  <c r="W16" i="2"/>
  <c r="X11" i="2"/>
  <c r="W11" i="2"/>
  <c r="W5" i="2"/>
  <c r="X5" i="2"/>
  <c r="X13" i="2"/>
  <c r="W13" i="2"/>
  <c r="X4" i="2"/>
  <c r="W4" i="2"/>
  <c r="W6" i="2"/>
  <c r="X6" i="2"/>
  <c r="X19" i="2"/>
  <c r="W19" i="2"/>
  <c r="X20" i="2"/>
  <c r="W20" i="2"/>
  <c r="W7" i="2"/>
  <c r="X7" i="2"/>
  <c r="W8" i="2"/>
  <c r="X8" i="2"/>
  <c r="X21" i="2"/>
  <c r="W21" i="2"/>
  <c r="X10" i="2"/>
  <c r="W10" i="2"/>
  <c r="W3" i="2"/>
  <c r="X3" i="2"/>
  <c r="X9" i="2"/>
  <c r="W9" i="2"/>
  <c r="W22" i="2"/>
  <c r="X22" i="2"/>
  <c r="X24" i="2"/>
  <c r="W24" i="2"/>
  <c r="X2" i="2"/>
  <c r="W2" i="2"/>
  <c r="D26" i="2" l="1"/>
  <c r="W26" i="2" l="1"/>
  <c r="X26" i="2"/>
  <c r="D28" i="2"/>
  <c r="J29" i="7" l="1"/>
  <c r="G29" i="7"/>
  <c r="C29" i="7"/>
  <c r="J23" i="7"/>
  <c r="G23" i="7"/>
  <c r="C23" i="7"/>
  <c r="J35" i="7"/>
  <c r="C35" i="7"/>
  <c r="J17" i="7"/>
  <c r="G17" i="7"/>
  <c r="G35" i="7"/>
  <c r="C17" i="7"/>
  <c r="F23" i="7"/>
  <c r="F29" i="7"/>
  <c r="F35" i="7"/>
  <c r="F17" i="7"/>
  <c r="G3" i="7" l="1"/>
  <c r="G3" i="4"/>
  <c r="G83" i="6"/>
  <c r="J61" i="6"/>
  <c r="F3" i="7"/>
  <c r="F3" i="4"/>
  <c r="F83" i="6"/>
  <c r="G61" i="6"/>
  <c r="J76" i="6"/>
  <c r="G3" i="3"/>
  <c r="G76" i="6"/>
  <c r="G53" i="6"/>
  <c r="C76" i="6"/>
  <c r="J10" i="7"/>
  <c r="C90" i="6"/>
  <c r="J45" i="6"/>
  <c r="J69" i="6"/>
  <c r="G45" i="6"/>
  <c r="G90" i="6"/>
  <c r="F45" i="6"/>
  <c r="F69" i="6"/>
  <c r="J3" i="7"/>
  <c r="J3" i="4"/>
  <c r="C69" i="6"/>
  <c r="C3" i="4"/>
  <c r="C61" i="6"/>
  <c r="J3" i="3"/>
  <c r="F3" i="3"/>
  <c r="F76" i="6"/>
  <c r="F53" i="6"/>
  <c r="C3" i="3"/>
  <c r="C53" i="6"/>
  <c r="G10" i="7"/>
  <c r="F90" i="6"/>
  <c r="G69" i="6"/>
  <c r="C10" i="7"/>
  <c r="J90" i="6"/>
  <c r="C45" i="6"/>
  <c r="J83" i="6"/>
  <c r="C3" i="7"/>
  <c r="C83" i="6"/>
  <c r="J53" i="6"/>
  <c r="G27" i="6"/>
  <c r="C27" i="6"/>
  <c r="J20" i="6"/>
  <c r="G20" i="6"/>
  <c r="G37" i="6"/>
  <c r="C37" i="6"/>
  <c r="F27" i="6"/>
  <c r="F20" i="6"/>
  <c r="J37" i="6"/>
  <c r="F37" i="6"/>
  <c r="C20" i="6"/>
  <c r="J27" i="6"/>
  <c r="J13" i="6"/>
  <c r="G13" i="6"/>
  <c r="F13" i="6"/>
  <c r="C13" i="6"/>
  <c r="J3" i="5"/>
  <c r="J3" i="6"/>
  <c r="G3" i="5"/>
  <c r="G3" i="6"/>
  <c r="F3" i="5"/>
  <c r="F3" i="6"/>
  <c r="C3" i="5"/>
  <c r="C3" i="6"/>
  <c r="F61" i="6"/>
  <c r="F10" i="7" l="1"/>
</calcChain>
</file>

<file path=xl/sharedStrings.xml><?xml version="1.0" encoding="utf-8"?>
<sst xmlns="http://schemas.openxmlformats.org/spreadsheetml/2006/main" count="160" uniqueCount="77">
  <si>
    <t>FPGA_MAJ_VER</t>
  </si>
  <si>
    <t>FPGA_MIN_VER</t>
  </si>
  <si>
    <t>RD</t>
  </si>
  <si>
    <t>WHO_I_AM</t>
  </si>
  <si>
    <t>WR</t>
  </si>
  <si>
    <t>I2C_M_SET</t>
  </si>
  <si>
    <t>RW</t>
  </si>
  <si>
    <t>I2C_M_CMD</t>
  </si>
  <si>
    <t>WC</t>
  </si>
  <si>
    <t>ID_LSB</t>
  </si>
  <si>
    <t>ID_MSB</t>
  </si>
  <si>
    <t>I2C_M_DATA_WR</t>
  </si>
  <si>
    <t>I2C_M_DATA_RD</t>
  </si>
  <si>
    <t>HW_SET</t>
  </si>
  <si>
    <t>HW_INFO</t>
  </si>
  <si>
    <t>HW_VER</t>
  </si>
  <si>
    <t>HW_CUSTOM</t>
  </si>
  <si>
    <t>ID_CUSTOM</t>
  </si>
  <si>
    <t>FPGA_BETA_REVISION</t>
  </si>
  <si>
    <t>FPGA_BETA_REV</t>
  </si>
  <si>
    <t>I2C_M_REG_ADDR</t>
  </si>
  <si>
    <t>I2C_M_SLAVE_ADDR</t>
  </si>
  <si>
    <t>63 Byte Verbose</t>
  </si>
  <si>
    <t>FPGA_REV</t>
  </si>
  <si>
    <t>FPGA_REVISION</t>
  </si>
  <si>
    <t>Type</t>
  </si>
  <si>
    <t>Addr (dec)</t>
  </si>
  <si>
    <t>Address (hex)</t>
  </si>
  <si>
    <t>Address Declaration</t>
  </si>
  <si>
    <t>Port Declaration</t>
  </si>
  <si>
    <t>Internal signal declaration</t>
  </si>
  <si>
    <t>Write</t>
  </si>
  <si>
    <t>Read</t>
  </si>
  <si>
    <t>Address name</t>
  </si>
  <si>
    <t>Port Name</t>
  </si>
  <si>
    <t>Dir</t>
  </si>
  <si>
    <t>Output assignement</t>
  </si>
  <si>
    <t>Register Name</t>
  </si>
  <si>
    <t>Internal signal name</t>
  </si>
  <si>
    <t>bit[0]</t>
  </si>
  <si>
    <t>bit[1]</t>
  </si>
  <si>
    <t>Default value</t>
  </si>
  <si>
    <t>0x10</t>
  </si>
  <si>
    <t>0x02</t>
  </si>
  <si>
    <t>See details</t>
  </si>
  <si>
    <t>0xFF</t>
  </si>
  <si>
    <t>0x00</t>
  </si>
  <si>
    <t>NAME</t>
  </si>
  <si>
    <t>ADDR</t>
  </si>
  <si>
    <t>Default</t>
  </si>
  <si>
    <t>Item</t>
  </si>
  <si>
    <t>-</t>
  </si>
  <si>
    <t>DIRECT</t>
  </si>
  <si>
    <t>I2C address of slave device (7 bits)</t>
  </si>
  <si>
    <t>Address of the target register in the slave device</t>
  </si>
  <si>
    <t>Value to be written in the target register in the slave device</t>
  </si>
  <si>
    <t>Value read from the target register in the slave device</t>
  </si>
  <si>
    <t>"1" - starts a read operation (self clear bit)</t>
  </si>
  <si>
    <t xml:space="preserve"> "1" - starts a write operation (self clear bit)</t>
  </si>
  <si>
    <t>I2C_M_SLAVE_ADDRESS</t>
  </si>
  <si>
    <t>I2C_M_REG_ADDRESS</t>
  </si>
  <si>
    <t>I2C_M_DATA_WRITE</t>
  </si>
  <si>
    <t>I2C_M_DATA_READ</t>
  </si>
  <si>
    <t>ASCII character from identification phraseal string
The current value is a character from a string that contains a phraseal description of the design.
It is a "Rolling register": every time a charachter is read, the following one in the string fills the register. 
When any another register has been accessed, the string pointer returns to zero and the value returns to the first character in the string</t>
  </si>
  <si>
    <t>FPGA Beta Release number
Used for identification of Beta Release related to current Major, Minor and Revision numbers declared in rescpective registers</t>
  </si>
  <si>
    <t>FPGA revision number
Current FPGA design revision number. It changes only for esthetic changes, not impacting in any functionalities.</t>
  </si>
  <si>
    <t>FPGA design minor version number
Current FPGA design minor version number. It changes on bux fixes or improvements not affecting core functionalities.</t>
  </si>
  <si>
    <t>FPGA design major version number
Current FPGA design major version number. It changes on strong improvements or modifications that affect core functionalities.</t>
  </si>
  <si>
    <t>Board version identifier
Used to identify the board version. When 0xFF, the board doesn't offer an identifier to FPGA.</t>
  </si>
  <si>
    <t>Board hardware customization identifier
Used to identify the hardware customization of the board. When 0x00, the board is in its original configuration.</t>
  </si>
  <si>
    <t>Board characterization identifier
Used to identify the board. When 0x00, the board doesn't offer an identifier to FPGA.</t>
  </si>
  <si>
    <t>"0"</t>
  </si>
  <si>
    <t xml:space="preserve">Identification of design - MSB part
</t>
  </si>
  <si>
    <t xml:space="preserve">Identification of design - LSB part
</t>
  </si>
  <si>
    <t xml:space="preserve">Design Customisation
</t>
  </si>
  <si>
    <t>Board hardware settings
Just a set of bits useful for hardware settings</t>
  </si>
  <si>
    <t>"0" - Normal operation slave device is automatically read) 
"1" - I2C Master is driven by registers (automatic read operations are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</si>
</sst>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4"/>
      <color theme="4" tint="-0.499984740745262"/>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37">
    <border>
      <left/>
      <right/>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140">
    <xf numFmtId="0" fontId="0" fillId="0" borderId="0" xfId="0"/>
    <xf numFmtId="0" fontId="1" fillId="0" borderId="0" xfId="0" applyFont="1" applyAlignment="1">
      <alignment horizontal="center"/>
    </xf>
    <xf numFmtId="0" fontId="0" fillId="0" borderId="0" xfId="0" applyAlignment="1"/>
    <xf numFmtId="0" fontId="0" fillId="0" borderId="0" xfId="0" applyBorder="1" applyAlignment="1">
      <alignment horizontal="center"/>
    </xf>
    <xf numFmtId="0" fontId="0" fillId="0" borderId="0" xfId="0" applyAlignment="1">
      <alignment horizontal="center"/>
    </xf>
    <xf numFmtId="0" fontId="0" fillId="0" borderId="0" xfId="0" applyNumberFormat="1" applyFont="1" applyAlignment="1">
      <alignment horizontal="left"/>
    </xf>
    <xf numFmtId="0" fontId="0" fillId="0" borderId="0" xfId="0" applyNumberFormat="1" applyAlignment="1">
      <alignment horizontal="left"/>
    </xf>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NumberFormat="1" applyFont="1" applyAlignment="1">
      <alignment horizontal="left" vertical="top" wrapText="1"/>
    </xf>
    <xf numFmtId="0" fontId="0"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0" xfId="0" applyBorder="1" applyAlignment="1">
      <alignment horizontal="center"/>
    </xf>
    <xf numFmtId="0" fontId="0" fillId="0" borderId="0" xfId="0" applyAlignment="1">
      <alignment horizontal="center"/>
    </xf>
    <xf numFmtId="0" fontId="0" fillId="9" borderId="0" xfId="0" applyFill="1"/>
    <xf numFmtId="0" fontId="0" fillId="10" borderId="0" xfId="0" applyFill="1"/>
    <xf numFmtId="0" fontId="1" fillId="10" borderId="0" xfId="0" applyFont="1" applyFill="1" applyAlignment="1">
      <alignment horizontal="center" vertical="top" wrapText="1"/>
    </xf>
    <xf numFmtId="0" fontId="0" fillId="10" borderId="0" xfId="0" applyFill="1" applyAlignment="1">
      <alignment horizontal="center"/>
    </xf>
    <xf numFmtId="0" fontId="1" fillId="9" borderId="0" xfId="0" applyFont="1" applyFill="1" applyAlignment="1">
      <alignment horizontal="center" vertical="top" wrapText="1"/>
    </xf>
    <xf numFmtId="0" fontId="0" fillId="9" borderId="0" xfId="0" applyFill="1" applyAlignment="1">
      <alignment horizontal="center"/>
    </xf>
    <xf numFmtId="0" fontId="0" fillId="10" borderId="8" xfId="0" applyFill="1" applyBorder="1" applyAlignment="1">
      <alignment horizontal="center"/>
    </xf>
    <xf numFmtId="0" fontId="0" fillId="10" borderId="4" xfId="0" applyFill="1" applyBorder="1"/>
    <xf numFmtId="0" fontId="0" fillId="10" borderId="25" xfId="0" applyFill="1" applyBorder="1"/>
    <xf numFmtId="0" fontId="5" fillId="10" borderId="8" xfId="0" applyFont="1" applyFill="1" applyBorder="1" applyAlignment="1">
      <alignment horizontal="center"/>
    </xf>
    <xf numFmtId="0" fontId="0" fillId="10" borderId="3" xfId="0" applyFill="1" applyBorder="1" applyAlignment="1">
      <alignment horizontal="center" vertical="top"/>
    </xf>
    <xf numFmtId="0" fontId="0" fillId="10" borderId="8" xfId="0" applyFill="1" applyBorder="1" applyAlignment="1">
      <alignment horizontal="center" vertical="top"/>
    </xf>
    <xf numFmtId="0" fontId="0" fillId="10" borderId="4" xfId="0" applyFill="1" applyBorder="1" applyAlignment="1">
      <alignment vertical="top"/>
    </xf>
    <xf numFmtId="0" fontId="0" fillId="10" borderId="20" xfId="0" applyFill="1" applyBorder="1" applyAlignment="1">
      <alignment horizontal="center" vertical="top"/>
    </xf>
    <xf numFmtId="0" fontId="0" fillId="10" borderId="23" xfId="0" applyFill="1" applyBorder="1" applyAlignment="1">
      <alignment horizontal="center" vertical="top"/>
    </xf>
    <xf numFmtId="0" fontId="3" fillId="10" borderId="21" xfId="0" applyFont="1" applyFill="1" applyBorder="1" applyAlignment="1">
      <alignment horizontal="center" vertical="top"/>
    </xf>
    <xf numFmtId="0" fontId="3" fillId="10" borderId="0" xfId="0" applyFont="1" applyFill="1" applyBorder="1" applyAlignment="1">
      <alignment horizontal="center" vertical="top"/>
    </xf>
    <xf numFmtId="0" fontId="0" fillId="0" borderId="0" xfId="0" applyFill="1"/>
    <xf numFmtId="0" fontId="0" fillId="0" borderId="8" xfId="0" applyFill="1" applyBorder="1" applyAlignment="1">
      <alignment horizontal="center"/>
    </xf>
    <xf numFmtId="0" fontId="0" fillId="0" borderId="0" xfId="0" applyFill="1" applyAlignment="1">
      <alignment horizontal="center"/>
    </xf>
    <xf numFmtId="0" fontId="5" fillId="10" borderId="15" xfId="0" applyFont="1" applyFill="1" applyBorder="1"/>
    <xf numFmtId="0" fontId="5" fillId="10" borderId="16" xfId="0" applyFont="1" applyFill="1" applyBorder="1"/>
    <xf numFmtId="0" fontId="5" fillId="10" borderId="17" xfId="0" applyFont="1" applyFill="1" applyBorder="1"/>
    <xf numFmtId="0" fontId="5" fillId="10" borderId="13" xfId="0" applyFont="1" applyFill="1" applyBorder="1" applyAlignment="1">
      <alignment horizontal="center"/>
    </xf>
    <xf numFmtId="0" fontId="0" fillId="0" borderId="0" xfId="0" applyFill="1" applyAlignment="1">
      <alignment vertical="top"/>
    </xf>
    <xf numFmtId="49" fontId="1" fillId="0" borderId="0" xfId="0" applyNumberFormat="1" applyFont="1" applyAlignment="1">
      <alignment horizontal="center" vertical="top" wrapText="1"/>
    </xf>
    <xf numFmtId="49" fontId="0" fillId="0" borderId="0" xfId="0" applyNumberFormat="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9" borderId="19" xfId="0" applyFont="1" applyFill="1" applyBorder="1" applyAlignment="1">
      <alignment horizontal="center"/>
    </xf>
    <xf numFmtId="0" fontId="1" fillId="9" borderId="18" xfId="0" applyFont="1" applyFill="1" applyBorder="1" applyAlignment="1">
      <alignment horizontal="center"/>
    </xf>
    <xf numFmtId="0" fontId="2" fillId="9" borderId="10" xfId="0" quotePrefix="1" applyFont="1" applyFill="1" applyBorder="1" applyAlignment="1"/>
    <xf numFmtId="0" fontId="2" fillId="9" borderId="11" xfId="0" applyFont="1" applyFill="1" applyBorder="1" applyAlignment="1"/>
    <xf numFmtId="0" fontId="2" fillId="9" borderId="27" xfId="0" applyFont="1" applyFill="1" applyBorder="1" applyAlignment="1">
      <alignment horizontal="center"/>
    </xf>
    <xf numFmtId="0" fontId="4" fillId="11" borderId="13" xfId="0" applyFont="1" applyFill="1" applyBorder="1" applyAlignment="1">
      <alignment horizontal="center"/>
    </xf>
    <xf numFmtId="0" fontId="1" fillId="9" borderId="6" xfId="0" applyFont="1" applyFill="1" applyBorder="1" applyAlignment="1">
      <alignment horizontal="center"/>
    </xf>
    <xf numFmtId="0" fontId="1" fillId="9" borderId="1" xfId="0" applyFont="1" applyFill="1" applyBorder="1" applyAlignment="1">
      <alignment horizontal="center"/>
    </xf>
    <xf numFmtId="0" fontId="1" fillId="9" borderId="2" xfId="0" applyFont="1" applyFill="1" applyBorder="1" applyAlignment="1">
      <alignment horizontal="center"/>
    </xf>
    <xf numFmtId="0" fontId="1" fillId="9" borderId="7" xfId="0" applyFont="1" applyFill="1" applyBorder="1" applyAlignment="1">
      <alignment horizontal="center"/>
    </xf>
    <xf numFmtId="0" fontId="2" fillId="9" borderId="29" xfId="0" applyFont="1" applyFill="1" applyBorder="1" applyAlignment="1">
      <alignment horizontal="center"/>
    </xf>
    <xf numFmtId="0" fontId="1" fillId="9" borderId="26" xfId="0" applyFont="1" applyFill="1" applyBorder="1" applyAlignment="1">
      <alignment horizontal="center"/>
    </xf>
    <xf numFmtId="0" fontId="2" fillId="9" borderId="5" xfId="0" applyFont="1" applyFill="1" applyBorder="1" applyAlignment="1">
      <alignment horizontal="center"/>
    </xf>
    <xf numFmtId="0" fontId="3" fillId="10" borderId="4" xfId="0" applyFont="1" applyFill="1" applyBorder="1" applyAlignment="1">
      <alignment horizontal="center" vertical="top"/>
    </xf>
    <xf numFmtId="0" fontId="1" fillId="9" borderId="30" xfId="0" applyFont="1" applyFill="1" applyBorder="1" applyAlignment="1">
      <alignment horizontal="center"/>
    </xf>
    <xf numFmtId="0" fontId="2" fillId="9" borderId="10" xfId="0" quotePrefix="1" applyFont="1" applyFill="1" applyBorder="1" applyAlignment="1">
      <alignment horizontal="center"/>
    </xf>
    <xf numFmtId="0" fontId="0" fillId="2" borderId="31" xfId="0" applyFill="1" applyBorder="1" applyAlignment="1">
      <alignment horizontal="center"/>
    </xf>
    <xf numFmtId="49" fontId="0" fillId="2" borderId="31" xfId="0" applyNumberFormat="1" applyFill="1" applyBorder="1" applyAlignment="1">
      <alignment horizontal="center"/>
    </xf>
    <xf numFmtId="0" fontId="0" fillId="3" borderId="31" xfId="0" applyFill="1" applyBorder="1" applyAlignment="1">
      <alignment horizontal="center"/>
    </xf>
    <xf numFmtId="49" fontId="0" fillId="3" borderId="31" xfId="0" quotePrefix="1" applyNumberFormat="1" applyFill="1" applyBorder="1" applyAlignment="1">
      <alignment horizontal="center"/>
    </xf>
    <xf numFmtId="0" fontId="0" fillId="4" borderId="31" xfId="0" applyFill="1" applyBorder="1" applyAlignment="1">
      <alignment horizontal="center"/>
    </xf>
    <xf numFmtId="0" fontId="0" fillId="4" borderId="31" xfId="0" applyFill="1" applyBorder="1"/>
    <xf numFmtId="49" fontId="0" fillId="4" borderId="31" xfId="0" applyNumberFormat="1" applyFill="1" applyBorder="1" applyAlignment="1">
      <alignment horizontal="center"/>
    </xf>
    <xf numFmtId="0" fontId="0" fillId="5" borderId="31" xfId="0" applyFill="1" applyBorder="1" applyAlignment="1">
      <alignment horizontal="center"/>
    </xf>
    <xf numFmtId="49" fontId="0" fillId="5" borderId="31" xfId="0" applyNumberFormat="1" applyFill="1" applyBorder="1" applyAlignment="1">
      <alignment horizontal="center"/>
    </xf>
    <xf numFmtId="0" fontId="0" fillId="6" borderId="31" xfId="0" applyFill="1" applyBorder="1" applyAlignment="1">
      <alignment horizontal="center"/>
    </xf>
    <xf numFmtId="49" fontId="0" fillId="6" borderId="31" xfId="0" applyNumberFormat="1" applyFill="1" applyBorder="1" applyAlignment="1">
      <alignment horizontal="center"/>
    </xf>
    <xf numFmtId="0" fontId="0" fillId="7" borderId="31" xfId="0" applyFill="1" applyBorder="1" applyAlignment="1">
      <alignment horizontal="center"/>
    </xf>
    <xf numFmtId="49" fontId="0" fillId="7" borderId="31" xfId="0" applyNumberFormat="1" applyFill="1" applyBorder="1" applyAlignment="1">
      <alignment horizontal="center"/>
    </xf>
    <xf numFmtId="0" fontId="0" fillId="8" borderId="31" xfId="0" applyFill="1" applyBorder="1" applyAlignment="1">
      <alignment horizontal="center"/>
    </xf>
    <xf numFmtId="49" fontId="0" fillId="8" borderId="31" xfId="0" applyNumberFormat="1" applyFill="1" applyBorder="1" applyAlignment="1">
      <alignment horizontal="center"/>
    </xf>
    <xf numFmtId="49" fontId="1" fillId="0" borderId="0" xfId="0" applyNumberFormat="1" applyFont="1" applyAlignment="1">
      <alignment horizontal="left" vertical="top" wrapText="1"/>
    </xf>
    <xf numFmtId="49" fontId="0" fillId="2" borderId="31" xfId="0" applyNumberFormat="1" applyFill="1" applyBorder="1"/>
    <xf numFmtId="49" fontId="0" fillId="3" borderId="31" xfId="0" applyNumberFormat="1" applyFill="1" applyBorder="1"/>
    <xf numFmtId="49" fontId="0" fillId="0" borderId="0" xfId="0" applyNumberFormat="1"/>
    <xf numFmtId="49" fontId="0" fillId="4" borderId="31" xfId="0" applyNumberFormat="1" applyFill="1" applyBorder="1"/>
    <xf numFmtId="49" fontId="0" fillId="5" borderId="31" xfId="0" applyNumberFormat="1" applyFill="1" applyBorder="1"/>
    <xf numFmtId="49" fontId="0" fillId="6" borderId="31" xfId="0" applyNumberFormat="1" applyFill="1" applyBorder="1"/>
    <xf numFmtId="49" fontId="0" fillId="7" borderId="31" xfId="0" applyNumberFormat="1" applyFill="1" applyBorder="1"/>
    <xf numFmtId="49" fontId="0" fillId="8" borderId="31" xfId="0" applyNumberFormat="1" applyFill="1" applyBorder="1"/>
    <xf numFmtId="0" fontId="0" fillId="2" borderId="31" xfId="0" applyFill="1" applyBorder="1" applyAlignment="1">
      <alignment horizontal="center"/>
    </xf>
    <xf numFmtId="0" fontId="0" fillId="3" borderId="31" xfId="0" applyFill="1" applyBorder="1" applyAlignment="1">
      <alignment horizontal="center"/>
    </xf>
    <xf numFmtId="0" fontId="0" fillId="0" borderId="0" xfId="0" applyBorder="1" applyAlignment="1">
      <alignment horizontal="center"/>
    </xf>
    <xf numFmtId="0" fontId="0" fillId="8" borderId="31" xfId="0" applyFill="1" applyBorder="1" applyAlignment="1">
      <alignment horizontal="center"/>
    </xf>
    <xf numFmtId="0" fontId="0" fillId="5" borderId="31" xfId="0" applyFill="1" applyBorder="1" applyAlignment="1">
      <alignment horizontal="center"/>
    </xf>
    <xf numFmtId="0" fontId="0" fillId="6" borderId="31" xfId="0" applyFill="1" applyBorder="1" applyAlignment="1">
      <alignment horizontal="center"/>
    </xf>
    <xf numFmtId="0" fontId="0" fillId="5" borderId="32" xfId="0" applyFill="1" applyBorder="1" applyAlignment="1">
      <alignment horizontal="center"/>
    </xf>
    <xf numFmtId="0" fontId="0" fillId="5" borderId="1" xfId="0" applyFill="1" applyBorder="1" applyAlignment="1">
      <alignment horizontal="center"/>
    </xf>
    <xf numFmtId="0" fontId="0" fillId="5" borderId="33" xfId="0" applyFill="1" applyBorder="1" applyAlignment="1">
      <alignment horizontal="center"/>
    </xf>
    <xf numFmtId="0" fontId="0" fillId="7" borderId="31" xfId="0" applyFill="1" applyBorder="1" applyAlignment="1">
      <alignment horizontal="center"/>
    </xf>
    <xf numFmtId="0" fontId="2" fillId="9" borderId="10" xfId="0" quotePrefix="1"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10" borderId="23" xfId="0" applyFill="1" applyBorder="1" applyAlignment="1">
      <alignment vertical="top" wrapText="1"/>
    </xf>
    <xf numFmtId="0" fontId="0" fillId="10" borderId="0" xfId="0" applyFill="1" applyBorder="1" applyAlignment="1">
      <alignment vertical="top" wrapText="1"/>
    </xf>
    <xf numFmtId="0" fontId="0" fillId="10" borderId="24" xfId="0" applyFill="1" applyBorder="1" applyAlignment="1">
      <alignment vertical="top" wrapText="1"/>
    </xf>
    <xf numFmtId="0" fontId="0" fillId="10" borderId="3" xfId="0" applyFill="1" applyBorder="1" applyAlignment="1">
      <alignment vertical="top" wrapText="1"/>
    </xf>
    <xf numFmtId="0" fontId="0" fillId="10" borderId="4" xfId="0" applyFill="1" applyBorder="1" applyAlignment="1">
      <alignment vertical="top" wrapText="1"/>
    </xf>
    <xf numFmtId="0" fontId="0" fillId="10" borderId="25" xfId="0" applyFill="1" applyBorder="1" applyAlignment="1">
      <alignment vertical="top" wrapText="1"/>
    </xf>
    <xf numFmtId="0" fontId="4" fillId="11" borderId="15" xfId="0" applyFont="1" applyFill="1" applyBorder="1" applyAlignment="1">
      <alignment horizontal="left"/>
    </xf>
    <xf numFmtId="0" fontId="4" fillId="11" borderId="16" xfId="0" applyFont="1" applyFill="1" applyBorder="1" applyAlignment="1">
      <alignment horizontal="left"/>
    </xf>
    <xf numFmtId="0" fontId="4" fillId="11" borderId="17" xfId="0" applyFont="1" applyFill="1" applyBorder="1" applyAlignment="1">
      <alignment horizontal="left"/>
    </xf>
    <xf numFmtId="0" fontId="4" fillId="11" borderId="15" xfId="0" applyFont="1" applyFill="1" applyBorder="1" applyAlignment="1">
      <alignment horizontal="center"/>
    </xf>
    <xf numFmtId="0" fontId="4" fillId="11" borderId="17" xfId="0" applyFont="1" applyFill="1" applyBorder="1" applyAlignment="1">
      <alignment horizontal="center"/>
    </xf>
    <xf numFmtId="0" fontId="5" fillId="10" borderId="15" xfId="0" applyFont="1" applyFill="1" applyBorder="1" applyAlignment="1">
      <alignment horizontal="center"/>
    </xf>
    <xf numFmtId="0" fontId="5" fillId="10" borderId="17" xfId="0" applyFont="1" applyFill="1" applyBorder="1" applyAlignment="1">
      <alignment horizontal="center"/>
    </xf>
    <xf numFmtId="0" fontId="2" fillId="9" borderId="3" xfId="0" quotePrefix="1" applyFont="1" applyFill="1" applyBorder="1" applyAlignment="1">
      <alignment horizontal="center"/>
    </xf>
    <xf numFmtId="0" fontId="2" fillId="9" borderId="4" xfId="0" applyFont="1" applyFill="1" applyBorder="1" applyAlignment="1">
      <alignment horizontal="center"/>
    </xf>
    <xf numFmtId="0" fontId="2" fillId="9" borderId="25" xfId="0" applyFont="1" applyFill="1" applyBorder="1" applyAlignment="1">
      <alignment horizontal="center"/>
    </xf>
    <xf numFmtId="0" fontId="0" fillId="10" borderId="0" xfId="0" applyFill="1" applyBorder="1" applyAlignment="1">
      <alignment horizontal="left" vertical="center" wrapText="1"/>
    </xf>
    <xf numFmtId="0" fontId="0" fillId="10" borderId="24" xfId="0" applyFill="1" applyBorder="1" applyAlignment="1">
      <alignment horizontal="left" vertical="center" wrapText="1"/>
    </xf>
    <xf numFmtId="0" fontId="0" fillId="10" borderId="4" xfId="0" applyFill="1" applyBorder="1" applyAlignment="1">
      <alignment horizontal="left" vertical="center" wrapText="1"/>
    </xf>
    <xf numFmtId="0" fontId="0" fillId="10" borderId="25" xfId="0" applyFill="1" applyBorder="1" applyAlignment="1">
      <alignment horizontal="left" vertical="center" wrapText="1"/>
    </xf>
    <xf numFmtId="0" fontId="0" fillId="10" borderId="21" xfId="0" applyFill="1" applyBorder="1" applyAlignment="1">
      <alignment horizontal="left" vertical="center" wrapText="1"/>
    </xf>
    <xf numFmtId="0" fontId="0" fillId="10" borderId="22" xfId="0" applyFill="1" applyBorder="1" applyAlignment="1">
      <alignment horizontal="left" vertical="center" wrapText="1"/>
    </xf>
    <xf numFmtId="0" fontId="5" fillId="10" borderId="15" xfId="0" applyFont="1" applyFill="1" applyBorder="1" applyAlignment="1">
      <alignment horizontal="left"/>
    </xf>
    <xf numFmtId="0" fontId="5" fillId="10" borderId="16" xfId="0" applyFont="1" applyFill="1" applyBorder="1" applyAlignment="1">
      <alignment horizontal="left"/>
    </xf>
    <xf numFmtId="0" fontId="5" fillId="10" borderId="17" xfId="0" applyFont="1" applyFill="1" applyBorder="1" applyAlignment="1">
      <alignment horizontal="left"/>
    </xf>
    <xf numFmtId="0" fontId="0" fillId="10" borderId="21" xfId="0" applyFill="1" applyBorder="1" applyAlignment="1">
      <alignment horizontal="left" vertical="top" wrapText="1"/>
    </xf>
    <xf numFmtId="0" fontId="0" fillId="10" borderId="22" xfId="0" applyFill="1" applyBorder="1" applyAlignment="1">
      <alignment horizontal="left" vertical="top" wrapText="1"/>
    </xf>
    <xf numFmtId="0" fontId="0" fillId="10" borderId="0" xfId="0" applyFill="1" applyBorder="1" applyAlignment="1">
      <alignment horizontal="left" vertical="top" wrapText="1"/>
    </xf>
    <xf numFmtId="0" fontId="0" fillId="10" borderId="24" xfId="0" applyFill="1" applyBorder="1" applyAlignment="1">
      <alignment horizontal="left" vertical="top" wrapText="1"/>
    </xf>
    <xf numFmtId="0" fontId="0" fillId="10" borderId="20" xfId="0" applyFill="1" applyBorder="1" applyAlignment="1">
      <alignment horizontal="center" vertical="top"/>
    </xf>
    <xf numFmtId="0" fontId="0" fillId="10" borderId="23" xfId="0" applyFill="1" applyBorder="1" applyAlignment="1">
      <alignment horizontal="center" vertical="top"/>
    </xf>
    <xf numFmtId="0" fontId="3" fillId="10" borderId="21" xfId="0" applyFont="1" applyFill="1" applyBorder="1" applyAlignment="1">
      <alignment horizontal="center" vertical="top"/>
    </xf>
    <xf numFmtId="0" fontId="3" fillId="10" borderId="0" xfId="0" applyFont="1" applyFill="1" applyBorder="1" applyAlignment="1">
      <alignment horizontal="center" vertical="top"/>
    </xf>
    <xf numFmtId="0" fontId="2" fillId="9" borderId="28" xfId="0" applyFont="1" applyFill="1" applyBorder="1" applyAlignment="1">
      <alignment horizontal="center"/>
    </xf>
    <xf numFmtId="0" fontId="0" fillId="10" borderId="20" xfId="0" applyFill="1" applyBorder="1" applyAlignment="1">
      <alignment horizontal="left" vertical="top"/>
    </xf>
    <xf numFmtId="0" fontId="0" fillId="10" borderId="21" xfId="0" applyFill="1" applyBorder="1" applyAlignment="1">
      <alignment horizontal="left" vertical="top"/>
    </xf>
    <xf numFmtId="0" fontId="0" fillId="10" borderId="22" xfId="0" applyFill="1" applyBorder="1" applyAlignment="1">
      <alignment horizontal="left" vertical="top"/>
    </xf>
    <xf numFmtId="0" fontId="1" fillId="9" borderId="34" xfId="0" applyFont="1" applyFill="1" applyBorder="1" applyAlignment="1">
      <alignment horizontal="center"/>
    </xf>
    <xf numFmtId="0" fontId="1" fillId="9" borderId="35" xfId="0" applyFont="1" applyFill="1" applyBorder="1" applyAlignment="1">
      <alignment horizontal="center"/>
    </xf>
    <xf numFmtId="0" fontId="2" fillId="9" borderId="36" xfId="0" quotePrefix="1" applyFont="1" applyFill="1" applyBorder="1" applyAlignment="1"/>
    <xf numFmtId="0" fontId="2" fillId="9" borderId="5" xfId="0" applyFont="1" applyFill="1" applyBorder="1" applyAlignment="1"/>
    <xf numFmtId="0" fontId="2" fillId="9" borderId="27"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tabSelected="1" workbookViewId="0">
      <selection activeCell="K38" sqref="K38"/>
    </sheetView>
  </sheetViews>
  <sheetFormatPr defaultRowHeight="15" x14ac:dyDescent="0.25"/>
  <cols>
    <col min="1" max="1" width="9.140625" style="16"/>
    <col min="2" max="2" width="1.7109375" style="17" customWidth="1"/>
    <col min="4" max="4" width="10.7109375" style="4" customWidth="1"/>
    <col min="5" max="5" width="7.42578125" style="4" customWidth="1"/>
    <col min="6" max="6" width="26.42578125" style="79" customWidth="1"/>
    <col min="7" max="14" width="9.85546875" customWidth="1"/>
    <col min="15" max="15" width="23.5703125" style="42" customWidth="1"/>
    <col min="16" max="16" width="6.140625" customWidth="1"/>
    <col min="17" max="17" width="32" style="11" customWidth="1"/>
    <col min="18" max="18" width="35" style="11" customWidth="1"/>
    <col min="19" max="19" width="30.7109375" style="11" customWidth="1"/>
    <col min="20" max="20" width="7.7109375" style="11" customWidth="1"/>
    <col min="21" max="21" width="27.85546875" style="11" customWidth="1"/>
    <col min="22" max="22" width="6.140625" customWidth="1"/>
    <col min="23" max="23" width="80.42578125" style="6" customWidth="1"/>
    <col min="24" max="24" width="97.42578125" style="5" customWidth="1"/>
    <col min="25" max="25" width="83.7109375" style="12" customWidth="1"/>
    <col min="26" max="26" width="68.5703125" style="12" customWidth="1"/>
    <col min="27" max="27" width="118.5703125" style="12" customWidth="1"/>
    <col min="28" max="28" width="57.140625" style="11" customWidth="1"/>
    <col min="29" max="45" width="6.140625" customWidth="1"/>
  </cols>
  <sheetData>
    <row r="1" spans="1:45" s="7" customFormat="1" ht="31.5" customHeight="1" x14ac:dyDescent="0.25">
      <c r="A1" s="20" t="s">
        <v>50</v>
      </c>
      <c r="B1" s="18"/>
      <c r="C1" s="8" t="s">
        <v>26</v>
      </c>
      <c r="D1" s="8" t="s">
        <v>27</v>
      </c>
      <c r="E1" s="8" t="s">
        <v>25</v>
      </c>
      <c r="F1" s="76" t="s">
        <v>37</v>
      </c>
      <c r="G1" s="8">
        <v>7</v>
      </c>
      <c r="H1" s="8">
        <v>6</v>
      </c>
      <c r="I1" s="8">
        <v>5</v>
      </c>
      <c r="J1" s="8">
        <v>4</v>
      </c>
      <c r="K1" s="8">
        <v>3</v>
      </c>
      <c r="L1" s="8">
        <v>2</v>
      </c>
      <c r="M1" s="8">
        <v>1</v>
      </c>
      <c r="N1" s="8">
        <v>0</v>
      </c>
      <c r="O1" s="41" t="s">
        <v>41</v>
      </c>
      <c r="P1" s="8"/>
      <c r="Q1" s="9" t="s">
        <v>34</v>
      </c>
      <c r="R1" s="9" t="s">
        <v>33</v>
      </c>
      <c r="S1" s="9" t="s">
        <v>25</v>
      </c>
      <c r="T1" s="9" t="s">
        <v>35</v>
      </c>
      <c r="U1" s="9" t="s">
        <v>38</v>
      </c>
      <c r="V1" s="8"/>
      <c r="W1" s="10" t="s">
        <v>29</v>
      </c>
      <c r="X1" s="10" t="s">
        <v>28</v>
      </c>
      <c r="Y1" s="9" t="s">
        <v>30</v>
      </c>
      <c r="Z1" s="9" t="s">
        <v>31</v>
      </c>
      <c r="AA1" s="9" t="s">
        <v>32</v>
      </c>
      <c r="AB1" s="9" t="s">
        <v>36</v>
      </c>
      <c r="AC1" s="8"/>
      <c r="AD1" s="8"/>
      <c r="AE1" s="8"/>
      <c r="AF1" s="8"/>
      <c r="AG1" s="8"/>
      <c r="AH1" s="8"/>
      <c r="AI1" s="8"/>
      <c r="AJ1" s="8"/>
      <c r="AK1" s="8"/>
      <c r="AL1" s="8"/>
      <c r="AM1" s="8"/>
      <c r="AN1" s="8"/>
      <c r="AO1" s="8"/>
      <c r="AP1" s="8"/>
      <c r="AQ1" s="8"/>
      <c r="AR1" s="8"/>
      <c r="AS1" s="8"/>
    </row>
    <row r="2" spans="1:45" s="4" customFormat="1" x14ac:dyDescent="0.25">
      <c r="A2" s="21">
        <v>0</v>
      </c>
      <c r="B2" s="19"/>
      <c r="C2" s="61">
        <f>A2</f>
        <v>0</v>
      </c>
      <c r="D2" s="61" t="str">
        <f>"0x"&amp;DEC2HEX(C2,2)</f>
        <v>0x00</v>
      </c>
      <c r="E2" s="61" t="s">
        <v>2</v>
      </c>
      <c r="F2" s="77" t="s">
        <v>3</v>
      </c>
      <c r="G2" s="85" t="s">
        <v>22</v>
      </c>
      <c r="H2" s="85"/>
      <c r="I2" s="85"/>
      <c r="J2" s="85"/>
      <c r="K2" s="85"/>
      <c r="L2" s="85"/>
      <c r="M2" s="85"/>
      <c r="N2" s="85"/>
      <c r="O2" s="62" t="s">
        <v>44</v>
      </c>
      <c r="P2" s="1"/>
      <c r="Q2" s="11" t="str">
        <f t="shared" ref="Q2:Q25" si="0">IF(ISBLANK(F2),"",UPPER(F2)&amp;"_"&amp;IF(E2="RD","i","o"))</f>
        <v>WHO_I_AM_i</v>
      </c>
      <c r="R2" s="11" t="str">
        <f t="shared" ref="R2:R25" si="1">IF(ISBLANK(F2),"",UPPER(F2)&amp;"_ADDR_c")</f>
        <v>WHO_I_AM_ADDR_c</v>
      </c>
      <c r="S2" s="11" t="str">
        <f t="shared" ref="S2:S25" si="2">IF(ISBLANK(F2),"",IF(E2="RD","Read",IF(E2="WR","Write",IF(E2="RW","Read and Write",IF(E2="WC","Write and Clear","")))))</f>
        <v>Read</v>
      </c>
      <c r="T2" s="11" t="str">
        <f t="shared" ref="T2:T25" si="3">IF(ISBLANK(F2),"",IF(E2="RD","in","out"))</f>
        <v>in</v>
      </c>
      <c r="U2" s="11" t="str">
        <f t="shared" ref="U2:U25" si="4">IF(ISBLANK(F2),"",LOWER(F2))</f>
        <v>who_i_am</v>
      </c>
      <c r="V2" s="1"/>
      <c r="W2" s="6" t="str">
        <f t="shared" ref="W2:W25" si="5">IF(ISBLANK(F2),"",Q2&amp;" "&amp;": "&amp;T2&amp;" "&amp;"std_logic_vector(7 downto 0);"&amp;" "&amp;"-- "&amp;D2&amp;" "&amp;"- "&amp;S2)</f>
        <v>WHO_I_AM_i : in std_logic_vector(7 downto 0); -- 0x00 - Read</v>
      </c>
      <c r="X2" s="5" t="str">
        <f t="shared" ref="X2:X25" si="6">IF(ISBLANK(F2),"","constant "&amp;R2&amp;" "&amp;": natural range 0 to 255 :="&amp;" "&amp;C2&amp;";"&amp;" "&amp;"-- "&amp;D2&amp;" "&amp;"- "&amp;S2)</f>
        <v>constant WHO_I_AM_ADDR_c : natural range 0 to 255 := 0; -- 0x00 - Read</v>
      </c>
      <c r="Y2" s="11" t="str">
        <f t="shared" ref="Y2:Y25" si="7">IF(ISBLANK(F2),"",IF(E2="RD","",("signal "&amp;U2&amp;" "&amp;": "&amp;"std_logic_vector(7 downto 0);")))</f>
        <v/>
      </c>
      <c r="Z2" s="11" t="str">
        <f t="shared" ref="Z2:Z25" si="8">IF(ISBLANK(F2),"",IF(E2="RD","",("when "&amp;R2&amp;" "&amp;"=&gt; "&amp;U2&amp;" "&amp;"&lt;= WrData_i;")))</f>
        <v/>
      </c>
      <c r="AA2" s="11" t="str">
        <f t="shared" ref="AA2:AA25" si="9">IF(ISBLANK(F2),"",IF(E2="WR","",("when "&amp;R2&amp;" "&amp;"=&gt; RdData_o &lt;="&amp;" "&amp;IF(E2="RD",Q2&amp;";",U2&amp;";"))))</f>
        <v>when WHO_I_AM_ADDR_c =&gt; RdData_o &lt;= WHO_I_AM_i;</v>
      </c>
      <c r="AB2" s="11" t="str">
        <f t="shared" ref="AB2:AB25" si="10">IF(ISBLANK(F2),"",IF(T2="out",Q2&amp;" "&amp;"&lt;= "&amp;U2&amp;";",""))</f>
        <v/>
      </c>
      <c r="AC2" s="1"/>
      <c r="AD2" s="1"/>
      <c r="AE2" s="1"/>
      <c r="AF2" s="1"/>
      <c r="AG2" s="1"/>
      <c r="AH2" s="1"/>
      <c r="AI2" s="1"/>
      <c r="AJ2" s="1"/>
      <c r="AK2" s="1"/>
      <c r="AL2" s="1"/>
      <c r="AM2" s="1"/>
      <c r="AN2" s="1"/>
      <c r="AO2" s="1"/>
      <c r="AP2" s="1"/>
      <c r="AQ2" s="1"/>
      <c r="AR2" s="1"/>
      <c r="AS2" s="1"/>
    </row>
    <row r="3" spans="1:45" x14ac:dyDescent="0.25">
      <c r="A3" s="21">
        <v>1</v>
      </c>
      <c r="B3" s="19"/>
      <c r="C3" s="61">
        <f t="shared" ref="C3:C28" si="11">A3</f>
        <v>1</v>
      </c>
      <c r="D3" s="61" t="str">
        <f t="shared" ref="D3:D28" si="12">"0x"&amp;DEC2HEX(C3,2)</f>
        <v>0x01</v>
      </c>
      <c r="E3" s="61" t="s">
        <v>2</v>
      </c>
      <c r="F3" s="77" t="s">
        <v>9</v>
      </c>
      <c r="G3" s="85" t="s">
        <v>9</v>
      </c>
      <c r="H3" s="85"/>
      <c r="I3" s="85"/>
      <c r="J3" s="85"/>
      <c r="K3" s="85"/>
      <c r="L3" s="85"/>
      <c r="M3" s="85"/>
      <c r="N3" s="85"/>
      <c r="O3" s="62" t="s">
        <v>42</v>
      </c>
      <c r="P3" s="2"/>
      <c r="Q3" s="11" t="str">
        <f t="shared" si="0"/>
        <v>ID_LSB_i</v>
      </c>
      <c r="R3" s="11" t="str">
        <f t="shared" si="1"/>
        <v>ID_LSB_ADDR_c</v>
      </c>
      <c r="S3" s="11" t="str">
        <f t="shared" si="2"/>
        <v>Read</v>
      </c>
      <c r="T3" s="11" t="str">
        <f t="shared" si="3"/>
        <v>in</v>
      </c>
      <c r="U3" s="11" t="str">
        <f t="shared" si="4"/>
        <v>id_lsb</v>
      </c>
      <c r="V3" s="1"/>
      <c r="W3" s="6" t="str">
        <f t="shared" si="5"/>
        <v>ID_LSB_i : in std_logic_vector(7 downto 0); -- 0x01 - Read</v>
      </c>
      <c r="X3" s="5" t="str">
        <f t="shared" si="6"/>
        <v>constant ID_LSB_ADDR_c : natural range 0 to 255 := 1; -- 0x01 - Read</v>
      </c>
      <c r="Y3" s="11" t="str">
        <f t="shared" si="7"/>
        <v/>
      </c>
      <c r="Z3" s="11" t="str">
        <f t="shared" si="8"/>
        <v/>
      </c>
      <c r="AA3" s="11" t="str">
        <f t="shared" si="9"/>
        <v>when ID_LSB_ADDR_c =&gt; RdData_o &lt;= ID_LSB_i;</v>
      </c>
      <c r="AB3" s="11" t="str">
        <f t="shared" si="10"/>
        <v/>
      </c>
      <c r="AC3" s="2"/>
    </row>
    <row r="4" spans="1:45" x14ac:dyDescent="0.25">
      <c r="A4" s="21">
        <v>2</v>
      </c>
      <c r="B4" s="19"/>
      <c r="C4" s="61">
        <f t="shared" si="11"/>
        <v>2</v>
      </c>
      <c r="D4" s="61" t="str">
        <f t="shared" si="12"/>
        <v>0x02</v>
      </c>
      <c r="E4" s="61" t="s">
        <v>2</v>
      </c>
      <c r="F4" s="77" t="s">
        <v>10</v>
      </c>
      <c r="G4" s="85" t="s">
        <v>10</v>
      </c>
      <c r="H4" s="85"/>
      <c r="I4" s="85"/>
      <c r="J4" s="85"/>
      <c r="K4" s="85"/>
      <c r="L4" s="85"/>
      <c r="M4" s="85"/>
      <c r="N4" s="85"/>
      <c r="O4" s="62" t="s">
        <v>43</v>
      </c>
      <c r="P4" s="15"/>
      <c r="Q4" s="11" t="str">
        <f t="shared" si="0"/>
        <v>ID_MSB_i</v>
      </c>
      <c r="R4" s="11" t="str">
        <f t="shared" si="1"/>
        <v>ID_MSB_ADDR_c</v>
      </c>
      <c r="S4" s="11" t="str">
        <f t="shared" si="2"/>
        <v>Read</v>
      </c>
      <c r="T4" s="11" t="str">
        <f t="shared" si="3"/>
        <v>in</v>
      </c>
      <c r="U4" s="11" t="str">
        <f t="shared" si="4"/>
        <v>id_msb</v>
      </c>
      <c r="V4" s="1"/>
      <c r="W4" s="6" t="str">
        <f t="shared" si="5"/>
        <v>ID_MSB_i : in std_logic_vector(7 downto 0); -- 0x02 - Read</v>
      </c>
      <c r="X4" s="5" t="str">
        <f t="shared" si="6"/>
        <v>constant ID_MSB_ADDR_c : natural range 0 to 255 := 2; -- 0x02 - Read</v>
      </c>
      <c r="Y4" s="11" t="str">
        <f t="shared" si="7"/>
        <v/>
      </c>
      <c r="Z4" s="11" t="str">
        <f t="shared" si="8"/>
        <v/>
      </c>
      <c r="AA4" s="11" t="str">
        <f t="shared" si="9"/>
        <v>when ID_MSB_ADDR_c =&gt; RdData_o &lt;= ID_MSB_i;</v>
      </c>
      <c r="AB4" s="11" t="str">
        <f t="shared" si="10"/>
        <v/>
      </c>
      <c r="AC4" s="4"/>
      <c r="AD4" s="4"/>
      <c r="AE4" s="4"/>
      <c r="AF4" s="4"/>
      <c r="AG4" s="4"/>
      <c r="AH4" s="4"/>
      <c r="AI4" s="4"/>
      <c r="AJ4" s="4"/>
      <c r="AK4" s="4"/>
      <c r="AL4" s="4"/>
      <c r="AM4" s="4"/>
      <c r="AN4" s="4"/>
      <c r="AO4" s="4"/>
      <c r="AP4" s="4"/>
      <c r="AQ4" s="4"/>
      <c r="AR4" s="4"/>
      <c r="AS4" s="4"/>
    </row>
    <row r="5" spans="1:45" x14ac:dyDescent="0.25">
      <c r="A5" s="21">
        <v>3</v>
      </c>
      <c r="B5" s="19"/>
      <c r="C5" s="61">
        <f t="shared" si="11"/>
        <v>3</v>
      </c>
      <c r="D5" s="61" t="str">
        <f t="shared" si="12"/>
        <v>0x03</v>
      </c>
      <c r="E5" s="61" t="s">
        <v>2</v>
      </c>
      <c r="F5" s="77" t="s">
        <v>17</v>
      </c>
      <c r="G5" s="85" t="s">
        <v>17</v>
      </c>
      <c r="H5" s="85"/>
      <c r="I5" s="85"/>
      <c r="J5" s="85"/>
      <c r="K5" s="85"/>
      <c r="L5" s="85"/>
      <c r="M5" s="85"/>
      <c r="N5" s="85"/>
      <c r="O5" s="62" t="s">
        <v>44</v>
      </c>
      <c r="P5" s="15"/>
      <c r="Q5" s="11" t="str">
        <f t="shared" si="0"/>
        <v>ID_CUSTOM_i</v>
      </c>
      <c r="R5" s="11" t="str">
        <f t="shared" si="1"/>
        <v>ID_CUSTOM_ADDR_c</v>
      </c>
      <c r="S5" s="11" t="str">
        <f t="shared" si="2"/>
        <v>Read</v>
      </c>
      <c r="T5" s="11" t="str">
        <f t="shared" si="3"/>
        <v>in</v>
      </c>
      <c r="U5" s="11" t="str">
        <f t="shared" si="4"/>
        <v>id_custom</v>
      </c>
      <c r="V5" s="1"/>
      <c r="W5" s="6" t="str">
        <f t="shared" si="5"/>
        <v>ID_CUSTOM_i : in std_logic_vector(7 downto 0); -- 0x03 - Read</v>
      </c>
      <c r="X5" s="5" t="str">
        <f t="shared" si="6"/>
        <v>constant ID_CUSTOM_ADDR_c : natural range 0 to 255 := 3; -- 0x03 - Read</v>
      </c>
      <c r="Y5" s="11" t="str">
        <f t="shared" si="7"/>
        <v/>
      </c>
      <c r="Z5" s="11" t="str">
        <f t="shared" si="8"/>
        <v/>
      </c>
      <c r="AA5" s="11" t="str">
        <f t="shared" si="9"/>
        <v>when ID_CUSTOM_ADDR_c =&gt; RdData_o &lt;= ID_CUSTOM_i;</v>
      </c>
      <c r="AB5" s="11" t="str">
        <f t="shared" si="10"/>
        <v/>
      </c>
      <c r="AC5" s="4"/>
      <c r="AD5" s="4"/>
      <c r="AE5" s="4"/>
      <c r="AF5" s="4"/>
      <c r="AG5" s="4"/>
      <c r="AH5" s="4"/>
      <c r="AI5" s="4"/>
      <c r="AJ5" s="4"/>
      <c r="AK5" s="4"/>
      <c r="AL5" s="4"/>
      <c r="AM5" s="4"/>
      <c r="AN5" s="4"/>
      <c r="AO5" s="4"/>
      <c r="AP5" s="4"/>
      <c r="AQ5" s="4"/>
      <c r="AR5" s="4"/>
      <c r="AS5" s="4"/>
    </row>
    <row r="6" spans="1:45" x14ac:dyDescent="0.25">
      <c r="A6" s="21">
        <v>4</v>
      </c>
      <c r="B6" s="19"/>
      <c r="C6" s="63">
        <f t="shared" si="11"/>
        <v>4</v>
      </c>
      <c r="D6" s="63" t="str">
        <f t="shared" si="12"/>
        <v>0x04</v>
      </c>
      <c r="E6" s="63" t="s">
        <v>2</v>
      </c>
      <c r="F6" s="78" t="s">
        <v>19</v>
      </c>
      <c r="G6" s="86" t="s">
        <v>18</v>
      </c>
      <c r="H6" s="86"/>
      <c r="I6" s="86"/>
      <c r="J6" s="86"/>
      <c r="K6" s="86"/>
      <c r="L6" s="86"/>
      <c r="M6" s="86"/>
      <c r="N6" s="86"/>
      <c r="O6" s="64" t="s">
        <v>51</v>
      </c>
      <c r="P6" s="15"/>
      <c r="Q6" s="11" t="str">
        <f t="shared" si="0"/>
        <v>FPGA_BETA_REV_i</v>
      </c>
      <c r="R6" s="11" t="str">
        <f t="shared" si="1"/>
        <v>FPGA_BETA_REV_ADDR_c</v>
      </c>
      <c r="S6" s="11" t="str">
        <f t="shared" si="2"/>
        <v>Read</v>
      </c>
      <c r="T6" s="11" t="str">
        <f t="shared" si="3"/>
        <v>in</v>
      </c>
      <c r="U6" s="11" t="str">
        <f t="shared" si="4"/>
        <v>fpga_beta_rev</v>
      </c>
      <c r="V6" s="1"/>
      <c r="W6" s="6" t="str">
        <f t="shared" si="5"/>
        <v>FPGA_BETA_REV_i : in std_logic_vector(7 downto 0); -- 0x04 - Read</v>
      </c>
      <c r="X6" s="5" t="str">
        <f t="shared" si="6"/>
        <v>constant FPGA_BETA_REV_ADDR_c : natural range 0 to 255 := 4; -- 0x04 - Read</v>
      </c>
      <c r="Y6" s="11" t="str">
        <f t="shared" si="7"/>
        <v/>
      </c>
      <c r="Z6" s="11" t="str">
        <f t="shared" si="8"/>
        <v/>
      </c>
      <c r="AA6" s="11" t="str">
        <f t="shared" si="9"/>
        <v>when FPGA_BETA_REV_ADDR_c =&gt; RdData_o &lt;= FPGA_BETA_REV_i;</v>
      </c>
      <c r="AB6" s="11" t="str">
        <f t="shared" si="10"/>
        <v/>
      </c>
      <c r="AC6" s="4"/>
      <c r="AD6" s="4"/>
      <c r="AE6" s="4"/>
      <c r="AF6" s="4"/>
      <c r="AG6" s="4"/>
      <c r="AH6" s="4"/>
      <c r="AI6" s="4"/>
      <c r="AJ6" s="4"/>
      <c r="AK6" s="4"/>
      <c r="AL6" s="4"/>
      <c r="AM6" s="4"/>
      <c r="AN6" s="4"/>
      <c r="AO6" s="4"/>
      <c r="AP6" s="4"/>
      <c r="AQ6" s="4"/>
      <c r="AR6" s="4"/>
      <c r="AS6" s="4"/>
    </row>
    <row r="7" spans="1:45" x14ac:dyDescent="0.25">
      <c r="A7" s="21">
        <v>5</v>
      </c>
      <c r="B7" s="19"/>
      <c r="C7" s="63">
        <f t="shared" si="11"/>
        <v>5</v>
      </c>
      <c r="D7" s="63" t="str">
        <f t="shared" si="12"/>
        <v>0x05</v>
      </c>
      <c r="E7" s="63" t="s">
        <v>2</v>
      </c>
      <c r="F7" s="78" t="s">
        <v>23</v>
      </c>
      <c r="G7" s="86" t="s">
        <v>24</v>
      </c>
      <c r="H7" s="86"/>
      <c r="I7" s="86"/>
      <c r="J7" s="86"/>
      <c r="K7" s="86"/>
      <c r="L7" s="86"/>
      <c r="M7" s="86"/>
      <c r="N7" s="86"/>
      <c r="O7" s="64" t="s">
        <v>51</v>
      </c>
      <c r="P7" s="15"/>
      <c r="Q7" s="11" t="str">
        <f t="shared" si="0"/>
        <v>FPGA_REV_i</v>
      </c>
      <c r="R7" s="11" t="str">
        <f t="shared" si="1"/>
        <v>FPGA_REV_ADDR_c</v>
      </c>
      <c r="S7" s="11" t="str">
        <f t="shared" si="2"/>
        <v>Read</v>
      </c>
      <c r="T7" s="11" t="str">
        <f t="shared" si="3"/>
        <v>in</v>
      </c>
      <c r="U7" s="11" t="str">
        <f t="shared" si="4"/>
        <v>fpga_rev</v>
      </c>
      <c r="V7" s="1"/>
      <c r="W7" s="6" t="str">
        <f t="shared" si="5"/>
        <v>FPGA_REV_i : in std_logic_vector(7 downto 0); -- 0x05 - Read</v>
      </c>
      <c r="X7" s="5" t="str">
        <f t="shared" si="6"/>
        <v>constant FPGA_REV_ADDR_c : natural range 0 to 255 := 5; -- 0x05 - Read</v>
      </c>
      <c r="Y7" s="11" t="str">
        <f t="shared" si="7"/>
        <v/>
      </c>
      <c r="Z7" s="11" t="str">
        <f t="shared" si="8"/>
        <v/>
      </c>
      <c r="AA7" s="11" t="str">
        <f t="shared" si="9"/>
        <v>when FPGA_REV_ADDR_c =&gt; RdData_o &lt;= FPGA_REV_i;</v>
      </c>
      <c r="AB7" s="11" t="str">
        <f t="shared" si="10"/>
        <v/>
      </c>
      <c r="AC7" s="4"/>
      <c r="AD7" s="4"/>
      <c r="AE7" s="4"/>
      <c r="AF7" s="4"/>
      <c r="AG7" s="4"/>
      <c r="AH7" s="4"/>
      <c r="AI7" s="4"/>
      <c r="AJ7" s="4"/>
      <c r="AK7" s="4"/>
      <c r="AL7" s="4"/>
      <c r="AM7" s="4"/>
      <c r="AN7" s="4"/>
      <c r="AO7" s="4"/>
      <c r="AP7" s="4"/>
      <c r="AQ7" s="4"/>
      <c r="AR7" s="4"/>
      <c r="AS7" s="4"/>
    </row>
    <row r="8" spans="1:45" x14ac:dyDescent="0.25">
      <c r="A8" s="21">
        <v>6</v>
      </c>
      <c r="B8" s="19"/>
      <c r="C8" s="63">
        <f t="shared" si="11"/>
        <v>6</v>
      </c>
      <c r="D8" s="63" t="str">
        <f t="shared" si="12"/>
        <v>0x06</v>
      </c>
      <c r="E8" s="63" t="s">
        <v>2</v>
      </c>
      <c r="F8" s="78" t="s">
        <v>1</v>
      </c>
      <c r="G8" s="86" t="s">
        <v>1</v>
      </c>
      <c r="H8" s="86"/>
      <c r="I8" s="86"/>
      <c r="J8" s="86"/>
      <c r="K8" s="86"/>
      <c r="L8" s="86"/>
      <c r="M8" s="86"/>
      <c r="N8" s="86"/>
      <c r="O8" s="64" t="s">
        <v>51</v>
      </c>
      <c r="P8" s="15"/>
      <c r="Q8" s="11" t="str">
        <f t="shared" si="0"/>
        <v>FPGA_MIN_VER_i</v>
      </c>
      <c r="R8" s="11" t="str">
        <f t="shared" si="1"/>
        <v>FPGA_MIN_VER_ADDR_c</v>
      </c>
      <c r="S8" s="11" t="str">
        <f t="shared" si="2"/>
        <v>Read</v>
      </c>
      <c r="T8" s="11" t="str">
        <f t="shared" si="3"/>
        <v>in</v>
      </c>
      <c r="U8" s="11" t="str">
        <f t="shared" si="4"/>
        <v>fpga_min_ver</v>
      </c>
      <c r="V8" s="1"/>
      <c r="W8" s="6" t="str">
        <f t="shared" si="5"/>
        <v>FPGA_MIN_VER_i : in std_logic_vector(7 downto 0); -- 0x06 - Read</v>
      </c>
      <c r="X8" s="5" t="str">
        <f t="shared" si="6"/>
        <v>constant FPGA_MIN_VER_ADDR_c : natural range 0 to 255 := 6; -- 0x06 - Read</v>
      </c>
      <c r="Y8" s="11" t="str">
        <f t="shared" si="7"/>
        <v/>
      </c>
      <c r="Z8" s="11" t="str">
        <f t="shared" si="8"/>
        <v/>
      </c>
      <c r="AA8" s="11" t="str">
        <f t="shared" si="9"/>
        <v>when FPGA_MIN_VER_ADDR_c =&gt; RdData_o &lt;= FPGA_MIN_VER_i;</v>
      </c>
      <c r="AB8" s="11" t="str">
        <f t="shared" si="10"/>
        <v/>
      </c>
      <c r="AC8" s="4"/>
      <c r="AD8" s="4"/>
      <c r="AE8" s="4"/>
      <c r="AF8" s="4"/>
      <c r="AG8" s="4"/>
      <c r="AH8" s="4"/>
      <c r="AI8" s="4"/>
      <c r="AJ8" s="4"/>
      <c r="AK8" s="4"/>
      <c r="AL8" s="4"/>
      <c r="AM8" s="4"/>
      <c r="AN8" s="4"/>
      <c r="AO8" s="4"/>
      <c r="AP8" s="4"/>
      <c r="AQ8" s="4"/>
      <c r="AR8" s="4"/>
      <c r="AS8" s="4"/>
    </row>
    <row r="9" spans="1:45" x14ac:dyDescent="0.25">
      <c r="A9" s="21">
        <v>7</v>
      </c>
      <c r="B9" s="19"/>
      <c r="C9" s="63">
        <f t="shared" si="11"/>
        <v>7</v>
      </c>
      <c r="D9" s="63" t="str">
        <f t="shared" si="12"/>
        <v>0x07</v>
      </c>
      <c r="E9" s="63" t="s">
        <v>2</v>
      </c>
      <c r="F9" s="78" t="s">
        <v>0</v>
      </c>
      <c r="G9" s="86" t="s">
        <v>0</v>
      </c>
      <c r="H9" s="86"/>
      <c r="I9" s="86"/>
      <c r="J9" s="86"/>
      <c r="K9" s="86"/>
      <c r="L9" s="86"/>
      <c r="M9" s="86"/>
      <c r="N9" s="86"/>
      <c r="O9" s="64" t="s">
        <v>51</v>
      </c>
      <c r="P9" s="15"/>
      <c r="Q9" s="11" t="str">
        <f t="shared" si="0"/>
        <v>FPGA_MAJ_VER_i</v>
      </c>
      <c r="R9" s="11" t="str">
        <f t="shared" si="1"/>
        <v>FPGA_MAJ_VER_ADDR_c</v>
      </c>
      <c r="S9" s="11" t="str">
        <f t="shared" si="2"/>
        <v>Read</v>
      </c>
      <c r="T9" s="11" t="str">
        <f t="shared" si="3"/>
        <v>in</v>
      </c>
      <c r="U9" s="11" t="str">
        <f t="shared" si="4"/>
        <v>fpga_maj_ver</v>
      </c>
      <c r="V9" s="1"/>
      <c r="W9" s="6" t="str">
        <f t="shared" si="5"/>
        <v>FPGA_MAJ_VER_i : in std_logic_vector(7 downto 0); -- 0x07 - Read</v>
      </c>
      <c r="X9" s="5" t="str">
        <f t="shared" si="6"/>
        <v>constant FPGA_MAJ_VER_ADDR_c : natural range 0 to 255 := 7; -- 0x07 - Read</v>
      </c>
      <c r="Y9" s="11" t="str">
        <f t="shared" si="7"/>
        <v/>
      </c>
      <c r="Z9" s="11" t="str">
        <f t="shared" si="8"/>
        <v/>
      </c>
      <c r="AA9" s="11" t="str">
        <f t="shared" si="9"/>
        <v>when FPGA_MAJ_VER_ADDR_c =&gt; RdData_o &lt;= FPGA_MAJ_VER_i;</v>
      </c>
      <c r="AB9" s="11" t="str">
        <f t="shared" si="10"/>
        <v/>
      </c>
      <c r="AC9" s="4"/>
      <c r="AD9" s="4"/>
      <c r="AE9" s="4"/>
      <c r="AF9" s="4"/>
      <c r="AG9" s="4"/>
      <c r="AH9" s="4"/>
      <c r="AI9" s="4"/>
      <c r="AJ9" s="4"/>
      <c r="AK9" s="4"/>
      <c r="AL9" s="4"/>
      <c r="AM9" s="4"/>
      <c r="AN9" s="4"/>
      <c r="AO9" s="4"/>
      <c r="AP9" s="4"/>
      <c r="AQ9" s="4"/>
      <c r="AR9" s="4"/>
      <c r="AS9" s="4"/>
    </row>
    <row r="10" spans="1:45" x14ac:dyDescent="0.25">
      <c r="A10" s="21">
        <v>8</v>
      </c>
      <c r="B10" s="19"/>
      <c r="C10" s="61">
        <f t="shared" si="11"/>
        <v>8</v>
      </c>
      <c r="D10" s="61" t="str">
        <f t="shared" si="12"/>
        <v>0x08</v>
      </c>
      <c r="E10" s="61" t="s">
        <v>2</v>
      </c>
      <c r="F10" s="77" t="s">
        <v>15</v>
      </c>
      <c r="G10" s="85" t="s">
        <v>15</v>
      </c>
      <c r="H10" s="85"/>
      <c r="I10" s="85"/>
      <c r="J10" s="85"/>
      <c r="K10" s="85"/>
      <c r="L10" s="85"/>
      <c r="M10" s="85"/>
      <c r="N10" s="85"/>
      <c r="O10" s="62" t="s">
        <v>45</v>
      </c>
      <c r="P10" s="15"/>
      <c r="Q10" s="11" t="str">
        <f t="shared" si="0"/>
        <v>HW_VER_i</v>
      </c>
      <c r="R10" s="11" t="str">
        <f t="shared" si="1"/>
        <v>HW_VER_ADDR_c</v>
      </c>
      <c r="S10" s="11" t="str">
        <f t="shared" si="2"/>
        <v>Read</v>
      </c>
      <c r="T10" s="11" t="str">
        <f t="shared" si="3"/>
        <v>in</v>
      </c>
      <c r="U10" s="11" t="str">
        <f t="shared" si="4"/>
        <v>hw_ver</v>
      </c>
      <c r="V10" s="1"/>
      <c r="W10" s="6" t="str">
        <f t="shared" si="5"/>
        <v>HW_VER_i : in std_logic_vector(7 downto 0); -- 0x08 - Read</v>
      </c>
      <c r="X10" s="5" t="str">
        <f t="shared" si="6"/>
        <v>constant HW_VER_ADDR_c : natural range 0 to 255 := 8; -- 0x08 - Read</v>
      </c>
      <c r="Y10" s="11" t="str">
        <f t="shared" si="7"/>
        <v/>
      </c>
      <c r="Z10" s="11" t="str">
        <f t="shared" si="8"/>
        <v/>
      </c>
      <c r="AA10" s="11" t="str">
        <f t="shared" si="9"/>
        <v>when HW_VER_ADDR_c =&gt; RdData_o &lt;= HW_VER_i;</v>
      </c>
      <c r="AB10" s="11" t="str">
        <f t="shared" si="10"/>
        <v/>
      </c>
      <c r="AC10" s="4"/>
      <c r="AD10" s="4"/>
      <c r="AE10" s="4"/>
      <c r="AF10" s="4"/>
      <c r="AG10" s="4"/>
      <c r="AH10" s="4"/>
      <c r="AI10" s="4"/>
      <c r="AJ10" s="4"/>
      <c r="AK10" s="4"/>
      <c r="AL10" s="4"/>
      <c r="AM10" s="4"/>
      <c r="AN10" s="4"/>
      <c r="AO10" s="4"/>
      <c r="AP10" s="4"/>
      <c r="AQ10" s="4"/>
      <c r="AR10" s="4"/>
      <c r="AS10" s="4"/>
    </row>
    <row r="11" spans="1:45" x14ac:dyDescent="0.25">
      <c r="A11" s="21">
        <v>9</v>
      </c>
      <c r="B11" s="19"/>
      <c r="C11" s="61">
        <f t="shared" si="11"/>
        <v>9</v>
      </c>
      <c r="D11" s="61" t="str">
        <f t="shared" si="12"/>
        <v>0x09</v>
      </c>
      <c r="E11" s="61" t="s">
        <v>2</v>
      </c>
      <c r="F11" s="77" t="s">
        <v>16</v>
      </c>
      <c r="G11" s="85" t="s">
        <v>16</v>
      </c>
      <c r="H11" s="85"/>
      <c r="I11" s="85"/>
      <c r="J11" s="85"/>
      <c r="K11" s="85"/>
      <c r="L11" s="85"/>
      <c r="M11" s="85"/>
      <c r="N11" s="85"/>
      <c r="O11" s="62" t="s">
        <v>46</v>
      </c>
      <c r="P11" s="15"/>
      <c r="Q11" s="11" t="str">
        <f t="shared" si="0"/>
        <v>HW_CUSTOM_i</v>
      </c>
      <c r="R11" s="11" t="str">
        <f t="shared" si="1"/>
        <v>HW_CUSTOM_ADDR_c</v>
      </c>
      <c r="S11" s="11" t="str">
        <f t="shared" si="2"/>
        <v>Read</v>
      </c>
      <c r="T11" s="11" t="str">
        <f t="shared" si="3"/>
        <v>in</v>
      </c>
      <c r="U11" s="11" t="str">
        <f t="shared" si="4"/>
        <v>hw_custom</v>
      </c>
      <c r="V11" s="1"/>
      <c r="W11" s="6" t="str">
        <f t="shared" si="5"/>
        <v>HW_CUSTOM_i : in std_logic_vector(7 downto 0); -- 0x09 - Read</v>
      </c>
      <c r="X11" s="5" t="str">
        <f t="shared" si="6"/>
        <v>constant HW_CUSTOM_ADDR_c : natural range 0 to 255 := 9; -- 0x09 - Read</v>
      </c>
      <c r="Y11" s="11" t="str">
        <f t="shared" si="7"/>
        <v/>
      </c>
      <c r="Z11" s="11" t="str">
        <f t="shared" si="8"/>
        <v/>
      </c>
      <c r="AA11" s="11" t="str">
        <f t="shared" si="9"/>
        <v>when HW_CUSTOM_ADDR_c =&gt; RdData_o &lt;= HW_CUSTOM_i;</v>
      </c>
      <c r="AB11" s="11" t="str">
        <f t="shared" si="10"/>
        <v/>
      </c>
      <c r="AC11" s="4"/>
      <c r="AD11" s="4"/>
      <c r="AE11" s="4"/>
      <c r="AF11" s="4"/>
      <c r="AG11" s="4"/>
      <c r="AH11" s="4"/>
      <c r="AI11" s="4"/>
      <c r="AJ11" s="4"/>
      <c r="AK11" s="4"/>
      <c r="AL11" s="4"/>
      <c r="AM11" s="4"/>
      <c r="AN11" s="4"/>
      <c r="AO11" s="4"/>
      <c r="AP11" s="4"/>
      <c r="AQ11" s="4"/>
      <c r="AR11" s="4"/>
      <c r="AS11" s="4"/>
    </row>
    <row r="12" spans="1:45" x14ac:dyDescent="0.25">
      <c r="A12" s="21">
        <v>10</v>
      </c>
      <c r="B12" s="19"/>
      <c r="C12" s="61">
        <f t="shared" si="11"/>
        <v>10</v>
      </c>
      <c r="D12" s="61" t="str">
        <f t="shared" si="12"/>
        <v>0x0A</v>
      </c>
      <c r="E12" s="61" t="s">
        <v>2</v>
      </c>
      <c r="F12" s="77" t="s">
        <v>14</v>
      </c>
      <c r="G12" s="85" t="s">
        <v>14</v>
      </c>
      <c r="H12" s="85"/>
      <c r="I12" s="85"/>
      <c r="J12" s="85"/>
      <c r="K12" s="85"/>
      <c r="L12" s="85"/>
      <c r="M12" s="85"/>
      <c r="N12" s="85"/>
      <c r="O12" s="62" t="s">
        <v>46</v>
      </c>
      <c r="P12" s="15"/>
      <c r="Q12" s="11" t="str">
        <f t="shared" si="0"/>
        <v>HW_INFO_i</v>
      </c>
      <c r="R12" s="11" t="str">
        <f t="shared" si="1"/>
        <v>HW_INFO_ADDR_c</v>
      </c>
      <c r="S12" s="11" t="str">
        <f t="shared" si="2"/>
        <v>Read</v>
      </c>
      <c r="T12" s="11" t="str">
        <f t="shared" si="3"/>
        <v>in</v>
      </c>
      <c r="U12" s="11" t="str">
        <f t="shared" si="4"/>
        <v>hw_info</v>
      </c>
      <c r="V12" s="1"/>
      <c r="W12" s="6" t="str">
        <f t="shared" si="5"/>
        <v>HW_INFO_i : in std_logic_vector(7 downto 0); -- 0x0A - Read</v>
      </c>
      <c r="X12" s="5" t="str">
        <f t="shared" si="6"/>
        <v>constant HW_INFO_ADDR_c : natural range 0 to 255 := 10; -- 0x0A - Read</v>
      </c>
      <c r="Y12" s="11" t="str">
        <f t="shared" si="7"/>
        <v/>
      </c>
      <c r="Z12" s="11" t="str">
        <f t="shared" si="8"/>
        <v/>
      </c>
      <c r="AA12" s="11" t="str">
        <f t="shared" si="9"/>
        <v>when HW_INFO_ADDR_c =&gt; RdData_o &lt;= HW_INFO_i;</v>
      </c>
      <c r="AB12" s="11" t="str">
        <f t="shared" si="10"/>
        <v/>
      </c>
      <c r="AC12" s="4"/>
      <c r="AD12" s="4"/>
      <c r="AE12" s="4"/>
      <c r="AF12" s="4"/>
      <c r="AG12" s="4"/>
      <c r="AH12" s="4"/>
      <c r="AI12" s="4"/>
      <c r="AJ12" s="4"/>
      <c r="AK12" s="4"/>
      <c r="AL12" s="4"/>
      <c r="AM12" s="4"/>
      <c r="AN12" s="4"/>
      <c r="AO12" s="4"/>
      <c r="AP12" s="4"/>
      <c r="AQ12" s="4"/>
      <c r="AR12" s="4"/>
      <c r="AS12" s="4"/>
    </row>
    <row r="13" spans="1:45" x14ac:dyDescent="0.25">
      <c r="A13" s="21">
        <v>11</v>
      </c>
      <c r="B13" s="19"/>
      <c r="C13" s="61">
        <f t="shared" si="11"/>
        <v>11</v>
      </c>
      <c r="D13" s="61" t="str">
        <f t="shared" si="12"/>
        <v>0x0B</v>
      </c>
      <c r="E13" s="61" t="s">
        <v>6</v>
      </c>
      <c r="F13" s="77" t="s">
        <v>13</v>
      </c>
      <c r="G13" s="85" t="s">
        <v>13</v>
      </c>
      <c r="H13" s="85"/>
      <c r="I13" s="85"/>
      <c r="J13" s="85"/>
      <c r="K13" s="85"/>
      <c r="L13" s="85"/>
      <c r="M13" s="85"/>
      <c r="N13" s="85"/>
      <c r="O13" s="62" t="s">
        <v>46</v>
      </c>
      <c r="P13" s="15"/>
      <c r="Q13" s="11" t="str">
        <f t="shared" si="0"/>
        <v>HW_SET_o</v>
      </c>
      <c r="R13" s="11" t="str">
        <f t="shared" si="1"/>
        <v>HW_SET_ADDR_c</v>
      </c>
      <c r="S13" s="11" t="str">
        <f t="shared" si="2"/>
        <v>Read and Write</v>
      </c>
      <c r="T13" s="11" t="str">
        <f t="shared" si="3"/>
        <v>out</v>
      </c>
      <c r="U13" s="11" t="str">
        <f t="shared" si="4"/>
        <v>hw_set</v>
      </c>
      <c r="V13" s="1"/>
      <c r="W13" s="6" t="str">
        <f t="shared" si="5"/>
        <v>HW_SET_o : out std_logic_vector(7 downto 0); -- 0x0B - Read and Write</v>
      </c>
      <c r="X13" s="5" t="str">
        <f t="shared" si="6"/>
        <v>constant HW_SET_ADDR_c : natural range 0 to 255 := 11; -- 0x0B - Read and Write</v>
      </c>
      <c r="Y13" s="11" t="str">
        <f t="shared" si="7"/>
        <v>signal hw_set : std_logic_vector(7 downto 0);</v>
      </c>
      <c r="Z13" s="11" t="str">
        <f t="shared" si="8"/>
        <v>when HW_SET_ADDR_c =&gt; hw_set &lt;= WrData_i;</v>
      </c>
      <c r="AA13" s="11" t="str">
        <f t="shared" si="9"/>
        <v>when HW_SET_ADDR_c =&gt; RdData_o &lt;= hw_set;</v>
      </c>
      <c r="AB13" s="11" t="str">
        <f t="shared" si="10"/>
        <v>HW_SET_o &lt;= hw_set;</v>
      </c>
      <c r="AC13" s="4"/>
      <c r="AD13" s="4"/>
      <c r="AE13" s="4"/>
      <c r="AF13" s="4"/>
      <c r="AG13" s="4"/>
      <c r="AH13" s="4"/>
      <c r="AI13" s="4"/>
      <c r="AJ13" s="4"/>
      <c r="AK13" s="4"/>
      <c r="AL13" s="4"/>
      <c r="AM13" s="4"/>
      <c r="AN13" s="4"/>
      <c r="AO13" s="4"/>
      <c r="AP13" s="4"/>
      <c r="AQ13" s="4"/>
      <c r="AR13" s="4"/>
      <c r="AS13" s="4"/>
    </row>
    <row r="14" spans="1:45" x14ac:dyDescent="0.25">
      <c r="A14" s="21"/>
      <c r="B14" s="19"/>
      <c r="C14" s="13"/>
      <c r="D14" s="13"/>
      <c r="E14" s="13"/>
      <c r="G14" s="14"/>
      <c r="H14" s="14"/>
      <c r="I14" s="14"/>
      <c r="J14" s="14"/>
      <c r="K14" s="14"/>
      <c r="L14" s="14"/>
      <c r="M14" s="14"/>
      <c r="P14" s="15"/>
      <c r="Q14" s="11" t="str">
        <f t="shared" si="0"/>
        <v/>
      </c>
      <c r="R14" s="11" t="str">
        <f t="shared" si="1"/>
        <v/>
      </c>
      <c r="S14" s="11" t="str">
        <f t="shared" si="2"/>
        <v/>
      </c>
      <c r="T14" s="11" t="str">
        <f t="shared" si="3"/>
        <v/>
      </c>
      <c r="U14" s="11" t="str">
        <f t="shared" si="4"/>
        <v/>
      </c>
      <c r="V14" s="1"/>
      <c r="W14" s="6" t="str">
        <f t="shared" si="5"/>
        <v/>
      </c>
      <c r="X14" s="5" t="str">
        <f t="shared" si="6"/>
        <v/>
      </c>
      <c r="Y14" s="11" t="str">
        <f t="shared" si="7"/>
        <v/>
      </c>
      <c r="Z14" s="11" t="str">
        <f t="shared" si="8"/>
        <v/>
      </c>
      <c r="AA14" s="11" t="str">
        <f t="shared" si="9"/>
        <v/>
      </c>
      <c r="AB14" s="11" t="str">
        <f t="shared" si="10"/>
        <v/>
      </c>
      <c r="AC14" s="13"/>
      <c r="AD14" s="13"/>
      <c r="AE14" s="13"/>
      <c r="AF14" s="13"/>
      <c r="AG14" s="13"/>
      <c r="AH14" s="13"/>
      <c r="AI14" s="13"/>
      <c r="AJ14" s="13"/>
      <c r="AK14" s="13"/>
      <c r="AL14" s="13"/>
      <c r="AM14" s="13"/>
      <c r="AN14" s="13"/>
      <c r="AO14" s="13"/>
      <c r="AP14" s="13"/>
      <c r="AQ14" s="13"/>
      <c r="AR14" s="13"/>
      <c r="AS14" s="13"/>
    </row>
    <row r="15" spans="1:45" x14ac:dyDescent="0.25">
      <c r="A15" s="21">
        <v>16</v>
      </c>
      <c r="B15" s="19"/>
      <c r="C15" s="65">
        <f t="shared" si="11"/>
        <v>16</v>
      </c>
      <c r="D15" s="65" t="str">
        <f t="shared" si="12"/>
        <v>0x10</v>
      </c>
      <c r="E15" s="65" t="s">
        <v>6</v>
      </c>
      <c r="F15" s="80" t="s">
        <v>5</v>
      </c>
      <c r="G15" s="66"/>
      <c r="H15" s="66"/>
      <c r="I15" s="66"/>
      <c r="J15" s="66"/>
      <c r="K15" s="66"/>
      <c r="L15" s="66"/>
      <c r="M15" s="66"/>
      <c r="N15" s="65" t="s">
        <v>52</v>
      </c>
      <c r="O15" s="67" t="s">
        <v>46</v>
      </c>
      <c r="Q15" s="11" t="str">
        <f t="shared" si="0"/>
        <v>I2C_M_SET_o</v>
      </c>
      <c r="R15" s="11" t="str">
        <f t="shared" si="1"/>
        <v>I2C_M_SET_ADDR_c</v>
      </c>
      <c r="S15" s="11" t="str">
        <f t="shared" si="2"/>
        <v>Read and Write</v>
      </c>
      <c r="T15" s="11" t="str">
        <f t="shared" si="3"/>
        <v>out</v>
      </c>
      <c r="U15" s="11" t="str">
        <f t="shared" si="4"/>
        <v>i2c_m_set</v>
      </c>
      <c r="V15" s="1"/>
      <c r="W15" s="6" t="str">
        <f t="shared" si="5"/>
        <v>I2C_M_SET_o : out std_logic_vector(7 downto 0); -- 0x10 - Read and Write</v>
      </c>
      <c r="X15" s="5" t="str">
        <f t="shared" si="6"/>
        <v>constant I2C_M_SET_ADDR_c : natural range 0 to 255 := 16; -- 0x10 - Read and Write</v>
      </c>
      <c r="Y15" s="11" t="str">
        <f t="shared" si="7"/>
        <v>signal i2c_m_set : std_logic_vector(7 downto 0);</v>
      </c>
      <c r="Z15" s="11" t="str">
        <f t="shared" si="8"/>
        <v>when I2C_M_SET_ADDR_c =&gt; i2c_m_set &lt;= WrData_i;</v>
      </c>
      <c r="AA15" s="11" t="str">
        <f t="shared" si="9"/>
        <v>when I2C_M_SET_ADDR_c =&gt; RdData_o &lt;= i2c_m_set;</v>
      </c>
      <c r="AB15" s="11" t="str">
        <f t="shared" si="10"/>
        <v>I2C_M_SET_o &lt;= i2c_m_set;</v>
      </c>
      <c r="AD15" s="87"/>
      <c r="AE15" s="87"/>
      <c r="AF15" s="87"/>
      <c r="AG15" s="87"/>
      <c r="AH15" s="87"/>
      <c r="AI15" s="87"/>
      <c r="AJ15" s="87"/>
      <c r="AK15" s="87"/>
    </row>
    <row r="16" spans="1:45" x14ac:dyDescent="0.25">
      <c r="A16" s="21">
        <v>17</v>
      </c>
      <c r="B16" s="19"/>
      <c r="C16" s="65">
        <f t="shared" si="11"/>
        <v>17</v>
      </c>
      <c r="D16" s="65" t="str">
        <f t="shared" si="12"/>
        <v>0x11</v>
      </c>
      <c r="E16" s="65" t="s">
        <v>8</v>
      </c>
      <c r="F16" s="80" t="s">
        <v>7</v>
      </c>
      <c r="G16" s="66"/>
      <c r="H16" s="66"/>
      <c r="I16" s="66"/>
      <c r="J16" s="66"/>
      <c r="K16" s="66"/>
      <c r="L16" s="66"/>
      <c r="M16" s="65" t="s">
        <v>4</v>
      </c>
      <c r="N16" s="65" t="s">
        <v>2</v>
      </c>
      <c r="O16" s="67" t="s">
        <v>46</v>
      </c>
      <c r="Q16" s="11" t="str">
        <f t="shared" si="0"/>
        <v>I2C_M_CMD_o</v>
      </c>
      <c r="R16" s="11" t="str">
        <f t="shared" si="1"/>
        <v>I2C_M_CMD_ADDR_c</v>
      </c>
      <c r="S16" s="11" t="str">
        <f t="shared" si="2"/>
        <v>Write and Clear</v>
      </c>
      <c r="T16" s="11" t="str">
        <f t="shared" si="3"/>
        <v>out</v>
      </c>
      <c r="U16" s="11" t="str">
        <f t="shared" si="4"/>
        <v>i2c_m_cmd</v>
      </c>
      <c r="V16" s="1"/>
      <c r="W16" s="6" t="str">
        <f t="shared" si="5"/>
        <v>I2C_M_CMD_o : out std_logic_vector(7 downto 0); -- 0x11 - Write and Clear</v>
      </c>
      <c r="X16" s="5" t="str">
        <f t="shared" si="6"/>
        <v>constant I2C_M_CMD_ADDR_c : natural range 0 to 255 := 17; -- 0x11 - Write and Clear</v>
      </c>
      <c r="Y16" s="11" t="str">
        <f t="shared" si="7"/>
        <v>signal i2c_m_cmd : std_logic_vector(7 downto 0);</v>
      </c>
      <c r="Z16" s="11" t="str">
        <f t="shared" si="8"/>
        <v>when I2C_M_CMD_ADDR_c =&gt; i2c_m_cmd &lt;= WrData_i;</v>
      </c>
      <c r="AA16" s="11" t="str">
        <f t="shared" si="9"/>
        <v>when I2C_M_CMD_ADDR_c =&gt; RdData_o &lt;= i2c_m_cmd;</v>
      </c>
      <c r="AB16" s="11" t="str">
        <f t="shared" si="10"/>
        <v>I2C_M_CMD_o &lt;= i2c_m_cmd;</v>
      </c>
      <c r="AD16" s="3"/>
      <c r="AE16" s="3"/>
      <c r="AF16" s="3"/>
      <c r="AG16" s="3"/>
      <c r="AH16" s="3"/>
      <c r="AI16" s="3"/>
      <c r="AJ16" s="3"/>
      <c r="AK16" s="3"/>
    </row>
    <row r="17" spans="1:37" x14ac:dyDescent="0.25">
      <c r="A17" s="21">
        <v>18</v>
      </c>
      <c r="B17" s="19"/>
      <c r="C17" s="65">
        <f t="shared" si="11"/>
        <v>18</v>
      </c>
      <c r="D17" s="65" t="str">
        <f t="shared" si="12"/>
        <v>0x12</v>
      </c>
      <c r="E17" s="65"/>
      <c r="F17" s="80"/>
      <c r="G17" s="66"/>
      <c r="H17" s="66"/>
      <c r="I17" s="66"/>
      <c r="J17" s="66"/>
      <c r="K17" s="66"/>
      <c r="L17" s="66"/>
      <c r="M17" s="65"/>
      <c r="N17" s="65"/>
      <c r="O17" s="67"/>
      <c r="Q17" s="11" t="str">
        <f t="shared" si="0"/>
        <v/>
      </c>
      <c r="R17" s="11" t="str">
        <f t="shared" si="1"/>
        <v/>
      </c>
      <c r="S17" s="11" t="str">
        <f t="shared" si="2"/>
        <v/>
      </c>
      <c r="T17" s="11" t="str">
        <f t="shared" si="3"/>
        <v/>
      </c>
      <c r="U17" s="11" t="str">
        <f t="shared" si="4"/>
        <v/>
      </c>
      <c r="V17" s="1"/>
      <c r="W17" s="6" t="str">
        <f t="shared" si="5"/>
        <v/>
      </c>
      <c r="X17" s="5" t="str">
        <f t="shared" si="6"/>
        <v/>
      </c>
      <c r="Y17" s="11" t="str">
        <f t="shared" si="7"/>
        <v/>
      </c>
      <c r="Z17" s="11" t="str">
        <f t="shared" si="8"/>
        <v/>
      </c>
      <c r="AA17" s="11" t="str">
        <f t="shared" si="9"/>
        <v/>
      </c>
      <c r="AB17" s="11" t="str">
        <f t="shared" si="10"/>
        <v/>
      </c>
      <c r="AD17" s="3"/>
      <c r="AE17" s="3"/>
      <c r="AF17" s="3"/>
      <c r="AG17" s="3"/>
      <c r="AH17" s="3"/>
      <c r="AI17" s="3"/>
      <c r="AJ17" s="3"/>
      <c r="AK17" s="3"/>
    </row>
    <row r="18" spans="1:37" x14ac:dyDescent="0.25">
      <c r="A18" s="21">
        <v>19</v>
      </c>
      <c r="B18" s="19"/>
      <c r="C18" s="65">
        <f t="shared" si="11"/>
        <v>19</v>
      </c>
      <c r="D18" s="65" t="str">
        <f t="shared" si="12"/>
        <v>0x13</v>
      </c>
      <c r="E18" s="65"/>
      <c r="F18" s="80"/>
      <c r="G18" s="66"/>
      <c r="H18" s="66"/>
      <c r="I18" s="66"/>
      <c r="J18" s="66"/>
      <c r="K18" s="66"/>
      <c r="L18" s="66"/>
      <c r="M18" s="65"/>
      <c r="N18" s="65"/>
      <c r="O18" s="67"/>
      <c r="Q18" s="11" t="str">
        <f t="shared" si="0"/>
        <v/>
      </c>
      <c r="R18" s="11" t="str">
        <f t="shared" si="1"/>
        <v/>
      </c>
      <c r="S18" s="11" t="str">
        <f t="shared" si="2"/>
        <v/>
      </c>
      <c r="T18" s="11" t="str">
        <f t="shared" si="3"/>
        <v/>
      </c>
      <c r="U18" s="11" t="str">
        <f t="shared" si="4"/>
        <v/>
      </c>
      <c r="V18" s="1"/>
      <c r="W18" s="6" t="str">
        <f t="shared" si="5"/>
        <v/>
      </c>
      <c r="X18" s="5" t="str">
        <f t="shared" si="6"/>
        <v/>
      </c>
      <c r="Y18" s="11" t="str">
        <f t="shared" si="7"/>
        <v/>
      </c>
      <c r="Z18" s="11" t="str">
        <f t="shared" si="8"/>
        <v/>
      </c>
      <c r="AA18" s="11" t="str">
        <f t="shared" si="9"/>
        <v/>
      </c>
      <c r="AB18" s="11" t="str">
        <f t="shared" si="10"/>
        <v/>
      </c>
      <c r="AD18" s="3"/>
      <c r="AE18" s="3"/>
      <c r="AF18" s="3"/>
      <c r="AG18" s="3"/>
      <c r="AH18" s="3"/>
      <c r="AI18" s="3"/>
      <c r="AJ18" s="3"/>
      <c r="AK18" s="3"/>
    </row>
    <row r="19" spans="1:37" x14ac:dyDescent="0.25">
      <c r="A19" s="21">
        <v>20</v>
      </c>
      <c r="B19" s="19"/>
      <c r="C19" s="68">
        <f t="shared" si="11"/>
        <v>20</v>
      </c>
      <c r="D19" s="68" t="str">
        <f t="shared" si="12"/>
        <v>0x14</v>
      </c>
      <c r="E19" s="68" t="s">
        <v>6</v>
      </c>
      <c r="F19" s="81" t="s">
        <v>21</v>
      </c>
      <c r="G19" s="68" t="s">
        <v>71</v>
      </c>
      <c r="H19" s="91" t="s">
        <v>59</v>
      </c>
      <c r="I19" s="92"/>
      <c r="J19" s="92"/>
      <c r="K19" s="92"/>
      <c r="L19" s="92"/>
      <c r="M19" s="92"/>
      <c r="N19" s="93"/>
      <c r="O19" s="69" t="s">
        <v>46</v>
      </c>
      <c r="Q19" s="11" t="str">
        <f t="shared" si="0"/>
        <v>I2C_M_SLAVE_ADDR_o</v>
      </c>
      <c r="R19" s="11" t="str">
        <f t="shared" si="1"/>
        <v>I2C_M_SLAVE_ADDR_ADDR_c</v>
      </c>
      <c r="S19" s="11" t="str">
        <f t="shared" si="2"/>
        <v>Read and Write</v>
      </c>
      <c r="T19" s="11" t="str">
        <f t="shared" si="3"/>
        <v>out</v>
      </c>
      <c r="U19" s="11" t="str">
        <f t="shared" si="4"/>
        <v>i2c_m_slave_addr</v>
      </c>
      <c r="V19" s="1"/>
      <c r="W19" s="6" t="str">
        <f t="shared" si="5"/>
        <v>I2C_M_SLAVE_ADDR_o : out std_logic_vector(7 downto 0); -- 0x14 - Read and Write</v>
      </c>
      <c r="X19" s="5" t="str">
        <f t="shared" si="6"/>
        <v>constant I2C_M_SLAVE_ADDR_ADDR_c : natural range 0 to 255 := 20; -- 0x14 - Read and Write</v>
      </c>
      <c r="Y19" s="11" t="str">
        <f t="shared" si="7"/>
        <v>signal i2c_m_slave_addr : std_logic_vector(7 downto 0);</v>
      </c>
      <c r="Z19" s="11" t="str">
        <f t="shared" si="8"/>
        <v>when I2C_M_SLAVE_ADDR_ADDR_c =&gt; i2c_m_slave_addr &lt;= WrData_i;</v>
      </c>
      <c r="AA19" s="11" t="str">
        <f t="shared" si="9"/>
        <v>when I2C_M_SLAVE_ADDR_ADDR_c =&gt; RdData_o &lt;= i2c_m_slave_addr;</v>
      </c>
      <c r="AB19" s="11" t="str">
        <f t="shared" si="10"/>
        <v>I2C_M_SLAVE_ADDR_o &lt;= i2c_m_slave_addr;</v>
      </c>
      <c r="AD19" s="3"/>
      <c r="AE19" s="3"/>
      <c r="AF19" s="3"/>
      <c r="AG19" s="3"/>
      <c r="AH19" s="3"/>
      <c r="AI19" s="3"/>
      <c r="AJ19" s="3"/>
      <c r="AK19" s="3"/>
    </row>
    <row r="20" spans="1:37" x14ac:dyDescent="0.25">
      <c r="A20" s="21">
        <v>21</v>
      </c>
      <c r="B20" s="19"/>
      <c r="C20" s="68">
        <f t="shared" si="11"/>
        <v>21</v>
      </c>
      <c r="D20" s="68" t="str">
        <f t="shared" si="12"/>
        <v>0x15</v>
      </c>
      <c r="E20" s="68" t="s">
        <v>6</v>
      </c>
      <c r="F20" s="81" t="s">
        <v>20</v>
      </c>
      <c r="G20" s="89" t="s">
        <v>60</v>
      </c>
      <c r="H20" s="89"/>
      <c r="I20" s="89"/>
      <c r="J20" s="89"/>
      <c r="K20" s="89"/>
      <c r="L20" s="89"/>
      <c r="M20" s="89"/>
      <c r="N20" s="89"/>
      <c r="O20" s="69" t="s">
        <v>46</v>
      </c>
      <c r="Q20" s="11" t="str">
        <f t="shared" si="0"/>
        <v>I2C_M_REG_ADDR_o</v>
      </c>
      <c r="R20" s="11" t="str">
        <f t="shared" si="1"/>
        <v>I2C_M_REG_ADDR_ADDR_c</v>
      </c>
      <c r="S20" s="11" t="str">
        <f t="shared" si="2"/>
        <v>Read and Write</v>
      </c>
      <c r="T20" s="11" t="str">
        <f t="shared" si="3"/>
        <v>out</v>
      </c>
      <c r="U20" s="11" t="str">
        <f t="shared" si="4"/>
        <v>i2c_m_reg_addr</v>
      </c>
      <c r="V20" s="1"/>
      <c r="W20" s="6" t="str">
        <f t="shared" si="5"/>
        <v>I2C_M_REG_ADDR_o : out std_logic_vector(7 downto 0); -- 0x15 - Read and Write</v>
      </c>
      <c r="X20" s="5" t="str">
        <f t="shared" si="6"/>
        <v>constant I2C_M_REG_ADDR_ADDR_c : natural range 0 to 255 := 21; -- 0x15 - Read and Write</v>
      </c>
      <c r="Y20" s="11" t="str">
        <f t="shared" si="7"/>
        <v>signal i2c_m_reg_addr : std_logic_vector(7 downto 0);</v>
      </c>
      <c r="Z20" s="11" t="str">
        <f t="shared" si="8"/>
        <v>when I2C_M_REG_ADDR_ADDR_c =&gt; i2c_m_reg_addr &lt;= WrData_i;</v>
      </c>
      <c r="AA20" s="11" t="str">
        <f t="shared" si="9"/>
        <v>when I2C_M_REG_ADDR_ADDR_c =&gt; RdData_o &lt;= i2c_m_reg_addr;</v>
      </c>
      <c r="AB20" s="11" t="str">
        <f t="shared" si="10"/>
        <v>I2C_M_REG_ADDR_o &lt;= i2c_m_reg_addr;</v>
      </c>
      <c r="AD20" s="3"/>
      <c r="AE20" s="3"/>
      <c r="AF20" s="3"/>
      <c r="AG20" s="3"/>
      <c r="AH20" s="3"/>
      <c r="AI20" s="3"/>
      <c r="AJ20" s="3"/>
      <c r="AK20" s="3"/>
    </row>
    <row r="21" spans="1:37" x14ac:dyDescent="0.25">
      <c r="A21" s="21">
        <v>22</v>
      </c>
      <c r="B21" s="19"/>
      <c r="C21" s="68">
        <f t="shared" si="11"/>
        <v>22</v>
      </c>
      <c r="D21" s="68" t="str">
        <f t="shared" si="12"/>
        <v>0x16</v>
      </c>
      <c r="E21" s="68" t="s">
        <v>6</v>
      </c>
      <c r="F21" s="81" t="s">
        <v>11</v>
      </c>
      <c r="G21" s="89" t="s">
        <v>61</v>
      </c>
      <c r="H21" s="89"/>
      <c r="I21" s="89"/>
      <c r="J21" s="89"/>
      <c r="K21" s="89"/>
      <c r="L21" s="89"/>
      <c r="M21" s="89"/>
      <c r="N21" s="89"/>
      <c r="O21" s="69" t="s">
        <v>46</v>
      </c>
      <c r="Q21" s="11" t="str">
        <f t="shared" si="0"/>
        <v>I2C_M_DATA_WR_o</v>
      </c>
      <c r="R21" s="11" t="str">
        <f t="shared" si="1"/>
        <v>I2C_M_DATA_WR_ADDR_c</v>
      </c>
      <c r="S21" s="11" t="str">
        <f t="shared" si="2"/>
        <v>Read and Write</v>
      </c>
      <c r="T21" s="11" t="str">
        <f t="shared" si="3"/>
        <v>out</v>
      </c>
      <c r="U21" s="11" t="str">
        <f t="shared" si="4"/>
        <v>i2c_m_data_wr</v>
      </c>
      <c r="V21" s="1"/>
      <c r="W21" s="6" t="str">
        <f t="shared" si="5"/>
        <v>I2C_M_DATA_WR_o : out std_logic_vector(7 downto 0); -- 0x16 - Read and Write</v>
      </c>
      <c r="X21" s="5" t="str">
        <f t="shared" si="6"/>
        <v>constant I2C_M_DATA_WR_ADDR_c : natural range 0 to 255 := 22; -- 0x16 - Read and Write</v>
      </c>
      <c r="Y21" s="11" t="str">
        <f t="shared" si="7"/>
        <v>signal i2c_m_data_wr : std_logic_vector(7 downto 0);</v>
      </c>
      <c r="Z21" s="11" t="str">
        <f t="shared" si="8"/>
        <v>when I2C_M_DATA_WR_ADDR_c =&gt; i2c_m_data_wr &lt;= WrData_i;</v>
      </c>
      <c r="AA21" s="11" t="str">
        <f t="shared" si="9"/>
        <v>when I2C_M_DATA_WR_ADDR_c =&gt; RdData_o &lt;= i2c_m_data_wr;</v>
      </c>
      <c r="AB21" s="11" t="str">
        <f t="shared" si="10"/>
        <v>I2C_M_DATA_WR_o &lt;= i2c_m_data_wr;</v>
      </c>
      <c r="AD21" s="3"/>
      <c r="AE21" s="3"/>
      <c r="AF21" s="3"/>
      <c r="AG21" s="3"/>
      <c r="AH21" s="3"/>
      <c r="AI21" s="3"/>
      <c r="AJ21" s="3"/>
      <c r="AK21" s="3"/>
    </row>
    <row r="22" spans="1:37" x14ac:dyDescent="0.25">
      <c r="A22" s="21">
        <v>23</v>
      </c>
      <c r="B22" s="19"/>
      <c r="C22" s="68">
        <f t="shared" si="11"/>
        <v>23</v>
      </c>
      <c r="D22" s="68" t="str">
        <f t="shared" si="12"/>
        <v>0x17</v>
      </c>
      <c r="E22" s="68" t="s">
        <v>2</v>
      </c>
      <c r="F22" s="81" t="s">
        <v>12</v>
      </c>
      <c r="G22" s="89" t="s">
        <v>62</v>
      </c>
      <c r="H22" s="89"/>
      <c r="I22" s="89"/>
      <c r="J22" s="89"/>
      <c r="K22" s="89"/>
      <c r="L22" s="89"/>
      <c r="M22" s="89"/>
      <c r="N22" s="89"/>
      <c r="O22" s="69"/>
      <c r="Q22" s="11" t="str">
        <f t="shared" si="0"/>
        <v>I2C_M_DATA_RD_i</v>
      </c>
      <c r="R22" s="11" t="str">
        <f t="shared" si="1"/>
        <v>I2C_M_DATA_RD_ADDR_c</v>
      </c>
      <c r="S22" s="11" t="str">
        <f t="shared" si="2"/>
        <v>Read</v>
      </c>
      <c r="T22" s="11" t="str">
        <f t="shared" si="3"/>
        <v>in</v>
      </c>
      <c r="U22" s="11" t="str">
        <f t="shared" si="4"/>
        <v>i2c_m_data_rd</v>
      </c>
      <c r="V22" s="1"/>
      <c r="W22" s="6" t="str">
        <f t="shared" si="5"/>
        <v>I2C_M_DATA_RD_i : in std_logic_vector(7 downto 0); -- 0x17 - Read</v>
      </c>
      <c r="X22" s="5" t="str">
        <f t="shared" si="6"/>
        <v>constant I2C_M_DATA_RD_ADDR_c : natural range 0 to 255 := 23; -- 0x17 - Read</v>
      </c>
      <c r="Y22" s="11" t="str">
        <f t="shared" si="7"/>
        <v/>
      </c>
      <c r="Z22" s="11" t="str">
        <f t="shared" si="8"/>
        <v/>
      </c>
      <c r="AA22" s="11" t="str">
        <f t="shared" si="9"/>
        <v>when I2C_M_DATA_RD_ADDR_c =&gt; RdData_o &lt;= I2C_M_DATA_RD_i;</v>
      </c>
      <c r="AB22" s="11" t="str">
        <f t="shared" si="10"/>
        <v/>
      </c>
      <c r="AD22" s="3"/>
      <c r="AE22" s="3"/>
      <c r="AF22" s="3"/>
      <c r="AG22" s="3"/>
      <c r="AH22" s="3"/>
      <c r="AI22" s="3"/>
      <c r="AJ22" s="3"/>
      <c r="AK22" s="3"/>
    </row>
    <row r="23" spans="1:37" x14ac:dyDescent="0.25">
      <c r="A23" s="21"/>
      <c r="B23" s="19"/>
      <c r="C23" s="4"/>
      <c r="G23" s="14"/>
      <c r="H23" s="14"/>
      <c r="I23" s="14"/>
      <c r="J23" s="14"/>
      <c r="K23" s="14"/>
      <c r="L23" s="14"/>
      <c r="M23" s="14"/>
      <c r="Q23" s="11" t="str">
        <f t="shared" si="0"/>
        <v/>
      </c>
      <c r="R23" s="11" t="str">
        <f t="shared" si="1"/>
        <v/>
      </c>
      <c r="S23" s="11" t="str">
        <f t="shared" si="2"/>
        <v/>
      </c>
      <c r="T23" s="11" t="str">
        <f t="shared" si="3"/>
        <v/>
      </c>
      <c r="U23" s="11" t="str">
        <f t="shared" si="4"/>
        <v/>
      </c>
      <c r="V23" s="1"/>
      <c r="W23" s="6" t="str">
        <f t="shared" si="5"/>
        <v/>
      </c>
      <c r="X23" s="5" t="str">
        <f t="shared" si="6"/>
        <v/>
      </c>
      <c r="Y23" s="11" t="str">
        <f t="shared" si="7"/>
        <v/>
      </c>
      <c r="Z23" s="11" t="str">
        <f t="shared" si="8"/>
        <v/>
      </c>
      <c r="AA23" s="11" t="str">
        <f t="shared" si="9"/>
        <v/>
      </c>
      <c r="AB23" s="11" t="str">
        <f t="shared" si="10"/>
        <v/>
      </c>
      <c r="AD23" s="3"/>
      <c r="AE23" s="3"/>
      <c r="AF23" s="3"/>
      <c r="AG23" s="3"/>
      <c r="AH23" s="3"/>
      <c r="AI23" s="3"/>
      <c r="AJ23" s="3"/>
      <c r="AK23" s="3"/>
    </row>
    <row r="24" spans="1:37" x14ac:dyDescent="0.25">
      <c r="A24" s="21">
        <f>A15+16</f>
        <v>32</v>
      </c>
      <c r="B24" s="19"/>
      <c r="C24" s="70">
        <f t="shared" si="11"/>
        <v>32</v>
      </c>
      <c r="D24" s="70" t="str">
        <f t="shared" si="12"/>
        <v>0x20</v>
      </c>
      <c r="E24" s="70"/>
      <c r="F24" s="82"/>
      <c r="G24" s="90"/>
      <c r="H24" s="90"/>
      <c r="I24" s="90"/>
      <c r="J24" s="90"/>
      <c r="K24" s="90"/>
      <c r="L24" s="90"/>
      <c r="M24" s="90"/>
      <c r="N24" s="90"/>
      <c r="O24" s="71"/>
      <c r="Q24" s="11" t="str">
        <f t="shared" si="0"/>
        <v/>
      </c>
      <c r="R24" s="11" t="str">
        <f t="shared" si="1"/>
        <v/>
      </c>
      <c r="S24" s="11" t="str">
        <f t="shared" si="2"/>
        <v/>
      </c>
      <c r="T24" s="11" t="str">
        <f t="shared" si="3"/>
        <v/>
      </c>
      <c r="U24" s="11" t="str">
        <f t="shared" si="4"/>
        <v/>
      </c>
      <c r="V24" s="1"/>
      <c r="W24" s="6" t="str">
        <f t="shared" si="5"/>
        <v/>
      </c>
      <c r="X24" s="5" t="str">
        <f t="shared" si="6"/>
        <v/>
      </c>
      <c r="Y24" s="11" t="str">
        <f t="shared" si="7"/>
        <v/>
      </c>
      <c r="Z24" s="11" t="str">
        <f t="shared" si="8"/>
        <v/>
      </c>
      <c r="AA24" s="11" t="str">
        <f t="shared" si="9"/>
        <v/>
      </c>
      <c r="AB24" s="11" t="str">
        <f t="shared" si="10"/>
        <v/>
      </c>
      <c r="AD24" s="3"/>
      <c r="AE24" s="3"/>
      <c r="AF24" s="3"/>
      <c r="AG24" s="3"/>
      <c r="AH24" s="3"/>
      <c r="AI24" s="3"/>
      <c r="AJ24" s="3"/>
      <c r="AK24" s="3"/>
    </row>
    <row r="25" spans="1:37" x14ac:dyDescent="0.25">
      <c r="A25" s="21"/>
      <c r="B25" s="19"/>
      <c r="C25" s="4"/>
      <c r="G25" s="14"/>
      <c r="H25" s="14"/>
      <c r="I25" s="14"/>
      <c r="J25" s="14"/>
      <c r="K25" s="14"/>
      <c r="L25" s="14"/>
      <c r="M25" s="14"/>
      <c r="N25" s="14"/>
      <c r="Q25" s="11" t="str">
        <f t="shared" si="0"/>
        <v/>
      </c>
      <c r="R25" s="11" t="str">
        <f t="shared" si="1"/>
        <v/>
      </c>
      <c r="S25" s="11" t="str">
        <f t="shared" si="2"/>
        <v/>
      </c>
      <c r="T25" s="11" t="str">
        <f t="shared" si="3"/>
        <v/>
      </c>
      <c r="U25" s="11" t="str">
        <f t="shared" si="4"/>
        <v/>
      </c>
      <c r="V25" s="1"/>
      <c r="W25" s="6" t="str">
        <f t="shared" si="5"/>
        <v/>
      </c>
      <c r="X25" s="5" t="str">
        <f t="shared" si="6"/>
        <v/>
      </c>
      <c r="Y25" s="11" t="str">
        <f t="shared" si="7"/>
        <v/>
      </c>
      <c r="Z25" s="11" t="str">
        <f t="shared" si="8"/>
        <v/>
      </c>
      <c r="AA25" s="11" t="str">
        <f t="shared" si="9"/>
        <v/>
      </c>
      <c r="AB25" s="11" t="str">
        <f t="shared" si="10"/>
        <v/>
      </c>
      <c r="AD25" s="3"/>
      <c r="AE25" s="3"/>
      <c r="AF25" s="3"/>
      <c r="AG25" s="3"/>
      <c r="AH25" s="3"/>
      <c r="AI25" s="3"/>
      <c r="AJ25" s="3"/>
      <c r="AK25" s="3"/>
    </row>
    <row r="26" spans="1:37" x14ac:dyDescent="0.25">
      <c r="A26" s="21">
        <f>A24+16</f>
        <v>48</v>
      </c>
      <c r="B26" s="19"/>
      <c r="C26" s="72">
        <f t="shared" si="11"/>
        <v>48</v>
      </c>
      <c r="D26" s="72" t="str">
        <f t="shared" si="12"/>
        <v>0x30</v>
      </c>
      <c r="E26" s="72"/>
      <c r="F26" s="83"/>
      <c r="G26" s="94"/>
      <c r="H26" s="94"/>
      <c r="I26" s="94"/>
      <c r="J26" s="94"/>
      <c r="K26" s="94"/>
      <c r="L26" s="94"/>
      <c r="M26" s="94"/>
      <c r="N26" s="94"/>
      <c r="O26" s="73"/>
      <c r="Q26" s="11" t="str">
        <f t="shared" ref="Q26:Q28" si="13">IF(ISBLANK(F26),"",UPPER(F26)&amp;"_"&amp;IF(E26="RD","i","o"))</f>
        <v/>
      </c>
      <c r="R26" s="11" t="str">
        <f t="shared" ref="R26:R28" si="14">IF(ISBLANK(F26),"",UPPER(F26)&amp;"_ADDR_c")</f>
        <v/>
      </c>
      <c r="S26" s="11" t="str">
        <f t="shared" ref="S26:S28" si="15">IF(ISBLANK(F26),"",IF(E26="RD","Read",IF(E26="WR","Write",IF(E26="RW","Read and Write",IF(E26="WC","Write and Clear","")))))</f>
        <v/>
      </c>
      <c r="T26" s="11" t="str">
        <f t="shared" ref="T26:T28" si="16">IF(ISBLANK(F26),"",IF(E26="RD","in","out"))</f>
        <v/>
      </c>
      <c r="U26" s="11" t="str">
        <f t="shared" ref="U26:U28" si="17">IF(ISBLANK(F26),"",LOWER(F26))</f>
        <v/>
      </c>
      <c r="V26" s="1"/>
      <c r="W26" s="6" t="str">
        <f t="shared" ref="W26:W28" si="18">IF(ISBLANK(F26),"",Q26&amp;" "&amp;": "&amp;T26&amp;" "&amp;"std_logic_vector(7 downto 0);"&amp;" "&amp;"-- "&amp;D26&amp;" "&amp;"- "&amp;S26)</f>
        <v/>
      </c>
      <c r="X26" s="5" t="str">
        <f t="shared" ref="X26:X28" si="19">IF(ISBLANK(F26),"","constant "&amp;R26&amp;" "&amp;": natural range 0 to 255 :="&amp;" "&amp;C26&amp;";"&amp;" "&amp;"-- "&amp;D26&amp;" "&amp;"- "&amp;S26)</f>
        <v/>
      </c>
      <c r="Y26" s="11" t="str">
        <f t="shared" ref="Y26:Y28" si="20">IF(ISBLANK(F26),"",IF(E26="RD","",("signal "&amp;U26&amp;" "&amp;": "&amp;"std_logic_vector(7 downto 0);")))</f>
        <v/>
      </c>
      <c r="Z26" s="11" t="str">
        <f t="shared" ref="Z26:Z28" si="21">IF(ISBLANK(F26),"",IF(E26="RD","",("when "&amp;R26&amp;" "&amp;"=&gt; "&amp;U26&amp;" "&amp;"&lt;= WrData_i;")))</f>
        <v/>
      </c>
      <c r="AA26" s="11" t="str">
        <f t="shared" ref="AA26:AA28" si="22">IF(ISBLANK(F26),"",IF(E26="WR","",("when "&amp;R26&amp;" "&amp;"=&gt; RdData_o &lt;="&amp;" "&amp;IF(E26="RD",Q26&amp;";",U26&amp;";"))))</f>
        <v/>
      </c>
      <c r="AB26" s="11" t="str">
        <f t="shared" ref="AB26:AB28" si="23">IF(ISBLANK(F26),"",IF(T26="out",Q26&amp;" "&amp;"&lt;= "&amp;U26&amp;";",""))</f>
        <v/>
      </c>
      <c r="AD26" s="3"/>
      <c r="AE26" s="3"/>
      <c r="AF26" s="3"/>
      <c r="AG26" s="3"/>
      <c r="AH26" s="3"/>
      <c r="AI26" s="3"/>
      <c r="AJ26" s="3"/>
      <c r="AK26" s="3"/>
    </row>
    <row r="27" spans="1:37" x14ac:dyDescent="0.25">
      <c r="A27" s="21"/>
      <c r="B27" s="19"/>
      <c r="C27" s="4"/>
      <c r="G27" s="14"/>
      <c r="H27" s="14"/>
      <c r="I27" s="14"/>
      <c r="J27" s="14"/>
      <c r="K27" s="14"/>
      <c r="L27" s="14"/>
      <c r="M27" s="14"/>
      <c r="N27" s="14"/>
      <c r="Q27" s="11" t="str">
        <f t="shared" si="13"/>
        <v/>
      </c>
      <c r="R27" s="11" t="str">
        <f t="shared" si="14"/>
        <v/>
      </c>
      <c r="S27" s="11" t="str">
        <f t="shared" si="15"/>
        <v/>
      </c>
      <c r="T27" s="11" t="str">
        <f t="shared" si="16"/>
        <v/>
      </c>
      <c r="U27" s="11" t="str">
        <f t="shared" si="17"/>
        <v/>
      </c>
      <c r="V27" s="1"/>
      <c r="W27" s="6" t="str">
        <f t="shared" si="18"/>
        <v/>
      </c>
      <c r="X27" s="5" t="str">
        <f t="shared" si="19"/>
        <v/>
      </c>
      <c r="Y27" s="11" t="str">
        <f t="shared" si="20"/>
        <v/>
      </c>
      <c r="Z27" s="11" t="str">
        <f t="shared" si="21"/>
        <v/>
      </c>
      <c r="AA27" s="11" t="str">
        <f t="shared" si="22"/>
        <v/>
      </c>
      <c r="AB27" s="11" t="str">
        <f t="shared" si="23"/>
        <v/>
      </c>
      <c r="AD27" s="3"/>
      <c r="AE27" s="3"/>
      <c r="AF27" s="3"/>
      <c r="AG27" s="3"/>
      <c r="AH27" s="3"/>
      <c r="AI27" s="3"/>
      <c r="AJ27" s="3"/>
      <c r="AK27" s="3"/>
    </row>
    <row r="28" spans="1:37" x14ac:dyDescent="0.25">
      <c r="A28" s="21">
        <f>A26+16</f>
        <v>64</v>
      </c>
      <c r="B28" s="19"/>
      <c r="C28" s="74">
        <f t="shared" si="11"/>
        <v>64</v>
      </c>
      <c r="D28" s="74" t="str">
        <f t="shared" si="12"/>
        <v>0x40</v>
      </c>
      <c r="E28" s="74"/>
      <c r="F28" s="84"/>
      <c r="G28" s="88"/>
      <c r="H28" s="88"/>
      <c r="I28" s="88"/>
      <c r="J28" s="88"/>
      <c r="K28" s="88"/>
      <c r="L28" s="88"/>
      <c r="M28" s="88"/>
      <c r="N28" s="88"/>
      <c r="O28" s="75"/>
      <c r="Q28" s="11" t="str">
        <f t="shared" si="13"/>
        <v/>
      </c>
      <c r="R28" s="11" t="str">
        <f t="shared" si="14"/>
        <v/>
      </c>
      <c r="S28" s="11" t="str">
        <f t="shared" si="15"/>
        <v/>
      </c>
      <c r="T28" s="11" t="str">
        <f t="shared" si="16"/>
        <v/>
      </c>
      <c r="U28" s="11" t="str">
        <f t="shared" si="17"/>
        <v/>
      </c>
      <c r="V28" s="1"/>
      <c r="W28" s="6" t="str">
        <f t="shared" si="18"/>
        <v/>
      </c>
      <c r="X28" s="5" t="str">
        <f t="shared" si="19"/>
        <v/>
      </c>
      <c r="Y28" s="11" t="str">
        <f t="shared" si="20"/>
        <v/>
      </c>
      <c r="Z28" s="11" t="str">
        <f t="shared" si="21"/>
        <v/>
      </c>
      <c r="AA28" s="11" t="str">
        <f t="shared" si="22"/>
        <v/>
      </c>
      <c r="AB28" s="11" t="str">
        <f t="shared" si="23"/>
        <v/>
      </c>
    </row>
    <row r="29" spans="1:37" x14ac:dyDescent="0.25">
      <c r="A29" s="21"/>
      <c r="B29" s="19"/>
      <c r="C29" s="4"/>
    </row>
  </sheetData>
  <mergeCells count="20">
    <mergeCell ref="G26:N26"/>
    <mergeCell ref="G24:N24"/>
    <mergeCell ref="H19:N19"/>
    <mergeCell ref="G22:N22"/>
    <mergeCell ref="AD15:AK15"/>
    <mergeCell ref="G7:N7"/>
    <mergeCell ref="G8:N8"/>
    <mergeCell ref="G9:N9"/>
    <mergeCell ref="G10:N10"/>
    <mergeCell ref="G11:N11"/>
    <mergeCell ref="G12:N12"/>
    <mergeCell ref="G13:N13"/>
    <mergeCell ref="G28:N28"/>
    <mergeCell ref="G20:N20"/>
    <mergeCell ref="G21:N21"/>
    <mergeCell ref="G2:N2"/>
    <mergeCell ref="G3:N3"/>
    <mergeCell ref="G4:N4"/>
    <mergeCell ref="G5:N5"/>
    <mergeCell ref="G6:N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49" workbookViewId="0">
      <selection activeCell="F97" sqref="F97"/>
    </sheetView>
  </sheetViews>
  <sheetFormatPr defaultRowHeight="15" x14ac:dyDescent="0.25"/>
  <cols>
    <col min="1" max="1" width="6.42578125" style="35" customWidth="1"/>
    <col min="2" max="2" width="3.5703125" style="33" customWidth="1"/>
    <col min="3" max="10" width="12.28515625" style="33" customWidth="1"/>
    <col min="11" max="16384" width="9.140625" style="33"/>
  </cols>
  <sheetData>
    <row r="1" spans="1:10" ht="19.5" thickBot="1" x14ac:dyDescent="0.35">
      <c r="A1" s="25" t="s">
        <v>50</v>
      </c>
      <c r="B1" s="17"/>
      <c r="C1" s="36" t="s">
        <v>47</v>
      </c>
      <c r="D1" s="37"/>
      <c r="E1" s="38"/>
      <c r="F1" s="39" t="s">
        <v>48</v>
      </c>
      <c r="G1" s="39" t="s">
        <v>25</v>
      </c>
      <c r="H1" s="109"/>
      <c r="I1" s="110"/>
      <c r="J1" s="39" t="s">
        <v>49</v>
      </c>
    </row>
    <row r="2" spans="1:10" ht="15.75" thickBot="1" x14ac:dyDescent="0.3">
      <c r="A2" s="34"/>
    </row>
    <row r="3" spans="1:10" ht="16.5" thickBot="1" x14ac:dyDescent="0.3">
      <c r="A3" s="22">
        <v>0</v>
      </c>
      <c r="C3" s="104" t="str">
        <f>LOOKUP(A3,'Register map'!A:A,'Register map'!F:F)</f>
        <v>WHO_I_AM</v>
      </c>
      <c r="D3" s="105"/>
      <c r="E3" s="106"/>
      <c r="F3" s="50" t="str">
        <f>LOOKUP(A3,'Register map'!A:A,'Register map'!D:D)</f>
        <v>0x00</v>
      </c>
      <c r="G3" s="50" t="str">
        <f>LOOKUP(A3,'Register map'!A:A,'Register map'!E:E)</f>
        <v>RD</v>
      </c>
      <c r="H3" s="107"/>
      <c r="I3" s="108"/>
      <c r="J3" s="50" t="str">
        <f>LOOKUP(A3,'Register map'!A:A,'Register map'!O:O)</f>
        <v>See details</v>
      </c>
    </row>
    <row r="4" spans="1:10" x14ac:dyDescent="0.25">
      <c r="A4" s="22"/>
      <c r="C4" s="43">
        <v>7</v>
      </c>
      <c r="D4" s="44">
        <v>6</v>
      </c>
      <c r="E4" s="44">
        <v>5</v>
      </c>
      <c r="F4" s="44">
        <v>4</v>
      </c>
      <c r="G4" s="44">
        <v>3</v>
      </c>
      <c r="H4" s="44">
        <v>2</v>
      </c>
      <c r="I4" s="44">
        <v>1</v>
      </c>
      <c r="J4" s="56">
        <v>0</v>
      </c>
    </row>
    <row r="5" spans="1:10" ht="15.75" thickBot="1" x14ac:dyDescent="0.3">
      <c r="A5" s="22"/>
      <c r="C5" s="111" t="s">
        <v>3</v>
      </c>
      <c r="D5" s="112"/>
      <c r="E5" s="112"/>
      <c r="F5" s="112"/>
      <c r="G5" s="112"/>
      <c r="H5" s="112"/>
      <c r="I5" s="112"/>
      <c r="J5" s="113"/>
    </row>
    <row r="6" spans="1:10" x14ac:dyDescent="0.25">
      <c r="A6" s="22"/>
      <c r="C6" s="98" t="s">
        <v>63</v>
      </c>
      <c r="D6" s="99"/>
      <c r="E6" s="99"/>
      <c r="F6" s="99"/>
      <c r="G6" s="99"/>
      <c r="H6" s="99"/>
      <c r="I6" s="99"/>
      <c r="J6" s="100"/>
    </row>
    <row r="7" spans="1:10" x14ac:dyDescent="0.25">
      <c r="A7" s="22"/>
      <c r="C7" s="98"/>
      <c r="D7" s="99"/>
      <c r="E7" s="99"/>
      <c r="F7" s="99"/>
      <c r="G7" s="99"/>
      <c r="H7" s="99"/>
      <c r="I7" s="99"/>
      <c r="J7" s="100"/>
    </row>
    <row r="8" spans="1:10" x14ac:dyDescent="0.25">
      <c r="A8" s="22"/>
      <c r="C8" s="98"/>
      <c r="D8" s="99"/>
      <c r="E8" s="99"/>
      <c r="F8" s="99"/>
      <c r="G8" s="99"/>
      <c r="H8" s="99"/>
      <c r="I8" s="99"/>
      <c r="J8" s="100"/>
    </row>
    <row r="9" spans="1:10" x14ac:dyDescent="0.25">
      <c r="A9" s="22"/>
      <c r="C9" s="98"/>
      <c r="D9" s="99"/>
      <c r="E9" s="99"/>
      <c r="F9" s="99"/>
      <c r="G9" s="99"/>
      <c r="H9" s="99"/>
      <c r="I9" s="99"/>
      <c r="J9" s="100"/>
    </row>
    <row r="10" spans="1:10" x14ac:dyDescent="0.25">
      <c r="A10" s="22"/>
      <c r="C10" s="98"/>
      <c r="D10" s="99"/>
      <c r="E10" s="99"/>
      <c r="F10" s="99"/>
      <c r="G10" s="99"/>
      <c r="H10" s="99"/>
      <c r="I10" s="99"/>
      <c r="J10" s="100"/>
    </row>
    <row r="11" spans="1:10" ht="15.75" thickBot="1" x14ac:dyDescent="0.3">
      <c r="A11" s="22"/>
      <c r="C11" s="101"/>
      <c r="D11" s="102"/>
      <c r="E11" s="102"/>
      <c r="F11" s="102"/>
      <c r="G11" s="102"/>
      <c r="H11" s="102"/>
      <c r="I11" s="102"/>
      <c r="J11" s="103"/>
    </row>
    <row r="12" spans="1:10" ht="15.75" thickBot="1" x14ac:dyDescent="0.3">
      <c r="A12" s="34"/>
    </row>
    <row r="13" spans="1:10" ht="16.5" thickBot="1" x14ac:dyDescent="0.3">
      <c r="A13" s="22">
        <v>1</v>
      </c>
      <c r="C13" s="104" t="str">
        <f>LOOKUP(A13,'Register map'!A:A,'Register map'!F:F)</f>
        <v>ID_LSB</v>
      </c>
      <c r="D13" s="105"/>
      <c r="E13" s="106"/>
      <c r="F13" s="50" t="str">
        <f>LOOKUP(A13,'Register map'!A:A,'Register map'!D:D)</f>
        <v>0x01</v>
      </c>
      <c r="G13" s="50" t="str">
        <f>LOOKUP(A13,'Register map'!A:A,'Register map'!E:E)</f>
        <v>RD</v>
      </c>
      <c r="H13" s="107"/>
      <c r="I13" s="108"/>
      <c r="J13" s="50" t="str">
        <f>LOOKUP(A13,'Register map'!A:A,'Register map'!O:O)</f>
        <v>0x10</v>
      </c>
    </row>
    <row r="14" spans="1:10" x14ac:dyDescent="0.25">
      <c r="A14" s="22"/>
      <c r="C14" s="51">
        <v>7</v>
      </c>
      <c r="D14" s="52">
        <v>6</v>
      </c>
      <c r="E14" s="52">
        <v>5</v>
      </c>
      <c r="F14" s="52">
        <v>4</v>
      </c>
      <c r="G14" s="52">
        <v>3</v>
      </c>
      <c r="H14" s="52">
        <v>2</v>
      </c>
      <c r="I14" s="52">
        <v>1</v>
      </c>
      <c r="J14" s="53">
        <v>0</v>
      </c>
    </row>
    <row r="15" spans="1:10" ht="15.75" thickBot="1" x14ac:dyDescent="0.3">
      <c r="A15" s="22"/>
      <c r="C15" s="95" t="s">
        <v>9</v>
      </c>
      <c r="D15" s="96"/>
      <c r="E15" s="96"/>
      <c r="F15" s="96"/>
      <c r="G15" s="96"/>
      <c r="H15" s="96"/>
      <c r="I15" s="96"/>
      <c r="J15" s="97"/>
    </row>
    <row r="16" spans="1:10" x14ac:dyDescent="0.25">
      <c r="A16" s="22"/>
      <c r="C16" s="98" t="s">
        <v>73</v>
      </c>
      <c r="D16" s="99"/>
      <c r="E16" s="99"/>
      <c r="F16" s="99"/>
      <c r="G16" s="99"/>
      <c r="H16" s="99"/>
      <c r="I16" s="99"/>
      <c r="J16" s="100"/>
    </row>
    <row r="17" spans="1:10" x14ac:dyDescent="0.25">
      <c r="A17" s="22"/>
      <c r="C17" s="98"/>
      <c r="D17" s="99"/>
      <c r="E17" s="99"/>
      <c r="F17" s="99"/>
      <c r="G17" s="99"/>
      <c r="H17" s="99"/>
      <c r="I17" s="99"/>
      <c r="J17" s="100"/>
    </row>
    <row r="18" spans="1:10" ht="15.75" thickBot="1" x14ac:dyDescent="0.3">
      <c r="A18" s="22"/>
      <c r="C18" s="101"/>
      <c r="D18" s="102"/>
      <c r="E18" s="102"/>
      <c r="F18" s="102"/>
      <c r="G18" s="102"/>
      <c r="H18" s="102"/>
      <c r="I18" s="102"/>
      <c r="J18" s="103"/>
    </row>
    <row r="19" spans="1:10" ht="15.75" thickBot="1" x14ac:dyDescent="0.3">
      <c r="A19" s="34"/>
    </row>
    <row r="20" spans="1:10" ht="16.5" thickBot="1" x14ac:dyDescent="0.3">
      <c r="A20" s="22">
        <v>2</v>
      </c>
      <c r="C20" s="104" t="str">
        <f>LOOKUP(A20,'Register map'!A:A,'Register map'!F:F)</f>
        <v>ID_MSB</v>
      </c>
      <c r="D20" s="105"/>
      <c r="E20" s="106"/>
      <c r="F20" s="50" t="str">
        <f>LOOKUP(A20,'Register map'!A:A,'Register map'!D:D)</f>
        <v>0x02</v>
      </c>
      <c r="G20" s="50" t="str">
        <f>LOOKUP(A20,'Register map'!A:A,'Register map'!E:E)</f>
        <v>RD</v>
      </c>
      <c r="H20" s="107"/>
      <c r="I20" s="108"/>
      <c r="J20" s="50" t="str">
        <f>LOOKUP(A20,'Register map'!A:A,'Register map'!O:O)</f>
        <v>0x02</v>
      </c>
    </row>
    <row r="21" spans="1:10" x14ac:dyDescent="0.25">
      <c r="A21" s="22"/>
      <c r="C21" s="51">
        <v>7</v>
      </c>
      <c r="D21" s="52">
        <v>6</v>
      </c>
      <c r="E21" s="52">
        <v>5</v>
      </c>
      <c r="F21" s="52">
        <v>4</v>
      </c>
      <c r="G21" s="52">
        <v>3</v>
      </c>
      <c r="H21" s="52">
        <v>2</v>
      </c>
      <c r="I21" s="52">
        <v>1</v>
      </c>
      <c r="J21" s="53">
        <v>0</v>
      </c>
    </row>
    <row r="22" spans="1:10" ht="15.75" thickBot="1" x14ac:dyDescent="0.3">
      <c r="A22" s="22"/>
      <c r="C22" s="95" t="s">
        <v>10</v>
      </c>
      <c r="D22" s="96"/>
      <c r="E22" s="96"/>
      <c r="F22" s="96"/>
      <c r="G22" s="96"/>
      <c r="H22" s="96"/>
      <c r="I22" s="96"/>
      <c r="J22" s="97"/>
    </row>
    <row r="23" spans="1:10" x14ac:dyDescent="0.25">
      <c r="A23" s="22"/>
      <c r="C23" s="98" t="s">
        <v>72</v>
      </c>
      <c r="D23" s="99"/>
      <c r="E23" s="99"/>
      <c r="F23" s="99"/>
      <c r="G23" s="99"/>
      <c r="H23" s="99"/>
      <c r="I23" s="99"/>
      <c r="J23" s="100"/>
    </row>
    <row r="24" spans="1:10" x14ac:dyDescent="0.25">
      <c r="A24" s="22"/>
      <c r="C24" s="98"/>
      <c r="D24" s="99"/>
      <c r="E24" s="99"/>
      <c r="F24" s="99"/>
      <c r="G24" s="99"/>
      <c r="H24" s="99"/>
      <c r="I24" s="99"/>
      <c r="J24" s="100"/>
    </row>
    <row r="25" spans="1:10" ht="15.75" thickBot="1" x14ac:dyDescent="0.3">
      <c r="A25" s="22"/>
      <c r="C25" s="101"/>
      <c r="D25" s="102"/>
      <c r="E25" s="102"/>
      <c r="F25" s="102"/>
      <c r="G25" s="102"/>
      <c r="H25" s="102"/>
      <c r="I25" s="102"/>
      <c r="J25" s="103"/>
    </row>
    <row r="26" spans="1:10" ht="15.75" thickBot="1" x14ac:dyDescent="0.3">
      <c r="A26" s="34"/>
    </row>
    <row r="27" spans="1:10" ht="16.5" thickBot="1" x14ac:dyDescent="0.3">
      <c r="A27" s="22">
        <v>3</v>
      </c>
      <c r="C27" s="104" t="str">
        <f>LOOKUP(A27,'Register map'!A:A,'Register map'!F:F)</f>
        <v>ID_CUSTOM</v>
      </c>
      <c r="D27" s="105"/>
      <c r="E27" s="106"/>
      <c r="F27" s="50" t="str">
        <f>LOOKUP(A27,'Register map'!A:A,'Register map'!D:D)</f>
        <v>0x03</v>
      </c>
      <c r="G27" s="50" t="str">
        <f>LOOKUP(A27,'Register map'!A:A,'Register map'!E:E)</f>
        <v>RD</v>
      </c>
      <c r="H27" s="107"/>
      <c r="I27" s="108"/>
      <c r="J27" s="50" t="str">
        <f>LOOKUP(A27,'Register map'!A:A,'Register map'!O:O)</f>
        <v>See details</v>
      </c>
    </row>
    <row r="28" spans="1:10" x14ac:dyDescent="0.25">
      <c r="A28" s="22"/>
      <c r="C28" s="51">
        <v>7</v>
      </c>
      <c r="D28" s="52">
        <v>6</v>
      </c>
      <c r="E28" s="52">
        <v>5</v>
      </c>
      <c r="F28" s="52">
        <v>4</v>
      </c>
      <c r="G28" s="52">
        <v>3</v>
      </c>
      <c r="H28" s="52">
        <v>2</v>
      </c>
      <c r="I28" s="52">
        <v>1</v>
      </c>
      <c r="J28" s="53">
        <v>0</v>
      </c>
    </row>
    <row r="29" spans="1:10" ht="15.75" thickBot="1" x14ac:dyDescent="0.3">
      <c r="A29" s="22"/>
      <c r="C29" s="95" t="s">
        <v>17</v>
      </c>
      <c r="D29" s="96"/>
      <c r="E29" s="96"/>
      <c r="F29" s="96"/>
      <c r="G29" s="96"/>
      <c r="H29" s="96"/>
      <c r="I29" s="96"/>
      <c r="J29" s="97"/>
    </row>
    <row r="30" spans="1:10" x14ac:dyDescent="0.25">
      <c r="A30" s="22"/>
      <c r="C30" s="98" t="s">
        <v>74</v>
      </c>
      <c r="D30" s="99"/>
      <c r="E30" s="99"/>
      <c r="F30" s="99"/>
      <c r="G30" s="99"/>
      <c r="H30" s="99"/>
      <c r="I30" s="99"/>
      <c r="J30" s="100"/>
    </row>
    <row r="31" spans="1:10" x14ac:dyDescent="0.25">
      <c r="A31" s="22"/>
      <c r="C31" s="98"/>
      <c r="D31" s="99"/>
      <c r="E31" s="99"/>
      <c r="F31" s="99"/>
      <c r="G31" s="99"/>
      <c r="H31" s="99"/>
      <c r="I31" s="99"/>
      <c r="J31" s="100"/>
    </row>
    <row r="32" spans="1:10" x14ac:dyDescent="0.25">
      <c r="A32" s="22"/>
      <c r="C32" s="98"/>
      <c r="D32" s="99"/>
      <c r="E32" s="99"/>
      <c r="F32" s="99"/>
      <c r="G32" s="99"/>
      <c r="H32" s="99"/>
      <c r="I32" s="99"/>
      <c r="J32" s="100"/>
    </row>
    <row r="33" spans="1:10" x14ac:dyDescent="0.25">
      <c r="A33" s="22"/>
      <c r="C33" s="98"/>
      <c r="D33" s="99"/>
      <c r="E33" s="99"/>
      <c r="F33" s="99"/>
      <c r="G33" s="99"/>
      <c r="H33" s="99"/>
      <c r="I33" s="99"/>
      <c r="J33" s="100"/>
    </row>
    <row r="34" spans="1:10" x14ac:dyDescent="0.25">
      <c r="A34" s="22"/>
      <c r="C34" s="98"/>
      <c r="D34" s="99"/>
      <c r="E34" s="99"/>
      <c r="F34" s="99"/>
      <c r="G34" s="99"/>
      <c r="H34" s="99"/>
      <c r="I34" s="99"/>
      <c r="J34" s="100"/>
    </row>
    <row r="35" spans="1:10" ht="15.75" thickBot="1" x14ac:dyDescent="0.3">
      <c r="A35" s="22"/>
      <c r="C35" s="101"/>
      <c r="D35" s="102"/>
      <c r="E35" s="102"/>
      <c r="F35" s="102"/>
      <c r="G35" s="102"/>
      <c r="H35" s="102"/>
      <c r="I35" s="102"/>
      <c r="J35" s="103"/>
    </row>
    <row r="36" spans="1:10" ht="15.75" thickBot="1" x14ac:dyDescent="0.3">
      <c r="A36" s="34"/>
    </row>
    <row r="37" spans="1:10" ht="16.5" thickBot="1" x14ac:dyDescent="0.3">
      <c r="A37" s="22">
        <v>4</v>
      </c>
      <c r="C37" s="104" t="str">
        <f>LOOKUP(A37,'Register map'!A:A,'Register map'!F:F)</f>
        <v>FPGA_BETA_REV</v>
      </c>
      <c r="D37" s="105"/>
      <c r="E37" s="106"/>
      <c r="F37" s="50" t="str">
        <f>LOOKUP(A37,'Register map'!A:A,'Register map'!D:D)</f>
        <v>0x04</v>
      </c>
      <c r="G37" s="50" t="str">
        <f>LOOKUP(A37,'Register map'!A:A,'Register map'!E:E)</f>
        <v>RD</v>
      </c>
      <c r="H37" s="107"/>
      <c r="I37" s="108"/>
      <c r="J37" s="50" t="str">
        <f>LOOKUP(A37,'Register map'!A:A,'Register map'!O:O)</f>
        <v>-</v>
      </c>
    </row>
    <row r="38" spans="1:10" x14ac:dyDescent="0.25">
      <c r="A38" s="22"/>
      <c r="C38" s="51">
        <v>7</v>
      </c>
      <c r="D38" s="52">
        <v>6</v>
      </c>
      <c r="E38" s="52">
        <v>5</v>
      </c>
      <c r="F38" s="52">
        <v>4</v>
      </c>
      <c r="G38" s="52">
        <v>3</v>
      </c>
      <c r="H38" s="52">
        <v>2</v>
      </c>
      <c r="I38" s="52">
        <v>1</v>
      </c>
      <c r="J38" s="53">
        <v>0</v>
      </c>
    </row>
    <row r="39" spans="1:10" ht="15.75" thickBot="1" x14ac:dyDescent="0.3">
      <c r="A39" s="22"/>
      <c r="C39" s="95" t="s">
        <v>19</v>
      </c>
      <c r="D39" s="96"/>
      <c r="E39" s="96"/>
      <c r="F39" s="96"/>
      <c r="G39" s="96"/>
      <c r="H39" s="96"/>
      <c r="I39" s="96"/>
      <c r="J39" s="97"/>
    </row>
    <row r="40" spans="1:10" x14ac:dyDescent="0.25">
      <c r="A40" s="22"/>
      <c r="C40" s="98" t="s">
        <v>64</v>
      </c>
      <c r="D40" s="99"/>
      <c r="E40" s="99"/>
      <c r="F40" s="99"/>
      <c r="G40" s="99"/>
      <c r="H40" s="99"/>
      <c r="I40" s="99"/>
      <c r="J40" s="100"/>
    </row>
    <row r="41" spans="1:10" x14ac:dyDescent="0.25">
      <c r="A41" s="22"/>
      <c r="C41" s="98"/>
      <c r="D41" s="99"/>
      <c r="E41" s="99"/>
      <c r="F41" s="99"/>
      <c r="G41" s="99"/>
      <c r="H41" s="99"/>
      <c r="I41" s="99"/>
      <c r="J41" s="100"/>
    </row>
    <row r="42" spans="1:10" x14ac:dyDescent="0.25">
      <c r="A42" s="22"/>
      <c r="C42" s="98"/>
      <c r="D42" s="99"/>
      <c r="E42" s="99"/>
      <c r="F42" s="99"/>
      <c r="G42" s="99"/>
      <c r="H42" s="99"/>
      <c r="I42" s="99"/>
      <c r="J42" s="100"/>
    </row>
    <row r="43" spans="1:10" ht="15.75" thickBot="1" x14ac:dyDescent="0.3">
      <c r="A43" s="22"/>
      <c r="C43" s="101"/>
      <c r="D43" s="102"/>
      <c r="E43" s="102"/>
      <c r="F43" s="102"/>
      <c r="G43" s="102"/>
      <c r="H43" s="102"/>
      <c r="I43" s="102"/>
      <c r="J43" s="103"/>
    </row>
    <row r="44" spans="1:10" ht="15.75" thickBot="1" x14ac:dyDescent="0.3">
      <c r="A44" s="34"/>
    </row>
    <row r="45" spans="1:10" ht="16.5" thickBot="1" x14ac:dyDescent="0.3">
      <c r="A45" s="22">
        <v>5</v>
      </c>
      <c r="C45" s="104" t="str">
        <f>LOOKUP(A45,'Register map'!A:A,'Register map'!F:F)</f>
        <v>FPGA_REV</v>
      </c>
      <c r="D45" s="105"/>
      <c r="E45" s="106"/>
      <c r="F45" s="50" t="str">
        <f>LOOKUP(A45,'Register map'!A:A,'Register map'!D:D)</f>
        <v>0x05</v>
      </c>
      <c r="G45" s="50" t="str">
        <f>LOOKUP(A45,'Register map'!A:A,'Register map'!E:E)</f>
        <v>RD</v>
      </c>
      <c r="H45" s="107"/>
      <c r="I45" s="108"/>
      <c r="J45" s="50" t="str">
        <f>LOOKUP(A45,'Register map'!A:A,'Register map'!O:O)</f>
        <v>-</v>
      </c>
    </row>
    <row r="46" spans="1:10" x14ac:dyDescent="0.25">
      <c r="A46" s="22"/>
      <c r="C46" s="51">
        <v>7</v>
      </c>
      <c r="D46" s="52">
        <v>6</v>
      </c>
      <c r="E46" s="52">
        <v>5</v>
      </c>
      <c r="F46" s="52">
        <v>4</v>
      </c>
      <c r="G46" s="52">
        <v>3</v>
      </c>
      <c r="H46" s="52">
        <v>2</v>
      </c>
      <c r="I46" s="52">
        <v>1</v>
      </c>
      <c r="J46" s="53">
        <v>0</v>
      </c>
    </row>
    <row r="47" spans="1:10" ht="15.75" thickBot="1" x14ac:dyDescent="0.3">
      <c r="A47" s="22"/>
      <c r="C47" s="95" t="s">
        <v>23</v>
      </c>
      <c r="D47" s="96"/>
      <c r="E47" s="96"/>
      <c r="F47" s="96"/>
      <c r="G47" s="96"/>
      <c r="H47" s="96"/>
      <c r="I47" s="96"/>
      <c r="J47" s="97"/>
    </row>
    <row r="48" spans="1:10" x14ac:dyDescent="0.25">
      <c r="A48" s="22"/>
      <c r="C48" s="98" t="s">
        <v>65</v>
      </c>
      <c r="D48" s="99"/>
      <c r="E48" s="99"/>
      <c r="F48" s="99"/>
      <c r="G48" s="99"/>
      <c r="H48" s="99"/>
      <c r="I48" s="99"/>
      <c r="J48" s="100"/>
    </row>
    <row r="49" spans="1:10" x14ac:dyDescent="0.25">
      <c r="A49" s="22"/>
      <c r="C49" s="98"/>
      <c r="D49" s="99"/>
      <c r="E49" s="99"/>
      <c r="F49" s="99"/>
      <c r="G49" s="99"/>
      <c r="H49" s="99"/>
      <c r="I49" s="99"/>
      <c r="J49" s="100"/>
    </row>
    <row r="50" spans="1:10" x14ac:dyDescent="0.25">
      <c r="A50" s="22"/>
      <c r="C50" s="98"/>
      <c r="D50" s="99"/>
      <c r="E50" s="99"/>
      <c r="F50" s="99"/>
      <c r="G50" s="99"/>
      <c r="H50" s="99"/>
      <c r="I50" s="99"/>
      <c r="J50" s="100"/>
    </row>
    <row r="51" spans="1:10" ht="15.75" thickBot="1" x14ac:dyDescent="0.3">
      <c r="A51" s="22"/>
      <c r="C51" s="101"/>
      <c r="D51" s="102"/>
      <c r="E51" s="102"/>
      <c r="F51" s="102"/>
      <c r="G51" s="102"/>
      <c r="H51" s="102"/>
      <c r="I51" s="102"/>
      <c r="J51" s="103"/>
    </row>
    <row r="52" spans="1:10" ht="15.75" thickBot="1" x14ac:dyDescent="0.3">
      <c r="A52" s="34"/>
    </row>
    <row r="53" spans="1:10" ht="16.5" thickBot="1" x14ac:dyDescent="0.3">
      <c r="A53" s="22">
        <v>6</v>
      </c>
      <c r="C53" s="104" t="str">
        <f>LOOKUP(A53,'Register map'!A:A,'Register map'!F:F)</f>
        <v>FPGA_MIN_VER</v>
      </c>
      <c r="D53" s="105"/>
      <c r="E53" s="106"/>
      <c r="F53" s="50" t="str">
        <f>LOOKUP(A53,'Register map'!A:A,'Register map'!D:D)</f>
        <v>0x06</v>
      </c>
      <c r="G53" s="50" t="str">
        <f>LOOKUP(A53,'Register map'!A:A,'Register map'!E:E)</f>
        <v>RD</v>
      </c>
      <c r="H53" s="107"/>
      <c r="I53" s="108"/>
      <c r="J53" s="50" t="str">
        <f>LOOKUP(A53,'Register map'!A:A,'Register map'!O:O)</f>
        <v>-</v>
      </c>
    </row>
    <row r="54" spans="1:10" x14ac:dyDescent="0.25">
      <c r="A54" s="22"/>
      <c r="C54" s="51">
        <v>7</v>
      </c>
      <c r="D54" s="52">
        <v>6</v>
      </c>
      <c r="E54" s="52">
        <v>5</v>
      </c>
      <c r="F54" s="52">
        <v>4</v>
      </c>
      <c r="G54" s="52">
        <v>3</v>
      </c>
      <c r="H54" s="52">
        <v>2</v>
      </c>
      <c r="I54" s="52">
        <v>1</v>
      </c>
      <c r="J54" s="53">
        <v>0</v>
      </c>
    </row>
    <row r="55" spans="1:10" ht="15.75" thickBot="1" x14ac:dyDescent="0.3">
      <c r="A55" s="22"/>
      <c r="C55" s="95" t="s">
        <v>1</v>
      </c>
      <c r="D55" s="96"/>
      <c r="E55" s="96"/>
      <c r="F55" s="96"/>
      <c r="G55" s="96"/>
      <c r="H55" s="96"/>
      <c r="I55" s="96"/>
      <c r="J55" s="97"/>
    </row>
    <row r="56" spans="1:10" ht="15" customHeight="1" x14ac:dyDescent="0.25">
      <c r="A56" s="22"/>
      <c r="C56" s="98" t="s">
        <v>66</v>
      </c>
      <c r="D56" s="99"/>
      <c r="E56" s="99"/>
      <c r="F56" s="99"/>
      <c r="G56" s="99"/>
      <c r="H56" s="99"/>
      <c r="I56" s="99"/>
      <c r="J56" s="100"/>
    </row>
    <row r="57" spans="1:10" ht="15" customHeight="1" x14ac:dyDescent="0.25">
      <c r="A57" s="22"/>
      <c r="C57" s="98"/>
      <c r="D57" s="99"/>
      <c r="E57" s="99"/>
      <c r="F57" s="99"/>
      <c r="G57" s="99"/>
      <c r="H57" s="99"/>
      <c r="I57" s="99"/>
      <c r="J57" s="100"/>
    </row>
    <row r="58" spans="1:10" ht="15" customHeight="1" x14ac:dyDescent="0.25">
      <c r="A58" s="22"/>
      <c r="C58" s="98"/>
      <c r="D58" s="99"/>
      <c r="E58" s="99"/>
      <c r="F58" s="99"/>
      <c r="G58" s="99"/>
      <c r="H58" s="99"/>
      <c r="I58" s="99"/>
      <c r="J58" s="100"/>
    </row>
    <row r="59" spans="1:10" ht="15.75" thickBot="1" x14ac:dyDescent="0.3">
      <c r="A59" s="22"/>
      <c r="C59" s="101"/>
      <c r="D59" s="102"/>
      <c r="E59" s="102"/>
      <c r="F59" s="102"/>
      <c r="G59" s="102"/>
      <c r="H59" s="102"/>
      <c r="I59" s="102"/>
      <c r="J59" s="103"/>
    </row>
    <row r="60" spans="1:10" ht="15.75" thickBot="1" x14ac:dyDescent="0.3">
      <c r="A60" s="34"/>
    </row>
    <row r="61" spans="1:10" ht="16.5" thickBot="1" x14ac:dyDescent="0.3">
      <c r="A61" s="22">
        <v>7</v>
      </c>
      <c r="C61" s="104" t="str">
        <f>LOOKUP(A61,'Register map'!A:A,'Register map'!F:F)</f>
        <v>FPGA_MAJ_VER</v>
      </c>
      <c r="D61" s="105"/>
      <c r="E61" s="106"/>
      <c r="F61" s="50" t="str">
        <f>LOOKUP(A61,'Register map'!A:A,'Register map'!D:D)</f>
        <v>0x07</v>
      </c>
      <c r="G61" s="50" t="str">
        <f>LOOKUP(A61,'Register map'!A:A,'Register map'!E:E)</f>
        <v>RD</v>
      </c>
      <c r="H61" s="107"/>
      <c r="I61" s="108"/>
      <c r="J61" s="50" t="str">
        <f>LOOKUP(A61,'Register map'!A:A,'Register map'!O:O)</f>
        <v>-</v>
      </c>
    </row>
    <row r="62" spans="1:10" x14ac:dyDescent="0.25">
      <c r="A62" s="22"/>
      <c r="C62" s="51">
        <v>7</v>
      </c>
      <c r="D62" s="52">
        <v>6</v>
      </c>
      <c r="E62" s="52">
        <v>5</v>
      </c>
      <c r="F62" s="52">
        <v>4</v>
      </c>
      <c r="G62" s="52">
        <v>3</v>
      </c>
      <c r="H62" s="52">
        <v>2</v>
      </c>
      <c r="I62" s="52">
        <v>1</v>
      </c>
      <c r="J62" s="53">
        <v>0</v>
      </c>
    </row>
    <row r="63" spans="1:10" ht="15.75" thickBot="1" x14ac:dyDescent="0.3">
      <c r="A63" s="22"/>
      <c r="C63" s="95" t="s">
        <v>0</v>
      </c>
      <c r="D63" s="96"/>
      <c r="E63" s="96"/>
      <c r="F63" s="96"/>
      <c r="G63" s="96"/>
      <c r="H63" s="96"/>
      <c r="I63" s="96"/>
      <c r="J63" s="97"/>
    </row>
    <row r="64" spans="1:10" ht="15" customHeight="1" x14ac:dyDescent="0.25">
      <c r="A64" s="22"/>
      <c r="C64" s="98" t="s">
        <v>67</v>
      </c>
      <c r="D64" s="99"/>
      <c r="E64" s="99"/>
      <c r="F64" s="99"/>
      <c r="G64" s="99"/>
      <c r="H64" s="99"/>
      <c r="I64" s="99"/>
      <c r="J64" s="100"/>
    </row>
    <row r="65" spans="1:10" ht="15" customHeight="1" x14ac:dyDescent="0.25">
      <c r="A65" s="22"/>
      <c r="C65" s="98"/>
      <c r="D65" s="99"/>
      <c r="E65" s="99"/>
      <c r="F65" s="99"/>
      <c r="G65" s="99"/>
      <c r="H65" s="99"/>
      <c r="I65" s="99"/>
      <c r="J65" s="100"/>
    </row>
    <row r="66" spans="1:10" ht="15" customHeight="1" x14ac:dyDescent="0.25">
      <c r="A66" s="22"/>
      <c r="C66" s="98"/>
      <c r="D66" s="99"/>
      <c r="E66" s="99"/>
      <c r="F66" s="99"/>
      <c r="G66" s="99"/>
      <c r="H66" s="99"/>
      <c r="I66" s="99"/>
      <c r="J66" s="100"/>
    </row>
    <row r="67" spans="1:10" ht="15.75" thickBot="1" x14ac:dyDescent="0.3">
      <c r="A67" s="22"/>
      <c r="C67" s="101"/>
      <c r="D67" s="102"/>
      <c r="E67" s="102"/>
      <c r="F67" s="102"/>
      <c r="G67" s="102"/>
      <c r="H67" s="102"/>
      <c r="I67" s="102"/>
      <c r="J67" s="103"/>
    </row>
    <row r="68" spans="1:10" ht="15.75" thickBot="1" x14ac:dyDescent="0.3">
      <c r="A68" s="34"/>
    </row>
    <row r="69" spans="1:10" ht="16.5" thickBot="1" x14ac:dyDescent="0.3">
      <c r="A69" s="22">
        <v>8</v>
      </c>
      <c r="C69" s="104" t="str">
        <f>LOOKUP(A69,'Register map'!A:A,'Register map'!F:F)</f>
        <v>HW_VER</v>
      </c>
      <c r="D69" s="105"/>
      <c r="E69" s="106"/>
      <c r="F69" s="50" t="str">
        <f>LOOKUP(A69,'Register map'!A:A,'Register map'!D:D)</f>
        <v>0x08</v>
      </c>
      <c r="G69" s="50" t="str">
        <f>LOOKUP(A69,'Register map'!A:A,'Register map'!E:E)</f>
        <v>RD</v>
      </c>
      <c r="H69" s="107"/>
      <c r="I69" s="108"/>
      <c r="J69" s="50" t="str">
        <f>LOOKUP(A69,'Register map'!A:A,'Register map'!O:O)</f>
        <v>0xFF</v>
      </c>
    </row>
    <row r="70" spans="1:10" x14ac:dyDescent="0.25">
      <c r="A70" s="22"/>
      <c r="C70" s="51">
        <v>7</v>
      </c>
      <c r="D70" s="52">
        <v>6</v>
      </c>
      <c r="E70" s="52">
        <v>5</v>
      </c>
      <c r="F70" s="52">
        <v>4</v>
      </c>
      <c r="G70" s="52">
        <v>3</v>
      </c>
      <c r="H70" s="52">
        <v>2</v>
      </c>
      <c r="I70" s="52">
        <v>1</v>
      </c>
      <c r="J70" s="53">
        <v>0</v>
      </c>
    </row>
    <row r="71" spans="1:10" ht="15.75" thickBot="1" x14ac:dyDescent="0.3">
      <c r="A71" s="22"/>
      <c r="C71" s="95" t="s">
        <v>15</v>
      </c>
      <c r="D71" s="96"/>
      <c r="E71" s="96"/>
      <c r="F71" s="96"/>
      <c r="G71" s="96"/>
      <c r="H71" s="96"/>
      <c r="I71" s="96"/>
      <c r="J71" s="97"/>
    </row>
    <row r="72" spans="1:10" x14ac:dyDescent="0.25">
      <c r="A72" s="22"/>
      <c r="C72" s="98" t="s">
        <v>68</v>
      </c>
      <c r="D72" s="99"/>
      <c r="E72" s="99"/>
      <c r="F72" s="99"/>
      <c r="G72" s="99"/>
      <c r="H72" s="99"/>
      <c r="I72" s="99"/>
      <c r="J72" s="100"/>
    </row>
    <row r="73" spans="1:10" x14ac:dyDescent="0.25">
      <c r="A73" s="22"/>
      <c r="C73" s="98"/>
      <c r="D73" s="99"/>
      <c r="E73" s="99"/>
      <c r="F73" s="99"/>
      <c r="G73" s="99"/>
      <c r="H73" s="99"/>
      <c r="I73" s="99"/>
      <c r="J73" s="100"/>
    </row>
    <row r="74" spans="1:10" ht="15.75" thickBot="1" x14ac:dyDescent="0.3">
      <c r="A74" s="22"/>
      <c r="C74" s="101"/>
      <c r="D74" s="102"/>
      <c r="E74" s="102"/>
      <c r="F74" s="102"/>
      <c r="G74" s="102"/>
      <c r="H74" s="102"/>
      <c r="I74" s="102"/>
      <c r="J74" s="103"/>
    </row>
    <row r="75" spans="1:10" ht="15.75" thickBot="1" x14ac:dyDescent="0.3">
      <c r="A75" s="34"/>
    </row>
    <row r="76" spans="1:10" ht="16.5" thickBot="1" x14ac:dyDescent="0.3">
      <c r="A76" s="22">
        <v>9</v>
      </c>
      <c r="C76" s="104" t="str">
        <f>LOOKUP(A76,'Register map'!A:A,'Register map'!F:F)</f>
        <v>HW_CUSTOM</v>
      </c>
      <c r="D76" s="105"/>
      <c r="E76" s="106"/>
      <c r="F76" s="50" t="str">
        <f>LOOKUP(A76,'Register map'!A:A,'Register map'!D:D)</f>
        <v>0x09</v>
      </c>
      <c r="G76" s="50" t="str">
        <f>LOOKUP(A76,'Register map'!A:A,'Register map'!E:E)</f>
        <v>RD</v>
      </c>
      <c r="H76" s="107"/>
      <c r="I76" s="108"/>
      <c r="J76" s="50" t="str">
        <f>LOOKUP(A76,'Register map'!A:A,'Register map'!O:O)</f>
        <v>0x00</v>
      </c>
    </row>
    <row r="77" spans="1:10" x14ac:dyDescent="0.25">
      <c r="A77" s="22"/>
      <c r="C77" s="51">
        <v>7</v>
      </c>
      <c r="D77" s="52">
        <v>6</v>
      </c>
      <c r="E77" s="52">
        <v>5</v>
      </c>
      <c r="F77" s="52">
        <v>4</v>
      </c>
      <c r="G77" s="52">
        <v>3</v>
      </c>
      <c r="H77" s="52">
        <v>2</v>
      </c>
      <c r="I77" s="52">
        <v>1</v>
      </c>
      <c r="J77" s="53">
        <v>0</v>
      </c>
    </row>
    <row r="78" spans="1:10" ht="15.75" thickBot="1" x14ac:dyDescent="0.3">
      <c r="A78" s="22"/>
      <c r="C78" s="95" t="s">
        <v>16</v>
      </c>
      <c r="D78" s="96"/>
      <c r="E78" s="96"/>
      <c r="F78" s="96"/>
      <c r="G78" s="96"/>
      <c r="H78" s="96"/>
      <c r="I78" s="96"/>
      <c r="J78" s="97"/>
    </row>
    <row r="79" spans="1:10" x14ac:dyDescent="0.25">
      <c r="A79" s="22"/>
      <c r="C79" s="98" t="s">
        <v>69</v>
      </c>
      <c r="D79" s="99"/>
      <c r="E79" s="99"/>
      <c r="F79" s="99"/>
      <c r="G79" s="99"/>
      <c r="H79" s="99"/>
      <c r="I79" s="99"/>
      <c r="J79" s="100"/>
    </row>
    <row r="80" spans="1:10" x14ac:dyDescent="0.25">
      <c r="A80" s="22"/>
      <c r="C80" s="98"/>
      <c r="D80" s="99"/>
      <c r="E80" s="99"/>
      <c r="F80" s="99"/>
      <c r="G80" s="99"/>
      <c r="H80" s="99"/>
      <c r="I80" s="99"/>
      <c r="J80" s="100"/>
    </row>
    <row r="81" spans="1:10" ht="15.75" thickBot="1" x14ac:dyDescent="0.3">
      <c r="A81" s="22"/>
      <c r="C81" s="101"/>
      <c r="D81" s="102"/>
      <c r="E81" s="102"/>
      <c r="F81" s="102"/>
      <c r="G81" s="102"/>
      <c r="H81" s="102"/>
      <c r="I81" s="102"/>
      <c r="J81" s="103"/>
    </row>
    <row r="82" spans="1:10" ht="15.75" thickBot="1" x14ac:dyDescent="0.3">
      <c r="A82" s="34"/>
    </row>
    <row r="83" spans="1:10" ht="16.5" thickBot="1" x14ac:dyDescent="0.3">
      <c r="A83" s="22">
        <v>10</v>
      </c>
      <c r="C83" s="104" t="str">
        <f>LOOKUP(A83,'Register map'!A:A,'Register map'!F:F)</f>
        <v>HW_INFO</v>
      </c>
      <c r="D83" s="105"/>
      <c r="E83" s="106"/>
      <c r="F83" s="50" t="str">
        <f>LOOKUP(A83,'Register map'!A:A,'Register map'!D:D)</f>
        <v>0x0A</v>
      </c>
      <c r="G83" s="50" t="str">
        <f>LOOKUP(A83,'Register map'!A:A,'Register map'!E:E)</f>
        <v>RD</v>
      </c>
      <c r="H83" s="107"/>
      <c r="I83" s="108"/>
      <c r="J83" s="50" t="str">
        <f>LOOKUP(A83,'Register map'!A:A,'Register map'!O:O)</f>
        <v>0x00</v>
      </c>
    </row>
    <row r="84" spans="1:10" x14ac:dyDescent="0.25">
      <c r="A84" s="22"/>
      <c r="C84" s="51">
        <v>7</v>
      </c>
      <c r="D84" s="52">
        <v>6</v>
      </c>
      <c r="E84" s="52">
        <v>5</v>
      </c>
      <c r="F84" s="52">
        <v>4</v>
      </c>
      <c r="G84" s="52">
        <v>3</v>
      </c>
      <c r="H84" s="52">
        <v>2</v>
      </c>
      <c r="I84" s="52">
        <v>1</v>
      </c>
      <c r="J84" s="53">
        <v>0</v>
      </c>
    </row>
    <row r="85" spans="1:10" ht="15.75" thickBot="1" x14ac:dyDescent="0.3">
      <c r="A85" s="22"/>
      <c r="C85" s="95" t="s">
        <v>14</v>
      </c>
      <c r="D85" s="96"/>
      <c r="E85" s="96"/>
      <c r="F85" s="96"/>
      <c r="G85" s="96"/>
      <c r="H85" s="96"/>
      <c r="I85" s="96"/>
      <c r="J85" s="97"/>
    </row>
    <row r="86" spans="1:10" x14ac:dyDescent="0.25">
      <c r="A86" s="22"/>
      <c r="C86" s="98" t="s">
        <v>70</v>
      </c>
      <c r="D86" s="99"/>
      <c r="E86" s="99"/>
      <c r="F86" s="99"/>
      <c r="G86" s="99"/>
      <c r="H86" s="99"/>
      <c r="I86" s="99"/>
      <c r="J86" s="100"/>
    </row>
    <row r="87" spans="1:10" x14ac:dyDescent="0.25">
      <c r="A87" s="22"/>
      <c r="C87" s="98"/>
      <c r="D87" s="99"/>
      <c r="E87" s="99"/>
      <c r="F87" s="99"/>
      <c r="G87" s="99"/>
      <c r="H87" s="99"/>
      <c r="I87" s="99"/>
      <c r="J87" s="100"/>
    </row>
    <row r="88" spans="1:10" ht="15.75" thickBot="1" x14ac:dyDescent="0.3">
      <c r="A88" s="22"/>
      <c r="C88" s="101"/>
      <c r="D88" s="102"/>
      <c r="E88" s="102"/>
      <c r="F88" s="102"/>
      <c r="G88" s="102"/>
      <c r="H88" s="102"/>
      <c r="I88" s="102"/>
      <c r="J88" s="103"/>
    </row>
    <row r="89" spans="1:10" ht="15.75" thickBot="1" x14ac:dyDescent="0.3">
      <c r="A89" s="34"/>
    </row>
    <row r="90" spans="1:10" ht="16.5" thickBot="1" x14ac:dyDescent="0.3">
      <c r="A90" s="22">
        <v>11</v>
      </c>
      <c r="C90" s="104" t="str">
        <f>LOOKUP(A90,'Register map'!A:A,'Register map'!F:F)</f>
        <v>HW_SET</v>
      </c>
      <c r="D90" s="105"/>
      <c r="E90" s="106"/>
      <c r="F90" s="50" t="str">
        <f>LOOKUP(A90,'Register map'!A:A,'Register map'!D:D)</f>
        <v>0x0B</v>
      </c>
      <c r="G90" s="50" t="str">
        <f>LOOKUP(A90,'Register map'!A:A,'Register map'!E:E)</f>
        <v>RW</v>
      </c>
      <c r="H90" s="107"/>
      <c r="I90" s="108"/>
      <c r="J90" s="50" t="str">
        <f>LOOKUP(A90,'Register map'!A:A,'Register map'!O:O)</f>
        <v>0x00</v>
      </c>
    </row>
    <row r="91" spans="1:10" x14ac:dyDescent="0.25">
      <c r="A91" s="22"/>
      <c r="C91" s="51">
        <v>7</v>
      </c>
      <c r="D91" s="52">
        <v>6</v>
      </c>
      <c r="E91" s="52">
        <v>5</v>
      </c>
      <c r="F91" s="52">
        <v>4</v>
      </c>
      <c r="G91" s="52">
        <v>3</v>
      </c>
      <c r="H91" s="52">
        <v>2</v>
      </c>
      <c r="I91" s="52">
        <v>1</v>
      </c>
      <c r="J91" s="53">
        <v>0</v>
      </c>
    </row>
    <row r="92" spans="1:10" ht="15.75" thickBot="1" x14ac:dyDescent="0.3">
      <c r="A92" s="22"/>
      <c r="C92" s="95" t="s">
        <v>13</v>
      </c>
      <c r="D92" s="96"/>
      <c r="E92" s="96"/>
      <c r="F92" s="96"/>
      <c r="G92" s="96"/>
      <c r="H92" s="96"/>
      <c r="I92" s="96"/>
      <c r="J92" s="97"/>
    </row>
    <row r="93" spans="1:10" x14ac:dyDescent="0.25">
      <c r="A93" s="22"/>
      <c r="C93" s="98" t="s">
        <v>75</v>
      </c>
      <c r="D93" s="99"/>
      <c r="E93" s="99"/>
      <c r="F93" s="99"/>
      <c r="G93" s="99"/>
      <c r="H93" s="99"/>
      <c r="I93" s="99"/>
      <c r="J93" s="100"/>
    </row>
    <row r="94" spans="1:10" x14ac:dyDescent="0.25">
      <c r="A94" s="22"/>
      <c r="C94" s="98"/>
      <c r="D94" s="99"/>
      <c r="E94" s="99"/>
      <c r="F94" s="99"/>
      <c r="G94" s="99"/>
      <c r="H94" s="99"/>
      <c r="I94" s="99"/>
      <c r="J94" s="100"/>
    </row>
    <row r="95" spans="1:10" ht="15.75" thickBot="1" x14ac:dyDescent="0.3">
      <c r="A95" s="22"/>
      <c r="C95" s="101"/>
      <c r="D95" s="102"/>
      <c r="E95" s="102"/>
      <c r="F95" s="102"/>
      <c r="G95" s="102"/>
      <c r="H95" s="102"/>
      <c r="I95" s="102"/>
      <c r="J95" s="103"/>
    </row>
  </sheetData>
  <mergeCells count="49">
    <mergeCell ref="C85:J85"/>
    <mergeCell ref="C86:J88"/>
    <mergeCell ref="C93:J95"/>
    <mergeCell ref="C92:J92"/>
    <mergeCell ref="H90:I90"/>
    <mergeCell ref="C90:E90"/>
    <mergeCell ref="C78:J78"/>
    <mergeCell ref="C79:J81"/>
    <mergeCell ref="C76:E76"/>
    <mergeCell ref="H76:I76"/>
    <mergeCell ref="C83:E83"/>
    <mergeCell ref="H83:I83"/>
    <mergeCell ref="C69:E69"/>
    <mergeCell ref="H69:I69"/>
    <mergeCell ref="C71:J71"/>
    <mergeCell ref="C72:J74"/>
    <mergeCell ref="C56:J59"/>
    <mergeCell ref="C61:E61"/>
    <mergeCell ref="H61:I61"/>
    <mergeCell ref="C63:J63"/>
    <mergeCell ref="C64:J67"/>
    <mergeCell ref="C47:J47"/>
    <mergeCell ref="C48:J51"/>
    <mergeCell ref="C53:E53"/>
    <mergeCell ref="H53:I53"/>
    <mergeCell ref="C55:J55"/>
    <mergeCell ref="C13:E13"/>
    <mergeCell ref="H13:I13"/>
    <mergeCell ref="H1:I1"/>
    <mergeCell ref="C45:E45"/>
    <mergeCell ref="H45:I45"/>
    <mergeCell ref="C6:J11"/>
    <mergeCell ref="C5:J5"/>
    <mergeCell ref="C3:E3"/>
    <mergeCell ref="H3:I3"/>
    <mergeCell ref="C16:J18"/>
    <mergeCell ref="C20:E20"/>
    <mergeCell ref="H20:I20"/>
    <mergeCell ref="C22:J22"/>
    <mergeCell ref="C15:J15"/>
    <mergeCell ref="C37:E37"/>
    <mergeCell ref="H37:I37"/>
    <mergeCell ref="C39:J39"/>
    <mergeCell ref="C40:J43"/>
    <mergeCell ref="C23:J25"/>
    <mergeCell ref="C27:E27"/>
    <mergeCell ref="H27:I27"/>
    <mergeCell ref="C29:J29"/>
    <mergeCell ref="C30:J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E21" sqref="E21:J21"/>
    </sheetView>
  </sheetViews>
  <sheetFormatPr defaultRowHeight="15" x14ac:dyDescent="0.25"/>
  <cols>
    <col min="1" max="1" width="6.42578125" style="35" customWidth="1"/>
    <col min="2" max="2" width="3.5703125" style="33" customWidth="1"/>
    <col min="3" max="10" width="12.28515625" style="33" customWidth="1"/>
    <col min="11" max="16384" width="9.140625" style="33"/>
  </cols>
  <sheetData>
    <row r="1" spans="1:10" ht="19.5" thickBot="1" x14ac:dyDescent="0.35">
      <c r="A1" s="25" t="s">
        <v>50</v>
      </c>
      <c r="B1" s="17"/>
      <c r="C1" s="120" t="s">
        <v>47</v>
      </c>
      <c r="D1" s="121"/>
      <c r="E1" s="122"/>
      <c r="F1" s="39" t="s">
        <v>48</v>
      </c>
      <c r="G1" s="39" t="s">
        <v>25</v>
      </c>
      <c r="H1" s="109"/>
      <c r="I1" s="110"/>
      <c r="J1" s="39" t="s">
        <v>49</v>
      </c>
    </row>
    <row r="2" spans="1:10" ht="15.75" thickBot="1" x14ac:dyDescent="0.3">
      <c r="A2" s="22"/>
    </row>
    <row r="3" spans="1:10" ht="16.5" thickBot="1" x14ac:dyDescent="0.3">
      <c r="A3" s="22">
        <v>16</v>
      </c>
      <c r="C3" s="104" t="str">
        <f>LOOKUP(A3,'Register map'!A:A,'Register map'!F:F)</f>
        <v>I2C_M_SET</v>
      </c>
      <c r="D3" s="105"/>
      <c r="E3" s="106"/>
      <c r="F3" s="50" t="str">
        <f>LOOKUP(A3,'Register map'!A:A,'Register map'!D:D)</f>
        <v>0x10</v>
      </c>
      <c r="G3" s="50" t="str">
        <f>LOOKUP(A3,'Register map'!A:A,'Register map'!E:E)</f>
        <v>RW</v>
      </c>
      <c r="H3" s="107"/>
      <c r="I3" s="108"/>
      <c r="J3" s="50" t="str">
        <f>LOOKUP(A3,'Register map'!A:A,'Register map'!O:O)</f>
        <v>0x00</v>
      </c>
    </row>
    <row r="4" spans="1:10" x14ac:dyDescent="0.25">
      <c r="A4" s="22"/>
      <c r="C4" s="43">
        <v>7</v>
      </c>
      <c r="D4" s="44">
        <v>6</v>
      </c>
      <c r="E4" s="44">
        <v>5</v>
      </c>
      <c r="F4" s="44">
        <v>4</v>
      </c>
      <c r="G4" s="44">
        <v>3</v>
      </c>
      <c r="H4" s="44">
        <v>2</v>
      </c>
      <c r="I4" s="45">
        <v>1</v>
      </c>
      <c r="J4" s="46">
        <v>0</v>
      </c>
    </row>
    <row r="5" spans="1:10" ht="15.75" thickBot="1" x14ac:dyDescent="0.3">
      <c r="A5" s="22"/>
      <c r="C5" s="47"/>
      <c r="D5" s="48"/>
      <c r="E5" s="48"/>
      <c r="F5" s="48"/>
      <c r="G5" s="48"/>
      <c r="H5" s="48"/>
      <c r="I5" s="55"/>
      <c r="J5" s="49" t="s">
        <v>52</v>
      </c>
    </row>
    <row r="6" spans="1:10" s="40" customFormat="1" ht="15" customHeight="1" x14ac:dyDescent="0.25">
      <c r="A6" s="27"/>
      <c r="C6" s="127" t="s">
        <v>39</v>
      </c>
      <c r="D6" s="129" t="s">
        <v>52</v>
      </c>
      <c r="E6" s="123" t="s">
        <v>76</v>
      </c>
      <c r="F6" s="123"/>
      <c r="G6" s="123"/>
      <c r="H6" s="123"/>
      <c r="I6" s="123"/>
      <c r="J6" s="124"/>
    </row>
    <row r="7" spans="1:10" s="40" customFormat="1" x14ac:dyDescent="0.25">
      <c r="A7" s="27"/>
      <c r="C7" s="128"/>
      <c r="D7" s="130"/>
      <c r="E7" s="125"/>
      <c r="F7" s="125"/>
      <c r="G7" s="125"/>
      <c r="H7" s="125"/>
      <c r="I7" s="125"/>
      <c r="J7" s="126"/>
    </row>
    <row r="8" spans="1:10" ht="15.75" thickBot="1" x14ac:dyDescent="0.3">
      <c r="A8" s="22"/>
      <c r="C8" s="26"/>
      <c r="D8" s="28"/>
      <c r="E8" s="23"/>
      <c r="F8" s="23"/>
      <c r="G8" s="23"/>
      <c r="H8" s="23"/>
      <c r="I8" s="23"/>
      <c r="J8" s="24"/>
    </row>
    <row r="9" spans="1:10" ht="15.75" thickBot="1" x14ac:dyDescent="0.3">
      <c r="A9" s="22"/>
    </row>
    <row r="10" spans="1:10" ht="16.5" thickBot="1" x14ac:dyDescent="0.3">
      <c r="A10" s="22">
        <v>17</v>
      </c>
      <c r="C10" s="104" t="str">
        <f>LOOKUP(A10,'Register map'!A:A,'Register map'!F:F)</f>
        <v>I2C_M_CMD</v>
      </c>
      <c r="D10" s="105"/>
      <c r="E10" s="106"/>
      <c r="F10" s="50" t="str">
        <f>LOOKUP(A10,'Register map'!A:A,'Register map'!D:D)</f>
        <v>0x11</v>
      </c>
      <c r="G10" s="50" t="str">
        <f>LOOKUP(A10,'Register map'!A:A,'Register map'!E:E)</f>
        <v>WC</v>
      </c>
      <c r="H10" s="107"/>
      <c r="I10" s="108"/>
      <c r="J10" s="50" t="str">
        <f>LOOKUP(A10,'Register map'!A:A,'Register map'!O:O)</f>
        <v>0x00</v>
      </c>
    </row>
    <row r="11" spans="1:10" x14ac:dyDescent="0.25">
      <c r="A11" s="22"/>
      <c r="C11" s="51">
        <v>7</v>
      </c>
      <c r="D11" s="52">
        <v>6</v>
      </c>
      <c r="E11" s="52">
        <v>5</v>
      </c>
      <c r="F11" s="52">
        <v>4</v>
      </c>
      <c r="G11" s="52">
        <v>3</v>
      </c>
      <c r="H11" s="52">
        <v>2</v>
      </c>
      <c r="I11" s="59">
        <v>1</v>
      </c>
      <c r="J11" s="54">
        <v>0</v>
      </c>
    </row>
    <row r="12" spans="1:10" ht="15.75" thickBot="1" x14ac:dyDescent="0.3">
      <c r="A12" s="22"/>
      <c r="C12" s="47"/>
      <c r="D12" s="48"/>
      <c r="E12" s="48"/>
      <c r="F12" s="48"/>
      <c r="G12" s="48"/>
      <c r="H12" s="48"/>
      <c r="I12" s="57" t="s">
        <v>4</v>
      </c>
      <c r="J12" s="49" t="s">
        <v>2</v>
      </c>
    </row>
    <row r="13" spans="1:10" ht="15" customHeight="1" x14ac:dyDescent="0.25">
      <c r="A13" s="22"/>
      <c r="C13" s="29" t="s">
        <v>39</v>
      </c>
      <c r="D13" s="31" t="s">
        <v>2</v>
      </c>
      <c r="E13" s="118" t="s">
        <v>57</v>
      </c>
      <c r="F13" s="118"/>
      <c r="G13" s="118"/>
      <c r="H13" s="118"/>
      <c r="I13" s="118"/>
      <c r="J13" s="119"/>
    </row>
    <row r="14" spans="1:10" ht="15" customHeight="1" x14ac:dyDescent="0.25">
      <c r="A14" s="22"/>
      <c r="C14" s="30" t="s">
        <v>40</v>
      </c>
      <c r="D14" s="32" t="s">
        <v>4</v>
      </c>
      <c r="E14" s="114" t="s">
        <v>58</v>
      </c>
      <c r="F14" s="114"/>
      <c r="G14" s="114"/>
      <c r="H14" s="114"/>
      <c r="I14" s="114"/>
      <c r="J14" s="115"/>
    </row>
    <row r="15" spans="1:10" ht="15.75" thickBot="1" x14ac:dyDescent="0.3">
      <c r="A15" s="22"/>
      <c r="C15" s="26"/>
      <c r="D15" s="58"/>
      <c r="E15" s="116"/>
      <c r="F15" s="116"/>
      <c r="G15" s="116"/>
      <c r="H15" s="116"/>
      <c r="I15" s="116"/>
      <c r="J15" s="117"/>
    </row>
    <row r="16" spans="1:10" ht="15.75" thickBot="1" x14ac:dyDescent="0.3">
      <c r="A16" s="22"/>
    </row>
    <row r="17" spans="1:10" ht="16.5" thickBot="1" x14ac:dyDescent="0.3">
      <c r="A17" s="22">
        <v>20</v>
      </c>
      <c r="C17" s="104" t="str">
        <f>LOOKUP(A17,'Register map'!A:A,'Register map'!F:F)</f>
        <v>I2C_M_SLAVE_ADDR</v>
      </c>
      <c r="D17" s="105"/>
      <c r="E17" s="106"/>
      <c r="F17" s="50" t="str">
        <f>LOOKUP(A17,'Register map'!A:A,'Register map'!D:D)</f>
        <v>0x14</v>
      </c>
      <c r="G17" s="50" t="str">
        <f>LOOKUP(A17,'Register map'!A:A,'Register map'!E:E)</f>
        <v>RW</v>
      </c>
      <c r="H17" s="107"/>
      <c r="I17" s="108"/>
      <c r="J17" s="50" t="str">
        <f>LOOKUP(A17,'Register map'!A:A,'Register map'!O:O)</f>
        <v>0x00</v>
      </c>
    </row>
    <row r="18" spans="1:10" x14ac:dyDescent="0.25">
      <c r="A18" s="22"/>
      <c r="C18" s="51">
        <v>7</v>
      </c>
      <c r="D18" s="52">
        <v>6</v>
      </c>
      <c r="E18" s="52">
        <v>5</v>
      </c>
      <c r="F18" s="52">
        <v>4</v>
      </c>
      <c r="G18" s="52">
        <v>3</v>
      </c>
      <c r="H18" s="52">
        <v>2</v>
      </c>
      <c r="I18" s="59">
        <v>1</v>
      </c>
      <c r="J18" s="54">
        <v>0</v>
      </c>
    </row>
    <row r="19" spans="1:10" ht="15.75" thickBot="1" x14ac:dyDescent="0.3">
      <c r="A19" s="22"/>
      <c r="C19" s="60" t="s">
        <v>71</v>
      </c>
      <c r="D19" s="131" t="s">
        <v>59</v>
      </c>
      <c r="E19" s="96"/>
      <c r="F19" s="96"/>
      <c r="G19" s="96"/>
      <c r="H19" s="96"/>
      <c r="I19" s="96"/>
      <c r="J19" s="97"/>
    </row>
    <row r="20" spans="1:10" ht="15" customHeight="1" x14ac:dyDescent="0.25">
      <c r="A20" s="22"/>
      <c r="C20" s="132" t="s">
        <v>53</v>
      </c>
      <c r="D20" s="133"/>
      <c r="E20" s="133"/>
      <c r="F20" s="133"/>
      <c r="G20" s="133"/>
      <c r="H20" s="133"/>
      <c r="I20" s="133"/>
      <c r="J20" s="134"/>
    </row>
    <row r="21" spans="1:10" ht="15.75" thickBot="1" x14ac:dyDescent="0.3">
      <c r="A21" s="22"/>
      <c r="C21" s="26"/>
      <c r="D21" s="58"/>
      <c r="E21" s="116"/>
      <c r="F21" s="116"/>
      <c r="G21" s="116"/>
      <c r="H21" s="116"/>
      <c r="I21" s="116"/>
      <c r="J21" s="117"/>
    </row>
    <row r="22" spans="1:10" ht="15.75" thickBot="1" x14ac:dyDescent="0.3">
      <c r="A22" s="22"/>
    </row>
    <row r="23" spans="1:10" ht="16.5" thickBot="1" x14ac:dyDescent="0.3">
      <c r="A23" s="22">
        <v>21</v>
      </c>
      <c r="C23" s="104" t="str">
        <f>LOOKUP(A23,'Register map'!A:A,'Register map'!F:F)</f>
        <v>I2C_M_REG_ADDR</v>
      </c>
      <c r="D23" s="105"/>
      <c r="E23" s="106"/>
      <c r="F23" s="50" t="str">
        <f>LOOKUP(A23,'Register map'!A:A,'Register map'!D:D)</f>
        <v>0x15</v>
      </c>
      <c r="G23" s="50" t="str">
        <f>LOOKUP(A23,'Register map'!A:A,'Register map'!E:E)</f>
        <v>RW</v>
      </c>
      <c r="H23" s="107"/>
      <c r="I23" s="108"/>
      <c r="J23" s="50" t="str">
        <f>LOOKUP(A23,'Register map'!A:A,'Register map'!O:O)</f>
        <v>0x00</v>
      </c>
    </row>
    <row r="24" spans="1:10" x14ac:dyDescent="0.25">
      <c r="A24" s="22"/>
      <c r="C24" s="51">
        <v>7</v>
      </c>
      <c r="D24" s="52">
        <v>6</v>
      </c>
      <c r="E24" s="52">
        <v>5</v>
      </c>
      <c r="F24" s="52">
        <v>4</v>
      </c>
      <c r="G24" s="52">
        <v>3</v>
      </c>
      <c r="H24" s="52">
        <v>2</v>
      </c>
      <c r="I24" s="59">
        <v>1</v>
      </c>
      <c r="J24" s="54">
        <v>0</v>
      </c>
    </row>
    <row r="25" spans="1:10" ht="15.75" thickBot="1" x14ac:dyDescent="0.3">
      <c r="A25" s="22"/>
      <c r="C25" s="95" t="s">
        <v>60</v>
      </c>
      <c r="D25" s="96"/>
      <c r="E25" s="96"/>
      <c r="F25" s="96"/>
      <c r="G25" s="96"/>
      <c r="H25" s="96"/>
      <c r="I25" s="96"/>
      <c r="J25" s="97"/>
    </row>
    <row r="26" spans="1:10" ht="15" customHeight="1" x14ac:dyDescent="0.25">
      <c r="A26" s="22"/>
      <c r="C26" s="132" t="s">
        <v>54</v>
      </c>
      <c r="D26" s="133"/>
      <c r="E26" s="133"/>
      <c r="F26" s="133"/>
      <c r="G26" s="133"/>
      <c r="H26" s="133"/>
      <c r="I26" s="133"/>
      <c r="J26" s="134"/>
    </row>
    <row r="27" spans="1:10" ht="15.75" thickBot="1" x14ac:dyDescent="0.3">
      <c r="A27" s="22"/>
      <c r="C27" s="26"/>
      <c r="D27" s="58"/>
      <c r="E27" s="116"/>
      <c r="F27" s="116"/>
      <c r="G27" s="116"/>
      <c r="H27" s="116"/>
      <c r="I27" s="116"/>
      <c r="J27" s="117"/>
    </row>
    <row r="28" spans="1:10" ht="15.75" thickBot="1" x14ac:dyDescent="0.3">
      <c r="A28" s="22"/>
    </row>
    <row r="29" spans="1:10" ht="16.5" thickBot="1" x14ac:dyDescent="0.3">
      <c r="A29" s="22">
        <v>22</v>
      </c>
      <c r="C29" s="104" t="str">
        <f>LOOKUP(A29,'Register map'!A:A,'Register map'!F:F)</f>
        <v>I2C_M_DATA_WR</v>
      </c>
      <c r="D29" s="105"/>
      <c r="E29" s="106"/>
      <c r="F29" s="50" t="str">
        <f>LOOKUP(A29,'Register map'!A:A,'Register map'!D:D)</f>
        <v>0x16</v>
      </c>
      <c r="G29" s="50" t="str">
        <f>LOOKUP(A29,'Register map'!A:A,'Register map'!E:E)</f>
        <v>RW</v>
      </c>
      <c r="H29" s="107"/>
      <c r="I29" s="108"/>
      <c r="J29" s="50" t="str">
        <f>LOOKUP(A29,'Register map'!A:A,'Register map'!O:O)</f>
        <v>0x00</v>
      </c>
    </row>
    <row r="30" spans="1:10" x14ac:dyDescent="0.25">
      <c r="A30" s="22"/>
      <c r="C30" s="51">
        <v>7</v>
      </c>
      <c r="D30" s="52">
        <v>6</v>
      </c>
      <c r="E30" s="52">
        <v>5</v>
      </c>
      <c r="F30" s="52">
        <v>4</v>
      </c>
      <c r="G30" s="52">
        <v>3</v>
      </c>
      <c r="H30" s="52">
        <v>2</v>
      </c>
      <c r="I30" s="59">
        <v>1</v>
      </c>
      <c r="J30" s="54">
        <v>0</v>
      </c>
    </row>
    <row r="31" spans="1:10" ht="15.75" thickBot="1" x14ac:dyDescent="0.3">
      <c r="A31" s="22"/>
      <c r="C31" s="95" t="s">
        <v>61</v>
      </c>
      <c r="D31" s="96"/>
      <c r="E31" s="96"/>
      <c r="F31" s="96"/>
      <c r="G31" s="96"/>
      <c r="H31" s="96"/>
      <c r="I31" s="96"/>
      <c r="J31" s="97"/>
    </row>
    <row r="32" spans="1:10" ht="15" customHeight="1" x14ac:dyDescent="0.25">
      <c r="A32" s="22"/>
      <c r="C32" s="132" t="s">
        <v>55</v>
      </c>
      <c r="D32" s="133"/>
      <c r="E32" s="133"/>
      <c r="F32" s="133"/>
      <c r="G32" s="133"/>
      <c r="H32" s="133"/>
      <c r="I32" s="133"/>
      <c r="J32" s="134"/>
    </row>
    <row r="33" spans="1:10" ht="15.75" thickBot="1" x14ac:dyDescent="0.3">
      <c r="A33" s="22"/>
      <c r="C33" s="26"/>
      <c r="D33" s="58"/>
      <c r="E33" s="116"/>
      <c r="F33" s="116"/>
      <c r="G33" s="116"/>
      <c r="H33" s="116"/>
      <c r="I33" s="116"/>
      <c r="J33" s="117"/>
    </row>
    <row r="34" spans="1:10" ht="15.75" thickBot="1" x14ac:dyDescent="0.3">
      <c r="A34" s="22"/>
    </row>
    <row r="35" spans="1:10" ht="16.5" thickBot="1" x14ac:dyDescent="0.3">
      <c r="A35" s="22">
        <v>23</v>
      </c>
      <c r="C35" s="104" t="str">
        <f>LOOKUP(A35,'Register map'!A:A,'Register map'!F:F)</f>
        <v>I2C_M_DATA_RD</v>
      </c>
      <c r="D35" s="105"/>
      <c r="E35" s="106"/>
      <c r="F35" s="50" t="str">
        <f>LOOKUP(A35,'Register map'!A:A,'Register map'!D:D)</f>
        <v>0x17</v>
      </c>
      <c r="G35" s="50" t="str">
        <f>LOOKUP(A35,'Register map'!A:A,'Register map'!E:E)</f>
        <v>RD</v>
      </c>
      <c r="H35" s="107"/>
      <c r="I35" s="108"/>
      <c r="J35" s="50">
        <f>LOOKUP(A35,'Register map'!A:A,'Register map'!O:O)</f>
        <v>0</v>
      </c>
    </row>
    <row r="36" spans="1:10" x14ac:dyDescent="0.25">
      <c r="A36" s="22"/>
      <c r="C36" s="51">
        <v>7</v>
      </c>
      <c r="D36" s="52">
        <v>6</v>
      </c>
      <c r="E36" s="52">
        <v>5</v>
      </c>
      <c r="F36" s="52">
        <v>4</v>
      </c>
      <c r="G36" s="52">
        <v>3</v>
      </c>
      <c r="H36" s="52">
        <v>2</v>
      </c>
      <c r="I36" s="59">
        <v>1</v>
      </c>
      <c r="J36" s="54">
        <v>0</v>
      </c>
    </row>
    <row r="37" spans="1:10" ht="15.75" thickBot="1" x14ac:dyDescent="0.3">
      <c r="A37" s="22"/>
      <c r="C37" s="95" t="s">
        <v>62</v>
      </c>
      <c r="D37" s="96"/>
      <c r="E37" s="96"/>
      <c r="F37" s="96"/>
      <c r="G37" s="96"/>
      <c r="H37" s="96"/>
      <c r="I37" s="96"/>
      <c r="J37" s="97"/>
    </row>
    <row r="38" spans="1:10" ht="15" customHeight="1" x14ac:dyDescent="0.25">
      <c r="A38" s="22"/>
      <c r="C38" s="132" t="s">
        <v>56</v>
      </c>
      <c r="D38" s="133"/>
      <c r="E38" s="133"/>
      <c r="F38" s="133"/>
      <c r="G38" s="133"/>
      <c r="H38" s="133"/>
      <c r="I38" s="133"/>
      <c r="J38" s="134"/>
    </row>
    <row r="39" spans="1:10" ht="15.75" thickBot="1" x14ac:dyDescent="0.3">
      <c r="A39" s="22"/>
      <c r="C39" s="26"/>
      <c r="D39" s="58"/>
      <c r="E39" s="116"/>
      <c r="F39" s="116"/>
      <c r="G39" s="116"/>
      <c r="H39" s="116"/>
      <c r="I39" s="116"/>
      <c r="J39" s="117"/>
    </row>
  </sheetData>
  <mergeCells count="32">
    <mergeCell ref="C37:J37"/>
    <mergeCell ref="C38:J38"/>
    <mergeCell ref="E39:J39"/>
    <mergeCell ref="C29:E29"/>
    <mergeCell ref="H29:I29"/>
    <mergeCell ref="C31:J31"/>
    <mergeCell ref="C32:J32"/>
    <mergeCell ref="E33:J33"/>
    <mergeCell ref="C35:E35"/>
    <mergeCell ref="H35:I35"/>
    <mergeCell ref="C23:E23"/>
    <mergeCell ref="H23:I23"/>
    <mergeCell ref="C26:J26"/>
    <mergeCell ref="E27:J27"/>
    <mergeCell ref="C25:J25"/>
    <mergeCell ref="C17:E17"/>
    <mergeCell ref="H17:I17"/>
    <mergeCell ref="E21:J21"/>
    <mergeCell ref="D19:J19"/>
    <mergeCell ref="C20:J20"/>
    <mergeCell ref="E14:J14"/>
    <mergeCell ref="E15:J15"/>
    <mergeCell ref="E13:J13"/>
    <mergeCell ref="C1:E1"/>
    <mergeCell ref="H1:I1"/>
    <mergeCell ref="C3:E3"/>
    <mergeCell ref="H3:I3"/>
    <mergeCell ref="C10:E10"/>
    <mergeCell ref="H10:I10"/>
    <mergeCell ref="E6:J7"/>
    <mergeCell ref="C6:C7"/>
    <mergeCell ref="D6:D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sqref="A1:XFD8"/>
    </sheetView>
  </sheetViews>
  <sheetFormatPr defaultRowHeight="15" x14ac:dyDescent="0.25"/>
  <cols>
    <col min="1" max="1" width="6.42578125" style="35" customWidth="1"/>
    <col min="2" max="2" width="3.5703125" style="33" customWidth="1"/>
    <col min="3" max="10" width="12.28515625" style="33" customWidth="1"/>
    <col min="11" max="16384" width="9.140625" style="33"/>
  </cols>
  <sheetData>
    <row r="1" spans="1:10" ht="19.5" thickBot="1" x14ac:dyDescent="0.35">
      <c r="A1" s="25" t="s">
        <v>50</v>
      </c>
      <c r="B1" s="17"/>
      <c r="C1" s="120" t="s">
        <v>47</v>
      </c>
      <c r="D1" s="121"/>
      <c r="E1" s="122"/>
      <c r="F1" s="39" t="s">
        <v>48</v>
      </c>
      <c r="G1" s="39" t="s">
        <v>25</v>
      </c>
      <c r="H1" s="109"/>
      <c r="I1" s="110"/>
      <c r="J1" s="39" t="s">
        <v>49</v>
      </c>
    </row>
    <row r="2" spans="1:10" ht="15.75" thickBot="1" x14ac:dyDescent="0.3">
      <c r="A2" s="34"/>
    </row>
    <row r="3" spans="1:10" ht="16.5" thickBot="1" x14ac:dyDescent="0.3">
      <c r="A3" s="22">
        <v>32</v>
      </c>
      <c r="C3" s="104">
        <f>LOOKUP(A3,'Register map'!A:A,'Register map'!F:F)</f>
        <v>0</v>
      </c>
      <c r="D3" s="105"/>
      <c r="E3" s="106"/>
      <c r="F3" s="50" t="str">
        <f>LOOKUP(A3,'Register map'!A:A,'Register map'!D:D)</f>
        <v>0x20</v>
      </c>
      <c r="G3" s="50">
        <f>LOOKUP(A3,'Register map'!A:A,'Register map'!E:E)</f>
        <v>0</v>
      </c>
      <c r="H3" s="107"/>
      <c r="I3" s="108"/>
      <c r="J3" s="50">
        <f>LOOKUP(A3,'Register map'!A:A,'Register map'!O:O)</f>
        <v>0</v>
      </c>
    </row>
    <row r="4" spans="1:10" x14ac:dyDescent="0.25">
      <c r="A4" s="22"/>
      <c r="C4" s="135">
        <v>7</v>
      </c>
      <c r="D4" s="59">
        <v>6</v>
      </c>
      <c r="E4" s="59">
        <v>5</v>
      </c>
      <c r="F4" s="59">
        <v>4</v>
      </c>
      <c r="G4" s="59">
        <v>3</v>
      </c>
      <c r="H4" s="59">
        <v>2</v>
      </c>
      <c r="I4" s="59">
        <v>1</v>
      </c>
      <c r="J4" s="136">
        <v>0</v>
      </c>
    </row>
    <row r="5" spans="1:10" ht="15.75" thickBot="1" x14ac:dyDescent="0.3">
      <c r="A5" s="22"/>
      <c r="C5" s="137"/>
      <c r="D5" s="138"/>
      <c r="E5" s="138"/>
      <c r="F5" s="138"/>
      <c r="G5" s="138"/>
      <c r="H5" s="138"/>
      <c r="I5" s="138"/>
      <c r="J5" s="139"/>
    </row>
    <row r="6" spans="1:10" x14ac:dyDescent="0.25">
      <c r="A6" s="22"/>
      <c r="C6" s="98"/>
      <c r="D6" s="99"/>
      <c r="E6" s="99"/>
      <c r="F6" s="99"/>
      <c r="G6" s="99"/>
      <c r="H6" s="99"/>
      <c r="I6" s="99"/>
      <c r="J6" s="100"/>
    </row>
    <row r="7" spans="1:10" ht="15.75" thickBot="1" x14ac:dyDescent="0.3">
      <c r="A7" s="22"/>
      <c r="C7" s="101"/>
      <c r="D7" s="102"/>
      <c r="E7" s="102"/>
      <c r="F7" s="102"/>
      <c r="G7" s="102"/>
      <c r="H7" s="102"/>
      <c r="I7" s="102"/>
      <c r="J7" s="103"/>
    </row>
    <row r="8" spans="1:10" x14ac:dyDescent="0.25">
      <c r="A8" s="34"/>
    </row>
  </sheetData>
  <mergeCells count="5">
    <mergeCell ref="C1:E1"/>
    <mergeCell ref="H1:I1"/>
    <mergeCell ref="C3:E3"/>
    <mergeCell ref="H3:I3"/>
    <mergeCell ref="C6:J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sqref="A1:XFD8"/>
    </sheetView>
  </sheetViews>
  <sheetFormatPr defaultRowHeight="15" x14ac:dyDescent="0.25"/>
  <cols>
    <col min="1" max="1" width="6.42578125" style="35" customWidth="1"/>
    <col min="2" max="2" width="3.5703125" style="33" customWidth="1"/>
    <col min="3" max="10" width="12.28515625" style="33" customWidth="1"/>
    <col min="11" max="16384" width="9.140625" style="33"/>
  </cols>
  <sheetData>
    <row r="1" spans="1:10" ht="19.5" thickBot="1" x14ac:dyDescent="0.35">
      <c r="A1" s="25" t="s">
        <v>50</v>
      </c>
      <c r="B1" s="17"/>
      <c r="C1" s="120" t="s">
        <v>47</v>
      </c>
      <c r="D1" s="121"/>
      <c r="E1" s="122"/>
      <c r="F1" s="39" t="s">
        <v>48</v>
      </c>
      <c r="G1" s="39" t="s">
        <v>25</v>
      </c>
      <c r="H1" s="109"/>
      <c r="I1" s="110"/>
      <c r="J1" s="39" t="s">
        <v>49</v>
      </c>
    </row>
    <row r="2" spans="1:10" ht="15.75" thickBot="1" x14ac:dyDescent="0.3">
      <c r="A2" s="34"/>
    </row>
    <row r="3" spans="1:10" ht="16.5" thickBot="1" x14ac:dyDescent="0.3">
      <c r="A3" s="22">
        <v>48</v>
      </c>
      <c r="C3" s="104">
        <f>LOOKUP(A3,'Register map'!A:A,'Register map'!F:F)</f>
        <v>0</v>
      </c>
      <c r="D3" s="105"/>
      <c r="E3" s="106"/>
      <c r="F3" s="50" t="str">
        <f>LOOKUP(A3,'Register map'!A:A,'Register map'!D:D)</f>
        <v>0x30</v>
      </c>
      <c r="G3" s="50">
        <f>LOOKUP(A3,'Register map'!A:A,'Register map'!E:E)</f>
        <v>0</v>
      </c>
      <c r="H3" s="107"/>
      <c r="I3" s="108"/>
      <c r="J3" s="50">
        <f>LOOKUP(A3,'Register map'!A:A,'Register map'!O:O)</f>
        <v>0</v>
      </c>
    </row>
    <row r="4" spans="1:10" x14ac:dyDescent="0.25">
      <c r="A4" s="22"/>
      <c r="C4" s="135">
        <v>7</v>
      </c>
      <c r="D4" s="59">
        <v>6</v>
      </c>
      <c r="E4" s="59">
        <v>5</v>
      </c>
      <c r="F4" s="59">
        <v>4</v>
      </c>
      <c r="G4" s="59">
        <v>3</v>
      </c>
      <c r="H4" s="59">
        <v>2</v>
      </c>
      <c r="I4" s="59">
        <v>1</v>
      </c>
      <c r="J4" s="136">
        <v>0</v>
      </c>
    </row>
    <row r="5" spans="1:10" ht="15.75" thickBot="1" x14ac:dyDescent="0.3">
      <c r="A5" s="22"/>
      <c r="C5" s="137"/>
      <c r="D5" s="138"/>
      <c r="E5" s="138"/>
      <c r="F5" s="138"/>
      <c r="G5" s="138"/>
      <c r="H5" s="138"/>
      <c r="I5" s="138"/>
      <c r="J5" s="139"/>
    </row>
    <row r="6" spans="1:10" x14ac:dyDescent="0.25">
      <c r="A6" s="22"/>
      <c r="C6" s="98"/>
      <c r="D6" s="99"/>
      <c r="E6" s="99"/>
      <c r="F6" s="99"/>
      <c r="G6" s="99"/>
      <c r="H6" s="99"/>
      <c r="I6" s="99"/>
      <c r="J6" s="100"/>
    </row>
    <row r="7" spans="1:10" ht="15.75" thickBot="1" x14ac:dyDescent="0.3">
      <c r="A7" s="22"/>
      <c r="C7" s="101"/>
      <c r="D7" s="102"/>
      <c r="E7" s="102"/>
      <c r="F7" s="102"/>
      <c r="G7" s="102"/>
      <c r="H7" s="102"/>
      <c r="I7" s="102"/>
      <c r="J7" s="103"/>
    </row>
    <row r="8" spans="1:10" x14ac:dyDescent="0.25">
      <c r="A8" s="34"/>
    </row>
  </sheetData>
  <mergeCells count="5">
    <mergeCell ref="C1:E1"/>
    <mergeCell ref="H1:I1"/>
    <mergeCell ref="C3:E3"/>
    <mergeCell ref="H3:I3"/>
    <mergeCell ref="C6:J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J13" sqref="J13"/>
    </sheetView>
  </sheetViews>
  <sheetFormatPr defaultRowHeight="15" x14ac:dyDescent="0.25"/>
  <cols>
    <col min="1" max="1" width="6.42578125" style="35" customWidth="1"/>
    <col min="2" max="2" width="3.5703125" style="33" customWidth="1"/>
    <col min="3" max="10" width="12.28515625" style="33" customWidth="1"/>
    <col min="11" max="16384" width="9.140625" style="33"/>
  </cols>
  <sheetData>
    <row r="1" spans="1:10" ht="19.5" thickBot="1" x14ac:dyDescent="0.35">
      <c r="A1" s="25" t="s">
        <v>50</v>
      </c>
      <c r="B1" s="17"/>
      <c r="C1" s="120" t="s">
        <v>47</v>
      </c>
      <c r="D1" s="121"/>
      <c r="E1" s="122"/>
      <c r="F1" s="39" t="s">
        <v>48</v>
      </c>
      <c r="G1" s="39" t="s">
        <v>25</v>
      </c>
      <c r="H1" s="109"/>
      <c r="I1" s="110"/>
      <c r="J1" s="39" t="s">
        <v>49</v>
      </c>
    </row>
    <row r="2" spans="1:10" ht="15.75" thickBot="1" x14ac:dyDescent="0.3">
      <c r="A2" s="34"/>
    </row>
    <row r="3" spans="1:10" ht="16.5" thickBot="1" x14ac:dyDescent="0.3">
      <c r="A3" s="22">
        <v>68</v>
      </c>
      <c r="C3" s="104">
        <f>LOOKUP(A3,'Register map'!A:A,'Register map'!F:F)</f>
        <v>0</v>
      </c>
      <c r="D3" s="105"/>
      <c r="E3" s="106"/>
      <c r="F3" s="50" t="str">
        <f>LOOKUP(A3,'Register map'!A:A,'Register map'!D:D)</f>
        <v>0x40</v>
      </c>
      <c r="G3" s="50">
        <f>LOOKUP(A3,'Register map'!A:A,'Register map'!E:E)</f>
        <v>0</v>
      </c>
      <c r="H3" s="107"/>
      <c r="I3" s="108"/>
      <c r="J3" s="50">
        <f>LOOKUP(A3,'Register map'!A:A,'Register map'!O:O)</f>
        <v>0</v>
      </c>
    </row>
    <row r="4" spans="1:10" x14ac:dyDescent="0.25">
      <c r="A4" s="22"/>
      <c r="C4" s="135">
        <v>7</v>
      </c>
      <c r="D4" s="59">
        <v>6</v>
      </c>
      <c r="E4" s="59">
        <v>5</v>
      </c>
      <c r="F4" s="59">
        <v>4</v>
      </c>
      <c r="G4" s="59">
        <v>3</v>
      </c>
      <c r="H4" s="59">
        <v>2</v>
      </c>
      <c r="I4" s="59">
        <v>1</v>
      </c>
      <c r="J4" s="136">
        <v>0</v>
      </c>
    </row>
    <row r="5" spans="1:10" ht="15.75" thickBot="1" x14ac:dyDescent="0.3">
      <c r="A5" s="22"/>
      <c r="C5" s="137"/>
      <c r="D5" s="138"/>
      <c r="E5" s="138"/>
      <c r="F5" s="138"/>
      <c r="G5" s="138"/>
      <c r="H5" s="138"/>
      <c r="I5" s="138"/>
      <c r="J5" s="139"/>
    </row>
    <row r="6" spans="1:10" x14ac:dyDescent="0.25">
      <c r="A6" s="22"/>
      <c r="C6" s="98"/>
      <c r="D6" s="99"/>
      <c r="E6" s="99"/>
      <c r="F6" s="99"/>
      <c r="G6" s="99"/>
      <c r="H6" s="99"/>
      <c r="I6" s="99"/>
      <c r="J6" s="100"/>
    </row>
    <row r="7" spans="1:10" ht="15.75" thickBot="1" x14ac:dyDescent="0.3">
      <c r="A7" s="22"/>
      <c r="C7" s="101"/>
      <c r="D7" s="102"/>
      <c r="E7" s="102"/>
      <c r="F7" s="102"/>
      <c r="G7" s="102"/>
      <c r="H7" s="102"/>
      <c r="I7" s="102"/>
      <c r="J7" s="103"/>
    </row>
    <row r="8" spans="1:10" x14ac:dyDescent="0.25">
      <c r="A8" s="34"/>
    </row>
  </sheetData>
  <mergeCells count="5">
    <mergeCell ref="C1:E1"/>
    <mergeCell ref="C3:E3"/>
    <mergeCell ref="H3:I3"/>
    <mergeCell ref="H1:I1"/>
    <mergeCell ref="C6:J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Register map</vt:lpstr>
      <vt:lpstr>INFO REGs (base 0x00)</vt:lpstr>
      <vt:lpstr>I2C MASTER REGs (base 0x10)</vt:lpstr>
      <vt:lpstr>REGs (base 0x20)</vt:lpstr>
      <vt:lpstr>REGs (base 0x30)</vt:lpstr>
      <vt:lpstr>REGs (base 0x40)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2021-02-03T12:35:12Z</dcterms:modified>
</cp:coreProperties>
</file>