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drawings/charts/chart10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4b82d0632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History" sheetId="1" r:id="Rffb1fd1c26324570"/>
    <x:sheet xmlns:r="http://schemas.openxmlformats.org/officeDocument/2006/relationships" name="Read Me" sheetId="2" r:id="R850331a8f1e241e5"/>
    <x:sheet xmlns:r="http://schemas.openxmlformats.org/officeDocument/2006/relationships" name="Data Audit" sheetId="3" r:id="Rb4ed6ae019dc45eb"/>
    <x:sheet xmlns:r="http://schemas.openxmlformats.org/officeDocument/2006/relationships" name="Price vs Volume" sheetId="4" r:id="R0fb45518a7874d78"/>
    <x:sheet xmlns:r="http://schemas.openxmlformats.org/officeDocument/2006/relationships" name="Stock Movement" sheetId="5" r:id="R433b5547f56346ed"/>
    <x:sheet xmlns:r="http://schemas.openxmlformats.org/officeDocument/2006/relationships" name="Capital vs Shares" sheetId="6" r:id="R76de9ebb84de4a33"/>
    <x:sheet xmlns:r="http://schemas.openxmlformats.org/officeDocument/2006/relationships" name="Dividend Yield" sheetId="7" r:id="Ra6bb6fbbc26b417a"/>
    <x:sheet xmlns:r="http://schemas.openxmlformats.org/officeDocument/2006/relationships" name="PE Snapshot" sheetId="8" r:id="R0eda7a6ffd404a70"/>
    <x:sheet xmlns:r="http://schemas.openxmlformats.org/officeDocument/2006/relationships" name="Yearly Portfolio" sheetId="9" r:id="R5504fe4b5ccc4531"/>
    <x:sheet xmlns:r="http://schemas.openxmlformats.org/officeDocument/2006/relationships" name="Single Trade" sheetId="10" r:id="R4ba2da61996c4fe3"/>
    <x:sheet xmlns:r="http://schemas.openxmlformats.org/officeDocument/2006/relationships" name="Multiple Trades" sheetId="11" r:id="R460db4ef77704a70"/>
    <x:sheet xmlns:r="http://schemas.openxmlformats.org/officeDocument/2006/relationships" name="Trade Evidence" sheetId="12" r:id="Rbed953121c504358"/>
    <x:sheet xmlns:r="http://schemas.openxmlformats.org/officeDocument/2006/relationships" name="Trend &amp; Risk" sheetId="13" r:id="R9f5d52aaeefd47a8"/>
  </x:sheets>
</x:workbook>
</file>

<file path=xl/comments1.xml><?xml version="1.0" encoding="utf-8"?>
<x:comments xmlns:x="http://schemas.openxmlformats.org/spreadsheetml/2006/main">
  <x:authors>
    <x:author>tc={C51DD0FB-713A-8426-DE5E-FBA91B3D3FC8}</x:author>
  </x:authors>
  <x:commentList>
    <x:comment ref="G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check: supplied market capitalisation reconciles to Close × Shares on Issue / 1,000,000 within $0.005m on every row.</x:t>
        </x:r>
      </x:text>
    </x:comment>
  </x:commentList>
</x:comments>
</file>

<file path=xl/comments2.xml><?xml version="1.0" encoding="utf-8"?>
<x:comments xmlns:x="http://schemas.openxmlformats.org/spreadsheetml/2006/main">
  <x:authors>
    <x:author>tc={0E5EC4F1-F7E1-52B1-B02B-22E6ED6913A6}</x:author>
  </x:authors>
  <x:commentList>
    <x:comment ref="A4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supplied P/E observation is dated 24 Jul 2026, after the assignment financial year. It is intentionally shown as a snapshot only.</x:t>
        </x:r>
      </x:text>
    </x:comment>
  </x:commentList>
</x:comments>
</file>

<file path=xl/comments3.xml><?xml version="1.0" encoding="utf-8"?>
<x:comments xmlns:x="http://schemas.openxmlformats.org/spreadsheetml/2006/main">
  <x:authors>
    <x:author>tc={4D0373C9-F47F-1FA2-23B9-E0921FA39952}</x:author>
  </x:authors>
  <x:commentList>
    <x:comment ref="J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Exact constrained hindsight maximum: non-overlapping trades, at least five trading session gaps, at least 10% closing-price return, whole shares, no same day re-entry, and no fees, tax or slippage. Dividends are separate cash income and do not qualify a trade. This is not a forecast.</x:t>
        </x:r>
      </x:text>
    </x:comment>
  </x:commentList>
</x:comments>
</file>

<file path=xl/comments4.xml><?xml version="1.0" encoding="utf-8"?>
<x:comments xmlns:x="http://schemas.openxmlformats.org/spreadsheetml/2006/main">
  <x:authors>
    <x:author>tc={72E39F41-F695-14CD-093C-85266F49F3FF}</x:author>
  </x:authors>
  <x:commentList>
    <x:comment ref="A2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supplied P/E date is later than every simulated trade. It is intentionally excluded from trade timing rather than backfilled into FY2026.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<x:sst xmlns:x="http://schemas.openxmlformats.org/spreadsheetml/2006/main">
  <x:si>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ASX Code</x:t>
  </x:si>
  <x:si>
    <x:t xml:space="preserve">Company Name</x:t>
  </x:si>
  <x:si>
    <x:t xml:space="preserve">Date</x:t>
  </x:si>
  <x:si>
    <x:t xml:space="preserve">Open</x:t>
  </x:si>
  <x:si>
    <x:t xml:space="preserve">High</x:t>
  </x:si>
  <x:si>
    <x:t xml:space="preserve">Low</x:t>
  </x:si>
  <x:si>
    <x:t xml:space="preserve">Close</x:t>
  </x:si>
  <x:si>
    <x:t xml:space="preserve">Volume</x:t>
  </x:si>
  <x:si>
    <x:t xml:space="preserve">Market Capitalisation($m)</x:t>
  </x:si>
  <x:si>
    <x:t xml:space="preserve">Shares on Issue</x:t>
  </x:si>
  <x:si>
    <x:t xml:space="preserve">Dividend</x:t>
  </x:si>
  <x:si>
    <x:t xml:space="preserve">Ex Date</x:t>
  </x:si>
  <x:si>
    <x:t xml:space="preserve">PE</x:t>
  </x:si>
  <x:si>
    <x:t xml:space="preserve">Price</x:t>
  </x:si>
  <x:si>
    <x:t xml:space="preserve">IPH</x:t>
  </x:si>
  <x:si>
    <x:t xml:space="preserve">IPH Limited</x:t>
  </x:si>
  <x:si>
    <x:t xml:space="preserve">30/06/2026</x:t>
  </x:si>
  <x:si>
    <x:t xml:space="preserve">29/06/2026</x:t>
  </x:si>
  <x:si>
    <x:t xml:space="preserve">26/06/2026</x:t>
  </x:si>
  <x:si>
    <x:t xml:space="preserve">Total</x:t>
  </x:si>
  <x:si>
    <x:t xml:space="preserve">25/06/2026</x:t>
  </x:si>
  <x:si>
    <x:t xml:space="preserve">24/06/2026</x:t>
  </x:si>
  <x:si>
    <x:t xml:space="preserve">23/06/2026</x:t>
  </x:si>
  <x:si>
    <x:t xml:space="preserve">22/06/2026</x:t>
  </x:si>
  <x:si>
    <x:t xml:space="preserve">19/06/2026</x:t>
  </x:si>
  <x:si>
    <x:t xml:space="preserve">18/06/2026</x:t>
  </x:si>
  <x:si>
    <x:t xml:space="preserve">17/06/2026</x:t>
  </x:si>
  <x:si>
    <x:t xml:space="preserve">16/06/2026</x:t>
  </x:si>
  <x:si>
    <x:t xml:space="preserve">15/06/2026</x:t>
  </x:si>
  <x:si>
    <x:t xml:space="preserve">12/06/2026</x:t>
  </x:si>
  <x:si>
    <x:t xml:space="preserve">11/06/2026</x:t>
  </x:si>
  <x:si>
    <x:t xml:space="preserve">10/06/2026</x:t>
  </x:si>
  <x:si>
    <x:t xml:space="preserve">09/06/2026</x:t>
  </x:si>
  <x:si>
    <x:t xml:space="preserve">05/06/2026</x:t>
  </x:si>
  <x:si>
    <x:t xml:space="preserve">04/06/2026</x:t>
  </x:si>
  <x:si>
    <x:t xml:space="preserve">03/06/2026</x:t>
  </x:si>
  <x:si>
    <x:t xml:space="preserve">02/06/2026</x:t>
  </x:si>
  <x:si>
    <x:t xml:space="preserve">01/06/2026</x:t>
  </x:si>
  <x:si>
    <x:t xml:space="preserve">29/05/2026</x:t>
  </x:si>
  <x:si>
    <x:t xml:space="preserve">28/05/2026</x:t>
  </x:si>
  <x:si>
    <x:t xml:space="preserve">27/05/2026</x:t>
  </x:si>
  <x:si>
    <x:t xml:space="preserve">26/05/2026</x:t>
  </x:si>
  <x:si>
    <x:t xml:space="preserve">25/05/2026</x:t>
  </x:si>
  <x:si>
    <x:t xml:space="preserve">22/05/2026</x:t>
  </x:si>
  <x:si>
    <x:t xml:space="preserve">21/05/2026</x:t>
  </x:si>
  <x:si>
    <x:t xml:space="preserve">20/05/2026</x:t>
  </x:si>
  <x:si>
    <x:t xml:space="preserve">19/05/2026</x:t>
  </x:si>
  <x:si>
    <x:t xml:space="preserve">18/05/2026</x:t>
  </x:si>
  <x:si>
    <x:t xml:space="preserve">15/05/2026</x:t>
  </x:si>
  <x:si>
    <x:t xml:space="preserve">14/05/2026</x:t>
  </x:si>
  <x:si>
    <x:t xml:space="preserve">13/05/2026</x:t>
  </x:si>
  <x:si>
    <x:t xml:space="preserve">12/05/2026</x:t>
  </x:si>
  <x:si>
    <x:t xml:space="preserve">11/05/2026</x:t>
  </x:si>
  <x:si>
    <x:t xml:space="preserve">08/05/2026</x:t>
  </x:si>
  <x:si>
    <x:t xml:space="preserve">07/05/2026</x:t>
  </x:si>
  <x:si>
    <x:t xml:space="preserve">06/05/2026</x:t>
  </x:si>
  <x:si>
    <x:t xml:space="preserve">05/05/2026</x:t>
  </x:si>
  <x:si>
    <x:t xml:space="preserve">04/05/2026</x:t>
  </x:si>
  <x:si>
    <x:t xml:space="preserve">01/05/2026</x:t>
  </x:si>
  <x:si>
    <x:t xml:space="preserve">30/04/2026</x:t>
  </x:si>
  <x:si>
    <x:t xml:space="preserve">29/04/2026</x:t>
  </x:si>
  <x:si>
    <x:t xml:space="preserve">28/04/2026</x:t>
  </x:si>
  <x:si>
    <x:t xml:space="preserve">27/04/2026</x:t>
  </x:si>
  <x:si>
    <x:t xml:space="preserve">24/04/2026</x:t>
  </x:si>
  <x:si>
    <x:t xml:space="preserve">23/04/2026</x:t>
  </x:si>
  <x:si>
    <x:t xml:space="preserve">22/04/2026</x:t>
  </x:si>
  <x:si>
    <x:t xml:space="preserve">21/04/2026</x:t>
  </x:si>
  <x:si>
    <x:t xml:space="preserve">20/04/2026</x:t>
  </x:si>
  <x:si>
    <x:t xml:space="preserve">17/04/2026</x:t>
  </x:si>
  <x:si>
    <x:t xml:space="preserve">16/04/2026</x:t>
  </x:si>
  <x:si>
    <x:t xml:space="preserve">15/04/2026</x:t>
  </x:si>
  <x:si>
    <x:t xml:space="preserve">14/04/2026</x:t>
  </x:si>
  <x:si>
    <x:t xml:space="preserve">13/04/2026</x:t>
  </x:si>
  <x:si>
    <x:t xml:space="preserve">10/04/2026</x:t>
  </x:si>
  <x:si>
    <x:t xml:space="preserve">09/04/2026</x:t>
  </x:si>
  <x:si>
    <x:t xml:space="preserve">08/04/2026</x:t>
  </x:si>
  <x:si>
    <x:t xml:space="preserve">07/04/2026</x:t>
  </x:si>
  <x:si>
    <x:t xml:space="preserve">02/04/2026</x:t>
  </x:si>
  <x:si>
    <x:t xml:space="preserve">01/04/2026</x:t>
  </x:si>
  <x:si>
    <x:t xml:space="preserve">31/03/2026</x:t>
  </x:si>
  <x:si>
    <x:t xml:space="preserve">30/03/2026</x:t>
  </x:si>
  <x:si>
    <x:t xml:space="preserve">27/03/2026</x:t>
  </x:si>
  <x:si>
    <x:t xml:space="preserve">26/03/2026</x:t>
  </x:si>
  <x:si>
    <x:t xml:space="preserve">25/03/2026</x:t>
  </x:si>
  <x:si>
    <x:t xml:space="preserve">24/03/2026</x:t>
  </x:si>
  <x:si>
    <x:t xml:space="preserve">23/03/2026</x:t>
  </x:si>
  <x:si>
    <x:t xml:space="preserve">20/03/2026</x:t>
  </x:si>
  <x:si>
    <x:t xml:space="preserve">19/03/2026</x:t>
  </x:si>
  <x:si>
    <x:t xml:space="preserve">18/03/2026</x:t>
  </x:si>
  <x:si>
    <x:t xml:space="preserve">17/03/2026</x:t>
  </x:si>
  <x:si>
    <x:t xml:space="preserve">16/03/2026</x:t>
  </x:si>
  <x:si>
    <x:t xml:space="preserve">13/03/2026</x:t>
  </x:si>
  <x:si>
    <x:t xml:space="preserve">12/03/2026</x:t>
  </x:si>
  <x:si>
    <x:t xml:space="preserve">11/03/2026</x:t>
  </x:si>
  <x:si>
    <x:t xml:space="preserve">10/03/2026</x:t>
  </x:si>
  <x:si>
    <x:t xml:space="preserve">09/03/2026</x:t>
  </x:si>
  <x:si>
    <x:t xml:space="preserve">06/03/2026</x:t>
  </x:si>
  <x:si>
    <x:t xml:space="preserve">05/03/2026</x:t>
  </x:si>
  <x:si>
    <x:t xml:space="preserve">04/03/2026</x:t>
  </x:si>
  <x:si>
    <x:t xml:space="preserve">03/03/2026</x:t>
  </x:si>
  <x:si>
    <x:t xml:space="preserve">02/03/2026</x:t>
  </x:si>
  <x:si>
    <x:t xml:space="preserve">27/02/2026</x:t>
  </x:si>
  <x:si>
    <x:t xml:space="preserve">26/02/2026</x:t>
  </x:si>
  <x:si>
    <x:t xml:space="preserve">25/02/2026</x:t>
  </x:si>
  <x:si>
    <x:t xml:space="preserve">24/02/2026</x:t>
  </x:si>
  <x:si>
    <x:t xml:space="preserve">23/02/2026</x:t>
  </x:si>
  <x:si>
    <x:t xml:space="preserve">20/02/2026</x:t>
  </x:si>
  <x:si>
    <x:t xml:space="preserve">19/02/2026</x:t>
  </x:si>
  <x:si>
    <x:t xml:space="preserve">18/02/2026</x:t>
  </x:si>
  <x:si>
    <x:t xml:space="preserve">17/02/2026</x:t>
  </x:si>
  <x:si>
    <x:t xml:space="preserve">16/02/2026</x:t>
  </x:si>
  <x:si>
    <x:t xml:space="preserve">13/02/2026</x:t>
  </x:si>
  <x:si>
    <x:t xml:space="preserve">12/02/2026</x:t>
  </x:si>
  <x:si>
    <x:t xml:space="preserve">11/02/2026</x:t>
  </x:si>
  <x:si>
    <x:t xml:space="preserve">10/02/2026</x:t>
  </x:si>
  <x:si>
    <x:t xml:space="preserve">09/02/2026</x:t>
  </x:si>
  <x:si>
    <x:t xml:space="preserve">06/02/2026</x:t>
  </x:si>
  <x:si>
    <x:t xml:space="preserve">05/02/2026</x:t>
  </x:si>
  <x:si>
    <x:t xml:space="preserve">04/02/2026</x:t>
  </x:si>
  <x:si>
    <x:t xml:space="preserve">03/02/2026</x:t>
  </x:si>
  <x:si>
    <x:t xml:space="preserve">02/02/2026</x:t>
  </x:si>
  <x:si>
    <x:t xml:space="preserve">30/01/2026</x:t>
  </x:si>
  <x:si>
    <x:t xml:space="preserve">29/01/2026</x:t>
  </x:si>
  <x:si>
    <x:t xml:space="preserve">28/01/2026</x:t>
  </x:si>
  <x:si>
    <x:t xml:space="preserve">27/01/2026</x:t>
  </x:si>
  <x:si>
    <x:t xml:space="preserve">23/01/2026</x:t>
  </x:si>
  <x:si>
    <x:t xml:space="preserve">22/01/2026</x:t>
  </x:si>
  <x:si>
    <x:t xml:space="preserve">21/01/2026</x:t>
  </x:si>
  <x:si>
    <x:t xml:space="preserve">20/01/2026</x:t>
  </x:si>
  <x:si>
    <x:t xml:space="preserve">19/01/2026</x:t>
  </x:si>
  <x:si>
    <x:t xml:space="preserve">16/01/2026</x:t>
  </x:si>
  <x:si>
    <x:t xml:space="preserve">15/01/2026</x:t>
  </x:si>
  <x:si>
    <x:t xml:space="preserve">14/01/2026</x:t>
  </x:si>
  <x:si>
    <x:t xml:space="preserve">13/01/2026</x:t>
  </x:si>
  <x:si>
    <x:t xml:space="preserve">12/01/2026</x:t>
  </x:si>
  <x:si>
    <x:t xml:space="preserve">09/01/2026</x:t>
  </x:si>
  <x:si>
    <x:t xml:space="preserve">08/01/2026</x:t>
  </x:si>
  <x:si>
    <x:t xml:space="preserve">07/01/2026</x:t>
  </x:si>
  <x:si>
    <x:t xml:space="preserve">06/01/2026</x:t>
  </x:si>
  <x:si>
    <x:t xml:space="preserve">05/01/2026</x:t>
  </x:si>
  <x:si>
    <x:t xml:space="preserve">02/01/2026</x:t>
  </x:si>
  <x:si>
    <x:t xml:space="preserve">31/12/2025</x:t>
  </x:si>
  <x:si>
    <x:t xml:space="preserve">30/12/2025</x:t>
  </x:si>
  <x:si>
    <x:t xml:space="preserve">29/12/2025</x:t>
  </x:si>
  <x:si>
    <x:t xml:space="preserve">24/12/2025</x:t>
  </x:si>
  <x:si>
    <x:t xml:space="preserve">23/12/2025</x:t>
  </x:si>
  <x:si>
    <x:t xml:space="preserve">22/12/2025</x:t>
  </x:si>
  <x:si>
    <x:t xml:space="preserve">19/12/2025</x:t>
  </x:si>
  <x:si>
    <x:t xml:space="preserve">18/12/2025</x:t>
  </x:si>
  <x:si>
    <x:t xml:space="preserve">17/12/2025</x:t>
  </x:si>
  <x:si>
    <x:t xml:space="preserve">16/12/2025</x:t>
  </x:si>
  <x:si>
    <x:t xml:space="preserve">15/12/2025</x:t>
  </x:si>
  <x:si>
    <x:t xml:space="preserve">12/12/2025</x:t>
  </x:si>
  <x:si>
    <x:t xml:space="preserve">11/12/2025</x:t>
  </x:si>
  <x:si>
    <x:t xml:space="preserve">10/12/2025</x:t>
  </x:si>
  <x:si>
    <x:t xml:space="preserve">09/12/2025</x:t>
  </x:si>
  <x:si>
    <x:t xml:space="preserve">08/12/2025</x:t>
  </x:si>
  <x:si>
    <x:t xml:space="preserve">05/12/2025</x:t>
  </x:si>
  <x:si>
    <x:t xml:space="preserve">04/12/2025</x:t>
  </x:si>
  <x:si>
    <x:t xml:space="preserve">03/12/2025</x:t>
  </x:si>
  <x:si>
    <x:t xml:space="preserve">02/12/2025</x:t>
  </x:si>
  <x:si>
    <x:t xml:space="preserve">01/12/2025</x:t>
  </x:si>
  <x:si>
    <x:t xml:space="preserve">28/11/2025</x:t>
  </x:si>
  <x:si>
    <x:t xml:space="preserve">27/11/2025</x:t>
  </x:si>
  <x:si>
    <x:t xml:space="preserve">26/11/2025</x:t>
  </x:si>
  <x:si>
    <x:t xml:space="preserve">25/11/2025</x:t>
  </x:si>
  <x:si>
    <x:t xml:space="preserve">24/11/2025</x:t>
  </x:si>
  <x:si>
    <x:t xml:space="preserve">21/11/2025</x:t>
  </x:si>
  <x:si>
    <x:t xml:space="preserve">20/11/2025</x:t>
  </x:si>
  <x:si>
    <x:t xml:space="preserve">19/11/2025</x:t>
  </x:si>
  <x:si>
    <x:t xml:space="preserve">18/11/2025</x:t>
  </x:si>
  <x:si>
    <x:t xml:space="preserve">17/11/2025</x:t>
  </x:si>
  <x:si>
    <x:t xml:space="preserve">14/11/2025</x:t>
  </x:si>
  <x:si>
    <x:t xml:space="preserve">13/11/2025</x:t>
  </x:si>
  <x:si>
    <x:t xml:space="preserve">12/11/2025</x:t>
  </x:si>
  <x:si>
    <x:t xml:space="preserve">11/11/2025</x:t>
  </x:si>
  <x:si>
    <x:t xml:space="preserve">10/11/2025</x:t>
  </x:si>
  <x:si>
    <x:t xml:space="preserve">07/11/2025</x:t>
  </x:si>
  <x:si>
    <x:t xml:space="preserve">06/11/2025</x:t>
  </x:si>
  <x:si>
    <x:t xml:space="preserve">05/11/2025</x:t>
  </x:si>
  <x:si>
    <x:t xml:space="preserve">04/11/2025</x:t>
  </x:si>
  <x:si>
    <x:t xml:space="preserve">03/11/2025</x:t>
  </x:si>
  <x:si>
    <x:t xml:space="preserve">31/10/2025</x:t>
  </x:si>
  <x:si>
    <x:t xml:space="preserve">30/10/2025</x:t>
  </x:si>
  <x:si>
    <x:t xml:space="preserve">29/10/2025</x:t>
  </x:si>
  <x:si>
    <x:t xml:space="preserve">28/10/2025</x:t>
  </x:si>
  <x:si>
    <x:t xml:space="preserve">27/10/2025</x:t>
  </x:si>
  <x:si>
    <x:t xml:space="preserve">24/10/2025</x:t>
  </x:si>
  <x:si>
    <x:t xml:space="preserve">23/10/2025</x:t>
  </x:si>
  <x:si>
    <x:t xml:space="preserve">22/10/2025</x:t>
  </x:si>
  <x:si>
    <x:t xml:space="preserve">21/10/2025</x:t>
  </x:si>
  <x:si>
    <x:t xml:space="preserve">20/10/2025</x:t>
  </x:si>
  <x:si>
    <x:t xml:space="preserve">17/10/2025</x:t>
  </x:si>
  <x:si>
    <x:t xml:space="preserve">16/10/2025</x:t>
  </x:si>
  <x:si>
    <x:t xml:space="preserve">15/10/2025</x:t>
  </x:si>
  <x:si>
    <x:t xml:space="preserve">14/10/2025</x:t>
  </x:si>
  <x:si>
    <x:t xml:space="preserve">13/10/2025</x:t>
  </x:si>
  <x:si>
    <x:t xml:space="preserve">10/10/2025</x:t>
  </x:si>
  <x:si>
    <x:t xml:space="preserve">09/10/2025</x:t>
  </x:si>
  <x:si>
    <x:t xml:space="preserve">08/10/2025</x:t>
  </x:si>
  <x:si>
    <x:t xml:space="preserve">07/10/2025</x:t>
  </x:si>
  <x:si>
    <x:t xml:space="preserve">06/10/2025</x:t>
  </x:si>
  <x:si>
    <x:t xml:space="preserve">03/10/2025</x:t>
  </x:si>
  <x:si>
    <x:t xml:space="preserve">02/10/2025</x:t>
  </x:si>
  <x:si>
    <x:t xml:space="preserve">01/10/2025</x:t>
  </x:si>
  <x:si>
    <x:t xml:space="preserve">30/09/2025</x:t>
  </x:si>
  <x:si>
    <x:t xml:space="preserve">29/09/2025</x:t>
  </x:si>
  <x:si>
    <x:t xml:space="preserve">26/09/2025</x:t>
  </x:si>
  <x:si>
    <x:t xml:space="preserve">25/09/2025</x:t>
  </x:si>
  <x:si>
    <x:t xml:space="preserve">24/09/2025</x:t>
  </x:si>
  <x:si>
    <x:t xml:space="preserve">23/09/2025</x:t>
  </x:si>
  <x:si>
    <x:t xml:space="preserve">22/09/2025</x:t>
  </x:si>
  <x:si>
    <x:t xml:space="preserve">19/09/2025</x:t>
  </x:si>
  <x:si>
    <x:t xml:space="preserve">18/09/2025</x:t>
  </x:si>
  <x:si>
    <x:t xml:space="preserve">17/09/2025</x:t>
  </x:si>
  <x:si>
    <x:t xml:space="preserve">16/09/2025</x:t>
  </x:si>
  <x:si>
    <x:t xml:space="preserve">15/09/2025</x:t>
  </x:si>
  <x:si>
    <x:t xml:space="preserve">12/09/2025</x:t>
  </x:si>
  <x:si>
    <x:t xml:space="preserve">11/09/2025</x:t>
  </x:si>
  <x:si>
    <x:t xml:space="preserve">10/09/2025</x:t>
  </x:si>
  <x:si>
    <x:t xml:space="preserve">09/09/2025</x:t>
  </x:si>
  <x:si>
    <x:t xml:space="preserve">08/09/2025</x:t>
  </x:si>
  <x:si>
    <x:t xml:space="preserve">05/09/2025</x:t>
  </x:si>
  <x:si>
    <x:t xml:space="preserve">04/09/2025</x:t>
  </x:si>
  <x:si>
    <x:t xml:space="preserve">03/09/2025</x:t>
  </x:si>
  <x:si>
    <x:t xml:space="preserve">02/09/2025</x:t>
  </x:si>
  <x:si>
    <x:t xml:space="preserve">01/09/2025</x:t>
  </x:si>
  <x:si>
    <x:t xml:space="preserve">29/08/2025</x:t>
  </x:si>
  <x:si>
    <x:t xml:space="preserve">28/08/2025</x:t>
  </x:si>
  <x:si>
    <x:t xml:space="preserve">27/08/2025</x:t>
  </x:si>
  <x:si>
    <x:t xml:space="preserve">26/08/2025</x:t>
  </x:si>
  <x:si>
    <x:t xml:space="preserve">25/08/2025</x:t>
  </x:si>
  <x:si>
    <x:t xml:space="preserve">22/08/2025</x:t>
  </x:si>
  <x:si>
    <x:t xml:space="preserve">21/08/2025</x:t>
  </x:si>
  <x:si>
    <x:t xml:space="preserve">20/08/2025</x:t>
  </x:si>
  <x:si>
    <x:t xml:space="preserve">19/08/2025</x:t>
  </x:si>
  <x:si>
    <x:t xml:space="preserve">18/08/2025</x:t>
  </x:si>
  <x:si>
    <x:t xml:space="preserve">15/08/2025</x:t>
  </x:si>
  <x:si>
    <x:t xml:space="preserve">14/08/2025</x:t>
  </x:si>
  <x:si>
    <x:t xml:space="preserve">13/08/2025</x:t>
  </x:si>
  <x:si>
    <x:t xml:space="preserve">12/08/2025</x:t>
  </x:si>
  <x:si>
    <x:t xml:space="preserve">11/08/2025</x:t>
  </x:si>
  <x:si>
    <x:t xml:space="preserve">08/08/2025</x:t>
  </x:si>
  <x:si>
    <x:t xml:space="preserve">07/08/2025</x:t>
  </x:si>
  <x:si>
    <x:t xml:space="preserve">06/08/2025</x:t>
  </x:si>
  <x:si>
    <x:t xml:space="preserve">05/08/2025</x:t>
  </x:si>
  <x:si>
    <x:t xml:space="preserve">04/08/2025</x:t>
  </x:si>
  <x:si>
    <x:t xml:space="preserve">01/08/2025</x:t>
  </x:si>
  <x:si>
    <x:t xml:space="preserve">31/07/2025</x:t>
  </x:si>
  <x:si>
    <x:t xml:space="preserve">30/07/2025</x:t>
  </x:si>
  <x:si>
    <x:t xml:space="preserve">29/07/2025</x:t>
  </x:si>
  <x:si>
    <x:t xml:space="preserve">28/07/2025</x:t>
  </x:si>
  <x:si>
    <x:t xml:space="preserve">25/07/2025</x:t>
  </x:si>
  <x:si>
    <x:t xml:space="preserve">24/07/2025</x:t>
  </x:si>
  <x:si>
    <x:t xml:space="preserve">23/07/2025</x:t>
  </x:si>
  <x:si>
    <x:t xml:space="preserve">22/07/2025</x:t>
  </x:si>
  <x:si>
    <x:t xml:space="preserve">21/07/2025</x:t>
  </x:si>
  <x:si>
    <x:t xml:space="preserve">18/07/2025</x:t>
  </x:si>
  <x:si>
    <x:t xml:space="preserve">17/07/2025</x:t>
  </x:si>
  <x:si>
    <x:t xml:space="preserve">16/07/2025</x:t>
  </x:si>
  <x:si>
    <x:t xml:space="preserve">15/07/2025</x:t>
  </x:si>
  <x:si>
    <x:t xml:space="preserve">14/07/2025</x:t>
  </x:si>
  <x:si>
    <x:t xml:space="preserve">11/07/2025</x:t>
  </x:si>
  <x:si>
    <x:t xml:space="preserve">10/07/2025</x:t>
  </x:si>
  <x:si>
    <x:t xml:space="preserve">09/07/2025</x:t>
  </x:si>
  <x:si>
    <x:t xml:space="preserve">08/07/2025</x:t>
  </x:si>
  <x:si>
    <x:t xml:space="preserve">07/07/2025</x:t>
  </x:si>
  <x:si>
    <x:t xml:space="preserve">04/07/2025</x:t>
  </x:si>
  <x:si>
    <x:t xml:space="preserve">03/07/2025</x:t>
  </x:si>
  <x:si>
    <x:t xml:space="preserve">02/07/2025</x:t>
  </x:si>
  <x:si>
    <x:t xml:space="preserve">01/07/2025</x:t>
  </x:si>
  <x:si>
    <x:t xml:space="preserve">IPH Limited | Assessment 1 workbook</x:t>
  </x:si>
  <x:si>
    <x:t xml:space="preserve">Submission item</x:t>
  </x:si>
  <x:si>
    <x:t xml:space="preserve">Required name</x:t>
  </x:si>
  <x:si>
    <x:t xml:space="preserve">Status</x:t>
  </x:si>
  <x:si>
    <x:t xml:space="preserve">What is included</x:t>
  </x:si>
  <x:si>
    <x:t xml:space="preserve">Assumption</x:t>
  </x:si>
  <x:si>
    <x:t xml:space="preserve">Audit trail</x:t>
  </x:si>
  <x:si>
    <x:t xml:space="preserve">Source</x:t>
  </x:si>
  <x:si>
    <x:t xml:space="preserve">Excel workbook</x:t>
  </x:si>
  <x:si>
    <x:t xml:space="preserve">READY</x:t>
  </x:si>
  <x:si>
    <x:t xml:space="preserve">Raw data, formulas, 10 analytical figures, a trade-evidence table and editable support charts</x:t>
  </x:si>
  <x:si>
    <x:t xml:space="preserve">$1,000; whole shares; no fees/tax/slippage</x:t>
  </x:si>
  <x:si>
    <x:t xml:space="preserve">Data Audit sheet</x:t>
  </x:si>
  <x:si>
    <x:t xml:space="preserve">DatAnalysis extract supplied</x:t>
  </x:si>
  <x:si>
    <x:t xml:space="preserve">See Price History tab</x:t>
  </x:si>
  <x:si>
    <x:t xml:space="preserve">PDF report</x:t>
  </x:si>
  <x:si>
    <x:t xml:space="preserve">Investor-focused report, visual findings, AI evidence, comparison and recommendation</x:t>
  </x:si>
  <x:si>
    <x:t xml:space="preserve">Historical analysis, not financial advice</x:t>
  </x:si>
  <x:si>
    <x:t xml:space="preserve">Figure and table references</x:t>
  </x:si>
  <x:si>
    <x:t xml:space="preserve">Workbook + official IPH sources</x:t>
  </x:si>
  <x:si>
    <x:t xml:space="preserve">See Data Audit tab</x:t>
  </x:si>
  <x:si>
    <x:t xml:space="preserve">Sheet</x:t>
  </x:si>
  <x:si>
    <x:t xml:space="preserve">Purpose</x:t>
  </x:si>
  <x:si>
    <x:t xml:space="preserve">Primary technique</x:t>
  </x:si>
  <x:si>
    <x:t xml:space="preserve">Key result</x:t>
  </x:si>
  <x:si>
    <x:t xml:space="preserve">Price History</x:t>
  </x:si>
  <x:si>
    <x:t xml:space="preserve">Unmodified supplied data</x:t>
  </x:si>
  <x:si>
    <x:t xml:space="preserve">Source preservation</x:t>
  </x:si>
  <x:si>
    <x:t xml:space="preserve">254 trading days</x:t>
  </x:si>
  <x:si>
    <x:t xml:space="preserve">See tab</x:t>
  </x:si>
  <x:si>
    <x:t xml:space="preserve">Data Audit</x:t>
  </x:si>
  <x:si>
    <x:t xml:space="preserve">Chronological, formula-linked model</x:t>
  </x:si>
  <x:si>
    <x:t xml:space="preserve">QA + derived metrics</x:t>
  </x:si>
  <x:si>
    <x:t xml:space="preserve">0 missing/duplicate/invalid OHLC rows</x:t>
  </x:si>
  <x:si>
    <x:t xml:space="preserve">Price vs Volume</x:t>
  </x:si>
  <x:si>
    <x:t xml:space="preserve">Close and trading activity</x:t>
  </x:si>
  <x:si>
    <x:t xml:space="preserve">Dual-scale storytelling</x:t>
  </x:si>
  <x:si>
    <x:t xml:space="preserve">Absolute return/volume correlation 0.619</x:t>
  </x:si>
  <x:si>
    <x:t xml:space="preserve">Stock Movement</x:t>
  </x:si>
  <x:si>
    <x:t xml:space="preserve">Daily OHLC movement</x:t>
  </x:si>
  <x:si>
    <x:t xml:space="preserve">Candlestick + moving averages</x:t>
  </x:si>
  <x:si>
    <x:t xml:space="preserve">Peak close $5.63; trough $3.19</x:t>
  </x:si>
  <x:si>
    <x:t xml:space="preserve">Capital vs Shares</x:t>
  </x:si>
  <x:si>
    <x:t xml:space="preserve">Market capitalisation and shares</x:t>
  </x:si>
  <x:si>
    <x:t xml:space="preserve">Indexed comparison</x:t>
  </x:si>
  <x:si>
    <x:t xml:space="preserve">Market cap -17.6%; shares -1.6%</x:t>
  </x:si>
  <x:si>
    <x:t xml:space="preserve">Dividend Yield</x:t>
  </x:si>
  <x:si>
    <x:t xml:space="preserve">Cash distributions</x:t>
  </x:si>
  <x:si>
    <x:t xml:space="preserve">Event and trailing yields</x:t>
  </x:si>
  <x:si>
    <x:t xml:space="preserve">38.5c total; 9.6% trailing yield</x:t>
  </x:si>
  <x:si>
    <x:t xml:space="preserve">PE Snapshot</x:t>
  </x:si>
  <x:si>
    <x:t xml:space="preserve">Supplied valuation snapshot</x:t>
  </x:si>
  <x:si>
    <x:t xml:space="preserve">Single-value framing</x:t>
  </x:si>
  <x:si>
    <x:t xml:space="preserve">12.4x; earnings yield 8.1%</x:t>
  </x:si>
  <x:si>
    <x:t xml:space="preserve">Yearly Portfolio</x:t>
  </x:si>
  <x:si>
    <x:t xml:space="preserve">$1,000 hold simulation</x:t>
  </x:si>
  <x:si>
    <x:t xml:space="preserve">Formula-based wealth path</x:t>
  </x:si>
  <x:si>
    <x:t xml:space="preserve">$921.16 final value (-7.9%)</x:t>
  </x:si>
  <x:si>
    <x:t xml:space="preserve">Single Trade</x:t>
  </x:si>
  <x:si>
    <x:t xml:space="preserve">Best chronological trade</x:t>
  </x:si>
  <x:si>
    <x:t xml:space="preserve">Buy/sell annotation</x:t>
  </x:si>
  <x:si>
    <x:t xml:space="preserve">$1,328.65 (+32.9%)</x:t>
  </x:si>
  <x:si>
    <x:t xml:space="preserve">Multiple Trades</x:t>
  </x:si>
  <x:si>
    <x:t xml:space="preserve">Seven constrained material swings</x:t>
  </x:si>
  <x:si>
    <x:t xml:space="preserve">Trade windows + wealth path</x:t>
  </x:si>
  <x:si>
    <x:t xml:space="preserve">$2,392.80 (+139.3%)</x:t>
  </x:si>
  <x:si>
    <x:t xml:space="preserve">Trade Evidence</x:t>
  </x:si>
  <x:si>
    <x:t xml:space="preserve">Price, volume, trend, yield and P/E test</x:t>
  </x:si>
  <x:si>
    <x:t xml:space="preserve">Formula-linked evidence matrix</x:t>
  </x:si>
  <x:si>
    <x:t xml:space="preserve">Seven trades graded; P/E excluded from timing</x:t>
  </x:si>
  <x:si>
    <x:t xml:space="preserve">Trend &amp; Risk</x:t>
  </x:si>
  <x:si>
    <x:t xml:space="preserve">Momentum and drawdown</x:t>
  </x:si>
  <x:si>
    <x:t xml:space="preserve">MA20/MA50 + drawdown</x:t>
  </x:si>
  <x:si>
    <x:t xml:space="preserve">Maximum drawdown -43.3%</x:t>
  </x:si>
  <x:si>
    <x:t xml:space="preserve">Model assumptions</x:t>
  </x:si>
  <x:si>
    <x:t xml:space="preserve">Treatment</x:t>
  </x:si>
  <x:si>
    <x:t xml:space="preserve">Why</x:t>
  </x:si>
  <x:si>
    <x:t xml:space="preserve">Constraint</x:t>
  </x:si>
  <x:si>
    <x:t xml:space="preserve">Interpretation</x:t>
  </x:si>
  <x:si>
    <x:t xml:space="preserve">Disclosure</x:t>
  </x:si>
  <x:si>
    <x:t xml:space="preserve">Check</x:t>
  </x:si>
  <x:si>
    <x:t xml:space="preserve">Result</x:t>
  </x:si>
  <x:si>
    <x:t xml:space="preserve">Starting capital</x:t>
  </x:si>
  <x:si>
    <x:t xml:space="preserve">$1,000</x:t>
  </x:si>
  <x:si>
    <x:t xml:space="preserve">Assignment instruction</x:t>
  </x:si>
  <x:si>
    <x:t xml:space="preserve">Fixed</x:t>
  </x:si>
  <x:si>
    <x:t xml:space="preserve">Comparable across strategies</x:t>
  </x:si>
  <x:si>
    <x:t xml:space="preserve">Whole shares</x:t>
  </x:si>
  <x:si>
    <x:t xml:space="preserve">Input</x:t>
  </x:si>
  <x:si>
    <x:t xml:space="preserve">PASS</x:t>
  </x:si>
  <x:si>
    <x:t xml:space="preserve">Dividends</x:t>
  </x:si>
  <x:si>
    <x:t xml:space="preserve">Included when held on supplied ex-date</x:t>
  </x:si>
  <x:si>
    <x:t xml:space="preserve">Total-return accuracy</x:t>
  </x:si>
  <x:si>
    <x:t xml:space="preserve">No franking credits</x:t>
  </x:si>
  <x:si>
    <x:t xml:space="preserve">38.5c per share</x:t>
  </x:si>
  <x:si>
    <x:t xml:space="preserve">Cash added, not reinvested in hold case</x:t>
  </x:si>
  <x:si>
    <x:t xml:space="preserve">Formula</x:t>
  </x:si>
  <x:si>
    <x:t xml:space="preserve">Trades</x:t>
  </x:si>
  <x:si>
    <x:t xml:space="preserve">Close-to-close; whole shares; full reinvestment</x:t>
  </x:si>
  <x:si>
    <x:t xml:space="preserve">Comparable and auditable</x:t>
  </x:si>
  <x:si>
    <x:t xml:space="preserve">At least 5 trading session gaps and 10% price return; no same day re-entry</x:t>
  </x:si>
  <x:si>
    <x:t xml:space="preserve">Constrained historical maximum</x:t>
  </x:si>
  <x:si>
    <x:t xml:space="preserve">Hindsight; no fees, tax or slippage</x:t>
  </x:si>
  <x:si>
    <x:t xml:space="preserve">Dates and formulas</x:t>
  </x:si>
  <x:si>
    <x:t xml:space="preserve">P/E</x:t>
  </x:si>
  <x:si>
    <x:t xml:space="preserve">12.4x at 24 Jul 2026</x:t>
  </x:si>
  <x:si>
    <x:t xml:space="preserve">Only supplied valuation observation</x:t>
  </x:si>
  <x:si>
    <x:t xml:space="preserve">Outside FY window</x:t>
  </x:si>
  <x:si>
    <x:t xml:space="preserve">Snapshot, not a trend</x:t>
  </x:si>
  <x:si>
    <x:t xml:space="preserve">Not backfilled</x:t>
  </x:si>
  <x:si>
    <x:t xml:space="preserve">Axes</x:t>
  </x:si>
  <x:si>
    <x:t xml:space="preserve">Price axes are deliberately focused</x:t>
  </x:si>
  <x:si>
    <x:t xml:space="preserve">Make turning points readable</x:t>
  </x:si>
  <x:si>
    <x:t xml:space="preserve">Can amplify movement</x:t>
  </x:si>
  <x:si>
    <x:t xml:space="preserve">Scale and units shown</x:t>
  </x:si>
  <x:si>
    <x:t xml:space="preserve">No truncation hidden</x:t>
  </x:si>
  <x:si>
    <x:t xml:space="preserve">Labels</x:t>
  </x:si>
  <x:si>
    <x:t xml:space="preserve">Recommendation</x:t>
  </x:si>
  <x:si>
    <x:t xml:space="preserve">Evidence-weighted, conditional</x:t>
  </x:si>
  <x:si>
    <x:t xml:space="preserve">Investor report purpose</x:t>
  </x:si>
  <x:si>
    <x:t xml:space="preserve">Historical only</x:t>
  </x:si>
  <x:si>
    <x:t xml:space="preserve">Income/value case with volatility</x:t>
  </x:si>
  <x:si>
    <x:t xml:space="preserve">Not personal financial advice</x:t>
  </x:si>
  <x:si>
    <x:t xml:space="preserve">Narrative</x:t>
  </x:si>
  <x:si>
    <x:t xml:space="preserve">Visual coverage</x:t>
  </x:si>
  <x:si>
    <x:t xml:space="preserve">10 analytical figures plus trade evidence</x:t>
  </x:si>
  <x:si>
    <x:t xml:space="preserve">Price, volume, OHLC, capital, income, valuation, portfolios and risk</x:t>
  </x:si>
  <x:si>
    <x:t xml:space="preserve">No decorative charts</x:t>
  </x:si>
  <x:si>
    <x:t xml:space="preserve">Different methods answer different questions</x:t>
  </x:si>
  <x:si>
    <x:t xml:space="preserve">AI screenshot is evidence, not a data chart</x:t>
  </x:si>
  <x:si>
    <x:t xml:space="preserve">Visual audit</x:t>
  </x:si>
  <x:si>
    <x:t xml:space="preserve">Reference</x:t>
  </x:si>
  <x:si>
    <x:t xml:space="preserve">URL</x:t>
  </x:si>
  <x:si>
    <x:t xml:space="preserve">Use</x:t>
  </x:si>
  <x:si>
    <x:t xml:space="preserve">Accessed</x:t>
  </x:si>
  <x:si>
    <x:t xml:space="preserve">Scope</x:t>
  </x:si>
  <x:si>
    <x:t xml:space="preserve">Authority</x:t>
  </x:si>
  <x:si>
    <x:t xml:space="preserve">Workbook use</x:t>
  </x:si>
  <x:si>
    <x:t xml:space="preserve">Notes</x:t>
  </x:si>
  <x:si>
    <x:t xml:space="preserve">IPH Investor Information</x:t>
  </x:si>
  <x:si>
    <x:t xml:space="preserve">https://www.iphlimited.com/investor-information/</x:t>
  </x:si>
  <x:si>
    <x:t xml:space="preserve">Company context</x:t>
  </x:si>
  <x:si>
    <x:t xml:space="preserve">21 Aug 2026</x:t>
  </x:si>
  <x:si>
    <x:t xml:space="preserve">Corporate</x:t>
  </x:si>
  <x:si>
    <x:t xml:space="preserve">Issuer</x:t>
  </x:si>
  <x:si>
    <x:t xml:space="preserve">Report</x:t>
  </x:si>
  <x:si>
    <x:t xml:space="preserve">Official investor hub</x:t>
  </x:si>
  <x:si>
    <x:t xml:space="preserve">IPH FY26 Results Presentation</x:t>
  </x:si>
  <x:si>
    <x:t xml:space="preserve">https://company-announcements.afr.com/asx/iph/2b1961ab-9c1f-11f1-a8a8-8a2df0d88e09.pdf</x:t>
  </x:si>
  <x:si>
    <x:t xml:space="preserve">FY26 results and dividend context</x:t>
  </x:si>
  <x:si>
    <x:t xml:space="preserve">FY26</x:t>
  </x:si>
  <x:si>
    <x:t xml:space="preserve">Issuer announcement</x:t>
  </x:si>
  <x:si>
    <x:t xml:space="preserve">Official IPH presentation</x:t>
  </x:si>
  <x:si>
    <x:t xml:space="preserve">IPH FY26 Half-Year Report</x:t>
  </x:si>
  <x:si>
    <x:t xml:space="preserve">https://announcements.asx.com.au/asxpdf/20260219/pdf/06wgvv42tqk0c6.pdf</x:t>
  </x:si>
  <x:si>
    <x:t xml:space="preserve">Buy-back context</x:t>
  </x:si>
  <x:si>
    <x:t xml:space="preserve">1H26</x:t>
  </x:si>
  <x:si>
    <x:t xml:space="preserve">ASX-hosted issuer report</x:t>
  </x:si>
  <x:si>
    <x:t xml:space="preserve">Official filing</x:t>
  </x:si>
  <x:si>
    <x:t xml:space="preserve">DatAnalysis extract</x:t>
  </x:si>
  <x:si>
    <x:t xml:space="preserve">Supplied workbook</x:t>
  </x:si>
  <x:si>
    <x:t xml:space="preserve">Price, volume, capital, shares, dividends, P/E</x:t>
  </x:si>
  <x:si>
    <x:t xml:space="preserve">Assignment source</x:t>
  </x:si>
  <x:si>
    <x:t xml:space="preserve">All sheets</x:t>
  </x:si>
  <x:si>
    <x:t xml:space="preserve">Preserved in Price History</x:t>
  </x:si>
  <x:si>
    <x:t xml:space="preserve">Data Audit | formula-linked chronological model</x:t>
  </x:si>
  <x:si>
    <x:t xml:space="preserve">Every source field points back to Price History; derived fields expose returns, trends, drawdown and reconciliation checks</x:t>
  </x:si>
  <x:si>
    <x:t xml:space="preserve">Rows</x:t>
  </x:si>
  <x:si>
    <x:t xml:space="preserve">Period start</x:t>
  </x:si>
  <x:si>
    <x:t xml:space="preserve">Period end</x:t>
  </x:si>
  <x:si>
    <x:t xml:space="preserve">Duplicate dates</x:t>
  </x:si>
  <x:si>
    <x:t xml:space="preserve">Missing core</x:t>
  </x:si>
  <x:si>
    <x:t xml:space="preserve">Invalid OHLC</x:t>
  </x:si>
  <x:si>
    <x:t xml:space="preserve">Max cap diff ($m)</x:t>
  </x:si>
  <x:si>
    <x:t xml:space="preserve">Max volume</x:t>
  </x:si>
  <x:si>
    <x:t xml:space="preserve">Close/volume corr</x:t>
  </x:si>
  <x:si>
    <x:t xml:space="preserve">|Return|/volume corr</x:t>
  </x:si>
  <x:si>
    <x:t xml:space="preserve">Model status</x:t>
  </x:si>
  <x:si>
    <x:t xml:space="preserve">Company</x:t>
  </x:si>
  <x:si>
    <x:t xml:space="preserve">Market Cap ($m)</x:t>
  </x:si>
  <x:si>
    <x:t xml:space="preserve">Daily Return</x:t>
  </x:si>
  <x:si>
    <x:t xml:space="preserve">Absolute Return</x:t>
  </x:si>
  <x:si>
    <x:t xml:space="preserve">High-Low Range</x:t>
  </x:si>
  <x:si>
    <x:t xml:space="preserve">MA20</x:t>
  </x:si>
  <x:si>
    <x:t xml:space="preserve">MA50</x:t>
  </x:si>
  <x:si>
    <x:t xml:space="preserve">Peak Close</x:t>
  </x:si>
  <x:si>
    <x:t xml:space="preserve">Drawdown</x:t>
  </x:si>
  <x:si>
    <x:t xml:space="preserve">Implied Cap ($m)</x:t>
  </x:si>
  <x:si>
    <x:t xml:space="preserve">Cap Difference ($m)</x:t>
  </x:si>
  <x:si>
    <x:t xml:space="preserve">Close Index</x:t>
  </x:si>
  <x:si>
    <x:t xml:space="preserve">Shares Index</x:t>
  </x:si>
  <x:si>
    <x:t xml:space="preserve">Cap Index</x:t>
  </x:si>
  <x:si>
    <x:t xml:space="preserve">Abs Cap Difference</x:t>
  </x:si>
  <x:si>
    <x:t xml:space="preserve">Price vs Volume | activity clustered around turning points</x:t>
  </x:si>
  <x:si>
    <x:t xml:space="preserve">Primary view uses two labelled scales; the editable Excel views at right separate unlike units to avoid false comparison</x:t>
  </x:si>
  <x:si>
    <x:t xml:space="preserve">START CLOSE</x:t>
  </x:si>
  <x:si>
    <x:t xml:space="preserve">END CLOSE</x:t>
  </x:si>
  <x:si>
    <x:t xml:space="preserve">PRICE RETURN</x:t>
  </x:si>
  <x:si>
    <x:t xml:space="preserve">|RETURN| / VOLUME CORR</x:t>
  </x:si>
  <x:si>
    <x:t xml:space="preserve">Formula-linked support data (editable; scroll right for native Excel chart)</x:t>
  </x:si>
  <x:si>
    <x:t xml:space="preserve">Stock Movement | daily OHLC with trend context</x:t>
  </x:si>
  <x:si>
    <x:t xml:space="preserve">Candlesticks preserve intraday structure; 20-day and 50-day averages reduce noise and expose the April recovery</x:t>
  </x:si>
  <x:si>
    <x:t xml:space="preserve">MAX CLOSE</x:t>
  </x:si>
  <x:si>
    <x:t xml:space="preserve">MIN CLOSE</x:t>
  </x:si>
  <x:si>
    <x:t xml:space="preserve">MAX INTRADAY HIGH</x:t>
  </x:si>
  <x:si>
    <x:t xml:space="preserve">MIN INTRADAY LOW</x:t>
  </x:si>
  <x:si>
    <x:t xml:space="preserve">Capital vs Shares | price, not dilution, drove most of the value loss</x:t>
  </x:si>
  <x:si>
    <x:t xml:space="preserve">Actual units remain in the table; the indexed editable chart compares percentage movement from a common 100 base</x:t>
  </x:si>
  <x:si>
    <x:t xml:space="preserve">MARKET CAP CHANGE</x:t>
  </x:si>
  <x:si>
    <x:t xml:space="preserve">SHARE COUNT CHANGE</x:t>
  </x:si>
  <x:si>
    <x:t xml:space="preserve">SHARES REDUCED</x:t>
  </x:si>
  <x:si>
    <x:t xml:space="preserve">MAX RECONCILIATION DIFF</x:t>
  </x:si>
  <x:si>
    <x:t xml:space="preserve">Market Cap Index</x:t>
  </x:si>
  <x:si>
    <x:t xml:space="preserve">Dividend Yield | income partly cushioned the price decline</x:t>
  </x:si>
  <x:si>
    <x:t xml:space="preserve">Event yield uses the close on each supplied ex-date; trailing yield uses the supplied 24 Jul 2026 reference price</x:t>
  </x:si>
  <x:si>
    <x:t xml:space="preserve">FY26 DIVIDENDS</x:t>
  </x:si>
  <x:si>
    <x:t xml:space="preserve">REFERENCE PRICE</x:t>
  </x:si>
  <x:si>
    <x:t xml:space="preserve">TRAILING YIELD</x:t>
  </x:si>
  <x:si>
    <x:t xml:space="preserve">REFERENCE DATE</x:t>
  </x:si>
  <x:si>
    <x:t xml:space="preserve">Dividend per Share</x:t>
  </x:si>
  <x:si>
    <x:t xml:space="preserve">Close on Ex-Date</x:t>
  </x:si>
  <x:si>
    <x:t xml:space="preserve">Event Yield</x:t>
  </x:si>
  <x:si>
    <x:t xml:space="preserve">Cumulative Dividend</x:t>
  </x:si>
  <x:si>
    <x:t xml:space="preserve">Trailing Yield at $4.01</x:t>
  </x:si>
  <x:si>
    <x:t xml:space="preserve">P/E Snapshot | valuation evidence is a single observation</x:t>
  </x:si>
  <x:si>
    <x:t xml:space="preserve">The dataset supplies one post-period P/E reading, so it is presented honestly as a snapshot rather than invented as a time series</x:t>
  </x:si>
  <x:si>
    <x:t xml:space="preserve">PRICE</x:t>
  </x:si>
  <x:si>
    <x:t xml:space="preserve">IMPLIED EPS</x:t>
  </x:si>
  <x:si>
    <x:t xml:space="preserve">EARNINGS YIELD</x:t>
  </x:si>
  <x:si>
    <x:t xml:space="preserve">Observation Date</x:t>
  </x:si>
  <x:si>
    <x:t xml:space="preserve">Implied EPS</x:t>
  </x:si>
  <x:si>
    <x:t xml:space="preserve">Earnings Yield</x:t>
  </x:si>
  <x:si>
    <x:t xml:space="preserve">Yearly Portfolio | dividends reduced, but did not erase, the loss</x:t>
  </x:si>
  <x:si>
    <x:t xml:space="preserve">A $1,000 investment buys whole shares on 1 Jul 2025 and holds them through 30 Jun 2026; residual cash and dividends remain in cash</x:t>
  </x:si>
  <x:si>
    <x:t xml:space="preserve">SHARES BOUGHT</x:t>
  </x:si>
  <x:si>
    <x:t xml:space="preserve">RESIDUAL CASH</x:t>
  </x:si>
  <x:si>
    <x:t xml:space="preserve">DIVIDEND INCOME</x:t>
  </x:si>
  <x:si>
    <x:t xml:space="preserve">FINAL VALUE / RETURN</x:t>
  </x:si>
  <x:si>
    <x:t xml:space="preserve">Shares Held</x:t>
  </x:si>
  <x:si>
    <x:t xml:space="preserve">Residual Cash</x:t>
  </x:si>
  <x:si>
    <x:t xml:space="preserve">Share Value</x:t>
  </x:si>
  <x:si>
    <x:t xml:space="preserve">Cumulative Dividends</x:t>
  </x:si>
  <x:si>
    <x:t xml:space="preserve">Portfolio Value</x:t>
  </x:si>
  <x:si>
    <x:t xml:space="preserve">Return</x:t>
  </x:si>
  <x:si>
    <x:t xml:space="preserve">Single Trade | best chronological closing-price opportunity</x:t>
  </x:si>
  <x:si>
    <x:t xml:space="preserve">The optimisation buys before it sells, uses whole shares and preserves residual cash; the result is a hindsight upper-bound, not a forecast</x:t>
  </x:si>
  <x:si>
    <x:t xml:space="preserve">BUY</x:t>
  </x:si>
  <x:si>
    <x:t xml:space="preserve">SELL</x:t>
  </x:si>
  <x:si>
    <x:t xml:space="preserve">SHARES</x:t>
  </x:si>
  <x:si>
    <x:t xml:space="preserve">Buy Marker</x:t>
  </x:si>
  <x:si>
    <x:t xml:space="preserve">Sell Marker</x:t>
  </x:si>
  <x:si>
    <x:t xml:space="preserve">In Trade</x:t>
  </x:si>
  <x:si>
    <x:t xml:space="preserve">Strategy Value</x:t>
  </x:si>
  <x:si>
    <x:t xml:space="preserve">Return on Capital</x:t>
  </x:si>
  <x:si>
    <x:t xml:space="preserve">Multiple Trades | constrained maximum across seven material swings</x:t>
  </x:si>
  <x:si>
    <x:t xml:space="preserve">Exact historical optimisation: at least five trading session gaps, at least 10% price return, whole shares and no same day re-entry</x:t>
  </x:si>
  <x:si>
    <x:t xml:space="preserve">Trade</x:t>
  </x:si>
  <x:si>
    <x:t xml:space="preserve">Buy Date</x:t>
  </x:si>
  <x:si>
    <x:t xml:space="preserve">Buy Price</x:t>
  </x:si>
  <x:si>
    <x:t xml:space="preserve">Sell Date</x:t>
  </x:si>
  <x:si>
    <x:t xml:space="preserve">Sell Price</x:t>
  </x:si>
  <x:si>
    <x:t xml:space="preserve">Opening Cash</x:t>
  </x:si>
  <x:si>
    <x:t xml:space="preserve">Shares</x:t>
  </x:si>
  <x:si>
    <x:t xml:space="preserve">Cash Left</x:t>
  </x:si>
  <x:si>
    <x:t xml:space="preserve">Dividend Income</x:t>
  </x:si>
  <x:si>
    <x:t xml:space="preserve">Closing Cash</x:t>
  </x:si>
  <x:si>
    <x:t xml:space="preserve">Trade Return</x:t>
  </x:si>
  <x:si>
    <x:t xml:space="preserve">Late-period comparison</x:t>
  </x:si>
  <x:si>
    <x:t xml:space="preserve">First Exit Value</x:t>
  </x:si>
  <x:si>
    <x:t xml:space="preserve">Final Value</x:t>
  </x:si>
  <x:si>
    <x:t xml:space="preserve">Finding</x:t>
  </x:si>
  <x:si>
    <x:t xml:space="preserve">Hold 12 Mar to 11 Jun</x:t>
  </x:si>
  <x:si>
    <x:t xml:space="preserve">Lower: misses the May pullbacks</x:t>
  </x:si>
  <x:si>
    <x:t xml:space="preserve">12 Mar to 1 Apr; 2 Apr to 11 Jun</x:t>
  </x:si>
  <x:si>
    <x:t xml:space="preserve">Improves on holding, but the first leg gains only 6.0%</x:t>
  </x:si>
  <x:si>
    <x:t xml:space="preserve">Selected three late swings</x:t>
  </x:si>
  <x:si>
    <x:t xml:space="preserve">Highest value under the material-swing rule</x:t>
  </x:si>
  <x:si>
    <x:t xml:space="preserve">Why seven, not 66: unrestricted daily hindsight compounds every rise into 66 trades and $6,626.25. That result is rejected as non-credible. Each selected sale occurs at least five trading session gaps after purchase and follows a price increase of at least 10%. Dividends do not make a trade qualify.</x:t>
  </x:si>
  <x:si>
    <x:t xml:space="preserve">Trade 4 check: the 19 Feb peak occurs after only two trading session gaps and is ineligible. The 25 Feb peak occurs after six gaps and gives an 11.2% price return. It also exits before the 26 Feb dividend. A 0.1% cost on each buy and sell reduces the simulated final value to about $2,360.43.</x:t>
  </x:si>
  <x:si>
    <x:t xml:space="preserve">Material-Swing Strategy</x:t>
  </x:si>
  <x:si>
    <x:t xml:space="preserve">Buy-and-Hold incl. Dividends</x:t>
  </x:si>
  <x:si>
    <x:t xml:space="preserve">Trade Evidence | whether the seven trades are reasonable</x:t>
  </x:si>
  <x:si>
    <x:t xml:space="preserve">Formula-linked audit of price, volume, trend, yield and P/E evidence available at each entry; evidence strength is not the same as hindsight profit</x:t>
  </x:si>
  <x:si>
    <x:t xml:space="preserve">Session Gaps</x:t>
  </x:si>
  <x:si>
    <x:t xml:space="preserve">Price Return</x:t>
  </x:si>
  <x:si>
    <x:t xml:space="preserve">Income Yield</x:t>
  </x:si>
  <x:si>
    <x:t xml:space="preserve">Total Return</x:t>
  </x:si>
  <x:si>
    <x:t xml:space="preserve">Buy Vol / Avg</x:t>
  </x:si>
  <x:si>
    <x:t xml:space="preserve">Sell Vol / Avg</x:t>
  </x:si>
  <x:si>
    <x:t xml:space="preserve">Avg Hold Vol / Avg</x:t>
  </x:si>
  <x:si>
    <x:t xml:space="preserve">Max Hold Vol / Avg</x:t>
  </x:si>
  <x:si>
    <x:t xml:space="preserve">Buy vs MA20</x:t>
  </x:si>
  <x:si>
    <x:t xml:space="preserve">MA20 vs MA50</x:t>
  </x:si>
  <x:si>
    <x:t xml:space="preserve">Entry Trend</x:t>
  </x:si>
  <x:si>
    <x:t xml:space="preserve">Assessment</x:t>
  </x:si>
  <x:si>
    <x:t xml:space="preserve">Limited real-time evidence</x:t>
  </x:si>
  <x:si>
    <x:t xml:space="preserve">Moderate; peak exit is hindsight</x:t>
  </x:si>
  <x:si>
    <x:t xml:space="preserve">Moderate speculative reversal</x:t>
  </x:si>
  <x:si>
    <x:t xml:space="preserve">Strong; second peak eligible</x:t>
  </x:si>
  <x:si>
    <x:t xml:space="preserve">Moderate; exact-low hindsight</x:t>
  </x:si>
  <x:si>
    <x:t xml:space="preserve">Reasonable trend, weak volume</x:t>
  </x:si>
  <x:si>
    <x:t xml:space="preserve">Strongest combined evidence</x:t>
  </x:si>
  <x:si>
    <x:t xml:space="preserve">Price and trend reading</x:t>
  </x:si>
  <x:si>
    <x:t xml:space="preserve">Volume reading</x:t>
  </x:si>
  <x:si>
    <x:t xml:space="preserve">Yield and P/E reading</x:t>
  </x:si>
  <x:si>
    <x:t xml:space="preserve">Practical assessment</x:t>
  </x:si>
  <x:si>
    <x:t xml:space="preserve">1</x:t>
  </x:si>
  <x:si>
    <x:t xml:space="preserve">Price rose 10.2% in eight sessions, but no MA20 or MA50 existed at entry.</x:t>
  </x:si>
  <x:si>
    <x:t xml:space="preserve">Average holding volume was 0.62x the FY mean, so confirmation was weak.</x:t>
  </x:si>
  <x:si>
    <x:t xml:space="preserve">No dividend. The P/E was not yet supplied.</x:t>
  </x:si>
  <x:si>
    <x:t xml:space="preserve">Assignment-valid historical swing, but limited real-time evidence.</x:t>
  </x:si>
  <x:si>
    <x:t xml:space="preserve">2</x:t>
  </x:si>
  <x:si>
    <x:t xml:space="preserve">Momentum continued from $5.01 to the $5.63 yearly high; MA history was still insufficient at entry.</x:t>
  </x:si>
  <x:si>
    <x:t xml:space="preserve">Buy volume was 1.59x the FY mean; exit volume was only 0.57x.</x:t>
  </x:si>
  <x:si>
    <x:t xml:space="preserve">No dividend. The P/E was unavailable.</x:t>
  </x:si>
  <x:si>
    <x:t xml:space="preserve">Moderate evidence; selecting the exact yearly high is hindsight.</x:t>
  </x:si>
  <x:si>
    <x:t xml:space="preserve">3</x:t>
  </x:si>
  <x:si>
    <x:t xml:space="preserve">Bought a 20-day low while MA20 was 2.5% below MA50, then rebounded 16.1%.</x:t>
  </x:si>
  <x:si>
    <x:t xml:space="preserve">Average volume was 1.04x and maximum volume was 6.86x the FY mean.</x:t>
  </x:si>
  <x:si>
    <x:t xml:space="preserve">Plausible reversal, but speculative and counter-trend at entry.</x:t>
  </x:si>
  <x:si>
    <x:t xml:space="preserve">4</x:t>
  </x:si>
  <x:si>
    <x:t xml:space="preserve">MA20 was 1.6% above MA50, while the close was 6.6% below MA20. The 19 Feb peak failed the gap rule; 25 Feb was the second peak.</x:t>
  </x:si>
  <x:si>
    <x:t xml:space="preserve">Average volume was 1.96x and maximum volume was 3.96x the FY mean; sale-day volume was 1.73x.</x:t>
  </x:si>
  <x:si>
    <x:t xml:space="preserve">No dividend was earned because the sale preceded the 26 Feb ex-date. The P/E was unavailable.</x:t>
  </x:si>
  <x:si>
    <x:t xml:space="preserve">The second peak qualifies after six gaps and an 11.2% price gain.</x:t>
  </x:si>
  <x:si>
    <x:t xml:space="preserve">5</x:t>
  </x:si>
  <x:si>
    <x:t xml:space="preserve">Bought the $3.19 yearly low while MA20 was 2.7% below MA50; the bullish cross came on 27 Apr.</x:t>
  </x:si>
  <x:si>
    <x:t xml:space="preserve">Buy volume was 2.06x the FY mean, but average holding volume was 0.76x.</x:t>
  </x:si>
  <x:si>
    <x:t xml:space="preserve">The rebound is credible after confirmation, but the exact-low entry is hindsight-heavy.</x:t>
  </x:si>
  <x:si>
    <x:t xml:space="preserve">6</x:t>
  </x:si>
  <x:si>
    <x:t xml:space="preserve">The close was 4.1% below MA20 while MA20 remained 5.0% above MA50, a bullish pullback.</x:t>
  </x:si>
  <x:si>
    <x:t xml:space="preserve">Average volume was 0.60x and maximum volume was 0.85x the FY mean.</x:t>
  </x:si>
  <x:si>
    <x:t xml:space="preserve">Reasonable trend setup, although volume confirmation was weak.</x:t>
  </x:si>
  <x:si>
    <x:t xml:space="preserve">7</x:t>
  </x:si>
  <x:si>
    <x:t xml:space="preserve">The close was 1.9% above MA20 and MA20 was 5.0% above MA50 at entry.</x:t>
  </x:si>
  <x:si>
    <x:t xml:space="preserve">Average volume was 1.30x and sale-day volume was 2.00x the FY mean.</x:t>
  </x:si>
  <x:si>
    <x:t xml:space="preserve">Strongest combined trend and volume evidence; the exact exit remains hindsight.</x:t>
  </x:si>
  <x:si>
    <x:t xml:space="preserve">P/E limitation: the only supplied P/E is 12.4x on 24 Jul 2026, after every trade exit. It supports later valuation context but cannot justify any entry or exit in FY2026.</x:t>
  </x:si>
  <x:si>
    <x:t xml:space="preserve">Verdict: the seven trades are viable for the assignment as a constrained historical maximum, but not equally viable as live signals. Trades 4, 6 and 7 have the clearest contemporaneous support. Trades 1, 3 and 5 depend most heavily on hindsight, and the exact exits remain historical choices.</x:t>
  </x:si>
  <x:si>
    <x:t xml:space="preserve">Trend &amp; Risk | recovery did not remove the year's drawdown</x:t>
  </x:si>
  <x:si>
    <x:t xml:space="preserve">Moving averages reduce daily noise; drawdown is measured from the running peak so the risk is visible on a comparable percentage scale</x:t>
  </x:si>
  <x:si>
    <x:t xml:space="preserve">ANNUALISED VOLATILITY</x:t>
  </x:si>
  <x:si>
    <x:t xml:space="preserve">MAX DRAWDOWN</x:t>
  </x:si>
  <x:si>
    <x:t xml:space="preserve">SUSTAINED MA CROSS</x:t>
  </x:si>
</x:sst>
</file>

<file path=xl/styles.xml><?xml version="1.0" encoding="utf-8"?>
<x:styleSheet xmlns:x="http://schemas.openxmlformats.org/spreadsheetml/2006/main">
  <x:numFmts count="12">
    <x:numFmt numFmtId="167" formatCode="d/mm/yyyy;@"/>
    <x:numFmt numFmtId="168" formatCode="\$0.000"/>
    <x:numFmt numFmtId="169" formatCode="\$#,##0.00"/>
    <x:numFmt numFmtId="170" formatCode="0.0\x"/>
    <x:numFmt numFmtId="171" formatCode="\$0.00"/>
    <x:numFmt numFmtId="172" formatCode="dd\ mmm\ yyyy"/>
    <x:numFmt numFmtId="173" formatCode="0.0000"/>
    <x:numFmt numFmtId="174" formatCode="0.000"/>
    <x:numFmt numFmtId="175" formatCode="\$0.0000"/>
    <x:numFmt numFmtId="176" formatCode="0.0"/>
    <x:numFmt numFmtId="177" formatCode="0.0%"/>
    <x:numFmt numFmtId="178" formatCode="0.00\x"/>
  </x:numFmts>
  <x:fonts count="33">
    <x:font>
      <x:sz val="10"/>
      <x:name val="Arial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0"/>
      <x:name val="Arial"/>
    </x:font>
    <x:font>
      <x:b/>
      <x:sz val="10"/>
      <x:color rgb="FFFFFFFF"/>
      <x:name val="Calibri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i/>
      <x:sz val="10"/>
      <x:color rgb="FF687384"/>
      <x:name val="Arial"/>
    </x:font>
    <x:font>
      <x:sz val="9"/>
      <x:color rgb="FF17212E"/>
      <x:name val="Arial"/>
    </x:font>
    <x:font>
      <x:b/>
      <x:sz val="9"/>
      <x:color rgb="FF687384"/>
      <x:name val="Arial"/>
    </x:font>
    <x:font>
      <x:b/>
      <x:sz val="11"/>
      <x:color rgb="FF193654"/>
      <x:name val="Arial"/>
    </x:font>
    <x:font>
      <x:b/>
      <x:sz val="14"/>
      <x:color rgb="FF193654"/>
      <x:name val="Arial"/>
    </x:font>
    <x:font>
      <x:b/>
      <x:sz val="14"/>
      <x:color rgb="FFB94A48"/>
      <x:name val="Arial"/>
    </x:font>
    <x:font>
      <x:b/>
      <x:sz val="14"/>
      <x:color rgb="FF2A8A76"/>
      <x:name val="Arial"/>
    </x:font>
    <x:font>
      <x:b/>
      <x:sz val="10"/>
      <x:color rgb="FF2A8A76"/>
      <x:name val="Arial"/>
    </x:font>
    <x:font>
      <x:b/>
      <x:sz val="14"/>
      <x:color rgb="FFC68A1D"/>
      <x:name val="Arial"/>
    </x:font>
    <x:font>
      <x:b/>
      <x:sz val="12"/>
      <x:color rgb="FF2A8A76"/>
      <x:name val="Arial"/>
    </x:font>
    <x:font>
      <x:sz val="10"/>
      <x:color rgb="FF17212E"/>
      <x:name val="Arial"/>
    </x:font>
  </x:fonts>
  <x:fills count="4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  <x:fill>
      <x:patternFill patternType="solid">
        <x:fgColor rgb="FF193654"/>
      </x:patternFill>
    </x:fill>
    <x:fill>
      <x:patternFill patternType="solid">
        <x:fgColor rgb="FFEAF0F5"/>
      </x:patternFill>
    </x:fill>
    <x:fill>
      <x:patternFill patternType="solid">
        <x:fgColor rgb="FF244E72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E8F4F1"/>
      </x:patternFill>
    </x:fill>
    <x:fill>
      <x:patternFill patternType="solid">
        <x:fgColor rgb="FFFBF4E6"/>
      </x:patternFill>
    </x:fill>
  </x:fills>
  <x:borders count="22">
    <x:border/>
    <x:border>
      <x:bottom style="thick">
        <x:color theme="4"/>
      </x:bottom>
    </x:border>
    <x:border>
      <x:bottom style="thick">
        <x:color theme="4" tint="0.49995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DDE3"/>
      </x:left>
      <x:top style="thin">
        <x:color rgb="FFD7DDE3"/>
      </x:top>
      <x:bottom style="thin">
        <x:color rgb="FFD7DDE3"/>
      </x:bottom>
    </x:border>
    <x:border>
      <x:top style="thin">
        <x:color rgb="FFD7DDE3"/>
      </x:top>
      <x:bottom style="thin">
        <x:color rgb="FFD7DDE3"/>
      </x:bottom>
    </x:border>
    <x:border>
      <x:right style="thin">
        <x:color rgb="FFD7DDE3"/>
      </x:right>
      <x:top style="thin">
        <x:color rgb="FFD7DDE3"/>
      </x:top>
      <x:bottom style="thin">
        <x:color rgb="FFD7DDE3"/>
      </x:bottom>
    </x:border>
    <x:border>
      <x:left style="thin">
        <x:color rgb="FFE5E9ED"/>
      </x:left>
      <x:right style="thin">
        <x:color rgb="FFE5E9ED"/>
      </x:right>
      <x:top style="thin">
        <x:color rgb="FFE5E9ED"/>
      </x:top>
      <x:bottom style="thin">
        <x:color rgb="FFE5E9ED"/>
      </x:bottom>
    </x:border>
    <x:border>
      <x:left style="thin">
        <x:color rgb="FFD7DDE3"/>
      </x:left>
      <x:right style="thin">
        <x:color rgb="FFD7DDE3"/>
      </x:right>
      <x:top style="thin">
        <x:color rgb="FFD7DDE3"/>
      </x:top>
      <x:bottom style="thin">
        <x:color rgb="FFD7DDE3"/>
      </x:bottom>
    </x:border>
    <x:border>
      <x:left style="thin">
        <x:color rgb="FFB8D8D0"/>
      </x:left>
      <x:top style="thin">
        <x:color rgb="FFB8D8D0"/>
      </x:top>
      <x:bottom style="thin">
        <x:color rgb="FFB8D8D0"/>
      </x:bottom>
    </x:border>
    <x:border>
      <x:top style="thin">
        <x:color rgb="FFB8D8D0"/>
      </x:top>
      <x:bottom style="thin">
        <x:color rgb="FFB8D8D0"/>
      </x:bottom>
    </x:border>
    <x:border>
      <x:right style="thin">
        <x:color rgb="FFB8D8D0"/>
      </x:right>
      <x:top style="thin">
        <x:color rgb="FFB8D8D0"/>
      </x:top>
      <x:bottom style="thin">
        <x:color rgb="FFB8D8D0"/>
      </x:bottom>
    </x:border>
    <x:border>
      <x:left style="thin">
        <x:color rgb="FFE2C88F"/>
      </x:left>
      <x:top style="thin">
        <x:color rgb="FFE2C88F"/>
      </x:top>
      <x:bottom style="thin">
        <x:color rgb="FFE2C88F"/>
      </x:bottom>
    </x:border>
    <x:border>
      <x:top style="thin">
        <x:color rgb="FFE2C88F"/>
      </x:top>
      <x:bottom style="thin">
        <x:color rgb="FFE2C88F"/>
      </x:bottom>
    </x:border>
    <x:border>
      <x:right style="thin">
        <x:color rgb="FFE2C88F"/>
      </x:right>
      <x:top style="thin">
        <x:color rgb="FFE2C88F"/>
      </x:top>
      <x:bottom style="thin">
        <x:color rgb="FFE2C88F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84">
    <x:xf numFmtId="0" fontId="0" fillId="0" borderId="0" xfId="0"/>
    <x:xf numFmtId="14" fontId="0" fillId="0" borderId="0" xfId="0" applyNumberFormat="1" applyAlignment="1">
      <x:alignment horizontal="center"/>
    </x:xf>
    <x:xf numFmtId="0" fontId="0" fillId="0" borderId="0" xfId="0" applyAlignment="1">
      <x:alignment horizontal="right"/>
    </x:xf>
    <x:xf numFmtId="167" fontId="0" fillId="0" borderId="0" xfId="0" applyNumberFormat="1"/>
    <x:xf numFmtId="14" fontId="0" fillId="0" borderId="0" xfId="0" applyNumberFormat="1"/>
    <x:xf numFmtId="0" fontId="18" fillId="0" borderId="0" xfId="0" applyFont="1"/>
    <x:xf numFmtId="0" fontId="19" fillId="33" borderId="10" xfId="0" applyFont="1" applyFill="1" applyBorder="1" applyAlignment="1">
      <x:alignment horizontal="center" vertical="center" wrapText="1"/>
    </x:xf>
    <x:xf numFmtId="0" fontId="20" fillId="33" borderId="10" xfId="0" applyFont="1" applyFill="1" applyBorder="1" applyAlignment="1">
      <x:alignment horizontal="center" vertical="center" wrapText="1"/>
    </x:xf>
    <x:xf numFmtId="168" fontId="0" fillId="0" borderId="0" xfId="0" applyNumberFormat="1"/>
    <x:xf numFmtId="3" fontId="0" fillId="0" borderId="0" xfId="0" applyNumberFormat="1"/>
    <x:xf numFmtId="169" fontId="0" fillId="0" borderId="0" xfId="0" applyNumberFormat="1"/>
    <x:xf numFmtId="170" fontId="0" fillId="0" borderId="0" xfId="0" applyNumberFormat="1"/>
    <x:xf numFmtId="171" fontId="0" fillId="0" borderId="0" xfId="0" applyNumberFormat="1"/>
    <x:xf numFmtId="0" fontId="20" fillId="35" borderId="10" xfId="0" applyFont="1" applyFill="1" applyBorder="1" applyAlignment="1">
      <x:alignment horizontal="center" vertical="center" wrapText="1"/>
    </x:xf>
    <x:xf numFmtId="0" fontId="23" fillId="0" borderId="14" xfId="0" applyFont="1" applyBorder="1"/>
    <x:xf numFmtId="0" fontId="24" fillId="36" borderId="15" xfId="0" applyFont="1" applyFill="1" applyBorder="1" applyAlignment="1">
      <x:alignment horizontal="center" wrapText="1"/>
    </x:xf>
    <x:xf numFmtId="0" fontId="25" fillId="37" borderId="15" xfId="0" applyFont="1" applyFill="1" applyBorder="1" applyAlignment="1">
      <x:alignment horizontal="center"/>
    </x:xf>
    <x:xf numFmtId="172" fontId="25" fillId="37" borderId="15" xfId="0" applyNumberFormat="1" applyFont="1" applyFill="1" applyBorder="1" applyAlignment="1">
      <x:alignment horizontal="center"/>
    </x:xf>
    <x:xf numFmtId="173" fontId="25" fillId="37" borderId="15" xfId="0" applyNumberFormat="1" applyFont="1" applyFill="1" applyBorder="1" applyAlignment="1">
      <x:alignment horizontal="center"/>
    </x:xf>
    <x:xf numFmtId="3" fontId="25" fillId="37" borderId="15" xfId="0" applyNumberFormat="1" applyFont="1" applyFill="1" applyBorder="1" applyAlignment="1">
      <x:alignment horizontal="center"/>
    </x:xf>
    <x:xf numFmtId="174" fontId="25" fillId="37" borderId="15" xfId="0" applyNumberFormat="1" applyFont="1" applyFill="1" applyBorder="1" applyAlignment="1">
      <x:alignment horizontal="center"/>
    </x:xf>
    <x:xf numFmtId="172" fontId="23" fillId="0" borderId="14" xfId="0" applyNumberFormat="1" applyFont="1" applyBorder="1"/>
    <x:xf numFmtId="168" fontId="23" fillId="0" borderId="14" xfId="0" applyNumberFormat="1" applyFont="1" applyBorder="1"/>
    <x:xf numFmtId="3" fontId="23" fillId="0" borderId="14" xfId="0" applyNumberFormat="1" applyFont="1" applyBorder="1"/>
    <x:xf numFmtId="169" fontId="23" fillId="0" borderId="14" xfId="0" applyNumberFormat="1" applyFont="1" applyBorder="1"/>
    <x:xf numFmtId="10" fontId="23" fillId="0" borderId="14" xfId="0" applyNumberFormat="1" applyFont="1" applyBorder="1"/>
    <x:xf numFmtId="175" fontId="23" fillId="0" borderId="14" xfId="0" applyNumberFormat="1" applyFont="1" applyBorder="1"/>
    <x:xf numFmtId="176" fontId="23" fillId="0" borderId="14" xfId="0" applyNumberFormat="1" applyFont="1" applyBorder="1"/>
    <x:xf numFmtId="171" fontId="23" fillId="0" borderId="14" xfId="0" applyNumberFormat="1" applyFont="1" applyBorder="1"/>
    <x:xf numFmtId="177" fontId="23" fillId="0" borderId="14" xfId="0" applyNumberFormat="1" applyFont="1" applyBorder="1"/>
    <x:xf numFmtId="170" fontId="23" fillId="0" borderId="14" xfId="0" applyNumberFormat="1" applyFont="1" applyBorder="1"/>
    <x:xf numFmtId="1" fontId="23" fillId="0" borderId="14" xfId="0" applyNumberFormat="1" applyFont="1" applyBorder="1"/>
    <x:xf numFmtId="0" fontId="23" fillId="0" borderId="14" xfId="0" applyFont="1" applyBorder="1" applyAlignment="1">
      <x:alignment wrapText="1"/>
    </x:xf>
    <x:xf numFmtId="178" fontId="23" fillId="0" borderId="14" xfId="0" applyNumberFormat="1" applyFont="1" applyBorder="1"/>
    <x:xf numFmtId="0" fontId="23" fillId="0" borderId="14" xfId="0" applyFont="1" applyBorder="1" applyAlignment="1">
      <x:alignment vertical="center" wrapText="1"/>
    </x:xf>
    <x:xf numFmtId="0" fontId="21" fillId="33" borderId="0" xfId="0" applyFont="1" applyFill="1" applyAlignment="1">
      <x:alignment vertical="center" wrapText="1"/>
    </x:xf>
    <x:xf numFmtId="0" fontId="22" fillId="34" borderId="11" xfId="0" applyFont="1" applyFill="1" applyBorder="1" applyAlignment="1">
      <x:alignment vertical="center" wrapText="1"/>
    </x:xf>
    <x:xf numFmtId="0" fontId="22" fillId="34" borderId="12" xfId="0" applyFont="1" applyFill="1" applyBorder="1" applyAlignment="1">
      <x:alignment vertical="center" wrapText="1"/>
    </x:xf>
    <x:xf numFmtId="0" fontId="22" fillId="34" borderId="13" xfId="0" applyFont="1" applyFill="1" applyBorder="1" applyAlignment="1">
      <x:alignment vertical="center" wrapText="1"/>
    </x:xf>
    <x:xf numFmtId="0" fontId="24" fillId="36" borderId="11" xfId="0" applyFont="1" applyFill="1" applyBorder="1" applyAlignment="1">
      <x:alignment horizontal="center" vertical="center"/>
    </x:xf>
    <x:xf numFmtId="0" fontId="24" fillId="36" borderId="12" xfId="0" applyFont="1" applyFill="1" applyBorder="1" applyAlignment="1">
      <x:alignment horizontal="center" vertical="center"/>
    </x:xf>
    <x:xf numFmtId="0" fontId="24" fillId="36" borderId="13" xfId="0" applyFont="1" applyFill="1" applyBorder="1" applyAlignment="1">
      <x:alignment horizontal="center" vertical="center"/>
    </x:xf>
    <x:xf numFmtId="171" fontId="26" fillId="37" borderId="11" xfId="0" applyNumberFormat="1" applyFont="1" applyFill="1" applyBorder="1" applyAlignment="1">
      <x:alignment horizontal="center" vertical="center"/>
    </x:xf>
    <x:xf numFmtId="0" fontId="26" fillId="37" borderId="12" xfId="0" applyFont="1" applyFill="1" applyBorder="1" applyAlignment="1">
      <x:alignment horizontal="center" vertical="center"/>
    </x:xf>
    <x:xf numFmtId="0" fontId="26" fillId="37" borderId="13" xfId="0" applyFont="1" applyFill="1" applyBorder="1" applyAlignment="1">
      <x:alignment horizontal="center" vertical="center"/>
    </x:xf>
    <x:xf numFmtId="171" fontId="27" fillId="37" borderId="11" xfId="0" applyNumberFormat="1" applyFont="1" applyFill="1" applyBorder="1" applyAlignment="1">
      <x:alignment horizontal="center" vertical="center"/>
    </x:xf>
    <x:xf numFmtId="0" fontId="27" fillId="37" borderId="12" xfId="0" applyFont="1" applyFill="1" applyBorder="1" applyAlignment="1">
      <x:alignment horizontal="center" vertical="center"/>
    </x:xf>
    <x:xf numFmtId="0" fontId="27" fillId="37" borderId="13" xfId="0" applyFont="1" applyFill="1" applyBorder="1" applyAlignment="1">
      <x:alignment horizontal="center" vertical="center"/>
    </x:xf>
    <x:xf numFmtId="177" fontId="27" fillId="37" borderId="11" xfId="0" applyNumberFormat="1" applyFont="1" applyFill="1" applyBorder="1" applyAlignment="1">
      <x:alignment horizontal="center" vertical="center"/>
    </x:xf>
    <x:xf numFmtId="174" fontId="28" fillId="37" borderId="11" xfId="0" applyNumberFormat="1" applyFont="1" applyFill="1" applyBorder="1" applyAlignment="1">
      <x:alignment horizontal="center" vertical="center"/>
    </x:xf>
    <x:xf numFmtId="0" fontId="28" fillId="37" borderId="12" xfId="0" applyFont="1" applyFill="1" applyBorder="1" applyAlignment="1">
      <x:alignment horizontal="center" vertical="center"/>
    </x:xf>
    <x:xf numFmtId="0" fontId="28" fillId="37" borderId="13" xfId="0" applyFont="1" applyFill="1" applyBorder="1" applyAlignment="1">
      <x:alignment horizontal="center" vertical="center"/>
    </x:xf>
    <x:xf numFmtId="0" fontId="29" fillId="38" borderId="16" xfId="0" applyFont="1" applyFill="1" applyBorder="1"/>
    <x:xf numFmtId="0" fontId="29" fillId="38" borderId="17" xfId="0" applyFont="1" applyFill="1" applyBorder="1"/>
    <x:xf numFmtId="0" fontId="29" fillId="38" borderId="18" xfId="0" applyFont="1" applyFill="1" applyBorder="1"/>
    <x:xf numFmtId="168" fontId="26" fillId="37" borderId="11" xfId="0" applyNumberFormat="1" applyFont="1" applyFill="1" applyBorder="1" applyAlignment="1">
      <x:alignment horizontal="center" vertical="center"/>
    </x:xf>
    <x:xf numFmtId="168" fontId="27" fillId="37" borderId="11" xfId="0" applyNumberFormat="1" applyFont="1" applyFill="1" applyBorder="1" applyAlignment="1">
      <x:alignment horizontal="center" vertical="center"/>
    </x:xf>
    <x:xf numFmtId="177" fontId="28" fillId="37" borderId="11" xfId="0" applyNumberFormat="1" applyFont="1" applyFill="1" applyBorder="1" applyAlignment="1">
      <x:alignment horizontal="center" vertical="center"/>
    </x:xf>
    <x:xf numFmtId="3" fontId="28" fillId="37" borderId="11" xfId="0" applyNumberFormat="1" applyFont="1" applyFill="1" applyBorder="1" applyAlignment="1">
      <x:alignment horizontal="center" vertical="center"/>
    </x:xf>
    <x:xf numFmtId="0" fontId="26" fillId="37" borderId="11" xfId="0" applyFont="1" applyFill="1" applyBorder="1" applyAlignment="1">
      <x:alignment horizontal="center" vertical="center"/>
    </x:xf>
    <x:xf numFmtId="172" fontId="26" fillId="37" borderId="11" xfId="0" applyNumberFormat="1" applyFont="1" applyFill="1" applyBorder="1" applyAlignment="1">
      <x:alignment horizontal="center" vertical="center"/>
    </x:xf>
    <x:xf numFmtId="170" fontId="26" fillId="37" borderId="11" xfId="0" applyNumberFormat="1" applyFont="1" applyFill="1" applyBorder="1" applyAlignment="1">
      <x:alignment horizontal="center" vertical="center"/>
    </x:xf>
    <x:xf numFmtId="1" fontId="26" fillId="37" borderId="11" xfId="0" applyNumberFormat="1" applyFont="1" applyFill="1" applyBorder="1" applyAlignment="1">
      <x:alignment horizontal="center" vertical="center"/>
    </x:xf>
    <x:xf numFmtId="171" fontId="30" fillId="37" borderId="11" xfId="0" applyNumberFormat="1" applyFont="1" applyFill="1" applyBorder="1" applyAlignment="1">
      <x:alignment horizontal="center" vertical="center"/>
    </x:xf>
    <x:xf numFmtId="0" fontId="30" fillId="37" borderId="12" xfId="0" applyFont="1" applyFill="1" applyBorder="1" applyAlignment="1">
      <x:alignment horizontal="center" vertical="center"/>
    </x:xf>
    <x:xf numFmtId="0" fontId="30" fillId="37" borderId="13" xfId="0" applyFont="1" applyFill="1" applyBorder="1" applyAlignment="1">
      <x:alignment horizontal="center" vertical="center"/>
    </x:xf>
    <x:xf numFmtId="169" fontId="27" fillId="37" borderId="11" xfId="0" applyNumberFormat="1" applyFont="1" applyFill="1" applyBorder="1" applyAlignment="1">
      <x:alignment horizontal="center" vertical="center"/>
    </x:xf>
    <x:xf numFmtId="172" fontId="28" fillId="37" borderId="11" xfId="0" applyNumberFormat="1" applyFont="1" applyFill="1" applyBorder="1" applyAlignment="1">
      <x:alignment horizontal="center" vertical="center"/>
    </x:xf>
    <x:xf numFmtId="172" fontId="27" fillId="37" borderId="11" xfId="0" applyNumberFormat="1" applyFont="1" applyFill="1" applyBorder="1" applyAlignment="1">
      <x:alignment horizontal="center" vertical="center"/>
    </x:xf>
    <x:xf numFmtId="169" fontId="28" fillId="37" borderId="11" xfId="0" applyNumberFormat="1" applyFont="1" applyFill="1" applyBorder="1" applyAlignment="1">
      <x:alignment horizontal="center" vertical="center"/>
    </x:xf>
    <x:xf numFmtId="0" fontId="31" fillId="38" borderId="16" xfId="0" applyFont="1" applyFill="1" applyBorder="1" applyAlignment="1">
      <x:alignment horizontal="center"/>
    </x:xf>
    <x:xf numFmtId="0" fontId="31" fillId="38" borderId="17" xfId="0" applyFont="1" applyFill="1" applyBorder="1" applyAlignment="1">
      <x:alignment horizontal="center"/>
    </x:xf>
    <x:xf numFmtId="0" fontId="31" fillId="38" borderId="18" xfId="0" applyFont="1" applyFill="1" applyBorder="1" applyAlignment="1">
      <x:alignment horizontal="center"/>
    </x:xf>
    <x:xf numFmtId="0" fontId="32" fillId="36" borderId="11" xfId="0" applyFont="1" applyFill="1" applyBorder="1" applyAlignment="1">
      <x:alignment wrapText="1"/>
    </x:xf>
    <x:xf numFmtId="0" fontId="32" fillId="36" borderId="12" xfId="0" applyFont="1" applyFill="1" applyBorder="1" applyAlignment="1">
      <x:alignment wrapText="1"/>
    </x:xf>
    <x:xf numFmtId="0" fontId="32" fillId="36" borderId="13" xfId="0" applyFont="1" applyFill="1" applyBorder="1" applyAlignment="1">
      <x:alignment wrapText="1"/>
    </x:xf>
    <x:xf numFmtId="0" fontId="32" fillId="39" borderId="19" xfId="0" applyFont="1" applyFill="1" applyBorder="1" applyAlignment="1">
      <x:alignment wrapText="1"/>
    </x:xf>
    <x:xf numFmtId="0" fontId="32" fillId="39" borderId="20" xfId="0" applyFont="1" applyFill="1" applyBorder="1" applyAlignment="1">
      <x:alignment wrapText="1"/>
    </x:xf>
    <x:xf numFmtId="0" fontId="32" fillId="39" borderId="21" xfId="0" applyFont="1" applyFill="1" applyBorder="1" applyAlignment="1">
      <x:alignment wrapText="1"/>
    </x:xf>
    <x:xf numFmtId="0" fontId="20" fillId="35" borderId="10" xfId="0" applyFont="1" applyFill="1" applyBorder="1" applyAlignment="1">
      <x:alignment horizontal="center" vertical="center" wrapText="1"/>
    </x:xf>
    <x:xf numFmtId="0" fontId="23" fillId="0" borderId="14" xfId="0" applyFont="1" applyBorder="1" applyAlignment="1">
      <x:alignment vertical="center" wrapText="1"/>
    </x:xf>
    <x:xf numFmtId="0" fontId="29" fillId="38" borderId="16" xfId="0" applyFont="1" applyFill="1" applyBorder="1" applyAlignment="1">
      <x:alignment wrapText="1"/>
    </x:xf>
    <x:xf numFmtId="0" fontId="29" fillId="38" borderId="17" xfId="0" applyFont="1" applyFill="1" applyBorder="1" applyAlignment="1">
      <x:alignment wrapText="1"/>
    </x:xf>
    <x:xf numFmtId="0" fontId="29" fillId="38" borderId="18" xfId="0" applyFont="1" applyFill="1" applyBorder="1" applyAlignment="1">
      <x:alignment wrapText="1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  <x:dxfs count="2">
    <x:dxf>
      <x:font>
        <x:b/>
        <x:color rgb="FFB94A48"/>
      </x:font>
      <x:fill>
        <x:patternFill>
          <x:bgColor rgb="FFF9ECEB"/>
        </x:patternFill>
      </x:fill>
    </x:dxf>
    <x:dxf>
      <x:font>
        <x:b/>
        <x:color rgb="FF2A8A76"/>
      </x:font>
      <x:fill>
        <x:patternFill>
          <x:bgColor rgb="FFE8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7a926f18e450e" /><Relationship Type="http://schemas.openxmlformats.org/officeDocument/2006/relationships/theme" Target="/xl/theme/theme1.xml" Id="R90975586f8294066" /><Relationship Type="http://schemas.openxmlformats.org/officeDocument/2006/relationships/sharedStrings" Target="/xl/sharedStrings.xml" Id="R066f3177990c4ca8" /><Relationship Type="http://schemas.openxmlformats.org/officeDocument/2006/relationships/worksheet" Target="/xl/worksheets/sheet1.xml" Id="Rffb1fd1c26324570" /><Relationship Type="http://schemas.openxmlformats.org/officeDocument/2006/relationships/worksheet" Target="/xl/worksheets/sheet2.xml" Id="R850331a8f1e241e5" /><Relationship Type="http://schemas.openxmlformats.org/officeDocument/2006/relationships/worksheet" Target="/xl/worksheets/sheet3.xml" Id="Rb4ed6ae019dc45eb" /><Relationship Type="http://schemas.openxmlformats.org/officeDocument/2006/relationships/worksheet" Target="/xl/worksheets/sheet4.xml" Id="R0fb45518a7874d78" /><Relationship Type="http://schemas.openxmlformats.org/officeDocument/2006/relationships/worksheet" Target="/xl/worksheets/sheet5.xml" Id="R433b5547f56346ed" /><Relationship Type="http://schemas.openxmlformats.org/officeDocument/2006/relationships/worksheet" Target="/xl/worksheets/sheet6.xml" Id="R76de9ebb84de4a33" /><Relationship Type="http://schemas.openxmlformats.org/officeDocument/2006/relationships/worksheet" Target="/xl/worksheets/sheet7.xml" Id="Ra6bb6fbbc26b417a" /><Relationship Type="http://schemas.openxmlformats.org/officeDocument/2006/relationships/worksheet" Target="/xl/worksheets/sheet8.xml" Id="R0eda7a6ffd404a70" /><Relationship Type="http://schemas.openxmlformats.org/officeDocument/2006/relationships/worksheet" Target="/xl/worksheets/sheet9.xml" Id="R5504fe4b5ccc4531" /><Relationship Type="http://schemas.openxmlformats.org/officeDocument/2006/relationships/worksheet" Target="/xl/worksheets/sheet10.xml" Id="R4ba2da61996c4fe3" /><Relationship Type="http://schemas.openxmlformats.org/officeDocument/2006/relationships/worksheet" Target="/xl/worksheets/sheet11.xml" Id="R460db4ef77704a70" /><Relationship Type="http://schemas.openxmlformats.org/officeDocument/2006/relationships/worksheet" Target="/xl/worksheets/sheet12.xml" Id="Rbed953121c504358" /><Relationship Type="http://schemas.openxmlformats.org/officeDocument/2006/relationships/worksheet" Target="/xl/worksheets/sheet13.xml" Id="R9f5d52aaeefd47a8" /><Relationship Type="http://schemas.microsoft.com/office/2017/10/relationships/person" Target="/xl/persons/person.xml" Id="R6196e71177184f9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b7f5e104be794448" /><Relationship Type="http://schemas.openxmlformats.org/officeDocument/2006/relationships/chart" Target="/xl/drawings/charts/chart1.xml" Id="Ra231e29a966a4c1a" /><Relationship Type="http://schemas.openxmlformats.org/officeDocument/2006/relationships/chart" Target="/xl/drawings/charts/chart2.xml" Id="Ra1e896728ca743b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2.png" Id="R910d2f7bc8aa4090" /><Relationship Type="http://schemas.openxmlformats.org/officeDocument/2006/relationships/image" Target="/xl/media/image3.png" Id="Rf1ac810f08ce4417" /><Relationship Type="http://schemas.openxmlformats.org/officeDocument/2006/relationships/chart" Target="/xl/drawings/charts/chart3.xml" Id="R46216c5d7ba5405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2c0563d30464c5e" /><Relationship Type="http://schemas.openxmlformats.org/officeDocument/2006/relationships/chart" Target="/xl/drawings/charts/chart4.xml" Id="R795084dd6a6142f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82a052df398c4546" /><Relationship Type="http://schemas.openxmlformats.org/officeDocument/2006/relationships/chart" Target="/xl/drawings/charts/chart5.xml" Id="R11055512266b4b5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fc2ac02b905449c5" /><Relationship Type="http://schemas.openxmlformats.org/officeDocument/2006/relationships/chart" Target="/xl/drawings/charts/chart6.xml" Id="R9cd78bbae3f9474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2829f534db404055" /><Relationship Type="http://schemas.openxmlformats.org/officeDocument/2006/relationships/chart" Target="/xl/drawings/charts/chart7.xml" Id="Rf6bc4ab5a4a34f9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6e1d24eb13264106" /><Relationship Type="http://schemas.openxmlformats.org/officeDocument/2006/relationships/chart" Target="/xl/drawings/charts/chart8.xml" Id="R6efcec885a53407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4667eed0054d475d" /><Relationship Type="http://schemas.openxmlformats.org/officeDocument/2006/relationships/chart" Target="/xl/drawings/charts/chart9.xml" Id="Rb1f279ca29b94555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0.png" Id="Ra62c40400c0c4283" /><Relationship Type="http://schemas.openxmlformats.org/officeDocument/2006/relationships/chart" Target="/xl/drawings/charts/chart10.xml" Id="Rf72ce1b3754d4561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close-price trend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Close</c:v>
          </c:tx>
          <c:marker>
            <c:symbol val="none"/>
          </c:marker>
          <c:cat>
            <c:numRef>
              <c:f>'Price vs Volume'!$A$41:$A$294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'Price vs Volume'!$B$41:$B$294</c:f>
              <c:numCache>
                <c:formatCode>\$0.000</c:formatCode>
                <c:ptCount val="254"/>
                <c:pt idx="0">
                  <c:v>4.61</c:v>
                </c:pt>
                <c:pt idx="1">
                  <c:v>4.66</c:v>
                </c:pt>
                <c:pt idx="2">
                  <c:v>4.72</c:v>
                </c:pt>
                <c:pt idx="3">
                  <c:v>4.71</c:v>
                </c:pt>
                <c:pt idx="4">
                  <c:v>4.85</c:v>
                </c:pt>
                <c:pt idx="5">
                  <c:v>4.82</c:v>
                </c:pt>
                <c:pt idx="6">
                  <c:v>4.92</c:v>
                </c:pt>
                <c:pt idx="7">
                  <c:v>5.04</c:v>
                </c:pt>
                <c:pt idx="8">
                  <c:v>5.08</c:v>
                </c:pt>
                <c:pt idx="9">
                  <c:v>5.07</c:v>
                </c:pt>
                <c:pt idx="10">
                  <c:v>5.08</c:v>
                </c:pt>
                <c:pt idx="11">
                  <c:v>5.01</c:v>
                </c:pt>
                <c:pt idx="12">
                  <c:v>5.11</c:v>
                </c:pt>
                <c:pt idx="13">
                  <c:v>5.17</c:v>
                </c:pt>
                <c:pt idx="14">
                  <c:v>5.15</c:v>
                </c:pt>
                <c:pt idx="15">
                  <c:v>5.18</c:v>
                </c:pt>
                <c:pt idx="16">
                  <c:v>5.25</c:v>
                </c:pt>
                <c:pt idx="17">
                  <c:v>5.16</c:v>
                </c:pt>
                <c:pt idx="18">
                  <c:v>5.2</c:v>
                </c:pt>
                <c:pt idx="19">
                  <c:v>5.24</c:v>
                </c:pt>
                <c:pt idx="20">
                  <c:v>5.23</c:v>
                </c:pt>
                <c:pt idx="21">
                  <c:v>5.26</c:v>
                </c:pt>
                <c:pt idx="22">
                  <c:v>5.25</c:v>
                </c:pt>
                <c:pt idx="23">
                  <c:v>5.25</c:v>
                </c:pt>
                <c:pt idx="24">
                  <c:v>5.24</c:v>
                </c:pt>
                <c:pt idx="25">
                  <c:v>5.28</c:v>
                </c:pt>
                <c:pt idx="26">
                  <c:v>5.29</c:v>
                </c:pt>
                <c:pt idx="27">
                  <c:v>5.33</c:v>
                </c:pt>
                <c:pt idx="28">
                  <c:v>5.38</c:v>
                </c:pt>
                <c:pt idx="29">
                  <c:v>5.42</c:v>
                </c:pt>
                <c:pt idx="30">
                  <c:v>5.42</c:v>
                </c:pt>
                <c:pt idx="31">
                  <c:v>5.47</c:v>
                </c:pt>
                <c:pt idx="32">
                  <c:v>5.51</c:v>
                </c:pt>
                <c:pt idx="33">
                  <c:v>5.6</c:v>
                </c:pt>
                <c:pt idx="34">
                  <c:v>5.63</c:v>
                </c:pt>
                <c:pt idx="35">
                  <c:v>5.59</c:v>
                </c:pt>
                <c:pt idx="36">
                  <c:v>5.59</c:v>
                </c:pt>
                <c:pt idx="37">
                  <c:v>4.5</c:v>
                </c:pt>
                <c:pt idx="38">
                  <c:v>4.59</c:v>
                </c:pt>
                <c:pt idx="39">
                  <c:v>4.74</c:v>
                </c:pt>
                <c:pt idx="40">
                  <c:v>4.78</c:v>
                </c:pt>
                <c:pt idx="41">
                  <c:v>4.76</c:v>
                </c:pt>
                <c:pt idx="42">
                  <c:v>4.56</c:v>
                </c:pt>
                <c:pt idx="43">
                  <c:v>4.57</c:v>
                </c:pt>
                <c:pt idx="44">
                  <c:v>4.46</c:v>
                </c:pt>
                <c:pt idx="45">
                  <c:v>4.38</c:v>
                </c:pt>
                <c:pt idx="46">
                  <c:v>4.38</c:v>
                </c:pt>
                <c:pt idx="47">
                  <c:v>4.39</c:v>
                </c:pt>
                <c:pt idx="48">
                  <c:v>4.41</c:v>
                </c:pt>
                <c:pt idx="49">
                  <c:v>4.38</c:v>
                </c:pt>
                <c:pt idx="50">
                  <c:v>4.24</c:v>
                </c:pt>
                <c:pt idx="51">
                  <c:v>4.18</c:v>
                </c:pt>
                <c:pt idx="52">
                  <c:v>4.05</c:v>
                </c:pt>
                <c:pt idx="53">
                  <c:v>4.01</c:v>
                </c:pt>
                <c:pt idx="54">
                  <c:v>3.99</c:v>
                </c:pt>
                <c:pt idx="55">
                  <c:v>3.94</c:v>
                </c:pt>
                <c:pt idx="56">
                  <c:v>3.92</c:v>
                </c:pt>
                <c:pt idx="57">
                  <c:v>3.88</c:v>
                </c:pt>
                <c:pt idx="58">
                  <c:v>3.85</c:v>
                </c:pt>
                <c:pt idx="59">
                  <c:v>3.79</c:v>
                </c:pt>
                <c:pt idx="60">
                  <c:v>3.73</c:v>
                </c:pt>
                <c:pt idx="61">
                  <c:v>3.71</c:v>
                </c:pt>
                <c:pt idx="62">
                  <c:v>3.66</c:v>
                </c:pt>
                <c:pt idx="63">
                  <c:v>3.65</c:v>
                </c:pt>
                <c:pt idx="64">
                  <c:v>3.64</c:v>
                </c:pt>
                <c:pt idx="65">
                  <c:v>3.57</c:v>
                </c:pt>
                <c:pt idx="66">
                  <c:v>3.53</c:v>
                </c:pt>
                <c:pt idx="67">
                  <c:v>3.6</c:v>
                </c:pt>
                <c:pt idx="68">
                  <c:v>3.64</c:v>
                </c:pt>
                <c:pt idx="69">
                  <c:v>3.63</c:v>
                </c:pt>
                <c:pt idx="70">
                  <c:v>3.59</c:v>
                </c:pt>
                <c:pt idx="71">
                  <c:v>3.62</c:v>
                </c:pt>
                <c:pt idx="72">
                  <c:v>3.59</c:v>
                </c:pt>
                <c:pt idx="73">
                  <c:v>3.64</c:v>
                </c:pt>
                <c:pt idx="74">
                  <c:v>3.57</c:v>
                </c:pt>
                <c:pt idx="75">
                  <c:v>3.52</c:v>
                </c:pt>
                <c:pt idx="76">
                  <c:v>3.55</c:v>
                </c:pt>
                <c:pt idx="77">
                  <c:v>3.54</c:v>
                </c:pt>
                <c:pt idx="78">
                  <c:v>3.52</c:v>
                </c:pt>
                <c:pt idx="79">
                  <c:v>3.48</c:v>
                </c:pt>
                <c:pt idx="80">
                  <c:v>3.52</c:v>
                </c:pt>
                <c:pt idx="81">
                  <c:v>3.52</c:v>
                </c:pt>
                <c:pt idx="82">
                  <c:v>3.59</c:v>
                </c:pt>
                <c:pt idx="83">
                  <c:v>3.68</c:v>
                </c:pt>
                <c:pt idx="84">
                  <c:v>3.79</c:v>
                </c:pt>
                <c:pt idx="85">
                  <c:v>3.72</c:v>
                </c:pt>
                <c:pt idx="86">
                  <c:v>3.66</c:v>
                </c:pt>
                <c:pt idx="87">
                  <c:v>3.64</c:v>
                </c:pt>
                <c:pt idx="88">
                  <c:v>3.69</c:v>
                </c:pt>
                <c:pt idx="89">
                  <c:v>3.7</c:v>
                </c:pt>
                <c:pt idx="90">
                  <c:v>3.81</c:v>
                </c:pt>
                <c:pt idx="91">
                  <c:v>3.7</c:v>
                </c:pt>
                <c:pt idx="92">
                  <c:v>3.5</c:v>
                </c:pt>
                <c:pt idx="93">
                  <c:v>3.6</c:v>
                </c:pt>
                <c:pt idx="94">
                  <c:v>3.64</c:v>
                </c:pt>
                <c:pt idx="95">
                  <c:v>3.59</c:v>
                </c:pt>
                <c:pt idx="96">
                  <c:v>3.72</c:v>
                </c:pt>
                <c:pt idx="97">
                  <c:v>3.66</c:v>
                </c:pt>
                <c:pt idx="98">
                  <c:v>3.6</c:v>
                </c:pt>
                <c:pt idx="99">
                  <c:v>3.63</c:v>
                </c:pt>
                <c:pt idx="100">
                  <c:v>3.59</c:v>
                </c:pt>
                <c:pt idx="101">
                  <c:v>3.51</c:v>
                </c:pt>
                <c:pt idx="102">
                  <c:v>3.6</c:v>
                </c:pt>
                <c:pt idx="103">
                  <c:v>3.47</c:v>
                </c:pt>
                <c:pt idx="104">
                  <c:v>3.51</c:v>
                </c:pt>
                <c:pt idx="105">
                  <c:v>3.47</c:v>
                </c:pt>
                <c:pt idx="106">
                  <c:v>3.48</c:v>
                </c:pt>
                <c:pt idx="107">
                  <c:v>3.48</c:v>
                </c:pt>
                <c:pt idx="108">
                  <c:v>3.52</c:v>
                </c:pt>
                <c:pt idx="109">
                  <c:v>3.57</c:v>
                </c:pt>
                <c:pt idx="110">
                  <c:v>3.58</c:v>
                </c:pt>
                <c:pt idx="111">
                  <c:v>3.49</c:v>
                </c:pt>
                <c:pt idx="112">
                  <c:v>3.46</c:v>
                </c:pt>
                <c:pt idx="113">
                  <c:v>3.47</c:v>
                </c:pt>
                <c:pt idx="114">
                  <c:v>3.51</c:v>
                </c:pt>
                <c:pt idx="115">
                  <c:v>3.46</c:v>
                </c:pt>
                <c:pt idx="116">
                  <c:v>3.42</c:v>
                </c:pt>
                <c:pt idx="117">
                  <c:v>3.42</c:v>
                </c:pt>
                <c:pt idx="118">
                  <c:v>3.39</c:v>
                </c:pt>
                <c:pt idx="119">
                  <c:v>3.31</c:v>
                </c:pt>
                <c:pt idx="120">
                  <c:v>3.29</c:v>
                </c:pt>
                <c:pt idx="121">
                  <c:v>3.3</c:v>
                </c:pt>
                <c:pt idx="122">
                  <c:v>3.34</c:v>
                </c:pt>
                <c:pt idx="123">
                  <c:v>3.31</c:v>
                </c:pt>
                <c:pt idx="124">
                  <c:v>3.44</c:v>
                </c:pt>
                <c:pt idx="125">
                  <c:v>3.45</c:v>
                </c:pt>
                <c:pt idx="126">
                  <c:v>3.49</c:v>
                </c:pt>
                <c:pt idx="127">
                  <c:v>3.54</c:v>
                </c:pt>
                <c:pt idx="128">
                  <c:v>3.52</c:v>
                </c:pt>
                <c:pt idx="129">
                  <c:v>3.52</c:v>
                </c:pt>
                <c:pt idx="130">
                  <c:v>3.59</c:v>
                </c:pt>
                <c:pt idx="131">
                  <c:v>3.55</c:v>
                </c:pt>
                <c:pt idx="132">
                  <c:v>3.53</c:v>
                </c:pt>
                <c:pt idx="133">
                  <c:v>3.6</c:v>
                </c:pt>
                <c:pt idx="134">
                  <c:v>3.61</c:v>
                </c:pt>
                <c:pt idx="135">
                  <c:v>3.67</c:v>
                </c:pt>
                <c:pt idx="136">
                  <c:v>3.75</c:v>
                </c:pt>
                <c:pt idx="137">
                  <c:v>3.75</c:v>
                </c:pt>
                <c:pt idx="138">
                  <c:v>3.75</c:v>
                </c:pt>
                <c:pt idx="139">
                  <c:v>3.71</c:v>
                </c:pt>
                <c:pt idx="140">
                  <c:v>3.79</c:v>
                </c:pt>
                <c:pt idx="141">
                  <c:v>3.82</c:v>
                </c:pt>
                <c:pt idx="142">
                  <c:v>3.75</c:v>
                </c:pt>
                <c:pt idx="143">
                  <c:v>3.66</c:v>
                </c:pt>
                <c:pt idx="144">
                  <c:v>3.76</c:v>
                </c:pt>
                <c:pt idx="145">
                  <c:v>3.75</c:v>
                </c:pt>
                <c:pt idx="146">
                  <c:v>3.78</c:v>
                </c:pt>
                <c:pt idx="147">
                  <c:v>3.75</c:v>
                </c:pt>
                <c:pt idx="148">
                  <c:v>3.78</c:v>
                </c:pt>
                <c:pt idx="149">
                  <c:v>3.74</c:v>
                </c:pt>
                <c:pt idx="150">
                  <c:v>3.69</c:v>
                </c:pt>
                <c:pt idx="151">
                  <c:v>3.66</c:v>
                </c:pt>
                <c:pt idx="152">
                  <c:v>3.54</c:v>
                </c:pt>
                <c:pt idx="153">
                  <c:v>3.57</c:v>
                </c:pt>
                <c:pt idx="154">
                  <c:v>3.5</c:v>
                </c:pt>
                <c:pt idx="155">
                  <c:v>3.52</c:v>
                </c:pt>
                <c:pt idx="156">
                  <c:v>3.54</c:v>
                </c:pt>
                <c:pt idx="157">
                  <c:v>3.61</c:v>
                </c:pt>
                <c:pt idx="158">
                  <c:v>3.58</c:v>
                </c:pt>
                <c:pt idx="159">
                  <c:v>3.42</c:v>
                </c:pt>
                <c:pt idx="160">
                  <c:v>3.43</c:v>
                </c:pt>
                <c:pt idx="161">
                  <c:v>3.38</c:v>
                </c:pt>
                <c:pt idx="162">
                  <c:v>3.38</c:v>
                </c:pt>
                <c:pt idx="163">
                  <c:v>3.81</c:v>
                </c:pt>
                <c:pt idx="164">
                  <c:v>3.69</c:v>
                </c:pt>
                <c:pt idx="165">
                  <c:v>3.67</c:v>
                </c:pt>
                <c:pt idx="166">
                  <c:v>3.65</c:v>
                </c:pt>
                <c:pt idx="167">
                  <c:v>3.76</c:v>
                </c:pt>
                <c:pt idx="168">
                  <c:v>3.54</c:v>
                </c:pt>
                <c:pt idx="169">
                  <c:v>3.58</c:v>
                </c:pt>
                <c:pt idx="170">
                  <c:v>3.58</c:v>
                </c:pt>
                <c:pt idx="171">
                  <c:v>3.59</c:v>
                </c:pt>
                <c:pt idx="172">
                  <c:v>3.42</c:v>
                </c:pt>
                <c:pt idx="173">
                  <c:v>3.41</c:v>
                </c:pt>
                <c:pt idx="174">
                  <c:v>3.44</c:v>
                </c:pt>
                <c:pt idx="175">
                  <c:v>3.31</c:v>
                </c:pt>
                <c:pt idx="176">
                  <c:v>3.35</c:v>
                </c:pt>
                <c:pt idx="177">
                  <c:v>3.39</c:v>
                </c:pt>
                <c:pt idx="178">
                  <c:v>3.19</c:v>
                </c:pt>
                <c:pt idx="179">
                  <c:v>3.27</c:v>
                </c:pt>
                <c:pt idx="180">
                  <c:v>3.27</c:v>
                </c:pt>
                <c:pt idx="181">
                  <c:v>3.28</c:v>
                </c:pt>
                <c:pt idx="182">
                  <c:v>3.39</c:v>
                </c:pt>
                <c:pt idx="183">
                  <c:v>3.31</c:v>
                </c:pt>
                <c:pt idx="184">
                  <c:v>3.26</c:v>
                </c:pt>
                <c:pt idx="185">
                  <c:v>3.24</c:v>
                </c:pt>
                <c:pt idx="186">
                  <c:v>3.2</c:v>
                </c:pt>
                <c:pt idx="187">
                  <c:v>3.24</c:v>
                </c:pt>
                <c:pt idx="188">
                  <c:v>3.19</c:v>
                </c:pt>
                <c:pt idx="189">
                  <c:v>3.24</c:v>
                </c:pt>
                <c:pt idx="190">
                  <c:v>3.21</c:v>
                </c:pt>
                <c:pt idx="191">
                  <c:v>3.26</c:v>
                </c:pt>
                <c:pt idx="192">
                  <c:v>3.38</c:v>
                </c:pt>
                <c:pt idx="193">
                  <c:v>3.29</c:v>
                </c:pt>
                <c:pt idx="194">
                  <c:v>3.35</c:v>
                </c:pt>
                <c:pt idx="195">
                  <c:v>3.46</c:v>
                </c:pt>
                <c:pt idx="196">
                  <c:v>3.4</c:v>
                </c:pt>
                <c:pt idx="197">
                  <c:v>3.46</c:v>
                </c:pt>
                <c:pt idx="198">
                  <c:v>3.42</c:v>
                </c:pt>
                <c:pt idx="199">
                  <c:v>3.42</c:v>
                </c:pt>
                <c:pt idx="200">
                  <c:v>3.42</c:v>
                </c:pt>
                <c:pt idx="201">
                  <c:v>3.5</c:v>
                </c:pt>
                <c:pt idx="202">
                  <c:v>3.49</c:v>
                </c:pt>
                <c:pt idx="203">
                  <c:v>3.48</c:v>
                </c:pt>
                <c:pt idx="204">
                  <c:v>3.51</c:v>
                </c:pt>
                <c:pt idx="205">
                  <c:v>3.49</c:v>
                </c:pt>
                <c:pt idx="206">
                  <c:v>3.51</c:v>
                </c:pt>
                <c:pt idx="207">
                  <c:v>3.56</c:v>
                </c:pt>
                <c:pt idx="208">
                  <c:v>3.59</c:v>
                </c:pt>
                <c:pt idx="209">
                  <c:v>3.56</c:v>
                </c:pt>
                <c:pt idx="210">
                  <c:v>3.61</c:v>
                </c:pt>
                <c:pt idx="211">
                  <c:v>3.63</c:v>
                </c:pt>
                <c:pt idx="212">
                  <c:v>3.73</c:v>
                </c:pt>
                <c:pt idx="213">
                  <c:v>3.68</c:v>
                </c:pt>
                <c:pt idx="214">
                  <c:v>3.73</c:v>
                </c:pt>
                <c:pt idx="215">
                  <c:v>3.83</c:v>
                </c:pt>
                <c:pt idx="216">
                  <c:v>3.83</c:v>
                </c:pt>
                <c:pt idx="217">
                  <c:v>3.74</c:v>
                </c:pt>
                <c:pt idx="218">
                  <c:v>3.77</c:v>
                </c:pt>
                <c:pt idx="219">
                  <c:v>3.58</c:v>
                </c:pt>
                <c:pt idx="220">
                  <c:v>3.55</c:v>
                </c:pt>
                <c:pt idx="221">
                  <c:v>3.47</c:v>
                </c:pt>
                <c:pt idx="222">
                  <c:v>3.52</c:v>
                </c:pt>
                <c:pt idx="223">
                  <c:v>3.53</c:v>
                </c:pt>
                <c:pt idx="224">
                  <c:v>3.63</c:v>
                </c:pt>
                <c:pt idx="225">
                  <c:v>3.62</c:v>
                </c:pt>
                <c:pt idx="226">
                  <c:v>3.76</c:v>
                </c:pt>
                <c:pt idx="227">
                  <c:v>3.81</c:v>
                </c:pt>
                <c:pt idx="228">
                  <c:v>3.86</c:v>
                </c:pt>
                <c:pt idx="229">
                  <c:v>3.81</c:v>
                </c:pt>
                <c:pt idx="230">
                  <c:v>3.86</c:v>
                </c:pt>
                <c:pt idx="231">
                  <c:v>3.81</c:v>
                </c:pt>
                <c:pt idx="232">
                  <c:v>3.78</c:v>
                </c:pt>
                <c:pt idx="233">
                  <c:v>3.85</c:v>
                </c:pt>
                <c:pt idx="234">
                  <c:v>3.88</c:v>
                </c:pt>
                <c:pt idx="235">
                  <c:v>3.89</c:v>
                </c:pt>
                <c:pt idx="236">
                  <c:v>3.96</c:v>
                </c:pt>
                <c:pt idx="237">
                  <c:v>4.04</c:v>
                </c:pt>
                <c:pt idx="238">
                  <c:v>4.02</c:v>
                </c:pt>
                <c:pt idx="239">
                  <c:v>4.17</c:v>
                </c:pt>
                <c:pt idx="240">
                  <c:v>4.24</c:v>
                </c:pt>
                <c:pt idx="241">
                  <c:v>4.24</c:v>
                </c:pt>
                <c:pt idx="242">
                  <c:v>4.24</c:v>
                </c:pt>
                <c:pt idx="243">
                  <c:v>4.18</c:v>
                </c:pt>
                <c:pt idx="244">
                  <c:v>4.21</c:v>
                </c:pt>
                <c:pt idx="245">
                  <c:v>4.16</c:v>
                </c:pt>
                <c:pt idx="246">
                  <c:v>4.19</c:v>
                </c:pt>
                <c:pt idx="247">
                  <c:v>4.15</c:v>
                </c:pt>
                <c:pt idx="248">
                  <c:v>3.99</c:v>
                </c:pt>
                <c:pt idx="249">
                  <c:v>3.86</c:v>
                </c:pt>
                <c:pt idx="250">
                  <c:v>3.86</c:v>
                </c:pt>
                <c:pt idx="251">
                  <c:v>3.8</c:v>
                </c:pt>
                <c:pt idx="252">
                  <c:v>3.75</c:v>
                </c:pt>
                <c:pt idx="253">
                  <c:v>3.86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Close (AUD)</a:t>
                </a:r>
              </a:p>
            </c:rich>
          </c:tx>
          <c:overlay val="0"/>
        </c:title>
        <c:numFmt formatCode="\$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trading-volume view</a:t>
            </a:r>
          </a:p>
        </c:rich>
      </c:tx>
      <c:overlay val="0"/>
    </c:title>
    <c:autoTitleDeleted val="0"/>
    <c:plotArea>
      <c:area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Shares traded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OHLC and moving-average view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Open</c:v>
          </c:tx>
          <c:marker>
            <c:symbol val="none"/>
          </c:marker>
          <c:cat>
            <c:numRef>
              <c:f>'Stock Movement'!$A$41:$A$294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'Stock Movement'!$B$41:$B$294</c:f>
              <c:numCache>
                <c:formatCode>\$0.000</c:formatCode>
                <c:ptCount val="254"/>
                <c:pt idx="0">
                  <c:v>4.61</c:v>
                </c:pt>
                <c:pt idx="1">
                  <c:v>4.67</c:v>
                </c:pt>
                <c:pt idx="2">
                  <c:v>4.69</c:v>
                </c:pt>
                <c:pt idx="3">
                  <c:v>4.74</c:v>
                </c:pt>
                <c:pt idx="4">
                  <c:v>4.78</c:v>
                </c:pt>
                <c:pt idx="5">
                  <c:v>4.85</c:v>
                </c:pt>
                <c:pt idx="6">
                  <c:v>4.85</c:v>
                </c:pt>
                <c:pt idx="7">
                  <c:v>4.95</c:v>
                </c:pt>
                <c:pt idx="8">
                  <c:v>5.04</c:v>
                </c:pt>
                <c:pt idx="9">
                  <c:v>5.07</c:v>
                </c:pt>
                <c:pt idx="10">
                  <c:v>5.09</c:v>
                </c:pt>
                <c:pt idx="11">
                  <c:v>5.02</c:v>
                </c:pt>
                <c:pt idx="12">
                  <c:v>5.04</c:v>
                </c:pt>
                <c:pt idx="13">
                  <c:v>5.13</c:v>
                </c:pt>
                <c:pt idx="14">
                  <c:v>5.18</c:v>
                </c:pt>
                <c:pt idx="15">
                  <c:v>5.14</c:v>
                </c:pt>
                <c:pt idx="16">
                  <c:v>5.19</c:v>
                </c:pt>
                <c:pt idx="17">
                  <c:v>5.28</c:v>
                </c:pt>
                <c:pt idx="18">
                  <c:v>5.16</c:v>
                </c:pt>
                <c:pt idx="19">
                  <c:v>5.23</c:v>
                </c:pt>
                <c:pt idx="20">
                  <c:v>5.2</c:v>
                </c:pt>
                <c:pt idx="21">
                  <c:v>5.24</c:v>
                </c:pt>
                <c:pt idx="22">
                  <c:v>5.25</c:v>
                </c:pt>
                <c:pt idx="23">
                  <c:v>5.23</c:v>
                </c:pt>
                <c:pt idx="24">
                  <c:v>5.26</c:v>
                </c:pt>
                <c:pt idx="25">
                  <c:v>5.28</c:v>
                </c:pt>
                <c:pt idx="26">
                  <c:v>5.25</c:v>
                </c:pt>
                <c:pt idx="27">
                  <c:v>5.29</c:v>
                </c:pt>
                <c:pt idx="28">
                  <c:v>5.37</c:v>
                </c:pt>
                <c:pt idx="29">
                  <c:v>5.4</c:v>
                </c:pt>
                <c:pt idx="30">
                  <c:v>5.41</c:v>
                </c:pt>
                <c:pt idx="31">
                  <c:v>5.45</c:v>
                </c:pt>
                <c:pt idx="32">
                  <c:v>5.5</c:v>
                </c:pt>
                <c:pt idx="33">
                  <c:v>5.54</c:v>
                </c:pt>
                <c:pt idx="34">
                  <c:v>5.6</c:v>
                </c:pt>
                <c:pt idx="35">
                  <c:v>5.62</c:v>
                </c:pt>
                <c:pt idx="36">
                  <c:v>5.65</c:v>
                </c:pt>
                <c:pt idx="37">
                  <c:v>5.3</c:v>
                </c:pt>
                <c:pt idx="38">
                  <c:v>4.5</c:v>
                </c:pt>
                <c:pt idx="39">
                  <c:v>4.64</c:v>
                </c:pt>
                <c:pt idx="40">
                  <c:v>4.82</c:v>
                </c:pt>
                <c:pt idx="41">
                  <c:v>4.8</c:v>
                </c:pt>
                <c:pt idx="42">
                  <c:v>4.61</c:v>
                </c:pt>
                <c:pt idx="43">
                  <c:v>4.61</c:v>
                </c:pt>
                <c:pt idx="44">
                  <c:v>4.55</c:v>
                </c:pt>
                <c:pt idx="45">
                  <c:v>4.47</c:v>
                </c:pt>
                <c:pt idx="46">
                  <c:v>4.3</c:v>
                </c:pt>
                <c:pt idx="47">
                  <c:v>4.37</c:v>
                </c:pt>
                <c:pt idx="48">
                  <c:v>4.42</c:v>
                </c:pt>
                <c:pt idx="49">
                  <c:v>4.4</c:v>
                </c:pt>
                <c:pt idx="50">
                  <c:v>4.37</c:v>
                </c:pt>
                <c:pt idx="51">
                  <c:v>4.23</c:v>
                </c:pt>
                <c:pt idx="52">
                  <c:v>4.19</c:v>
                </c:pt>
                <c:pt idx="53">
                  <c:v>4.06</c:v>
                </c:pt>
                <c:pt idx="54">
                  <c:v>4.01</c:v>
                </c:pt>
                <c:pt idx="55">
                  <c:v>4.01</c:v>
                </c:pt>
                <c:pt idx="56">
                  <c:v>3.99</c:v>
                </c:pt>
                <c:pt idx="57">
                  <c:v>3.9</c:v>
                </c:pt>
                <c:pt idx="58">
                  <c:v>3.9</c:v>
                </c:pt>
                <c:pt idx="59">
                  <c:v>3.85</c:v>
                </c:pt>
                <c:pt idx="60">
                  <c:v>3.82</c:v>
                </c:pt>
                <c:pt idx="61">
                  <c:v>3.72</c:v>
                </c:pt>
                <c:pt idx="62">
                  <c:v>3.71</c:v>
                </c:pt>
                <c:pt idx="63">
                  <c:v>3.66</c:v>
                </c:pt>
                <c:pt idx="64">
                  <c:v>3.67</c:v>
                </c:pt>
                <c:pt idx="65">
                  <c:v>3.63</c:v>
                </c:pt>
                <c:pt idx="66">
                  <c:v>3.58</c:v>
                </c:pt>
                <c:pt idx="67">
                  <c:v>3.57</c:v>
                </c:pt>
                <c:pt idx="68">
                  <c:v>3.62</c:v>
                </c:pt>
                <c:pt idx="69">
                  <c:v>3.69</c:v>
                </c:pt>
                <c:pt idx="70">
                  <c:v>3.64</c:v>
                </c:pt>
                <c:pt idx="71">
                  <c:v>3.6</c:v>
                </c:pt>
                <c:pt idx="72">
                  <c:v>3.64</c:v>
                </c:pt>
                <c:pt idx="73">
                  <c:v>3.59</c:v>
                </c:pt>
                <c:pt idx="74">
                  <c:v>3.65</c:v>
                </c:pt>
                <c:pt idx="75">
                  <c:v>3.58</c:v>
                </c:pt>
                <c:pt idx="76">
                  <c:v>3.55</c:v>
                </c:pt>
                <c:pt idx="77">
                  <c:v>3.55</c:v>
                </c:pt>
                <c:pt idx="78">
                  <c:v>3.55</c:v>
                </c:pt>
                <c:pt idx="79">
                  <c:v>3.52</c:v>
                </c:pt>
                <c:pt idx="80">
                  <c:v>3.5</c:v>
                </c:pt>
                <c:pt idx="81">
                  <c:v>3.52</c:v>
                </c:pt>
                <c:pt idx="82">
                  <c:v>3.52</c:v>
                </c:pt>
                <c:pt idx="83">
                  <c:v>3.59</c:v>
                </c:pt>
                <c:pt idx="84">
                  <c:v>3.71</c:v>
                </c:pt>
                <c:pt idx="85">
                  <c:v>3.78</c:v>
                </c:pt>
                <c:pt idx="86">
                  <c:v>3.73</c:v>
                </c:pt>
                <c:pt idx="87">
                  <c:v>3.62</c:v>
                </c:pt>
                <c:pt idx="88">
                  <c:v>3.64</c:v>
                </c:pt>
                <c:pt idx="89">
                  <c:v>3.71</c:v>
                </c:pt>
                <c:pt idx="90">
                  <c:v>3.7</c:v>
                </c:pt>
                <c:pt idx="91">
                  <c:v>3.82</c:v>
                </c:pt>
                <c:pt idx="92">
                  <c:v>3.68</c:v>
                </c:pt>
                <c:pt idx="93">
                  <c:v>3.51</c:v>
                </c:pt>
                <c:pt idx="94">
                  <c:v>3.6</c:v>
                </c:pt>
                <c:pt idx="95">
                  <c:v>3.66</c:v>
                </c:pt>
                <c:pt idx="96">
                  <c:v>3.65</c:v>
                </c:pt>
                <c:pt idx="97">
                  <c:v>3.7</c:v>
                </c:pt>
                <c:pt idx="98">
                  <c:v>3.6</c:v>
                </c:pt>
                <c:pt idx="99">
                  <c:v>3.58</c:v>
                </c:pt>
                <c:pt idx="100">
                  <c:v>3.66</c:v>
                </c:pt>
                <c:pt idx="101">
                  <c:v>3.59</c:v>
                </c:pt>
                <c:pt idx="102">
                  <c:v>3.52</c:v>
                </c:pt>
                <c:pt idx="103">
                  <c:v>3.57</c:v>
                </c:pt>
                <c:pt idx="104">
                  <c:v>3.42</c:v>
                </c:pt>
                <c:pt idx="105">
                  <c:v>3.51</c:v>
                </c:pt>
                <c:pt idx="106">
                  <c:v>3.47</c:v>
                </c:pt>
                <c:pt idx="107">
                  <c:v>3.48</c:v>
                </c:pt>
                <c:pt idx="108">
                  <c:v>3.49</c:v>
                </c:pt>
                <c:pt idx="109">
                  <c:v>3.52</c:v>
                </c:pt>
                <c:pt idx="110">
                  <c:v>3.6</c:v>
                </c:pt>
                <c:pt idx="111">
                  <c:v>3.54</c:v>
                </c:pt>
                <c:pt idx="112">
                  <c:v>3.51</c:v>
                </c:pt>
                <c:pt idx="113">
                  <c:v>3.45</c:v>
                </c:pt>
                <c:pt idx="114">
                  <c:v>3.42</c:v>
                </c:pt>
                <c:pt idx="115">
                  <c:v>3.5</c:v>
                </c:pt>
                <c:pt idx="116">
                  <c:v>3.47</c:v>
                </c:pt>
                <c:pt idx="117">
                  <c:v>3.44</c:v>
                </c:pt>
                <c:pt idx="118">
                  <c:v>3.43</c:v>
                </c:pt>
                <c:pt idx="119">
                  <c:v>3.38</c:v>
                </c:pt>
                <c:pt idx="120">
                  <c:v>3.3</c:v>
                </c:pt>
                <c:pt idx="121">
                  <c:v>3.25</c:v>
                </c:pt>
                <c:pt idx="122">
                  <c:v>3.29</c:v>
                </c:pt>
                <c:pt idx="123">
                  <c:v>3.3</c:v>
                </c:pt>
                <c:pt idx="124">
                  <c:v>3.32</c:v>
                </c:pt>
                <c:pt idx="125">
                  <c:v>3.43</c:v>
                </c:pt>
                <c:pt idx="126">
                  <c:v>3.46</c:v>
                </c:pt>
                <c:pt idx="127">
                  <c:v>3.52</c:v>
                </c:pt>
                <c:pt idx="128">
                  <c:v>3.52</c:v>
                </c:pt>
                <c:pt idx="129">
                  <c:v>3.55</c:v>
                </c:pt>
                <c:pt idx="130">
                  <c:v>3.54</c:v>
                </c:pt>
                <c:pt idx="131">
                  <c:v>3.62</c:v>
                </c:pt>
                <c:pt idx="132">
                  <c:v>3.55</c:v>
                </c:pt>
                <c:pt idx="133">
                  <c:v>3.55</c:v>
                </c:pt>
                <c:pt idx="134">
                  <c:v>3.62</c:v>
                </c:pt>
                <c:pt idx="135">
                  <c:v>3.63</c:v>
                </c:pt>
                <c:pt idx="136">
                  <c:v>3.67</c:v>
                </c:pt>
                <c:pt idx="137">
                  <c:v>3.77</c:v>
                </c:pt>
                <c:pt idx="138">
                  <c:v>3.77</c:v>
                </c:pt>
                <c:pt idx="139">
                  <c:v>3.75</c:v>
                </c:pt>
                <c:pt idx="140">
                  <c:v>3.72</c:v>
                </c:pt>
                <c:pt idx="141">
                  <c:v>3.79</c:v>
                </c:pt>
                <c:pt idx="142">
                  <c:v>3.79</c:v>
                </c:pt>
                <c:pt idx="143">
                  <c:v>3.71</c:v>
                </c:pt>
                <c:pt idx="144">
                  <c:v>3.7</c:v>
                </c:pt>
                <c:pt idx="145">
                  <c:v>3.76</c:v>
                </c:pt>
                <c:pt idx="146">
                  <c:v>3.77</c:v>
                </c:pt>
                <c:pt idx="147">
                  <c:v>3.78</c:v>
                </c:pt>
                <c:pt idx="148">
                  <c:v>3.74</c:v>
                </c:pt>
                <c:pt idx="149">
                  <c:v>3.79</c:v>
                </c:pt>
                <c:pt idx="150">
                  <c:v>3.77</c:v>
                </c:pt>
                <c:pt idx="151">
                  <c:v>3.74</c:v>
                </c:pt>
                <c:pt idx="152">
                  <c:v>3.66</c:v>
                </c:pt>
                <c:pt idx="153">
                  <c:v>3.53</c:v>
                </c:pt>
                <c:pt idx="154">
                  <c:v>3.53</c:v>
                </c:pt>
                <c:pt idx="155">
                  <c:v>3.56</c:v>
                </c:pt>
                <c:pt idx="156">
                  <c:v>3.54</c:v>
                </c:pt>
                <c:pt idx="157">
                  <c:v>3.57</c:v>
                </c:pt>
                <c:pt idx="158">
                  <c:v>3.61</c:v>
                </c:pt>
                <c:pt idx="159">
                  <c:v>3.56</c:v>
                </c:pt>
                <c:pt idx="160">
                  <c:v>3.43</c:v>
                </c:pt>
                <c:pt idx="161">
                  <c:v>3.45</c:v>
                </c:pt>
                <c:pt idx="162">
                  <c:v>3.42</c:v>
                </c:pt>
                <c:pt idx="163">
                  <c:v>3.56</c:v>
                </c:pt>
                <c:pt idx="164">
                  <c:v>3.73</c:v>
                </c:pt>
                <c:pt idx="165">
                  <c:v>3.7</c:v>
                </c:pt>
                <c:pt idx="166">
                  <c:v>3.68</c:v>
                </c:pt>
                <c:pt idx="167">
                  <c:v>3.69</c:v>
                </c:pt>
                <c:pt idx="168">
                  <c:v>3.53</c:v>
                </c:pt>
                <c:pt idx="169">
                  <c:v>3.56</c:v>
                </c:pt>
                <c:pt idx="170">
                  <c:v>3.65</c:v>
                </c:pt>
                <c:pt idx="171">
                  <c:v>3.58</c:v>
                </c:pt>
                <c:pt idx="172">
                  <c:v>3.53</c:v>
                </c:pt>
                <c:pt idx="173">
                  <c:v>3.43</c:v>
                </c:pt>
                <c:pt idx="174">
                  <c:v>3.4</c:v>
                </c:pt>
                <c:pt idx="175">
                  <c:v>3.4</c:v>
                </c:pt>
                <c:pt idx="176">
                  <c:v>3.36</c:v>
                </c:pt>
                <c:pt idx="177">
                  <c:v>3.37</c:v>
                </c:pt>
                <c:pt idx="178">
                  <c:v>3.34</c:v>
                </c:pt>
                <c:pt idx="179">
                  <c:v>3.2</c:v>
                </c:pt>
                <c:pt idx="180">
                  <c:v>3.2</c:v>
                </c:pt>
                <c:pt idx="181">
                  <c:v>3.25</c:v>
                </c:pt>
                <c:pt idx="182">
                  <c:v>3.31</c:v>
                </c:pt>
                <c:pt idx="183">
                  <c:v>3.38</c:v>
                </c:pt>
                <c:pt idx="184">
                  <c:v>3.32</c:v>
                </c:pt>
                <c:pt idx="185">
                  <c:v>3.22</c:v>
                </c:pt>
                <c:pt idx="186">
                  <c:v>3.31</c:v>
                </c:pt>
                <c:pt idx="187">
                  <c:v>3.24</c:v>
                </c:pt>
                <c:pt idx="188">
                  <c:v>3.26</c:v>
                </c:pt>
                <c:pt idx="189">
                  <c:v>3.17</c:v>
                </c:pt>
                <c:pt idx="190">
                  <c:v>3.16</c:v>
                </c:pt>
                <c:pt idx="191">
                  <c:v>3.22</c:v>
                </c:pt>
                <c:pt idx="192">
                  <c:v>3.31</c:v>
                </c:pt>
                <c:pt idx="193">
                  <c:v>3.39</c:v>
                </c:pt>
                <c:pt idx="194">
                  <c:v>3.35</c:v>
                </c:pt>
                <c:pt idx="195">
                  <c:v>3.42</c:v>
                </c:pt>
                <c:pt idx="196">
                  <c:v>3.46</c:v>
                </c:pt>
                <c:pt idx="197">
                  <c:v>3.4</c:v>
                </c:pt>
                <c:pt idx="198">
                  <c:v>3.44</c:v>
                </c:pt>
                <c:pt idx="199">
                  <c:v>3.45</c:v>
                </c:pt>
                <c:pt idx="200">
                  <c:v>3.48</c:v>
                </c:pt>
                <c:pt idx="201">
                  <c:v>3.45</c:v>
                </c:pt>
                <c:pt idx="202">
                  <c:v>3.54</c:v>
                </c:pt>
                <c:pt idx="203">
                  <c:v>3.5</c:v>
                </c:pt>
                <c:pt idx="204">
                  <c:v>3.5</c:v>
                </c:pt>
                <c:pt idx="205">
                  <c:v>3.52</c:v>
                </c:pt>
                <c:pt idx="206">
                  <c:v>3.52</c:v>
                </c:pt>
                <c:pt idx="207">
                  <c:v>3.54</c:v>
                </c:pt>
                <c:pt idx="208">
                  <c:v>3.56</c:v>
                </c:pt>
                <c:pt idx="209">
                  <c:v>3.61</c:v>
                </c:pt>
                <c:pt idx="210">
                  <c:v>3.59</c:v>
                </c:pt>
                <c:pt idx="211">
                  <c:v>3.6</c:v>
                </c:pt>
                <c:pt idx="212">
                  <c:v>3.67</c:v>
                </c:pt>
                <c:pt idx="213">
                  <c:v>3.72</c:v>
                </c:pt>
                <c:pt idx="214">
                  <c:v>3.69</c:v>
                </c:pt>
                <c:pt idx="215">
                  <c:v>3.72</c:v>
                </c:pt>
                <c:pt idx="216">
                  <c:v>3.85</c:v>
                </c:pt>
                <c:pt idx="217">
                  <c:v>3.8</c:v>
                </c:pt>
                <c:pt idx="218">
                  <c:v>3.74</c:v>
                </c:pt>
                <c:pt idx="219">
                  <c:v>3.77</c:v>
                </c:pt>
                <c:pt idx="220">
                  <c:v>3.56</c:v>
                </c:pt>
                <c:pt idx="221">
                  <c:v>3.55</c:v>
                </c:pt>
                <c:pt idx="222">
                  <c:v>3.47</c:v>
                </c:pt>
                <c:pt idx="223">
                  <c:v>3.53</c:v>
                </c:pt>
                <c:pt idx="224">
                  <c:v>3.54</c:v>
                </c:pt>
                <c:pt idx="225">
                  <c:v>3.63</c:v>
                </c:pt>
                <c:pt idx="226">
                  <c:v>3.65</c:v>
                </c:pt>
                <c:pt idx="227">
                  <c:v>3.75</c:v>
                </c:pt>
                <c:pt idx="228">
                  <c:v>3.81</c:v>
                </c:pt>
                <c:pt idx="229">
                  <c:v>3.86</c:v>
                </c:pt>
                <c:pt idx="230">
                  <c:v>3.82</c:v>
                </c:pt>
                <c:pt idx="231">
                  <c:v>3.86</c:v>
                </c:pt>
                <c:pt idx="232">
                  <c:v>3.86</c:v>
                </c:pt>
                <c:pt idx="233">
                  <c:v>3.79</c:v>
                </c:pt>
                <c:pt idx="234">
                  <c:v>3.8</c:v>
                </c:pt>
                <c:pt idx="235">
                  <c:v>3.85</c:v>
                </c:pt>
                <c:pt idx="236">
                  <c:v>3.88</c:v>
                </c:pt>
                <c:pt idx="237">
                  <c:v>4</c:v>
                </c:pt>
                <c:pt idx="238">
                  <c:v>4</c:v>
                </c:pt>
                <c:pt idx="239">
                  <c:v>4.07</c:v>
                </c:pt>
                <c:pt idx="240">
                  <c:v>4.15</c:v>
                </c:pt>
                <c:pt idx="241">
                  <c:v>4.28</c:v>
                </c:pt>
                <c:pt idx="242">
                  <c:v>4.26</c:v>
                </c:pt>
                <c:pt idx="243">
                  <c:v>4.25</c:v>
                </c:pt>
                <c:pt idx="244">
                  <c:v>4.15</c:v>
                </c:pt>
                <c:pt idx="245">
                  <c:v>4.22</c:v>
                </c:pt>
                <c:pt idx="246">
                  <c:v>4.15</c:v>
                </c:pt>
                <c:pt idx="247">
                  <c:v>4.16</c:v>
                </c:pt>
                <c:pt idx="248">
                  <c:v>4.15</c:v>
                </c:pt>
                <c:pt idx="249">
                  <c:v>4</c:v>
                </c:pt>
                <c:pt idx="250">
                  <c:v>3.85</c:v>
                </c:pt>
                <c:pt idx="251">
                  <c:v>3.86</c:v>
                </c:pt>
                <c:pt idx="252">
                  <c:v>3.79</c:v>
                </c:pt>
                <c:pt idx="253">
                  <c:v>3.72</c:v>
                </c:pt>
              </c:numCache>
            </c:numRef>
          </c:val>
          <c:smooth val="0"/>
        </c:ser>
        <c:ser>
          <c:idx val="1"/>
          <c:order val="1"/>
          <c:tx>
            <c:v>High</c:v>
          </c:tx>
          <c:marker>
            <c:symbol val="none"/>
          </c:marker>
          <c:cat>
            <c:numRef>
              <c:f>'Stock Movement'!$A$41:$A$294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'Stock Movement'!$C$41:$C$294</c:f>
              <c:numCache>
                <c:formatCode>\$0.000</c:formatCode>
                <c:ptCount val="254"/>
                <c:pt idx="0">
                  <c:v>4.65</c:v>
                </c:pt>
                <c:pt idx="1">
                  <c:v>4.74</c:v>
                </c:pt>
                <c:pt idx="2">
                  <c:v>4.74</c:v>
                </c:pt>
                <c:pt idx="3">
                  <c:v>4.8</c:v>
                </c:pt>
                <c:pt idx="4">
                  <c:v>4.885</c:v>
                </c:pt>
                <c:pt idx="5">
                  <c:v>4.87</c:v>
                </c:pt>
                <c:pt idx="6">
                  <c:v>4.95</c:v>
                </c:pt>
                <c:pt idx="7">
                  <c:v>5.04</c:v>
                </c:pt>
                <c:pt idx="8">
                  <c:v>5.09</c:v>
                </c:pt>
                <c:pt idx="9">
                  <c:v>5.105</c:v>
                </c:pt>
                <c:pt idx="10">
                  <c:v>5.1</c:v>
                </c:pt>
                <c:pt idx="11">
                  <c:v>5.05</c:v>
                </c:pt>
                <c:pt idx="12">
                  <c:v>5.14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5.27</c:v>
                </c:pt>
                <c:pt idx="17">
                  <c:v>5.35</c:v>
                </c:pt>
                <c:pt idx="18">
                  <c:v>5.26</c:v>
                </c:pt>
                <c:pt idx="19">
                  <c:v>5.27</c:v>
                </c:pt>
                <c:pt idx="20">
                  <c:v>5.24</c:v>
                </c:pt>
                <c:pt idx="21">
                  <c:v>5.29</c:v>
                </c:pt>
                <c:pt idx="22">
                  <c:v>5.29</c:v>
                </c:pt>
                <c:pt idx="23">
                  <c:v>5.275</c:v>
                </c:pt>
                <c:pt idx="24">
                  <c:v>5.28</c:v>
                </c:pt>
                <c:pt idx="25">
                  <c:v>5.29</c:v>
                </c:pt>
                <c:pt idx="26">
                  <c:v>5.295</c:v>
                </c:pt>
                <c:pt idx="27">
                  <c:v>5.36</c:v>
                </c:pt>
                <c:pt idx="28">
                  <c:v>5.38</c:v>
                </c:pt>
                <c:pt idx="29">
                  <c:v>5.44</c:v>
                </c:pt>
                <c:pt idx="30">
                  <c:v>5.44</c:v>
                </c:pt>
                <c:pt idx="31">
                  <c:v>5.49</c:v>
                </c:pt>
                <c:pt idx="32">
                  <c:v>5.55</c:v>
                </c:pt>
                <c:pt idx="33">
                  <c:v>5.62</c:v>
                </c:pt>
                <c:pt idx="34">
                  <c:v>5.65</c:v>
                </c:pt>
                <c:pt idx="35">
                  <c:v>5.625</c:v>
                </c:pt>
                <c:pt idx="36">
                  <c:v>5.655</c:v>
                </c:pt>
                <c:pt idx="37">
                  <c:v>5.31</c:v>
                </c:pt>
                <c:pt idx="38">
                  <c:v>4.59</c:v>
                </c:pt>
                <c:pt idx="39">
                  <c:v>4.77</c:v>
                </c:pt>
                <c:pt idx="40">
                  <c:v>4.83</c:v>
                </c:pt>
                <c:pt idx="41">
                  <c:v>4.8</c:v>
                </c:pt>
                <c:pt idx="42">
                  <c:v>4.67</c:v>
                </c:pt>
                <c:pt idx="43">
                  <c:v>4.66</c:v>
                </c:pt>
                <c:pt idx="44">
                  <c:v>4.57</c:v>
                </c:pt>
                <c:pt idx="45">
                  <c:v>4.52</c:v>
                </c:pt>
                <c:pt idx="46">
                  <c:v>4.41</c:v>
                </c:pt>
                <c:pt idx="47">
                  <c:v>4.45</c:v>
                </c:pt>
                <c:pt idx="48">
                  <c:v>4.45</c:v>
                </c:pt>
                <c:pt idx="49">
                  <c:v>4.42</c:v>
                </c:pt>
                <c:pt idx="50">
                  <c:v>4.38</c:v>
                </c:pt>
                <c:pt idx="51">
                  <c:v>4.25</c:v>
                </c:pt>
                <c:pt idx="52">
                  <c:v>4.2</c:v>
                </c:pt>
                <c:pt idx="53">
                  <c:v>4.09</c:v>
                </c:pt>
                <c:pt idx="54">
                  <c:v>4.03</c:v>
                </c:pt>
                <c:pt idx="55">
                  <c:v>4.02</c:v>
                </c:pt>
                <c:pt idx="56">
                  <c:v>4.04</c:v>
                </c:pt>
                <c:pt idx="57">
                  <c:v>3.92</c:v>
                </c:pt>
                <c:pt idx="58">
                  <c:v>3.9</c:v>
                </c:pt>
                <c:pt idx="59">
                  <c:v>3.88</c:v>
                </c:pt>
                <c:pt idx="60">
                  <c:v>3.87</c:v>
                </c:pt>
                <c:pt idx="61">
                  <c:v>3.73</c:v>
                </c:pt>
                <c:pt idx="62">
                  <c:v>3.72</c:v>
                </c:pt>
                <c:pt idx="63">
                  <c:v>3.71</c:v>
                </c:pt>
                <c:pt idx="64">
                  <c:v>3.705</c:v>
                </c:pt>
                <c:pt idx="65">
                  <c:v>3.685</c:v>
                </c:pt>
                <c:pt idx="66">
                  <c:v>3.6</c:v>
                </c:pt>
                <c:pt idx="67">
                  <c:v>3.61</c:v>
                </c:pt>
                <c:pt idx="68">
                  <c:v>3.68</c:v>
                </c:pt>
                <c:pt idx="69">
                  <c:v>3.7</c:v>
                </c:pt>
                <c:pt idx="70">
                  <c:v>3.665</c:v>
                </c:pt>
                <c:pt idx="71">
                  <c:v>3.635</c:v>
                </c:pt>
                <c:pt idx="72">
                  <c:v>3.65</c:v>
                </c:pt>
                <c:pt idx="73">
                  <c:v>3.67</c:v>
                </c:pt>
                <c:pt idx="74">
                  <c:v>3.65</c:v>
                </c:pt>
                <c:pt idx="75">
                  <c:v>3.595</c:v>
                </c:pt>
                <c:pt idx="76">
                  <c:v>3.58</c:v>
                </c:pt>
                <c:pt idx="77">
                  <c:v>3.56</c:v>
                </c:pt>
                <c:pt idx="78">
                  <c:v>3.58</c:v>
                </c:pt>
                <c:pt idx="79">
                  <c:v>3.54</c:v>
                </c:pt>
                <c:pt idx="80">
                  <c:v>3.525</c:v>
                </c:pt>
                <c:pt idx="81">
                  <c:v>3.545</c:v>
                </c:pt>
                <c:pt idx="82">
                  <c:v>3.6</c:v>
                </c:pt>
                <c:pt idx="83">
                  <c:v>3.71</c:v>
                </c:pt>
                <c:pt idx="84">
                  <c:v>3.81</c:v>
                </c:pt>
                <c:pt idx="85">
                  <c:v>3.81</c:v>
                </c:pt>
                <c:pt idx="86">
                  <c:v>3.73</c:v>
                </c:pt>
                <c:pt idx="87">
                  <c:v>3.65</c:v>
                </c:pt>
                <c:pt idx="88">
                  <c:v>3.72</c:v>
                </c:pt>
                <c:pt idx="89">
                  <c:v>3.8</c:v>
                </c:pt>
                <c:pt idx="90">
                  <c:v>3.84</c:v>
                </c:pt>
                <c:pt idx="91">
                  <c:v>3.83</c:v>
                </c:pt>
                <c:pt idx="92">
                  <c:v>3.685</c:v>
                </c:pt>
                <c:pt idx="93">
                  <c:v>3.61</c:v>
                </c:pt>
                <c:pt idx="94">
                  <c:v>3.64</c:v>
                </c:pt>
                <c:pt idx="95">
                  <c:v>3.71</c:v>
                </c:pt>
                <c:pt idx="96">
                  <c:v>3.75</c:v>
                </c:pt>
                <c:pt idx="97">
                  <c:v>3.74</c:v>
                </c:pt>
                <c:pt idx="98">
                  <c:v>3.605</c:v>
                </c:pt>
                <c:pt idx="99">
                  <c:v>3.645</c:v>
                </c:pt>
                <c:pt idx="100">
                  <c:v>3.66</c:v>
                </c:pt>
                <c:pt idx="101">
                  <c:v>3.6</c:v>
                </c:pt>
                <c:pt idx="102">
                  <c:v>3.76</c:v>
                </c:pt>
                <c:pt idx="103">
                  <c:v>3.57</c:v>
                </c:pt>
                <c:pt idx="104">
                  <c:v>3.535</c:v>
                </c:pt>
                <c:pt idx="105">
                  <c:v>3.52</c:v>
                </c:pt>
                <c:pt idx="106">
                  <c:v>3.575</c:v>
                </c:pt>
                <c:pt idx="107">
                  <c:v>3.49</c:v>
                </c:pt>
                <c:pt idx="108">
                  <c:v>3.535</c:v>
                </c:pt>
                <c:pt idx="109">
                  <c:v>3.62</c:v>
                </c:pt>
                <c:pt idx="110">
                  <c:v>3.655</c:v>
                </c:pt>
                <c:pt idx="111">
                  <c:v>3.57</c:v>
                </c:pt>
                <c:pt idx="112">
                  <c:v>3.52</c:v>
                </c:pt>
                <c:pt idx="113">
                  <c:v>3.49</c:v>
                </c:pt>
                <c:pt idx="114">
                  <c:v>3.52</c:v>
                </c:pt>
                <c:pt idx="115">
                  <c:v>3.5</c:v>
                </c:pt>
                <c:pt idx="116">
                  <c:v>3.47</c:v>
                </c:pt>
                <c:pt idx="117">
                  <c:v>3.47</c:v>
                </c:pt>
                <c:pt idx="118">
                  <c:v>3.43</c:v>
                </c:pt>
                <c:pt idx="119">
                  <c:v>3.39</c:v>
                </c:pt>
                <c:pt idx="120">
                  <c:v>3.31</c:v>
                </c:pt>
                <c:pt idx="121">
                  <c:v>3.32</c:v>
                </c:pt>
                <c:pt idx="122">
                  <c:v>3.35</c:v>
                </c:pt>
                <c:pt idx="123">
                  <c:v>3.35</c:v>
                </c:pt>
                <c:pt idx="124">
                  <c:v>3.45</c:v>
                </c:pt>
                <c:pt idx="125">
                  <c:v>3.475</c:v>
                </c:pt>
                <c:pt idx="126">
                  <c:v>3.52</c:v>
                </c:pt>
                <c:pt idx="127">
                  <c:v>3.56</c:v>
                </c:pt>
                <c:pt idx="128">
                  <c:v>3.575</c:v>
                </c:pt>
                <c:pt idx="129">
                  <c:v>3.56</c:v>
                </c:pt>
                <c:pt idx="130">
                  <c:v>3.62</c:v>
                </c:pt>
                <c:pt idx="131">
                  <c:v>3.655</c:v>
                </c:pt>
                <c:pt idx="132">
                  <c:v>3.57</c:v>
                </c:pt>
                <c:pt idx="133">
                  <c:v>3.6</c:v>
                </c:pt>
                <c:pt idx="134">
                  <c:v>3.62</c:v>
                </c:pt>
                <c:pt idx="135">
                  <c:v>3.68</c:v>
                </c:pt>
                <c:pt idx="136">
                  <c:v>3.82</c:v>
                </c:pt>
                <c:pt idx="137">
                  <c:v>3.82</c:v>
                </c:pt>
                <c:pt idx="138">
                  <c:v>3.77</c:v>
                </c:pt>
                <c:pt idx="139">
                  <c:v>3.78</c:v>
                </c:pt>
                <c:pt idx="140">
                  <c:v>3.79</c:v>
                </c:pt>
                <c:pt idx="141">
                  <c:v>3.84</c:v>
                </c:pt>
                <c:pt idx="142">
                  <c:v>3.82</c:v>
                </c:pt>
                <c:pt idx="143">
                  <c:v>3.72</c:v>
                </c:pt>
                <c:pt idx="144">
                  <c:v>3.77</c:v>
                </c:pt>
                <c:pt idx="145">
                  <c:v>3.79</c:v>
                </c:pt>
                <c:pt idx="146">
                  <c:v>3.82</c:v>
                </c:pt>
                <c:pt idx="147">
                  <c:v>3.79</c:v>
                </c:pt>
                <c:pt idx="148">
                  <c:v>3.8</c:v>
                </c:pt>
                <c:pt idx="149">
                  <c:v>3.8</c:v>
                </c:pt>
                <c:pt idx="150">
                  <c:v>3.79</c:v>
                </c:pt>
                <c:pt idx="151">
                  <c:v>3.74</c:v>
                </c:pt>
                <c:pt idx="152">
                  <c:v>3.66</c:v>
                </c:pt>
                <c:pt idx="153">
                  <c:v>3.58</c:v>
                </c:pt>
                <c:pt idx="154">
                  <c:v>3.53</c:v>
                </c:pt>
                <c:pt idx="155">
                  <c:v>3.58</c:v>
                </c:pt>
                <c:pt idx="156">
                  <c:v>3.6</c:v>
                </c:pt>
                <c:pt idx="157">
                  <c:v>3.61</c:v>
                </c:pt>
                <c:pt idx="158">
                  <c:v>3.625</c:v>
                </c:pt>
                <c:pt idx="159">
                  <c:v>3.6</c:v>
                </c:pt>
                <c:pt idx="160">
                  <c:v>3.48</c:v>
                </c:pt>
                <c:pt idx="161">
                  <c:v>3.47</c:v>
                </c:pt>
                <c:pt idx="162">
                  <c:v>3.47</c:v>
                </c:pt>
                <c:pt idx="163">
                  <c:v>3.905</c:v>
                </c:pt>
                <c:pt idx="164">
                  <c:v>3.75</c:v>
                </c:pt>
                <c:pt idx="165">
                  <c:v>3.74</c:v>
                </c:pt>
                <c:pt idx="166">
                  <c:v>3.69</c:v>
                </c:pt>
                <c:pt idx="167">
                  <c:v>3.78</c:v>
                </c:pt>
                <c:pt idx="168">
                  <c:v>3.62</c:v>
                </c:pt>
                <c:pt idx="169">
                  <c:v>3.59</c:v>
                </c:pt>
                <c:pt idx="170">
                  <c:v>3.65</c:v>
                </c:pt>
                <c:pt idx="171">
                  <c:v>3.615</c:v>
                </c:pt>
                <c:pt idx="172">
                  <c:v>3.55</c:v>
                </c:pt>
                <c:pt idx="173">
                  <c:v>3.49</c:v>
                </c:pt>
                <c:pt idx="174">
                  <c:v>3.45</c:v>
                </c:pt>
                <c:pt idx="175">
                  <c:v>3.44</c:v>
                </c:pt>
                <c:pt idx="176">
                  <c:v>3.37</c:v>
                </c:pt>
                <c:pt idx="177">
                  <c:v>3.44</c:v>
                </c:pt>
                <c:pt idx="178">
                  <c:v>3.38</c:v>
                </c:pt>
                <c:pt idx="179">
                  <c:v>3.27</c:v>
                </c:pt>
                <c:pt idx="180">
                  <c:v>3.29</c:v>
                </c:pt>
                <c:pt idx="181">
                  <c:v>3.3</c:v>
                </c:pt>
                <c:pt idx="182">
                  <c:v>3.4</c:v>
                </c:pt>
                <c:pt idx="183">
                  <c:v>3.4</c:v>
                </c:pt>
                <c:pt idx="184">
                  <c:v>3.34</c:v>
                </c:pt>
                <c:pt idx="185">
                  <c:v>3.26</c:v>
                </c:pt>
                <c:pt idx="186">
                  <c:v>3.32</c:v>
                </c:pt>
                <c:pt idx="187">
                  <c:v>3.28</c:v>
                </c:pt>
                <c:pt idx="188">
                  <c:v>3.26</c:v>
                </c:pt>
                <c:pt idx="189">
                  <c:v>3.25</c:v>
                </c:pt>
                <c:pt idx="190">
                  <c:v>3.22</c:v>
                </c:pt>
                <c:pt idx="191">
                  <c:v>3.29</c:v>
                </c:pt>
                <c:pt idx="192">
                  <c:v>3.39</c:v>
                </c:pt>
                <c:pt idx="193">
                  <c:v>3.42</c:v>
                </c:pt>
                <c:pt idx="194">
                  <c:v>3.42</c:v>
                </c:pt>
                <c:pt idx="195">
                  <c:v>3.495</c:v>
                </c:pt>
                <c:pt idx="196">
                  <c:v>3.47</c:v>
                </c:pt>
                <c:pt idx="197">
                  <c:v>3.46</c:v>
                </c:pt>
                <c:pt idx="198">
                  <c:v>3.48</c:v>
                </c:pt>
                <c:pt idx="199">
                  <c:v>3.49</c:v>
                </c:pt>
                <c:pt idx="200">
                  <c:v>3.5</c:v>
                </c:pt>
                <c:pt idx="201">
                  <c:v>3.51</c:v>
                </c:pt>
                <c:pt idx="202">
                  <c:v>3.54</c:v>
                </c:pt>
                <c:pt idx="203">
                  <c:v>3.51</c:v>
                </c:pt>
                <c:pt idx="204">
                  <c:v>3.54</c:v>
                </c:pt>
                <c:pt idx="205">
                  <c:v>3.52</c:v>
                </c:pt>
                <c:pt idx="206">
                  <c:v>3.54</c:v>
                </c:pt>
                <c:pt idx="207">
                  <c:v>3.57</c:v>
                </c:pt>
                <c:pt idx="208">
                  <c:v>3.6</c:v>
                </c:pt>
                <c:pt idx="209">
                  <c:v>3.62</c:v>
                </c:pt>
                <c:pt idx="210">
                  <c:v>3.65</c:v>
                </c:pt>
                <c:pt idx="211">
                  <c:v>3.68</c:v>
                </c:pt>
                <c:pt idx="212">
                  <c:v>3.73</c:v>
                </c:pt>
                <c:pt idx="213">
                  <c:v>3.73</c:v>
                </c:pt>
                <c:pt idx="214">
                  <c:v>3.75</c:v>
                </c:pt>
                <c:pt idx="215">
                  <c:v>3.84</c:v>
                </c:pt>
                <c:pt idx="216">
                  <c:v>3.91</c:v>
                </c:pt>
                <c:pt idx="217">
                  <c:v>3.88</c:v>
                </c:pt>
                <c:pt idx="218">
                  <c:v>3.84</c:v>
                </c:pt>
                <c:pt idx="219">
                  <c:v>3.77</c:v>
                </c:pt>
                <c:pt idx="220">
                  <c:v>3.59</c:v>
                </c:pt>
                <c:pt idx="221">
                  <c:v>3.55</c:v>
                </c:pt>
                <c:pt idx="222">
                  <c:v>3.55</c:v>
                </c:pt>
                <c:pt idx="223">
                  <c:v>3.55</c:v>
                </c:pt>
                <c:pt idx="224">
                  <c:v>3.65</c:v>
                </c:pt>
                <c:pt idx="225">
                  <c:v>3.68</c:v>
                </c:pt>
                <c:pt idx="226">
                  <c:v>3.76</c:v>
                </c:pt>
                <c:pt idx="227">
                  <c:v>3.83</c:v>
                </c:pt>
                <c:pt idx="228">
                  <c:v>3.87</c:v>
                </c:pt>
                <c:pt idx="229">
                  <c:v>3.87</c:v>
                </c:pt>
                <c:pt idx="230">
                  <c:v>3.865</c:v>
                </c:pt>
                <c:pt idx="231">
                  <c:v>3.86</c:v>
                </c:pt>
                <c:pt idx="232">
                  <c:v>3.865</c:v>
                </c:pt>
                <c:pt idx="233">
                  <c:v>3.85</c:v>
                </c:pt>
                <c:pt idx="234">
                  <c:v>3.93</c:v>
                </c:pt>
                <c:pt idx="235">
                  <c:v>3.9</c:v>
                </c:pt>
                <c:pt idx="236">
                  <c:v>3.97</c:v>
                </c:pt>
                <c:pt idx="237">
                  <c:v>4.07</c:v>
                </c:pt>
                <c:pt idx="238">
                  <c:v>4.11</c:v>
                </c:pt>
                <c:pt idx="239">
                  <c:v>4.17</c:v>
                </c:pt>
                <c:pt idx="240">
                  <c:v>4.33</c:v>
                </c:pt>
                <c:pt idx="241">
                  <c:v>4.34</c:v>
                </c:pt>
                <c:pt idx="242">
                  <c:v>4.3</c:v>
                </c:pt>
                <c:pt idx="243">
                  <c:v>4.25</c:v>
                </c:pt>
                <c:pt idx="244">
                  <c:v>4.25</c:v>
                </c:pt>
                <c:pt idx="245">
                  <c:v>4.31</c:v>
                </c:pt>
                <c:pt idx="246">
                  <c:v>4.2</c:v>
                </c:pt>
                <c:pt idx="247">
                  <c:v>4.23</c:v>
                </c:pt>
                <c:pt idx="248">
                  <c:v>4.16</c:v>
                </c:pt>
                <c:pt idx="249">
                  <c:v>4.03</c:v>
                </c:pt>
                <c:pt idx="250">
                  <c:v>3.91</c:v>
                </c:pt>
                <c:pt idx="251">
                  <c:v>3.86</c:v>
                </c:pt>
                <c:pt idx="252">
                  <c:v>3.84</c:v>
                </c:pt>
                <c:pt idx="253">
                  <c:v>3.9</c:v>
                </c:pt>
              </c:numCache>
            </c:numRef>
          </c:val>
          <c:smooth val="0"/>
        </c:ser>
        <c:ser>
          <c:idx val="2"/>
          <c:order val="2"/>
          <c:tx>
            <c:v>Low</c:v>
          </c:tx>
          <c:marker>
            <c:symbol val="none"/>
          </c:marker>
          <c:cat>
            <c:numRef>
              <c:f>'Stock Movement'!$A$41:$A$294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'Stock Movement'!$D$41:$D$294</c:f>
              <c:numCache>
                <c:formatCode>\$0.000</c:formatCode>
                <c:ptCount val="254"/>
                <c:pt idx="0">
                  <c:v>4.58</c:v>
                </c:pt>
                <c:pt idx="1">
                  <c:v>4.65</c:v>
                </c:pt>
                <c:pt idx="2">
                  <c:v>4.66</c:v>
                </c:pt>
                <c:pt idx="3">
                  <c:v>4.71</c:v>
                </c:pt>
                <c:pt idx="4">
                  <c:v>4.755</c:v>
                </c:pt>
                <c:pt idx="5">
                  <c:v>4.79</c:v>
                </c:pt>
                <c:pt idx="6">
                  <c:v>4.81</c:v>
                </c:pt>
                <c:pt idx="7">
                  <c:v>4.93</c:v>
                </c:pt>
                <c:pt idx="8">
                  <c:v>5.02</c:v>
                </c:pt>
                <c:pt idx="9">
                  <c:v>5.04</c:v>
                </c:pt>
                <c:pt idx="10">
                  <c:v>5.04</c:v>
                </c:pt>
                <c:pt idx="11">
                  <c:v>4.96</c:v>
                </c:pt>
                <c:pt idx="12">
                  <c:v>5.03</c:v>
                </c:pt>
                <c:pt idx="13">
                  <c:v>5.11</c:v>
                </c:pt>
                <c:pt idx="14">
                  <c:v>5.12</c:v>
                </c:pt>
                <c:pt idx="15">
                  <c:v>5.1</c:v>
                </c:pt>
                <c:pt idx="16">
                  <c:v>5.18</c:v>
                </c:pt>
                <c:pt idx="17">
                  <c:v>5.16</c:v>
                </c:pt>
                <c:pt idx="18">
                  <c:v>5.13</c:v>
                </c:pt>
                <c:pt idx="19">
                  <c:v>5.2</c:v>
                </c:pt>
                <c:pt idx="20">
                  <c:v>5.17</c:v>
                </c:pt>
                <c:pt idx="21">
                  <c:v>5.19</c:v>
                </c:pt>
                <c:pt idx="22">
                  <c:v>5.22</c:v>
                </c:pt>
                <c:pt idx="23">
                  <c:v>5.205</c:v>
                </c:pt>
                <c:pt idx="24">
                  <c:v>5.2</c:v>
                </c:pt>
                <c:pt idx="25">
                  <c:v>5.25</c:v>
                </c:pt>
                <c:pt idx="26">
                  <c:v>5.22</c:v>
                </c:pt>
                <c:pt idx="27">
                  <c:v>5.28</c:v>
                </c:pt>
                <c:pt idx="28">
                  <c:v>5.32</c:v>
                </c:pt>
                <c:pt idx="29">
                  <c:v>5.37</c:v>
                </c:pt>
                <c:pt idx="30">
                  <c:v>5.39</c:v>
                </c:pt>
                <c:pt idx="31">
                  <c:v>5.42</c:v>
                </c:pt>
                <c:pt idx="32">
                  <c:v>5.47</c:v>
                </c:pt>
                <c:pt idx="33">
                  <c:v>5.52</c:v>
                </c:pt>
                <c:pt idx="34">
                  <c:v>5.59</c:v>
                </c:pt>
                <c:pt idx="35">
                  <c:v>5.55</c:v>
                </c:pt>
                <c:pt idx="36">
                  <c:v>5.52</c:v>
                </c:pt>
                <c:pt idx="37">
                  <c:v>4.37</c:v>
                </c:pt>
                <c:pt idx="38">
                  <c:v>4.44</c:v>
                </c:pt>
                <c:pt idx="39">
                  <c:v>4.61</c:v>
                </c:pt>
                <c:pt idx="40">
                  <c:v>4.71</c:v>
                </c:pt>
                <c:pt idx="41">
                  <c:v>4.7</c:v>
                </c:pt>
                <c:pt idx="42">
                  <c:v>4.5</c:v>
                </c:pt>
                <c:pt idx="43">
                  <c:v>4.55</c:v>
                </c:pt>
                <c:pt idx="44">
                  <c:v>4.45</c:v>
                </c:pt>
                <c:pt idx="45">
                  <c:v>4.38</c:v>
                </c:pt>
                <c:pt idx="46">
                  <c:v>4.28</c:v>
                </c:pt>
                <c:pt idx="47">
                  <c:v>4.37</c:v>
                </c:pt>
                <c:pt idx="48">
                  <c:v>4.385</c:v>
                </c:pt>
                <c:pt idx="49">
                  <c:v>4.38</c:v>
                </c:pt>
                <c:pt idx="50">
                  <c:v>4.23</c:v>
                </c:pt>
                <c:pt idx="51">
                  <c:v>4.18</c:v>
                </c:pt>
                <c:pt idx="52">
                  <c:v>4.03</c:v>
                </c:pt>
                <c:pt idx="53">
                  <c:v>4</c:v>
                </c:pt>
                <c:pt idx="54">
                  <c:v>3.97</c:v>
                </c:pt>
                <c:pt idx="55">
                  <c:v>3.94</c:v>
                </c:pt>
                <c:pt idx="56">
                  <c:v>3.92</c:v>
                </c:pt>
                <c:pt idx="57">
                  <c:v>3.85</c:v>
                </c:pt>
                <c:pt idx="58">
                  <c:v>3.84</c:v>
                </c:pt>
                <c:pt idx="59">
                  <c:v>3.78</c:v>
                </c:pt>
                <c:pt idx="60">
                  <c:v>3.73</c:v>
                </c:pt>
                <c:pt idx="61">
                  <c:v>3.645</c:v>
                </c:pt>
                <c:pt idx="62">
                  <c:v>3.64</c:v>
                </c:pt>
                <c:pt idx="63">
                  <c:v>3.64</c:v>
                </c:pt>
                <c:pt idx="64">
                  <c:v>3.63</c:v>
                </c:pt>
                <c:pt idx="65">
                  <c:v>3.57</c:v>
                </c:pt>
                <c:pt idx="66">
                  <c:v>3.53</c:v>
                </c:pt>
                <c:pt idx="67">
                  <c:v>3.54</c:v>
                </c:pt>
                <c:pt idx="68">
                  <c:v>3.59</c:v>
                </c:pt>
                <c:pt idx="69">
                  <c:v>3.61</c:v>
                </c:pt>
                <c:pt idx="70">
                  <c:v>3.55</c:v>
                </c:pt>
                <c:pt idx="71">
                  <c:v>3.52</c:v>
                </c:pt>
                <c:pt idx="72">
                  <c:v>3.57</c:v>
                </c:pt>
                <c:pt idx="73">
                  <c:v>3.59</c:v>
                </c:pt>
                <c:pt idx="74">
                  <c:v>3.57</c:v>
                </c:pt>
                <c:pt idx="75">
                  <c:v>3.515</c:v>
                </c:pt>
                <c:pt idx="76">
                  <c:v>3.51</c:v>
                </c:pt>
                <c:pt idx="77">
                  <c:v>3.5</c:v>
                </c:pt>
                <c:pt idx="78">
                  <c:v>3.52</c:v>
                </c:pt>
                <c:pt idx="79">
                  <c:v>3.46</c:v>
                </c:pt>
                <c:pt idx="80">
                  <c:v>3.48</c:v>
                </c:pt>
                <c:pt idx="81">
                  <c:v>3.49</c:v>
                </c:pt>
                <c:pt idx="82">
                  <c:v>3.52</c:v>
                </c:pt>
                <c:pt idx="83">
                  <c:v>3.56</c:v>
                </c:pt>
                <c:pt idx="84">
                  <c:v>3.7</c:v>
                </c:pt>
                <c:pt idx="85">
                  <c:v>3.65</c:v>
                </c:pt>
                <c:pt idx="86">
                  <c:v>3.63</c:v>
                </c:pt>
                <c:pt idx="87">
                  <c:v>3.6</c:v>
                </c:pt>
                <c:pt idx="88">
                  <c:v>3.63</c:v>
                </c:pt>
                <c:pt idx="89">
                  <c:v>3.7</c:v>
                </c:pt>
                <c:pt idx="90">
                  <c:v>3.6</c:v>
                </c:pt>
                <c:pt idx="91">
                  <c:v>3.67</c:v>
                </c:pt>
                <c:pt idx="92">
                  <c:v>3.48</c:v>
                </c:pt>
                <c:pt idx="93">
                  <c:v>3.48</c:v>
                </c:pt>
                <c:pt idx="94">
                  <c:v>3.53</c:v>
                </c:pt>
                <c:pt idx="95">
                  <c:v>3.56</c:v>
                </c:pt>
                <c:pt idx="96">
                  <c:v>3.64</c:v>
                </c:pt>
                <c:pt idx="97">
                  <c:v>3.63</c:v>
                </c:pt>
                <c:pt idx="98">
                  <c:v>3.56</c:v>
                </c:pt>
                <c:pt idx="99">
                  <c:v>3.53</c:v>
                </c:pt>
                <c:pt idx="100">
                  <c:v>3.57</c:v>
                </c:pt>
                <c:pt idx="101">
                  <c:v>3.51</c:v>
                </c:pt>
                <c:pt idx="102">
                  <c:v>3.52</c:v>
                </c:pt>
                <c:pt idx="103">
                  <c:v>3.46</c:v>
                </c:pt>
                <c:pt idx="104">
                  <c:v>3.36</c:v>
                </c:pt>
                <c:pt idx="105">
                  <c:v>3.43</c:v>
                </c:pt>
                <c:pt idx="106">
                  <c:v>3.43</c:v>
                </c:pt>
                <c:pt idx="107">
                  <c:v>3.43</c:v>
                </c:pt>
                <c:pt idx="108">
                  <c:v>3.42</c:v>
                </c:pt>
                <c:pt idx="109">
                  <c:v>3.52</c:v>
                </c:pt>
                <c:pt idx="110">
                  <c:v>3.57</c:v>
                </c:pt>
                <c:pt idx="111">
                  <c:v>3.46</c:v>
                </c:pt>
                <c:pt idx="112">
                  <c:v>3.45</c:v>
                </c:pt>
                <c:pt idx="113">
                  <c:v>3.42</c:v>
                </c:pt>
                <c:pt idx="114">
                  <c:v>3.39</c:v>
                </c:pt>
                <c:pt idx="115">
                  <c:v>3.44</c:v>
                </c:pt>
                <c:pt idx="116">
                  <c:v>3.42</c:v>
                </c:pt>
                <c:pt idx="117">
                  <c:v>3.4</c:v>
                </c:pt>
                <c:pt idx="118">
                  <c:v>3.38</c:v>
                </c:pt>
                <c:pt idx="119">
                  <c:v>3.3</c:v>
                </c:pt>
                <c:pt idx="120">
                  <c:v>3.23</c:v>
                </c:pt>
                <c:pt idx="121">
                  <c:v>3.25</c:v>
                </c:pt>
                <c:pt idx="122">
                  <c:v>3.27</c:v>
                </c:pt>
                <c:pt idx="123">
                  <c:v>3.28</c:v>
                </c:pt>
                <c:pt idx="124">
                  <c:v>3.32</c:v>
                </c:pt>
                <c:pt idx="125">
                  <c:v>3.4</c:v>
                </c:pt>
                <c:pt idx="126">
                  <c:v>3.455</c:v>
                </c:pt>
                <c:pt idx="127">
                  <c:v>3.49</c:v>
                </c:pt>
                <c:pt idx="128">
                  <c:v>3.515</c:v>
                </c:pt>
                <c:pt idx="129">
                  <c:v>3.52</c:v>
                </c:pt>
                <c:pt idx="130">
                  <c:v>3.53</c:v>
                </c:pt>
                <c:pt idx="131">
                  <c:v>3.535</c:v>
                </c:pt>
                <c:pt idx="132">
                  <c:v>3.52</c:v>
                </c:pt>
                <c:pt idx="133">
                  <c:v>3.54</c:v>
                </c:pt>
                <c:pt idx="134">
                  <c:v>3.57</c:v>
                </c:pt>
                <c:pt idx="135">
                  <c:v>3.62</c:v>
                </c:pt>
                <c:pt idx="136">
                  <c:v>3.67</c:v>
                </c:pt>
                <c:pt idx="137">
                  <c:v>3.74</c:v>
                </c:pt>
                <c:pt idx="138">
                  <c:v>3.71</c:v>
                </c:pt>
                <c:pt idx="139">
                  <c:v>3.7</c:v>
                </c:pt>
                <c:pt idx="140">
                  <c:v>3.7</c:v>
                </c:pt>
                <c:pt idx="141">
                  <c:v>3.74</c:v>
                </c:pt>
                <c:pt idx="142">
                  <c:v>3.7</c:v>
                </c:pt>
                <c:pt idx="143">
                  <c:v>3.65</c:v>
                </c:pt>
                <c:pt idx="144">
                  <c:v>3.68</c:v>
                </c:pt>
                <c:pt idx="145">
                  <c:v>3.73</c:v>
                </c:pt>
                <c:pt idx="146">
                  <c:v>3.74</c:v>
                </c:pt>
                <c:pt idx="147">
                  <c:v>3.72</c:v>
                </c:pt>
                <c:pt idx="148">
                  <c:v>3.71</c:v>
                </c:pt>
                <c:pt idx="149">
                  <c:v>3.74</c:v>
                </c:pt>
                <c:pt idx="150">
                  <c:v>3.67</c:v>
                </c:pt>
                <c:pt idx="151">
                  <c:v>3.64</c:v>
                </c:pt>
                <c:pt idx="152">
                  <c:v>3.53</c:v>
                </c:pt>
                <c:pt idx="153">
                  <c:v>3.47</c:v>
                </c:pt>
                <c:pt idx="154">
                  <c:v>3.47</c:v>
                </c:pt>
                <c:pt idx="155">
                  <c:v>3.49</c:v>
                </c:pt>
                <c:pt idx="156">
                  <c:v>3.54</c:v>
                </c:pt>
                <c:pt idx="157">
                  <c:v>3.52</c:v>
                </c:pt>
                <c:pt idx="158">
                  <c:v>3.55</c:v>
                </c:pt>
                <c:pt idx="159">
                  <c:v>3.4</c:v>
                </c:pt>
                <c:pt idx="160">
                  <c:v>3.4</c:v>
                </c:pt>
                <c:pt idx="161">
                  <c:v>3.36</c:v>
                </c:pt>
                <c:pt idx="162">
                  <c:v>3.37</c:v>
                </c:pt>
                <c:pt idx="163">
                  <c:v>3.5</c:v>
                </c:pt>
                <c:pt idx="164">
                  <c:v>3.5</c:v>
                </c:pt>
                <c:pt idx="165">
                  <c:v>3.61</c:v>
                </c:pt>
                <c:pt idx="166">
                  <c:v>3.565</c:v>
                </c:pt>
                <c:pt idx="167">
                  <c:v>3.61</c:v>
                </c:pt>
                <c:pt idx="168">
                  <c:v>3.5</c:v>
                </c:pt>
                <c:pt idx="169">
                  <c:v>3.52</c:v>
                </c:pt>
                <c:pt idx="170">
                  <c:v>3.53</c:v>
                </c:pt>
                <c:pt idx="171">
                  <c:v>3.53</c:v>
                </c:pt>
                <c:pt idx="172">
                  <c:v>3.415</c:v>
                </c:pt>
                <c:pt idx="173">
                  <c:v>3.41</c:v>
                </c:pt>
                <c:pt idx="174">
                  <c:v>3.36</c:v>
                </c:pt>
                <c:pt idx="175">
                  <c:v>3.26</c:v>
                </c:pt>
                <c:pt idx="176">
                  <c:v>3.3</c:v>
                </c:pt>
                <c:pt idx="177">
                  <c:v>3.33</c:v>
                </c:pt>
                <c:pt idx="178">
                  <c:v>3.17</c:v>
                </c:pt>
                <c:pt idx="179">
                  <c:v>3.18</c:v>
                </c:pt>
                <c:pt idx="180">
                  <c:v>3.2</c:v>
                </c:pt>
                <c:pt idx="181">
                  <c:v>3.22</c:v>
                </c:pt>
                <c:pt idx="182">
                  <c:v>3.295</c:v>
                </c:pt>
                <c:pt idx="183">
                  <c:v>3.28</c:v>
                </c:pt>
                <c:pt idx="184">
                  <c:v>3.25</c:v>
                </c:pt>
                <c:pt idx="185">
                  <c:v>3.19</c:v>
                </c:pt>
                <c:pt idx="186">
                  <c:v>3.19</c:v>
                </c:pt>
                <c:pt idx="187">
                  <c:v>3.22</c:v>
                </c:pt>
                <c:pt idx="188">
                  <c:v>3.17</c:v>
                </c:pt>
                <c:pt idx="189">
                  <c:v>3.17</c:v>
                </c:pt>
                <c:pt idx="190">
                  <c:v>3.155</c:v>
                </c:pt>
                <c:pt idx="191">
                  <c:v>3.165</c:v>
                </c:pt>
                <c:pt idx="192">
                  <c:v>3.31</c:v>
                </c:pt>
                <c:pt idx="193">
                  <c:v>3.28</c:v>
                </c:pt>
                <c:pt idx="194">
                  <c:v>3.32</c:v>
                </c:pt>
                <c:pt idx="195">
                  <c:v>3.4</c:v>
                </c:pt>
                <c:pt idx="196">
                  <c:v>3.36</c:v>
                </c:pt>
                <c:pt idx="197">
                  <c:v>3.38</c:v>
                </c:pt>
                <c:pt idx="198">
                  <c:v>3.38</c:v>
                </c:pt>
                <c:pt idx="199">
                  <c:v>3.4</c:v>
                </c:pt>
                <c:pt idx="200">
                  <c:v>3.39</c:v>
                </c:pt>
                <c:pt idx="201">
                  <c:v>3.42</c:v>
                </c:pt>
                <c:pt idx="202">
                  <c:v>3.45</c:v>
                </c:pt>
                <c:pt idx="203">
                  <c:v>3.465</c:v>
                </c:pt>
                <c:pt idx="204">
                  <c:v>3.49</c:v>
                </c:pt>
                <c:pt idx="205">
                  <c:v>3.45</c:v>
                </c:pt>
                <c:pt idx="206">
                  <c:v>3.46</c:v>
                </c:pt>
                <c:pt idx="207">
                  <c:v>3.47</c:v>
                </c:pt>
                <c:pt idx="208">
                  <c:v>3.53</c:v>
                </c:pt>
                <c:pt idx="209">
                  <c:v>3.55</c:v>
                </c:pt>
                <c:pt idx="210">
                  <c:v>3.55</c:v>
                </c:pt>
                <c:pt idx="211">
                  <c:v>3.59</c:v>
                </c:pt>
                <c:pt idx="212">
                  <c:v>3.65</c:v>
                </c:pt>
                <c:pt idx="213">
                  <c:v>3.68</c:v>
                </c:pt>
                <c:pt idx="214">
                  <c:v>3.69</c:v>
                </c:pt>
                <c:pt idx="215">
                  <c:v>3.72</c:v>
                </c:pt>
                <c:pt idx="216">
                  <c:v>3.83</c:v>
                </c:pt>
                <c:pt idx="217">
                  <c:v>3.73</c:v>
                </c:pt>
                <c:pt idx="218">
                  <c:v>3.73</c:v>
                </c:pt>
                <c:pt idx="219">
                  <c:v>3.58</c:v>
                </c:pt>
                <c:pt idx="220">
                  <c:v>3.5</c:v>
                </c:pt>
                <c:pt idx="221">
                  <c:v>3.44</c:v>
                </c:pt>
                <c:pt idx="222">
                  <c:v>3.45</c:v>
                </c:pt>
                <c:pt idx="223">
                  <c:v>3.47</c:v>
                </c:pt>
                <c:pt idx="224">
                  <c:v>3.53</c:v>
                </c:pt>
                <c:pt idx="225">
                  <c:v>3.62</c:v>
                </c:pt>
                <c:pt idx="226">
                  <c:v>3.65</c:v>
                </c:pt>
                <c:pt idx="227">
                  <c:v>3.73</c:v>
                </c:pt>
                <c:pt idx="228">
                  <c:v>3.78</c:v>
                </c:pt>
                <c:pt idx="229">
                  <c:v>3.8</c:v>
                </c:pt>
                <c:pt idx="230">
                  <c:v>3.8</c:v>
                </c:pt>
                <c:pt idx="231">
                  <c:v>3.8</c:v>
                </c:pt>
                <c:pt idx="232">
                  <c:v>3.78</c:v>
                </c:pt>
                <c:pt idx="233">
                  <c:v>3.77</c:v>
                </c:pt>
                <c:pt idx="234">
                  <c:v>3.725</c:v>
                </c:pt>
                <c:pt idx="235">
                  <c:v>3.76</c:v>
                </c:pt>
                <c:pt idx="236">
                  <c:v>3.87</c:v>
                </c:pt>
                <c:pt idx="237">
                  <c:v>3.97</c:v>
                </c:pt>
                <c:pt idx="238">
                  <c:v>3.92</c:v>
                </c:pt>
                <c:pt idx="239">
                  <c:v>4.02</c:v>
                </c:pt>
                <c:pt idx="240">
                  <c:v>4.14</c:v>
                </c:pt>
                <c:pt idx="241">
                  <c:v>4.23</c:v>
                </c:pt>
                <c:pt idx="242">
                  <c:v>4.18</c:v>
                </c:pt>
                <c:pt idx="243">
                  <c:v>4.16</c:v>
                </c:pt>
                <c:pt idx="244">
                  <c:v>4.1</c:v>
                </c:pt>
                <c:pt idx="245">
                  <c:v>4.16</c:v>
                </c:pt>
                <c:pt idx="246">
                  <c:v>4.13</c:v>
                </c:pt>
                <c:pt idx="247">
                  <c:v>4.14</c:v>
                </c:pt>
                <c:pt idx="248">
                  <c:v>3.94</c:v>
                </c:pt>
                <c:pt idx="249">
                  <c:v>3.85</c:v>
                </c:pt>
                <c:pt idx="250">
                  <c:v>3.82</c:v>
                </c:pt>
                <c:pt idx="251">
                  <c:v>3.77</c:v>
                </c:pt>
                <c:pt idx="252">
                  <c:v>3.73</c:v>
                </c:pt>
                <c:pt idx="253">
                  <c:v>3.71</c:v>
                </c:pt>
              </c:numCache>
            </c:numRef>
          </c:val>
          <c:smooth val="0"/>
        </c:ser>
        <c:ser>
          <c:idx val="3"/>
          <c:order val="3"/>
          <c:tx>
            <c:v>Close</c:v>
          </c:tx>
          <c:marker>
            <c:symbol val="none"/>
          </c:marker>
          <c:cat>
            <c:numRef>
              <c:f>'Stock Movement'!$A$41:$A$294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'Stock Movement'!$E$41:$E$294</c:f>
              <c:numCache>
                <c:formatCode>\$0.000</c:formatCode>
                <c:ptCount val="254"/>
                <c:pt idx="0">
                  <c:v>4.61</c:v>
                </c:pt>
                <c:pt idx="1">
                  <c:v>4.66</c:v>
                </c:pt>
                <c:pt idx="2">
                  <c:v>4.72</c:v>
                </c:pt>
                <c:pt idx="3">
                  <c:v>4.71</c:v>
                </c:pt>
                <c:pt idx="4">
                  <c:v>4.85</c:v>
                </c:pt>
                <c:pt idx="5">
                  <c:v>4.82</c:v>
                </c:pt>
                <c:pt idx="6">
                  <c:v>4.92</c:v>
                </c:pt>
                <c:pt idx="7">
                  <c:v>5.04</c:v>
                </c:pt>
                <c:pt idx="8">
                  <c:v>5.08</c:v>
                </c:pt>
                <c:pt idx="9">
                  <c:v>5.07</c:v>
                </c:pt>
                <c:pt idx="10">
                  <c:v>5.08</c:v>
                </c:pt>
                <c:pt idx="11">
                  <c:v>5.01</c:v>
                </c:pt>
                <c:pt idx="12">
                  <c:v>5.11</c:v>
                </c:pt>
                <c:pt idx="13">
                  <c:v>5.17</c:v>
                </c:pt>
                <c:pt idx="14">
                  <c:v>5.15</c:v>
                </c:pt>
                <c:pt idx="15">
                  <c:v>5.18</c:v>
                </c:pt>
                <c:pt idx="16">
                  <c:v>5.25</c:v>
                </c:pt>
                <c:pt idx="17">
                  <c:v>5.16</c:v>
                </c:pt>
                <c:pt idx="18">
                  <c:v>5.2</c:v>
                </c:pt>
                <c:pt idx="19">
                  <c:v>5.24</c:v>
                </c:pt>
                <c:pt idx="20">
                  <c:v>5.23</c:v>
                </c:pt>
                <c:pt idx="21">
                  <c:v>5.26</c:v>
                </c:pt>
                <c:pt idx="22">
                  <c:v>5.25</c:v>
                </c:pt>
                <c:pt idx="23">
                  <c:v>5.25</c:v>
                </c:pt>
                <c:pt idx="24">
                  <c:v>5.24</c:v>
                </c:pt>
                <c:pt idx="25">
                  <c:v>5.28</c:v>
                </c:pt>
                <c:pt idx="26">
                  <c:v>5.29</c:v>
                </c:pt>
                <c:pt idx="27">
                  <c:v>5.33</c:v>
                </c:pt>
                <c:pt idx="28">
                  <c:v>5.38</c:v>
                </c:pt>
                <c:pt idx="29">
                  <c:v>5.42</c:v>
                </c:pt>
                <c:pt idx="30">
                  <c:v>5.42</c:v>
                </c:pt>
                <c:pt idx="31">
                  <c:v>5.47</c:v>
                </c:pt>
                <c:pt idx="32">
                  <c:v>5.51</c:v>
                </c:pt>
                <c:pt idx="33">
                  <c:v>5.6</c:v>
                </c:pt>
                <c:pt idx="34">
                  <c:v>5.63</c:v>
                </c:pt>
                <c:pt idx="35">
                  <c:v>5.59</c:v>
                </c:pt>
                <c:pt idx="36">
                  <c:v>5.59</c:v>
                </c:pt>
                <c:pt idx="37">
                  <c:v>4.5</c:v>
                </c:pt>
                <c:pt idx="38">
                  <c:v>4.59</c:v>
                </c:pt>
                <c:pt idx="39">
                  <c:v>4.74</c:v>
                </c:pt>
                <c:pt idx="40">
                  <c:v>4.78</c:v>
                </c:pt>
                <c:pt idx="41">
                  <c:v>4.76</c:v>
                </c:pt>
                <c:pt idx="42">
                  <c:v>4.56</c:v>
                </c:pt>
                <c:pt idx="43">
                  <c:v>4.57</c:v>
                </c:pt>
                <c:pt idx="44">
                  <c:v>4.46</c:v>
                </c:pt>
                <c:pt idx="45">
                  <c:v>4.38</c:v>
                </c:pt>
                <c:pt idx="46">
                  <c:v>4.38</c:v>
                </c:pt>
                <c:pt idx="47">
                  <c:v>4.39</c:v>
                </c:pt>
                <c:pt idx="48">
                  <c:v>4.41</c:v>
                </c:pt>
                <c:pt idx="49">
                  <c:v>4.38</c:v>
                </c:pt>
                <c:pt idx="50">
                  <c:v>4.24</c:v>
                </c:pt>
                <c:pt idx="51">
                  <c:v>4.18</c:v>
                </c:pt>
                <c:pt idx="52">
                  <c:v>4.05</c:v>
                </c:pt>
                <c:pt idx="53">
                  <c:v>4.01</c:v>
                </c:pt>
                <c:pt idx="54">
                  <c:v>3.99</c:v>
                </c:pt>
                <c:pt idx="55">
                  <c:v>3.94</c:v>
                </c:pt>
                <c:pt idx="56">
                  <c:v>3.92</c:v>
                </c:pt>
                <c:pt idx="57">
                  <c:v>3.88</c:v>
                </c:pt>
                <c:pt idx="58">
                  <c:v>3.85</c:v>
                </c:pt>
                <c:pt idx="59">
                  <c:v>3.79</c:v>
                </c:pt>
                <c:pt idx="60">
                  <c:v>3.73</c:v>
                </c:pt>
                <c:pt idx="61">
                  <c:v>3.71</c:v>
                </c:pt>
                <c:pt idx="62">
                  <c:v>3.66</c:v>
                </c:pt>
                <c:pt idx="63">
                  <c:v>3.65</c:v>
                </c:pt>
                <c:pt idx="64">
                  <c:v>3.64</c:v>
                </c:pt>
                <c:pt idx="65">
                  <c:v>3.57</c:v>
                </c:pt>
                <c:pt idx="66">
                  <c:v>3.53</c:v>
                </c:pt>
                <c:pt idx="67">
                  <c:v>3.6</c:v>
                </c:pt>
                <c:pt idx="68">
                  <c:v>3.64</c:v>
                </c:pt>
                <c:pt idx="69">
                  <c:v>3.63</c:v>
                </c:pt>
                <c:pt idx="70">
                  <c:v>3.59</c:v>
                </c:pt>
                <c:pt idx="71">
                  <c:v>3.62</c:v>
                </c:pt>
                <c:pt idx="72">
                  <c:v>3.59</c:v>
                </c:pt>
                <c:pt idx="73">
                  <c:v>3.64</c:v>
                </c:pt>
                <c:pt idx="74">
                  <c:v>3.57</c:v>
                </c:pt>
                <c:pt idx="75">
                  <c:v>3.52</c:v>
                </c:pt>
                <c:pt idx="76">
                  <c:v>3.55</c:v>
                </c:pt>
                <c:pt idx="77">
                  <c:v>3.54</c:v>
                </c:pt>
                <c:pt idx="78">
                  <c:v>3.52</c:v>
                </c:pt>
                <c:pt idx="79">
                  <c:v>3.48</c:v>
                </c:pt>
                <c:pt idx="80">
                  <c:v>3.52</c:v>
                </c:pt>
                <c:pt idx="81">
                  <c:v>3.52</c:v>
                </c:pt>
                <c:pt idx="82">
                  <c:v>3.59</c:v>
                </c:pt>
                <c:pt idx="83">
                  <c:v>3.68</c:v>
                </c:pt>
                <c:pt idx="84">
                  <c:v>3.79</c:v>
                </c:pt>
                <c:pt idx="85">
                  <c:v>3.72</c:v>
                </c:pt>
                <c:pt idx="86">
                  <c:v>3.66</c:v>
                </c:pt>
                <c:pt idx="87">
                  <c:v>3.64</c:v>
                </c:pt>
                <c:pt idx="88">
                  <c:v>3.69</c:v>
                </c:pt>
                <c:pt idx="89">
                  <c:v>3.7</c:v>
                </c:pt>
                <c:pt idx="90">
                  <c:v>3.81</c:v>
                </c:pt>
                <c:pt idx="91">
                  <c:v>3.7</c:v>
                </c:pt>
                <c:pt idx="92">
                  <c:v>3.5</c:v>
                </c:pt>
                <c:pt idx="93">
                  <c:v>3.6</c:v>
                </c:pt>
                <c:pt idx="94">
                  <c:v>3.64</c:v>
                </c:pt>
                <c:pt idx="95">
                  <c:v>3.59</c:v>
                </c:pt>
                <c:pt idx="96">
                  <c:v>3.72</c:v>
                </c:pt>
                <c:pt idx="97">
                  <c:v>3.66</c:v>
                </c:pt>
                <c:pt idx="98">
                  <c:v>3.6</c:v>
                </c:pt>
                <c:pt idx="99">
                  <c:v>3.63</c:v>
                </c:pt>
                <c:pt idx="100">
                  <c:v>3.59</c:v>
                </c:pt>
                <c:pt idx="101">
                  <c:v>3.51</c:v>
                </c:pt>
                <c:pt idx="102">
                  <c:v>3.6</c:v>
                </c:pt>
                <c:pt idx="103">
                  <c:v>3.47</c:v>
                </c:pt>
                <c:pt idx="104">
                  <c:v>3.51</c:v>
                </c:pt>
                <c:pt idx="105">
                  <c:v>3.47</c:v>
                </c:pt>
                <c:pt idx="106">
                  <c:v>3.48</c:v>
                </c:pt>
                <c:pt idx="107">
                  <c:v>3.48</c:v>
                </c:pt>
                <c:pt idx="108">
                  <c:v>3.52</c:v>
                </c:pt>
                <c:pt idx="109">
                  <c:v>3.57</c:v>
                </c:pt>
                <c:pt idx="110">
                  <c:v>3.58</c:v>
                </c:pt>
                <c:pt idx="111">
                  <c:v>3.49</c:v>
                </c:pt>
                <c:pt idx="112">
                  <c:v>3.46</c:v>
                </c:pt>
                <c:pt idx="113">
                  <c:v>3.47</c:v>
                </c:pt>
                <c:pt idx="114">
                  <c:v>3.51</c:v>
                </c:pt>
                <c:pt idx="115">
                  <c:v>3.46</c:v>
                </c:pt>
                <c:pt idx="116">
                  <c:v>3.42</c:v>
                </c:pt>
                <c:pt idx="117">
                  <c:v>3.42</c:v>
                </c:pt>
                <c:pt idx="118">
                  <c:v>3.39</c:v>
                </c:pt>
                <c:pt idx="119">
                  <c:v>3.31</c:v>
                </c:pt>
                <c:pt idx="120">
                  <c:v>3.29</c:v>
                </c:pt>
                <c:pt idx="121">
                  <c:v>3.3</c:v>
                </c:pt>
                <c:pt idx="122">
                  <c:v>3.34</c:v>
                </c:pt>
                <c:pt idx="123">
                  <c:v>3.31</c:v>
                </c:pt>
                <c:pt idx="124">
                  <c:v>3.44</c:v>
                </c:pt>
                <c:pt idx="125">
                  <c:v>3.45</c:v>
                </c:pt>
                <c:pt idx="126">
                  <c:v>3.49</c:v>
                </c:pt>
                <c:pt idx="127">
                  <c:v>3.54</c:v>
                </c:pt>
                <c:pt idx="128">
                  <c:v>3.52</c:v>
                </c:pt>
                <c:pt idx="129">
                  <c:v>3.52</c:v>
                </c:pt>
                <c:pt idx="130">
                  <c:v>3.59</c:v>
                </c:pt>
                <c:pt idx="131">
                  <c:v>3.55</c:v>
                </c:pt>
                <c:pt idx="132">
                  <c:v>3.53</c:v>
                </c:pt>
                <c:pt idx="133">
                  <c:v>3.6</c:v>
                </c:pt>
                <c:pt idx="134">
                  <c:v>3.61</c:v>
                </c:pt>
                <c:pt idx="135">
                  <c:v>3.67</c:v>
                </c:pt>
                <c:pt idx="136">
                  <c:v>3.75</c:v>
                </c:pt>
                <c:pt idx="137">
                  <c:v>3.75</c:v>
                </c:pt>
                <c:pt idx="138">
                  <c:v>3.75</c:v>
                </c:pt>
                <c:pt idx="139">
                  <c:v>3.71</c:v>
                </c:pt>
                <c:pt idx="140">
                  <c:v>3.79</c:v>
                </c:pt>
                <c:pt idx="141">
                  <c:v>3.82</c:v>
                </c:pt>
                <c:pt idx="142">
                  <c:v>3.75</c:v>
                </c:pt>
                <c:pt idx="143">
                  <c:v>3.66</c:v>
                </c:pt>
                <c:pt idx="144">
                  <c:v>3.76</c:v>
                </c:pt>
                <c:pt idx="145">
                  <c:v>3.75</c:v>
                </c:pt>
                <c:pt idx="146">
                  <c:v>3.78</c:v>
                </c:pt>
                <c:pt idx="147">
                  <c:v>3.75</c:v>
                </c:pt>
                <c:pt idx="148">
                  <c:v>3.78</c:v>
                </c:pt>
                <c:pt idx="149">
                  <c:v>3.74</c:v>
                </c:pt>
                <c:pt idx="150">
                  <c:v>3.69</c:v>
                </c:pt>
                <c:pt idx="151">
                  <c:v>3.66</c:v>
                </c:pt>
                <c:pt idx="152">
                  <c:v>3.54</c:v>
                </c:pt>
                <c:pt idx="153">
                  <c:v>3.57</c:v>
                </c:pt>
                <c:pt idx="154">
                  <c:v>3.5</c:v>
                </c:pt>
                <c:pt idx="155">
                  <c:v>3.52</c:v>
                </c:pt>
                <c:pt idx="156">
                  <c:v>3.54</c:v>
                </c:pt>
                <c:pt idx="157">
                  <c:v>3.61</c:v>
                </c:pt>
                <c:pt idx="158">
                  <c:v>3.58</c:v>
                </c:pt>
                <c:pt idx="159">
                  <c:v>3.42</c:v>
                </c:pt>
                <c:pt idx="160">
                  <c:v>3.43</c:v>
                </c:pt>
                <c:pt idx="161">
                  <c:v>3.38</c:v>
                </c:pt>
                <c:pt idx="162">
                  <c:v>3.38</c:v>
                </c:pt>
                <c:pt idx="163">
                  <c:v>3.81</c:v>
                </c:pt>
                <c:pt idx="164">
                  <c:v>3.69</c:v>
                </c:pt>
                <c:pt idx="165">
                  <c:v>3.67</c:v>
                </c:pt>
                <c:pt idx="166">
                  <c:v>3.65</c:v>
                </c:pt>
                <c:pt idx="167">
                  <c:v>3.76</c:v>
                </c:pt>
                <c:pt idx="168">
                  <c:v>3.54</c:v>
                </c:pt>
                <c:pt idx="169">
                  <c:v>3.58</c:v>
                </c:pt>
                <c:pt idx="170">
                  <c:v>3.58</c:v>
                </c:pt>
                <c:pt idx="171">
                  <c:v>3.59</c:v>
                </c:pt>
                <c:pt idx="172">
                  <c:v>3.42</c:v>
                </c:pt>
                <c:pt idx="173">
                  <c:v>3.41</c:v>
                </c:pt>
                <c:pt idx="174">
                  <c:v>3.44</c:v>
                </c:pt>
                <c:pt idx="175">
                  <c:v>3.31</c:v>
                </c:pt>
                <c:pt idx="176">
                  <c:v>3.35</c:v>
                </c:pt>
                <c:pt idx="177">
                  <c:v>3.39</c:v>
                </c:pt>
                <c:pt idx="178">
                  <c:v>3.19</c:v>
                </c:pt>
                <c:pt idx="179">
                  <c:v>3.27</c:v>
                </c:pt>
                <c:pt idx="180">
                  <c:v>3.27</c:v>
                </c:pt>
                <c:pt idx="181">
                  <c:v>3.28</c:v>
                </c:pt>
                <c:pt idx="182">
                  <c:v>3.39</c:v>
                </c:pt>
                <c:pt idx="183">
                  <c:v>3.31</c:v>
                </c:pt>
                <c:pt idx="184">
                  <c:v>3.26</c:v>
                </c:pt>
                <c:pt idx="185">
                  <c:v>3.24</c:v>
                </c:pt>
                <c:pt idx="186">
                  <c:v>3.2</c:v>
                </c:pt>
                <c:pt idx="187">
                  <c:v>3.24</c:v>
                </c:pt>
                <c:pt idx="188">
                  <c:v>3.19</c:v>
                </c:pt>
                <c:pt idx="189">
                  <c:v>3.24</c:v>
                </c:pt>
                <c:pt idx="190">
                  <c:v>3.21</c:v>
                </c:pt>
                <c:pt idx="191">
                  <c:v>3.26</c:v>
                </c:pt>
                <c:pt idx="192">
                  <c:v>3.38</c:v>
                </c:pt>
                <c:pt idx="193">
                  <c:v>3.29</c:v>
                </c:pt>
                <c:pt idx="194">
                  <c:v>3.35</c:v>
                </c:pt>
                <c:pt idx="195">
                  <c:v>3.46</c:v>
                </c:pt>
                <c:pt idx="196">
                  <c:v>3.4</c:v>
                </c:pt>
                <c:pt idx="197">
                  <c:v>3.46</c:v>
                </c:pt>
                <c:pt idx="198">
                  <c:v>3.42</c:v>
                </c:pt>
                <c:pt idx="199">
                  <c:v>3.42</c:v>
                </c:pt>
                <c:pt idx="200">
                  <c:v>3.42</c:v>
                </c:pt>
                <c:pt idx="201">
                  <c:v>3.5</c:v>
                </c:pt>
                <c:pt idx="202">
                  <c:v>3.49</c:v>
                </c:pt>
                <c:pt idx="203">
                  <c:v>3.48</c:v>
                </c:pt>
                <c:pt idx="204">
                  <c:v>3.51</c:v>
                </c:pt>
                <c:pt idx="205">
                  <c:v>3.49</c:v>
                </c:pt>
                <c:pt idx="206">
                  <c:v>3.51</c:v>
                </c:pt>
                <c:pt idx="207">
                  <c:v>3.56</c:v>
                </c:pt>
                <c:pt idx="208">
                  <c:v>3.59</c:v>
                </c:pt>
                <c:pt idx="209">
                  <c:v>3.56</c:v>
                </c:pt>
                <c:pt idx="210">
                  <c:v>3.61</c:v>
                </c:pt>
                <c:pt idx="211">
                  <c:v>3.63</c:v>
                </c:pt>
                <c:pt idx="212">
                  <c:v>3.73</c:v>
                </c:pt>
                <c:pt idx="213">
                  <c:v>3.68</c:v>
                </c:pt>
                <c:pt idx="214">
                  <c:v>3.73</c:v>
                </c:pt>
                <c:pt idx="215">
                  <c:v>3.83</c:v>
                </c:pt>
                <c:pt idx="216">
                  <c:v>3.83</c:v>
                </c:pt>
                <c:pt idx="217">
                  <c:v>3.74</c:v>
                </c:pt>
                <c:pt idx="218">
                  <c:v>3.77</c:v>
                </c:pt>
                <c:pt idx="219">
                  <c:v>3.58</c:v>
                </c:pt>
                <c:pt idx="220">
                  <c:v>3.55</c:v>
                </c:pt>
                <c:pt idx="221">
                  <c:v>3.47</c:v>
                </c:pt>
                <c:pt idx="222">
                  <c:v>3.52</c:v>
                </c:pt>
                <c:pt idx="223">
                  <c:v>3.53</c:v>
                </c:pt>
                <c:pt idx="224">
                  <c:v>3.63</c:v>
                </c:pt>
                <c:pt idx="225">
                  <c:v>3.62</c:v>
                </c:pt>
                <c:pt idx="226">
                  <c:v>3.76</c:v>
                </c:pt>
                <c:pt idx="227">
                  <c:v>3.81</c:v>
                </c:pt>
                <c:pt idx="228">
                  <c:v>3.86</c:v>
                </c:pt>
                <c:pt idx="229">
                  <c:v>3.81</c:v>
                </c:pt>
                <c:pt idx="230">
                  <c:v>3.86</c:v>
                </c:pt>
                <c:pt idx="231">
                  <c:v>3.81</c:v>
                </c:pt>
                <c:pt idx="232">
                  <c:v>3.78</c:v>
                </c:pt>
                <c:pt idx="233">
                  <c:v>3.85</c:v>
                </c:pt>
                <c:pt idx="234">
                  <c:v>3.88</c:v>
                </c:pt>
                <c:pt idx="235">
                  <c:v>3.89</c:v>
                </c:pt>
                <c:pt idx="236">
                  <c:v>3.96</c:v>
                </c:pt>
                <c:pt idx="237">
                  <c:v>4.04</c:v>
                </c:pt>
                <c:pt idx="238">
                  <c:v>4.02</c:v>
                </c:pt>
                <c:pt idx="239">
                  <c:v>4.17</c:v>
                </c:pt>
                <c:pt idx="240">
                  <c:v>4.24</c:v>
                </c:pt>
                <c:pt idx="241">
                  <c:v>4.24</c:v>
                </c:pt>
                <c:pt idx="242">
                  <c:v>4.24</c:v>
                </c:pt>
                <c:pt idx="243">
                  <c:v>4.18</c:v>
                </c:pt>
                <c:pt idx="244">
                  <c:v>4.21</c:v>
                </c:pt>
                <c:pt idx="245">
                  <c:v>4.16</c:v>
                </c:pt>
                <c:pt idx="246">
                  <c:v>4.19</c:v>
                </c:pt>
                <c:pt idx="247">
                  <c:v>4.15</c:v>
                </c:pt>
                <c:pt idx="248">
                  <c:v>3.99</c:v>
                </c:pt>
                <c:pt idx="249">
                  <c:v>3.86</c:v>
                </c:pt>
                <c:pt idx="250">
                  <c:v>3.86</c:v>
                </c:pt>
                <c:pt idx="251">
                  <c:v>3.8</c:v>
                </c:pt>
                <c:pt idx="252">
                  <c:v>3.75</c:v>
                </c:pt>
                <c:pt idx="253">
                  <c:v>3.86</c:v>
                </c:pt>
              </c:numCache>
            </c:numRef>
          </c:val>
          <c:smooth val="0"/>
        </c:ser>
        <c:ser>
          <c:idx val="4"/>
          <c:order val="4"/>
          <c:tx>
            <c:v>MA20</c:v>
          </c:tx>
          <c:marker>
            <c:symbol val="none"/>
          </c:marker>
          <c:cat>
            <c:numRef>
              <c:f>'Stock Movement'!$A$41:$A$294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'Stock Movement'!$F$41:$F$294</c:f>
              <c:numCache>
                <c:formatCode>\$0.000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5.0015</c:v>
                </c:pt>
                <c:pt idx="20">
                  <c:v>5.0325</c:v>
                </c:pt>
                <c:pt idx="21">
                  <c:v>5.0625</c:v>
                </c:pt>
                <c:pt idx="22">
                  <c:v>5.089</c:v>
                </c:pt>
                <c:pt idx="23">
                  <c:v>5.116</c:v>
                </c:pt>
                <c:pt idx="24">
                  <c:v>5.1354999999999995</c:v>
                </c:pt>
                <c:pt idx="25">
                  <c:v>5.1585</c:v>
                </c:pt>
                <c:pt idx="26">
                  <c:v>5.1770000000000005</c:v>
                </c:pt>
                <c:pt idx="27">
                  <c:v>5.1915000000000004</c:v>
                </c:pt>
                <c:pt idx="28">
                  <c:v>5.2065</c:v>
                </c:pt>
                <c:pt idx="29">
                  <c:v>5.223999999999999</c:v>
                </c:pt>
                <c:pt idx="30">
                  <c:v>5.2410000000000005</c:v>
                </c:pt>
                <c:pt idx="31">
                  <c:v>5.264</c:v>
                </c:pt>
                <c:pt idx="32">
                  <c:v>5.284000000000001</c:v>
                </c:pt>
                <c:pt idx="33">
                  <c:v>5.3055</c:v>
                </c:pt>
                <c:pt idx="34">
                  <c:v>5.3295</c:v>
                </c:pt>
                <c:pt idx="35">
                  <c:v>5.35</c:v>
                </c:pt>
                <c:pt idx="36">
                  <c:v>5.367</c:v>
                </c:pt>
                <c:pt idx="37">
                  <c:v>5.3340000000000005</c:v>
                </c:pt>
                <c:pt idx="38">
                  <c:v>5.3035000000000005</c:v>
                </c:pt>
                <c:pt idx="39">
                  <c:v>5.2785</c:v>
                </c:pt>
                <c:pt idx="40">
                  <c:v>5.256</c:v>
                </c:pt>
                <c:pt idx="41">
                  <c:v>5.231</c:v>
                </c:pt>
                <c:pt idx="42">
                  <c:v>5.1965</c:v>
                </c:pt>
                <c:pt idx="43">
                  <c:v>5.1625</c:v>
                </c:pt>
                <c:pt idx="44">
                  <c:v>5.123500000000001</c:v>
                </c:pt>
                <c:pt idx="45">
                  <c:v>5.0785</c:v>
                </c:pt>
                <c:pt idx="46">
                  <c:v>5.033</c:v>
                </c:pt>
                <c:pt idx="47">
                  <c:v>4.986</c:v>
                </c:pt>
                <c:pt idx="48">
                  <c:v>4.9375</c:v>
                </c:pt>
                <c:pt idx="49">
                  <c:v>4.885499999999999</c:v>
                </c:pt>
                <c:pt idx="50">
                  <c:v>4.826499999999999</c:v>
                </c:pt>
                <c:pt idx="51">
                  <c:v>4.761999999999999</c:v>
                </c:pt>
                <c:pt idx="52">
                  <c:v>4.688999999999999</c:v>
                </c:pt>
                <c:pt idx="53">
                  <c:v>4.6095</c:v>
                </c:pt>
                <c:pt idx="54">
                  <c:v>4.5275</c:v>
                </c:pt>
                <c:pt idx="55">
                  <c:v>4.444999999999999</c:v>
                </c:pt>
                <c:pt idx="56">
                  <c:v>4.361500000000001</c:v>
                </c:pt>
                <c:pt idx="57">
                  <c:v>4.3305</c:v>
                </c:pt>
                <c:pt idx="58">
                  <c:v>4.2935</c:v>
                </c:pt>
                <c:pt idx="59">
                  <c:v>4.2459999999999996</c:v>
                </c:pt>
                <c:pt idx="60">
                  <c:v>4.1935</c:v>
                </c:pt>
                <c:pt idx="61">
                  <c:v>4.141</c:v>
                </c:pt>
                <c:pt idx="62">
                  <c:v>4.096</c:v>
                </c:pt>
                <c:pt idx="63">
                  <c:v>4.05</c:v>
                </c:pt>
                <c:pt idx="64">
                  <c:v>4.0089999999999995</c:v>
                </c:pt>
                <c:pt idx="65">
                  <c:v>3.9684999999999997</c:v>
                </c:pt>
                <c:pt idx="66">
                  <c:v>3.9260000000000006</c:v>
                </c:pt>
                <c:pt idx="67">
                  <c:v>3.8864999999999994</c:v>
                </c:pt>
                <c:pt idx="68">
                  <c:v>3.848</c:v>
                </c:pt>
                <c:pt idx="69">
                  <c:v>3.8104999999999998</c:v>
                </c:pt>
                <c:pt idx="70">
                  <c:v>3.778</c:v>
                </c:pt>
                <c:pt idx="71">
                  <c:v>3.75</c:v>
                </c:pt>
                <c:pt idx="72">
                  <c:v>3.727000000000001</c:v>
                </c:pt>
                <c:pt idx="73">
                  <c:v>3.708500000000001</c:v>
                </c:pt>
                <c:pt idx="74">
                  <c:v>3.6875</c:v>
                </c:pt>
                <c:pt idx="75">
                  <c:v>3.666499999999999</c:v>
                </c:pt>
                <c:pt idx="76">
                  <c:v>3.647999999999999</c:v>
                </c:pt>
                <c:pt idx="77">
                  <c:v>3.6310000000000002</c:v>
                </c:pt>
                <c:pt idx="78">
                  <c:v>3.6145000000000005</c:v>
                </c:pt>
                <c:pt idx="79">
                  <c:v>3.599</c:v>
                </c:pt>
                <c:pt idx="80">
                  <c:v>3.5885</c:v>
                </c:pt>
                <c:pt idx="81">
                  <c:v>3.5789999999999997</c:v>
                </c:pt>
                <c:pt idx="82">
                  <c:v>3.5755000000000003</c:v>
                </c:pt>
                <c:pt idx="83">
                  <c:v>3.5770000000000004</c:v>
                </c:pt>
                <c:pt idx="84">
                  <c:v>3.5845000000000007</c:v>
                </c:pt>
                <c:pt idx="85">
                  <c:v>3.592000000000001</c:v>
                </c:pt>
                <c:pt idx="86">
                  <c:v>3.5985</c:v>
                </c:pt>
                <c:pt idx="87">
                  <c:v>3.6005000000000003</c:v>
                </c:pt>
                <c:pt idx="88">
                  <c:v>3.603</c:v>
                </c:pt>
                <c:pt idx="89">
                  <c:v>3.6064999999999996</c:v>
                </c:pt>
                <c:pt idx="90">
                  <c:v>3.6175000000000006</c:v>
                </c:pt>
                <c:pt idx="91">
                  <c:v>3.6215</c:v>
                </c:pt>
                <c:pt idx="92">
                  <c:v>3.617</c:v>
                </c:pt>
                <c:pt idx="93">
                  <c:v>3.6149999999999998</c:v>
                </c:pt>
                <c:pt idx="94">
                  <c:v>3.6185</c:v>
                </c:pt>
                <c:pt idx="95">
                  <c:v>3.622</c:v>
                </c:pt>
                <c:pt idx="96">
                  <c:v>3.6305</c:v>
                </c:pt>
                <c:pt idx="97">
                  <c:v>3.6365000000000003</c:v>
                </c:pt>
                <c:pt idx="98">
                  <c:v>3.6404999999999994</c:v>
                </c:pt>
                <c:pt idx="99">
                  <c:v>3.6479999999999997</c:v>
                </c:pt>
                <c:pt idx="100">
                  <c:v>3.6515</c:v>
                </c:pt>
                <c:pt idx="101">
                  <c:v>3.6510000000000007</c:v>
                </c:pt>
                <c:pt idx="102">
                  <c:v>3.6515</c:v>
                </c:pt>
                <c:pt idx="103">
                  <c:v>3.6409999999999996</c:v>
                </c:pt>
                <c:pt idx="104">
                  <c:v>3.6270000000000002</c:v>
                </c:pt>
                <c:pt idx="105">
                  <c:v>3.6145000000000005</c:v>
                </c:pt>
                <c:pt idx="106">
                  <c:v>3.6055000000000006</c:v>
                </c:pt>
                <c:pt idx="107">
                  <c:v>3.597500000000001</c:v>
                </c:pt>
                <c:pt idx="108">
                  <c:v>3.589</c:v>
                </c:pt>
                <c:pt idx="109">
                  <c:v>3.5824999999999996</c:v>
                </c:pt>
                <c:pt idx="110">
                  <c:v>3.5709999999999993</c:v>
                </c:pt>
                <c:pt idx="111">
                  <c:v>3.560499999999999</c:v>
                </c:pt>
                <c:pt idx="112">
                  <c:v>3.5584999999999996</c:v>
                </c:pt>
                <c:pt idx="113">
                  <c:v>3.5519999999999987</c:v>
                </c:pt>
                <c:pt idx="114">
                  <c:v>3.5454999999999997</c:v>
                </c:pt>
                <c:pt idx="115">
                  <c:v>3.5389999999999993</c:v>
                </c:pt>
                <c:pt idx="116">
                  <c:v>3.5239999999999996</c:v>
                </c:pt>
                <c:pt idx="117">
                  <c:v>3.5119999999999996</c:v>
                </c:pt>
                <c:pt idx="118">
                  <c:v>3.5015</c:v>
                </c:pt>
                <c:pt idx="119">
                  <c:v>3.4854999999999996</c:v>
                </c:pt>
                <c:pt idx="120">
                  <c:v>3.4705000000000004</c:v>
                </c:pt>
                <c:pt idx="121">
                  <c:v>3.46</c:v>
                </c:pt>
                <c:pt idx="122">
                  <c:v>3.4470000000000005</c:v>
                </c:pt>
                <c:pt idx="123">
                  <c:v>3.439</c:v>
                </c:pt>
                <c:pt idx="124">
                  <c:v>3.4355</c:v>
                </c:pt>
                <c:pt idx="125">
                  <c:v>3.4345000000000008</c:v>
                </c:pt>
                <c:pt idx="126">
                  <c:v>3.435</c:v>
                </c:pt>
                <c:pt idx="127">
                  <c:v>3.438</c:v>
                </c:pt>
                <c:pt idx="128">
                  <c:v>3.438</c:v>
                </c:pt>
                <c:pt idx="129">
                  <c:v>3.4354999999999998</c:v>
                </c:pt>
                <c:pt idx="130">
                  <c:v>3.436000000000001</c:v>
                </c:pt>
                <c:pt idx="131">
                  <c:v>3.439000000000001</c:v>
                </c:pt>
                <c:pt idx="132">
                  <c:v>3.4425000000000003</c:v>
                </c:pt>
                <c:pt idx="133">
                  <c:v>3.4490000000000003</c:v>
                </c:pt>
                <c:pt idx="134">
                  <c:v>3.4539999999999997</c:v>
                </c:pt>
                <c:pt idx="135">
                  <c:v>3.464500000000001</c:v>
                </c:pt>
                <c:pt idx="136">
                  <c:v>3.4810000000000003</c:v>
                </c:pt>
                <c:pt idx="137">
                  <c:v>3.497500000000001</c:v>
                </c:pt>
                <c:pt idx="138">
                  <c:v>3.5155000000000003</c:v>
                </c:pt>
                <c:pt idx="139">
                  <c:v>3.5355</c:v>
                </c:pt>
                <c:pt idx="140">
                  <c:v>3.5605</c:v>
                </c:pt>
                <c:pt idx="141">
                  <c:v>3.5865</c:v>
                </c:pt>
                <c:pt idx="142">
                  <c:v>3.607</c:v>
                </c:pt>
                <c:pt idx="143">
                  <c:v>3.6245</c:v>
                </c:pt>
                <c:pt idx="144">
                  <c:v>3.6405000000000007</c:v>
                </c:pt>
                <c:pt idx="145">
                  <c:v>3.655500000000001</c:v>
                </c:pt>
                <c:pt idx="146">
                  <c:v>3.6700000000000004</c:v>
                </c:pt>
                <c:pt idx="147">
                  <c:v>3.6805000000000008</c:v>
                </c:pt>
                <c:pt idx="148">
                  <c:v>3.6934999999999993</c:v>
                </c:pt>
                <c:pt idx="149">
                  <c:v>3.7044999999999995</c:v>
                </c:pt>
                <c:pt idx="150">
                  <c:v>3.7094999999999994</c:v>
                </c:pt>
                <c:pt idx="151">
                  <c:v>3.715</c:v>
                </c:pt>
                <c:pt idx="152">
                  <c:v>3.7155</c:v>
                </c:pt>
                <c:pt idx="153">
                  <c:v>3.714</c:v>
                </c:pt>
                <c:pt idx="154">
                  <c:v>3.7085</c:v>
                </c:pt>
                <c:pt idx="155">
                  <c:v>3.7009999999999996</c:v>
                </c:pt>
                <c:pt idx="156">
                  <c:v>3.6905</c:v>
                </c:pt>
                <c:pt idx="157">
                  <c:v>3.6835</c:v>
                </c:pt>
                <c:pt idx="158">
                  <c:v>3.675</c:v>
                </c:pt>
                <c:pt idx="159">
                  <c:v>3.6605000000000003</c:v>
                </c:pt>
                <c:pt idx="160">
                  <c:v>3.6425000000000005</c:v>
                </c:pt>
                <c:pt idx="161">
                  <c:v>3.6205</c:v>
                </c:pt>
                <c:pt idx="162">
                  <c:v>3.6019999999999994</c:v>
                </c:pt>
                <c:pt idx="163">
                  <c:v>3.6094999999999997</c:v>
                </c:pt>
                <c:pt idx="164">
                  <c:v>3.6060000000000003</c:v>
                </c:pt>
                <c:pt idx="165">
                  <c:v>3.6020000000000003</c:v>
                </c:pt>
                <c:pt idx="166">
                  <c:v>3.5955000000000004</c:v>
                </c:pt>
                <c:pt idx="167">
                  <c:v>3.596000000000001</c:v>
                </c:pt>
                <c:pt idx="168">
                  <c:v>3.584000000000001</c:v>
                </c:pt>
                <c:pt idx="169">
                  <c:v>3.5760000000000005</c:v>
                </c:pt>
                <c:pt idx="170">
                  <c:v>3.5705</c:v>
                </c:pt>
                <c:pt idx="171">
                  <c:v>3.567</c:v>
                </c:pt>
                <c:pt idx="172">
                  <c:v>3.561</c:v>
                </c:pt>
                <c:pt idx="173">
                  <c:v>3.5529999999999995</c:v>
                </c:pt>
                <c:pt idx="174">
                  <c:v>3.5499999999999994</c:v>
                </c:pt>
                <c:pt idx="175">
                  <c:v>3.5394999999999994</c:v>
                </c:pt>
                <c:pt idx="176">
                  <c:v>3.529999999999999</c:v>
                </c:pt>
                <c:pt idx="177">
                  <c:v>3.5189999999999992</c:v>
                </c:pt>
                <c:pt idx="178">
                  <c:v>3.499499999999999</c:v>
                </c:pt>
                <c:pt idx="179">
                  <c:v>3.4919999999999995</c:v>
                </c:pt>
                <c:pt idx="180">
                  <c:v>3.4839999999999995</c:v>
                </c:pt>
                <c:pt idx="181">
                  <c:v>3.479</c:v>
                </c:pt>
                <c:pt idx="182">
                  <c:v>3.4794999999999994</c:v>
                </c:pt>
                <c:pt idx="183">
                  <c:v>3.4545000000000003</c:v>
                </c:pt>
                <c:pt idx="184">
                  <c:v>3.4330000000000007</c:v>
                </c:pt>
                <c:pt idx="185">
                  <c:v>3.4115</c:v>
                </c:pt>
                <c:pt idx="186">
                  <c:v>3.3890000000000002</c:v>
                </c:pt>
                <c:pt idx="187">
                  <c:v>3.3630000000000004</c:v>
                </c:pt>
                <c:pt idx="188">
                  <c:v>3.3455000000000004</c:v>
                </c:pt>
                <c:pt idx="189">
                  <c:v>3.3285000000000005</c:v>
                </c:pt>
                <c:pt idx="190">
                  <c:v>3.31</c:v>
                </c:pt>
                <c:pt idx="191">
                  <c:v>3.2935000000000003</c:v>
                </c:pt>
                <c:pt idx="192">
                  <c:v>3.2915</c:v>
                </c:pt>
                <c:pt idx="193">
                  <c:v>3.2855000000000003</c:v>
                </c:pt>
                <c:pt idx="194">
                  <c:v>3.281</c:v>
                </c:pt>
                <c:pt idx="195">
                  <c:v>3.2885000000000004</c:v>
                </c:pt>
                <c:pt idx="196">
                  <c:v>3.2910000000000004</c:v>
                </c:pt>
                <c:pt idx="197">
                  <c:v>3.2945</c:v>
                </c:pt>
                <c:pt idx="198">
                  <c:v>3.306</c:v>
                </c:pt>
                <c:pt idx="199">
                  <c:v>3.3135</c:v>
                </c:pt>
                <c:pt idx="200">
                  <c:v>3.321</c:v>
                </c:pt>
                <c:pt idx="201">
                  <c:v>3.3320000000000007</c:v>
                </c:pt>
                <c:pt idx="202">
                  <c:v>3.3370000000000006</c:v>
                </c:pt>
                <c:pt idx="203">
                  <c:v>3.3455000000000004</c:v>
                </c:pt>
                <c:pt idx="204">
                  <c:v>3.3579999999999997</c:v>
                </c:pt>
                <c:pt idx="205">
                  <c:v>3.3705</c:v>
                </c:pt>
                <c:pt idx="206">
                  <c:v>3.3860000000000006</c:v>
                </c:pt>
                <c:pt idx="207">
                  <c:v>3.402</c:v>
                </c:pt>
                <c:pt idx="208">
                  <c:v>3.4219999999999997</c:v>
                </c:pt>
                <c:pt idx="209">
                  <c:v>3.438</c:v>
                </c:pt>
                <c:pt idx="210">
                  <c:v>3.4579999999999997</c:v>
                </c:pt>
                <c:pt idx="211">
                  <c:v>3.4765</c:v>
                </c:pt>
                <c:pt idx="212">
                  <c:v>3.4940000000000007</c:v>
                </c:pt>
                <c:pt idx="213">
                  <c:v>3.5135000000000005</c:v>
                </c:pt>
                <c:pt idx="214">
                  <c:v>3.532500000000001</c:v>
                </c:pt>
                <c:pt idx="215">
                  <c:v>3.5509999999999997</c:v>
                </c:pt>
                <c:pt idx="216">
                  <c:v>3.5725000000000002</c:v>
                </c:pt>
                <c:pt idx="217">
                  <c:v>3.5864999999999996</c:v>
                </c:pt>
                <c:pt idx="218">
                  <c:v>3.603999999999999</c:v>
                </c:pt>
                <c:pt idx="219">
                  <c:v>3.611999999999999</c:v>
                </c:pt>
                <c:pt idx="220">
                  <c:v>3.6184999999999996</c:v>
                </c:pt>
                <c:pt idx="221">
                  <c:v>3.6169999999999995</c:v>
                </c:pt>
                <c:pt idx="222">
                  <c:v>3.6184999999999996</c:v>
                </c:pt>
                <c:pt idx="223">
                  <c:v>3.6209999999999996</c:v>
                </c:pt>
                <c:pt idx="224">
                  <c:v>3.627</c:v>
                </c:pt>
                <c:pt idx="225">
                  <c:v>3.6335</c:v>
                </c:pt>
                <c:pt idx="226">
                  <c:v>3.646000000000001</c:v>
                </c:pt>
                <c:pt idx="227">
                  <c:v>3.658500000000001</c:v>
                </c:pt>
                <c:pt idx="228">
                  <c:v>3.6720000000000006</c:v>
                </c:pt>
                <c:pt idx="229">
                  <c:v>3.6845</c:v>
                </c:pt>
                <c:pt idx="230">
                  <c:v>3.6970000000000005</c:v>
                </c:pt>
                <c:pt idx="231">
                  <c:v>3.7060000000000004</c:v>
                </c:pt>
                <c:pt idx="232">
                  <c:v>3.708500000000001</c:v>
                </c:pt>
                <c:pt idx="233">
                  <c:v>3.717</c:v>
                </c:pt>
                <c:pt idx="234">
                  <c:v>3.7245</c:v>
                </c:pt>
                <c:pt idx="235">
                  <c:v>3.7275</c:v>
                </c:pt>
                <c:pt idx="236">
                  <c:v>3.7339999999999995</c:v>
                </c:pt>
                <c:pt idx="237">
                  <c:v>3.749</c:v>
                </c:pt>
                <c:pt idx="238">
                  <c:v>3.7615000000000003</c:v>
                </c:pt>
                <c:pt idx="239">
                  <c:v>3.7910000000000004</c:v>
                </c:pt>
                <c:pt idx="240">
                  <c:v>3.8255000000000003</c:v>
                </c:pt>
                <c:pt idx="241">
                  <c:v>3.864</c:v>
                </c:pt>
                <c:pt idx="242">
                  <c:v>3.8999999999999995</c:v>
                </c:pt>
                <c:pt idx="243">
                  <c:v>3.9324999999999988</c:v>
                </c:pt>
                <c:pt idx="244">
                  <c:v>3.9615</c:v>
                </c:pt>
                <c:pt idx="245">
                  <c:v>3.9884999999999997</c:v>
                </c:pt>
                <c:pt idx="246">
                  <c:v>4.01</c:v>
                </c:pt>
                <c:pt idx="247">
                  <c:v>4.027</c:v>
                </c:pt>
                <c:pt idx="248">
                  <c:v>4.0335</c:v>
                </c:pt>
                <c:pt idx="249">
                  <c:v>4.0360000000000005</c:v>
                </c:pt>
                <c:pt idx="250">
                  <c:v>4.036</c:v>
                </c:pt>
                <c:pt idx="251">
                  <c:v>4.0355</c:v>
                </c:pt>
                <c:pt idx="252">
                  <c:v>4.034000000000001</c:v>
                </c:pt>
                <c:pt idx="253">
                  <c:v>4.0344999999999995</c:v>
                </c:pt>
              </c:numCache>
            </c:numRef>
          </c:val>
          <c:smooth val="0"/>
        </c:ser>
        <c:ser>
          <c:idx val="5"/>
          <c:order val="5"/>
          <c:tx>
            <c:v>MA50</c:v>
          </c:tx>
          <c:marker>
            <c:symbol val="none"/>
          </c:marker>
          <c:cat>
            <c:numRef>
              <c:f>'Stock Movement'!$A$41:$A$294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'Stock Movement'!$G$41:$G$294</c:f>
              <c:numCache>
                <c:formatCode>\$0.000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5.013399999999999</c:v>
                </c:pt>
                <c:pt idx="50">
                  <c:v>5.005999999999999</c:v>
                </c:pt>
                <c:pt idx="51">
                  <c:v>4.9963999999999995</c:v>
                </c:pt>
                <c:pt idx="52">
                  <c:v>4.983</c:v>
                </c:pt>
                <c:pt idx="53">
                  <c:v>4.968999999999999</c:v>
                </c:pt>
                <c:pt idx="54">
                  <c:v>4.9517999999999995</c:v>
                </c:pt>
                <c:pt idx="55">
                  <c:v>4.9342</c:v>
                </c:pt>
                <c:pt idx="56">
                  <c:v>4.914199999999999</c:v>
                </c:pt>
                <c:pt idx="57">
                  <c:v>4.891</c:v>
                </c:pt>
                <c:pt idx="58">
                  <c:v>4.8664</c:v>
                </c:pt>
                <c:pt idx="59">
                  <c:v>4.840799999999999</c:v>
                </c:pt>
                <c:pt idx="60">
                  <c:v>4.8138</c:v>
                </c:pt>
                <c:pt idx="61">
                  <c:v>4.787799999999999</c:v>
                </c:pt>
                <c:pt idx="62">
                  <c:v>4.758799999999999</c:v>
                </c:pt>
                <c:pt idx="63">
                  <c:v>4.728399999999999</c:v>
                </c:pt>
                <c:pt idx="64">
                  <c:v>4.698199999999999</c:v>
                </c:pt>
                <c:pt idx="65">
                  <c:v>4.665999999999999</c:v>
                </c:pt>
                <c:pt idx="66">
                  <c:v>4.631599999999999</c:v>
                </c:pt>
                <c:pt idx="67">
                  <c:v>4.600399999999999</c:v>
                </c:pt>
                <c:pt idx="68">
                  <c:v>4.569199999999999</c:v>
                </c:pt>
                <c:pt idx="69">
                  <c:v>4.536999999999999</c:v>
                </c:pt>
                <c:pt idx="70">
                  <c:v>4.504199999999999</c:v>
                </c:pt>
                <c:pt idx="71">
                  <c:v>4.471399999999999</c:v>
                </c:pt>
                <c:pt idx="72">
                  <c:v>4.438199999999998</c:v>
                </c:pt>
                <c:pt idx="73">
                  <c:v>4.405999999999999</c:v>
                </c:pt>
                <c:pt idx="74">
                  <c:v>4.3725999999999985</c:v>
                </c:pt>
                <c:pt idx="75">
                  <c:v>4.337399999999999</c:v>
                </c:pt>
                <c:pt idx="76">
                  <c:v>4.302599999999999</c:v>
                </c:pt>
                <c:pt idx="77">
                  <c:v>4.266799999999998</c:v>
                </c:pt>
                <c:pt idx="78">
                  <c:v>4.229599999999999</c:v>
                </c:pt>
                <c:pt idx="79">
                  <c:v>4.1907999999999985</c:v>
                </c:pt>
                <c:pt idx="80">
                  <c:v>4.152799999999998</c:v>
                </c:pt>
                <c:pt idx="81">
                  <c:v>4.1137999999999995</c:v>
                </c:pt>
                <c:pt idx="82">
                  <c:v>4.075399999999999</c:v>
                </c:pt>
                <c:pt idx="83">
                  <c:v>4.036999999999999</c:v>
                </c:pt>
                <c:pt idx="84">
                  <c:v>4.0001999999999995</c:v>
                </c:pt>
                <c:pt idx="85">
                  <c:v>3.9627999999999997</c:v>
                </c:pt>
                <c:pt idx="86">
                  <c:v>3.9242000000000004</c:v>
                </c:pt>
                <c:pt idx="87">
                  <c:v>3.907</c:v>
                </c:pt>
                <c:pt idx="88">
                  <c:v>3.889</c:v>
                </c:pt>
                <c:pt idx="89">
                  <c:v>3.8681999999999994</c:v>
                </c:pt>
                <c:pt idx="90">
                  <c:v>3.8487999999999998</c:v>
                </c:pt>
                <c:pt idx="91">
                  <c:v>3.8276</c:v>
                </c:pt>
                <c:pt idx="92">
                  <c:v>3.8064</c:v>
                </c:pt>
                <c:pt idx="93">
                  <c:v>3.7869999999999995</c:v>
                </c:pt>
                <c:pt idx="94">
                  <c:v>3.770599999999999</c:v>
                </c:pt>
                <c:pt idx="95">
                  <c:v>3.754799999999999</c:v>
                </c:pt>
                <c:pt idx="96">
                  <c:v>3.741599999999999</c:v>
                </c:pt>
                <c:pt idx="97">
                  <c:v>3.726999999999998</c:v>
                </c:pt>
                <c:pt idx="98">
                  <c:v>3.710799999999998</c:v>
                </c:pt>
                <c:pt idx="99">
                  <c:v>3.695799999999999</c:v>
                </c:pt>
                <c:pt idx="100">
                  <c:v>3.682799999999999</c:v>
                </c:pt>
                <c:pt idx="101">
                  <c:v>3.6693999999999987</c:v>
                </c:pt>
                <c:pt idx="102">
                  <c:v>3.660399999999999</c:v>
                </c:pt>
                <c:pt idx="103">
                  <c:v>3.649599999999999</c:v>
                </c:pt>
                <c:pt idx="104">
                  <c:v>3.639999999999999</c:v>
                </c:pt>
                <c:pt idx="105">
                  <c:v>3.630599999999999</c:v>
                </c:pt>
                <c:pt idx="106">
                  <c:v>3.6217999999999986</c:v>
                </c:pt>
                <c:pt idx="107">
                  <c:v>3.613799999999999</c:v>
                </c:pt>
                <c:pt idx="108">
                  <c:v>3.6071999999999993</c:v>
                </c:pt>
                <c:pt idx="109">
                  <c:v>3.6027999999999993</c:v>
                </c:pt>
                <c:pt idx="110">
                  <c:v>3.5997999999999997</c:v>
                </c:pt>
                <c:pt idx="111">
                  <c:v>3.5953999999999997</c:v>
                </c:pt>
                <c:pt idx="112">
                  <c:v>3.5913999999999997</c:v>
                </c:pt>
                <c:pt idx="113">
                  <c:v>3.5877999999999997</c:v>
                </c:pt>
                <c:pt idx="114">
                  <c:v>3.585199999999999</c:v>
                </c:pt>
                <c:pt idx="115">
                  <c:v>3.583</c:v>
                </c:pt>
                <c:pt idx="116">
                  <c:v>3.5808</c:v>
                </c:pt>
                <c:pt idx="117">
                  <c:v>3.5771999999999995</c:v>
                </c:pt>
                <c:pt idx="118">
                  <c:v>3.572199999999999</c:v>
                </c:pt>
                <c:pt idx="119">
                  <c:v>3.5657999999999994</c:v>
                </c:pt>
                <c:pt idx="120">
                  <c:v>3.5597999999999996</c:v>
                </c:pt>
                <c:pt idx="121">
                  <c:v>3.5534</c:v>
                </c:pt>
                <c:pt idx="122">
                  <c:v>3.5483999999999996</c:v>
                </c:pt>
                <c:pt idx="123">
                  <c:v>3.5418000000000003</c:v>
                </c:pt>
                <c:pt idx="124">
                  <c:v>3.5391999999999997</c:v>
                </c:pt>
                <c:pt idx="125">
                  <c:v>3.537799999999999</c:v>
                </c:pt>
                <c:pt idx="126">
                  <c:v>3.536599999999999</c:v>
                </c:pt>
                <c:pt idx="127">
                  <c:v>3.536599999999999</c:v>
                </c:pt>
                <c:pt idx="128">
                  <c:v>3.536599999999999</c:v>
                </c:pt>
                <c:pt idx="129">
                  <c:v>3.5373999999999994</c:v>
                </c:pt>
                <c:pt idx="130">
                  <c:v>3.5387999999999993</c:v>
                </c:pt>
                <c:pt idx="131">
                  <c:v>3.5394</c:v>
                </c:pt>
                <c:pt idx="132">
                  <c:v>3.5382000000000007</c:v>
                </c:pt>
                <c:pt idx="133">
                  <c:v>3.5366000000000004</c:v>
                </c:pt>
                <c:pt idx="134">
                  <c:v>3.533000000000001</c:v>
                </c:pt>
                <c:pt idx="135">
                  <c:v>3.5320000000000005</c:v>
                </c:pt>
                <c:pt idx="136">
                  <c:v>3.5338000000000007</c:v>
                </c:pt>
                <c:pt idx="137">
                  <c:v>3.536000000000001</c:v>
                </c:pt>
                <c:pt idx="138">
                  <c:v>3.5372000000000003</c:v>
                </c:pt>
                <c:pt idx="139">
                  <c:v>3.5374000000000008</c:v>
                </c:pt>
                <c:pt idx="140">
                  <c:v>3.5370000000000004</c:v>
                </c:pt>
                <c:pt idx="141">
                  <c:v>3.5394</c:v>
                </c:pt>
                <c:pt idx="142">
                  <c:v>3.5444</c:v>
                </c:pt>
                <c:pt idx="143">
                  <c:v>3.5455999999999994</c:v>
                </c:pt>
                <c:pt idx="144">
                  <c:v>3.5479999999999996</c:v>
                </c:pt>
                <c:pt idx="145">
                  <c:v>3.5511999999999997</c:v>
                </c:pt>
                <c:pt idx="146">
                  <c:v>3.5523999999999996</c:v>
                </c:pt>
                <c:pt idx="147">
                  <c:v>3.5542</c:v>
                </c:pt>
                <c:pt idx="148">
                  <c:v>3.5578</c:v>
                </c:pt>
                <c:pt idx="149">
                  <c:v>3.5599999999999996</c:v>
                </c:pt>
                <c:pt idx="150">
                  <c:v>3.562</c:v>
                </c:pt>
                <c:pt idx="151">
                  <c:v>3.565</c:v>
                </c:pt>
                <c:pt idx="152">
                  <c:v>3.563799999999999</c:v>
                </c:pt>
                <c:pt idx="153">
                  <c:v>3.5657999999999994</c:v>
                </c:pt>
                <c:pt idx="154">
                  <c:v>3.5655999999999994</c:v>
                </c:pt>
                <c:pt idx="155">
                  <c:v>3.5665999999999998</c:v>
                </c:pt>
                <c:pt idx="156">
                  <c:v>3.5677999999999996</c:v>
                </c:pt>
                <c:pt idx="157">
                  <c:v>3.5704</c:v>
                </c:pt>
                <c:pt idx="158">
                  <c:v>3.5716</c:v>
                </c:pt>
                <c:pt idx="159">
                  <c:v>3.5685999999999996</c:v>
                </c:pt>
                <c:pt idx="160">
                  <c:v>3.5656</c:v>
                </c:pt>
                <c:pt idx="161">
                  <c:v>3.5634</c:v>
                </c:pt>
                <c:pt idx="162">
                  <c:v>3.5618</c:v>
                </c:pt>
                <c:pt idx="163">
                  <c:v>3.5686</c:v>
                </c:pt>
                <c:pt idx="164">
                  <c:v>3.5721999999999996</c:v>
                </c:pt>
                <c:pt idx="165">
                  <c:v>3.5764</c:v>
                </c:pt>
                <c:pt idx="166">
                  <c:v>3.5809999999999995</c:v>
                </c:pt>
                <c:pt idx="167">
                  <c:v>3.5878</c:v>
                </c:pt>
                <c:pt idx="168">
                  <c:v>3.5907999999999998</c:v>
                </c:pt>
                <c:pt idx="169">
                  <c:v>3.5961999999999996</c:v>
                </c:pt>
                <c:pt idx="170">
                  <c:v>3.602</c:v>
                </c:pt>
                <c:pt idx="171">
                  <c:v>3.6078</c:v>
                </c:pt>
                <c:pt idx="172">
                  <c:v>3.6093999999999995</c:v>
                </c:pt>
                <c:pt idx="173">
                  <c:v>3.6113999999999993</c:v>
                </c:pt>
                <c:pt idx="174">
                  <c:v>3.6113999999999997</c:v>
                </c:pt>
                <c:pt idx="175">
                  <c:v>3.6086</c:v>
                </c:pt>
                <c:pt idx="176">
                  <c:v>3.6058</c:v>
                </c:pt>
                <c:pt idx="177">
                  <c:v>3.6027999999999993</c:v>
                </c:pt>
                <c:pt idx="178">
                  <c:v>3.5961999999999987</c:v>
                </c:pt>
                <c:pt idx="179">
                  <c:v>3.5911999999999993</c:v>
                </c:pt>
                <c:pt idx="180">
                  <c:v>3.5847999999999995</c:v>
                </c:pt>
                <c:pt idx="181">
                  <c:v>3.5794</c:v>
                </c:pt>
                <c:pt idx="182">
                  <c:v>3.5766000000000004</c:v>
                </c:pt>
                <c:pt idx="183">
                  <c:v>3.5708</c:v>
                </c:pt>
                <c:pt idx="184">
                  <c:v>3.5638</c:v>
                </c:pt>
                <c:pt idx="185">
                  <c:v>3.5551999999999997</c:v>
                </c:pt>
                <c:pt idx="186">
                  <c:v>3.5441999999999996</c:v>
                </c:pt>
                <c:pt idx="187">
                  <c:v>3.5340000000000003</c:v>
                </c:pt>
                <c:pt idx="188">
                  <c:v>3.5228</c:v>
                </c:pt>
                <c:pt idx="189">
                  <c:v>3.5134000000000003</c:v>
                </c:pt>
                <c:pt idx="190">
                  <c:v>3.5018000000000007</c:v>
                </c:pt>
                <c:pt idx="191">
                  <c:v>3.4906</c:v>
                </c:pt>
                <c:pt idx="192">
                  <c:v>3.4832000000000005</c:v>
                </c:pt>
                <c:pt idx="193">
                  <c:v>3.4758</c:v>
                </c:pt>
                <c:pt idx="194">
                  <c:v>3.467599999999999</c:v>
                </c:pt>
                <c:pt idx="195">
                  <c:v>3.4618</c:v>
                </c:pt>
                <c:pt idx="196">
                  <c:v>3.4542</c:v>
                </c:pt>
                <c:pt idx="197">
                  <c:v>3.4484000000000004</c:v>
                </c:pt>
                <c:pt idx="198">
                  <c:v>3.4412000000000003</c:v>
                </c:pt>
                <c:pt idx="199">
                  <c:v>3.4347999999999996</c:v>
                </c:pt>
                <c:pt idx="200">
                  <c:v>3.4293999999999993</c:v>
                </c:pt>
                <c:pt idx="201">
                  <c:v>3.426199999999999</c:v>
                </c:pt>
                <c:pt idx="202">
                  <c:v>3.4251999999999985</c:v>
                </c:pt>
                <c:pt idx="203">
                  <c:v>3.4233999999999987</c:v>
                </c:pt>
                <c:pt idx="204">
                  <c:v>3.4235999999999986</c:v>
                </c:pt>
                <c:pt idx="205">
                  <c:v>3.422999999999999</c:v>
                </c:pt>
                <c:pt idx="206">
                  <c:v>3.4223999999999988</c:v>
                </c:pt>
                <c:pt idx="207">
                  <c:v>3.421399999999999</c:v>
                </c:pt>
                <c:pt idx="208">
                  <c:v>3.4215999999999984</c:v>
                </c:pt>
                <c:pt idx="209">
                  <c:v>3.424399999999999</c:v>
                </c:pt>
                <c:pt idx="210">
                  <c:v>3.427999999999999</c:v>
                </c:pt>
                <c:pt idx="211">
                  <c:v>3.4329999999999994</c:v>
                </c:pt>
                <c:pt idx="212">
                  <c:v>3.4399999999999995</c:v>
                </c:pt>
                <c:pt idx="213">
                  <c:v>3.4373999999999993</c:v>
                </c:pt>
                <c:pt idx="214">
                  <c:v>3.4381999999999993</c:v>
                </c:pt>
                <c:pt idx="215">
                  <c:v>3.4414</c:v>
                </c:pt>
                <c:pt idx="216">
                  <c:v>3.445</c:v>
                </c:pt>
                <c:pt idx="217">
                  <c:v>3.4446000000000003</c:v>
                </c:pt>
                <c:pt idx="218">
                  <c:v>3.4492000000000007</c:v>
                </c:pt>
                <c:pt idx="219">
                  <c:v>3.449200000000001</c:v>
                </c:pt>
                <c:pt idx="220">
                  <c:v>3.448600000000001</c:v>
                </c:pt>
                <c:pt idx="221">
                  <c:v>3.446200000000001</c:v>
                </c:pt>
                <c:pt idx="222">
                  <c:v>3.4482000000000017</c:v>
                </c:pt>
                <c:pt idx="223">
                  <c:v>3.450600000000002</c:v>
                </c:pt>
                <c:pt idx="224">
                  <c:v>3.4544000000000015</c:v>
                </c:pt>
                <c:pt idx="225">
                  <c:v>3.4606000000000017</c:v>
                </c:pt>
                <c:pt idx="226">
                  <c:v>3.4688000000000017</c:v>
                </c:pt>
                <c:pt idx="227">
                  <c:v>3.477200000000002</c:v>
                </c:pt>
                <c:pt idx="228">
                  <c:v>3.490600000000002</c:v>
                </c:pt>
                <c:pt idx="229">
                  <c:v>3.5014000000000016</c:v>
                </c:pt>
                <c:pt idx="230">
                  <c:v>3.5132000000000017</c:v>
                </c:pt>
                <c:pt idx="231">
                  <c:v>3.523800000000002</c:v>
                </c:pt>
                <c:pt idx="232">
                  <c:v>3.5316000000000014</c:v>
                </c:pt>
                <c:pt idx="233">
                  <c:v>3.542400000000001</c:v>
                </c:pt>
                <c:pt idx="234">
                  <c:v>3.5548000000000006</c:v>
                </c:pt>
                <c:pt idx="235">
                  <c:v>3.5678</c:v>
                </c:pt>
                <c:pt idx="236">
                  <c:v>3.583</c:v>
                </c:pt>
                <c:pt idx="237">
                  <c:v>3.599</c:v>
                </c:pt>
                <c:pt idx="238">
                  <c:v>3.6156</c:v>
                </c:pt>
                <c:pt idx="239">
                  <c:v>3.6342000000000003</c:v>
                </c:pt>
                <c:pt idx="240">
                  <c:v>3.6548000000000003</c:v>
                </c:pt>
                <c:pt idx="241">
                  <c:v>3.6744000000000003</c:v>
                </c:pt>
                <c:pt idx="242">
                  <c:v>3.6916000000000007</c:v>
                </c:pt>
                <c:pt idx="243">
                  <c:v>3.7094000000000005</c:v>
                </c:pt>
                <c:pt idx="244">
                  <c:v>3.726600000000001</c:v>
                </c:pt>
                <c:pt idx="245">
                  <c:v>3.7406</c:v>
                </c:pt>
                <c:pt idx="246">
                  <c:v>3.7563999999999997</c:v>
                </c:pt>
                <c:pt idx="247">
                  <c:v>3.7702000000000004</c:v>
                </c:pt>
                <c:pt idx="248">
                  <c:v>3.7816</c:v>
                </c:pt>
                <c:pt idx="249">
                  <c:v>3.790400000000001</c:v>
                </c:pt>
                <c:pt idx="250">
                  <c:v>3.7992000000000012</c:v>
                </c:pt>
                <c:pt idx="251">
                  <c:v>3.8052000000000015</c:v>
                </c:pt>
                <c:pt idx="252">
                  <c:v>3.8104000000000013</c:v>
                </c:pt>
                <c:pt idx="253">
                  <c:v>3.818000000000002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(AUD)</a:t>
                </a:r>
              </a:p>
            </c:rich>
          </c:tx>
          <c:overlay val="0"/>
        </c:title>
        <c:numFmt formatCode="\$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indexed capital comparison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Index (1 Jul 2025 = 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ex-date dividend yields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P/E snapshot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P/E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total-return portfolio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Portfolio value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closing-price series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Close</c:v>
          </c:tx>
          <c:marker>
            <c:symbol val="none"/>
          </c:marker>
          <c:cat>
            <c:numRef>
              <c:f>'Single Trade'!$A$41:$A$294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'Single Trade'!$B$41:$B$294</c:f>
              <c:numCache>
                <c:formatCode>\$0.000</c:formatCode>
                <c:ptCount val="254"/>
                <c:pt idx="0">
                  <c:v>4.61</c:v>
                </c:pt>
                <c:pt idx="1">
                  <c:v>4.66</c:v>
                </c:pt>
                <c:pt idx="2">
                  <c:v>4.72</c:v>
                </c:pt>
                <c:pt idx="3">
                  <c:v>4.71</c:v>
                </c:pt>
                <c:pt idx="4">
                  <c:v>4.85</c:v>
                </c:pt>
                <c:pt idx="5">
                  <c:v>4.82</c:v>
                </c:pt>
                <c:pt idx="6">
                  <c:v>4.92</c:v>
                </c:pt>
                <c:pt idx="7">
                  <c:v>5.04</c:v>
                </c:pt>
                <c:pt idx="8">
                  <c:v>5.08</c:v>
                </c:pt>
                <c:pt idx="9">
                  <c:v>5.07</c:v>
                </c:pt>
                <c:pt idx="10">
                  <c:v>5.08</c:v>
                </c:pt>
                <c:pt idx="11">
                  <c:v>5.01</c:v>
                </c:pt>
                <c:pt idx="12">
                  <c:v>5.11</c:v>
                </c:pt>
                <c:pt idx="13">
                  <c:v>5.17</c:v>
                </c:pt>
                <c:pt idx="14">
                  <c:v>5.15</c:v>
                </c:pt>
                <c:pt idx="15">
                  <c:v>5.18</c:v>
                </c:pt>
                <c:pt idx="16">
                  <c:v>5.25</c:v>
                </c:pt>
                <c:pt idx="17">
                  <c:v>5.16</c:v>
                </c:pt>
                <c:pt idx="18">
                  <c:v>5.2</c:v>
                </c:pt>
                <c:pt idx="19">
                  <c:v>5.24</c:v>
                </c:pt>
                <c:pt idx="20">
                  <c:v>5.23</c:v>
                </c:pt>
                <c:pt idx="21">
                  <c:v>5.26</c:v>
                </c:pt>
                <c:pt idx="22">
                  <c:v>5.25</c:v>
                </c:pt>
                <c:pt idx="23">
                  <c:v>5.25</c:v>
                </c:pt>
                <c:pt idx="24">
                  <c:v>5.24</c:v>
                </c:pt>
                <c:pt idx="25">
                  <c:v>5.28</c:v>
                </c:pt>
                <c:pt idx="26">
                  <c:v>5.29</c:v>
                </c:pt>
                <c:pt idx="27">
                  <c:v>5.33</c:v>
                </c:pt>
                <c:pt idx="28">
                  <c:v>5.38</c:v>
                </c:pt>
                <c:pt idx="29">
                  <c:v>5.42</c:v>
                </c:pt>
                <c:pt idx="30">
                  <c:v>5.42</c:v>
                </c:pt>
                <c:pt idx="31">
                  <c:v>5.47</c:v>
                </c:pt>
                <c:pt idx="32">
                  <c:v>5.51</c:v>
                </c:pt>
                <c:pt idx="33">
                  <c:v>5.6</c:v>
                </c:pt>
                <c:pt idx="34">
                  <c:v>5.63</c:v>
                </c:pt>
                <c:pt idx="35">
                  <c:v>5.59</c:v>
                </c:pt>
                <c:pt idx="36">
                  <c:v>5.59</c:v>
                </c:pt>
                <c:pt idx="37">
                  <c:v>4.5</c:v>
                </c:pt>
                <c:pt idx="38">
                  <c:v>4.59</c:v>
                </c:pt>
                <c:pt idx="39">
                  <c:v>4.74</c:v>
                </c:pt>
                <c:pt idx="40">
                  <c:v>4.78</c:v>
                </c:pt>
                <c:pt idx="41">
                  <c:v>4.76</c:v>
                </c:pt>
                <c:pt idx="42">
                  <c:v>4.56</c:v>
                </c:pt>
                <c:pt idx="43">
                  <c:v>4.57</c:v>
                </c:pt>
                <c:pt idx="44">
                  <c:v>4.46</c:v>
                </c:pt>
                <c:pt idx="45">
                  <c:v>4.38</c:v>
                </c:pt>
                <c:pt idx="46">
                  <c:v>4.38</c:v>
                </c:pt>
                <c:pt idx="47">
                  <c:v>4.39</c:v>
                </c:pt>
                <c:pt idx="48">
                  <c:v>4.41</c:v>
                </c:pt>
                <c:pt idx="49">
                  <c:v>4.38</c:v>
                </c:pt>
                <c:pt idx="50">
                  <c:v>4.24</c:v>
                </c:pt>
                <c:pt idx="51">
                  <c:v>4.18</c:v>
                </c:pt>
                <c:pt idx="52">
                  <c:v>4.05</c:v>
                </c:pt>
                <c:pt idx="53">
                  <c:v>4.01</c:v>
                </c:pt>
                <c:pt idx="54">
                  <c:v>3.99</c:v>
                </c:pt>
                <c:pt idx="55">
                  <c:v>3.94</c:v>
                </c:pt>
                <c:pt idx="56">
                  <c:v>3.92</c:v>
                </c:pt>
                <c:pt idx="57">
                  <c:v>3.88</c:v>
                </c:pt>
                <c:pt idx="58">
                  <c:v>3.85</c:v>
                </c:pt>
                <c:pt idx="59">
                  <c:v>3.79</c:v>
                </c:pt>
                <c:pt idx="60">
                  <c:v>3.73</c:v>
                </c:pt>
                <c:pt idx="61">
                  <c:v>3.71</c:v>
                </c:pt>
                <c:pt idx="62">
                  <c:v>3.66</c:v>
                </c:pt>
                <c:pt idx="63">
                  <c:v>3.65</c:v>
                </c:pt>
                <c:pt idx="64">
                  <c:v>3.64</c:v>
                </c:pt>
                <c:pt idx="65">
                  <c:v>3.57</c:v>
                </c:pt>
                <c:pt idx="66">
                  <c:v>3.53</c:v>
                </c:pt>
                <c:pt idx="67">
                  <c:v>3.6</c:v>
                </c:pt>
                <c:pt idx="68">
                  <c:v>3.64</c:v>
                </c:pt>
                <c:pt idx="69">
                  <c:v>3.63</c:v>
                </c:pt>
                <c:pt idx="70">
                  <c:v>3.59</c:v>
                </c:pt>
                <c:pt idx="71">
                  <c:v>3.62</c:v>
                </c:pt>
                <c:pt idx="72">
                  <c:v>3.59</c:v>
                </c:pt>
                <c:pt idx="73">
                  <c:v>3.64</c:v>
                </c:pt>
                <c:pt idx="74">
                  <c:v>3.57</c:v>
                </c:pt>
                <c:pt idx="75">
                  <c:v>3.52</c:v>
                </c:pt>
                <c:pt idx="76">
                  <c:v>3.55</c:v>
                </c:pt>
                <c:pt idx="77">
                  <c:v>3.54</c:v>
                </c:pt>
                <c:pt idx="78">
                  <c:v>3.52</c:v>
                </c:pt>
                <c:pt idx="79">
                  <c:v>3.48</c:v>
                </c:pt>
                <c:pt idx="80">
                  <c:v>3.52</c:v>
                </c:pt>
                <c:pt idx="81">
                  <c:v>3.52</c:v>
                </c:pt>
                <c:pt idx="82">
                  <c:v>3.59</c:v>
                </c:pt>
                <c:pt idx="83">
                  <c:v>3.68</c:v>
                </c:pt>
                <c:pt idx="84">
                  <c:v>3.79</c:v>
                </c:pt>
                <c:pt idx="85">
                  <c:v>3.72</c:v>
                </c:pt>
                <c:pt idx="86">
                  <c:v>3.66</c:v>
                </c:pt>
                <c:pt idx="87">
                  <c:v>3.64</c:v>
                </c:pt>
                <c:pt idx="88">
                  <c:v>3.69</c:v>
                </c:pt>
                <c:pt idx="89">
                  <c:v>3.7</c:v>
                </c:pt>
                <c:pt idx="90">
                  <c:v>3.81</c:v>
                </c:pt>
                <c:pt idx="91">
                  <c:v>3.7</c:v>
                </c:pt>
                <c:pt idx="92">
                  <c:v>3.5</c:v>
                </c:pt>
                <c:pt idx="93">
                  <c:v>3.6</c:v>
                </c:pt>
                <c:pt idx="94">
                  <c:v>3.64</c:v>
                </c:pt>
                <c:pt idx="95">
                  <c:v>3.59</c:v>
                </c:pt>
                <c:pt idx="96">
                  <c:v>3.72</c:v>
                </c:pt>
                <c:pt idx="97">
                  <c:v>3.66</c:v>
                </c:pt>
                <c:pt idx="98">
                  <c:v>3.6</c:v>
                </c:pt>
                <c:pt idx="99">
                  <c:v>3.63</c:v>
                </c:pt>
                <c:pt idx="100">
                  <c:v>3.59</c:v>
                </c:pt>
                <c:pt idx="101">
                  <c:v>3.51</c:v>
                </c:pt>
                <c:pt idx="102">
                  <c:v>3.6</c:v>
                </c:pt>
                <c:pt idx="103">
                  <c:v>3.47</c:v>
                </c:pt>
                <c:pt idx="104">
                  <c:v>3.51</c:v>
                </c:pt>
                <c:pt idx="105">
                  <c:v>3.47</c:v>
                </c:pt>
                <c:pt idx="106">
                  <c:v>3.48</c:v>
                </c:pt>
                <c:pt idx="107">
                  <c:v>3.48</c:v>
                </c:pt>
                <c:pt idx="108">
                  <c:v>3.52</c:v>
                </c:pt>
                <c:pt idx="109">
                  <c:v>3.57</c:v>
                </c:pt>
                <c:pt idx="110">
                  <c:v>3.58</c:v>
                </c:pt>
                <c:pt idx="111">
                  <c:v>3.49</c:v>
                </c:pt>
                <c:pt idx="112">
                  <c:v>3.46</c:v>
                </c:pt>
                <c:pt idx="113">
                  <c:v>3.47</c:v>
                </c:pt>
                <c:pt idx="114">
                  <c:v>3.51</c:v>
                </c:pt>
                <c:pt idx="115">
                  <c:v>3.46</c:v>
                </c:pt>
                <c:pt idx="116">
                  <c:v>3.42</c:v>
                </c:pt>
                <c:pt idx="117">
                  <c:v>3.42</c:v>
                </c:pt>
                <c:pt idx="118">
                  <c:v>3.39</c:v>
                </c:pt>
                <c:pt idx="119">
                  <c:v>3.31</c:v>
                </c:pt>
                <c:pt idx="120">
                  <c:v>3.29</c:v>
                </c:pt>
                <c:pt idx="121">
                  <c:v>3.3</c:v>
                </c:pt>
                <c:pt idx="122">
                  <c:v>3.34</c:v>
                </c:pt>
                <c:pt idx="123">
                  <c:v>3.31</c:v>
                </c:pt>
                <c:pt idx="124">
                  <c:v>3.44</c:v>
                </c:pt>
                <c:pt idx="125">
                  <c:v>3.45</c:v>
                </c:pt>
                <c:pt idx="126">
                  <c:v>3.49</c:v>
                </c:pt>
                <c:pt idx="127">
                  <c:v>3.54</c:v>
                </c:pt>
                <c:pt idx="128">
                  <c:v>3.52</c:v>
                </c:pt>
                <c:pt idx="129">
                  <c:v>3.52</c:v>
                </c:pt>
                <c:pt idx="130">
                  <c:v>3.59</c:v>
                </c:pt>
                <c:pt idx="131">
                  <c:v>3.55</c:v>
                </c:pt>
                <c:pt idx="132">
                  <c:v>3.53</c:v>
                </c:pt>
                <c:pt idx="133">
                  <c:v>3.6</c:v>
                </c:pt>
                <c:pt idx="134">
                  <c:v>3.61</c:v>
                </c:pt>
                <c:pt idx="135">
                  <c:v>3.67</c:v>
                </c:pt>
                <c:pt idx="136">
                  <c:v>3.75</c:v>
                </c:pt>
                <c:pt idx="137">
                  <c:v>3.75</c:v>
                </c:pt>
                <c:pt idx="138">
                  <c:v>3.75</c:v>
                </c:pt>
                <c:pt idx="139">
                  <c:v>3.71</c:v>
                </c:pt>
                <c:pt idx="140">
                  <c:v>3.79</c:v>
                </c:pt>
                <c:pt idx="141">
                  <c:v>3.82</c:v>
                </c:pt>
                <c:pt idx="142">
                  <c:v>3.75</c:v>
                </c:pt>
                <c:pt idx="143">
                  <c:v>3.66</c:v>
                </c:pt>
                <c:pt idx="144">
                  <c:v>3.76</c:v>
                </c:pt>
                <c:pt idx="145">
                  <c:v>3.75</c:v>
                </c:pt>
                <c:pt idx="146">
                  <c:v>3.78</c:v>
                </c:pt>
                <c:pt idx="147">
                  <c:v>3.75</c:v>
                </c:pt>
                <c:pt idx="148">
                  <c:v>3.78</c:v>
                </c:pt>
                <c:pt idx="149">
                  <c:v>3.74</c:v>
                </c:pt>
                <c:pt idx="150">
                  <c:v>3.69</c:v>
                </c:pt>
                <c:pt idx="151">
                  <c:v>3.66</c:v>
                </c:pt>
                <c:pt idx="152">
                  <c:v>3.54</c:v>
                </c:pt>
                <c:pt idx="153">
                  <c:v>3.57</c:v>
                </c:pt>
                <c:pt idx="154">
                  <c:v>3.5</c:v>
                </c:pt>
                <c:pt idx="155">
                  <c:v>3.52</c:v>
                </c:pt>
                <c:pt idx="156">
                  <c:v>3.54</c:v>
                </c:pt>
                <c:pt idx="157">
                  <c:v>3.61</c:v>
                </c:pt>
                <c:pt idx="158">
                  <c:v>3.58</c:v>
                </c:pt>
                <c:pt idx="159">
                  <c:v>3.42</c:v>
                </c:pt>
                <c:pt idx="160">
                  <c:v>3.43</c:v>
                </c:pt>
                <c:pt idx="161">
                  <c:v>3.38</c:v>
                </c:pt>
                <c:pt idx="162">
                  <c:v>3.38</c:v>
                </c:pt>
                <c:pt idx="163">
                  <c:v>3.81</c:v>
                </c:pt>
                <c:pt idx="164">
                  <c:v>3.69</c:v>
                </c:pt>
                <c:pt idx="165">
                  <c:v>3.67</c:v>
                </c:pt>
                <c:pt idx="166">
                  <c:v>3.65</c:v>
                </c:pt>
                <c:pt idx="167">
                  <c:v>3.76</c:v>
                </c:pt>
                <c:pt idx="168">
                  <c:v>3.54</c:v>
                </c:pt>
                <c:pt idx="169">
                  <c:v>3.58</c:v>
                </c:pt>
                <c:pt idx="170">
                  <c:v>3.58</c:v>
                </c:pt>
                <c:pt idx="171">
                  <c:v>3.59</c:v>
                </c:pt>
                <c:pt idx="172">
                  <c:v>3.42</c:v>
                </c:pt>
                <c:pt idx="173">
                  <c:v>3.41</c:v>
                </c:pt>
                <c:pt idx="174">
                  <c:v>3.44</c:v>
                </c:pt>
                <c:pt idx="175">
                  <c:v>3.31</c:v>
                </c:pt>
                <c:pt idx="176">
                  <c:v>3.35</c:v>
                </c:pt>
                <c:pt idx="177">
                  <c:v>3.39</c:v>
                </c:pt>
                <c:pt idx="178">
                  <c:v>3.19</c:v>
                </c:pt>
                <c:pt idx="179">
                  <c:v>3.27</c:v>
                </c:pt>
                <c:pt idx="180">
                  <c:v>3.27</c:v>
                </c:pt>
                <c:pt idx="181">
                  <c:v>3.28</c:v>
                </c:pt>
                <c:pt idx="182">
                  <c:v>3.39</c:v>
                </c:pt>
                <c:pt idx="183">
                  <c:v>3.31</c:v>
                </c:pt>
                <c:pt idx="184">
                  <c:v>3.26</c:v>
                </c:pt>
                <c:pt idx="185">
                  <c:v>3.24</c:v>
                </c:pt>
                <c:pt idx="186">
                  <c:v>3.2</c:v>
                </c:pt>
                <c:pt idx="187">
                  <c:v>3.24</c:v>
                </c:pt>
                <c:pt idx="188">
                  <c:v>3.19</c:v>
                </c:pt>
                <c:pt idx="189">
                  <c:v>3.24</c:v>
                </c:pt>
                <c:pt idx="190">
                  <c:v>3.21</c:v>
                </c:pt>
                <c:pt idx="191">
                  <c:v>3.26</c:v>
                </c:pt>
                <c:pt idx="192">
                  <c:v>3.38</c:v>
                </c:pt>
                <c:pt idx="193">
                  <c:v>3.29</c:v>
                </c:pt>
                <c:pt idx="194">
                  <c:v>3.35</c:v>
                </c:pt>
                <c:pt idx="195">
                  <c:v>3.46</c:v>
                </c:pt>
                <c:pt idx="196">
                  <c:v>3.4</c:v>
                </c:pt>
                <c:pt idx="197">
                  <c:v>3.46</c:v>
                </c:pt>
                <c:pt idx="198">
                  <c:v>3.42</c:v>
                </c:pt>
                <c:pt idx="199">
                  <c:v>3.42</c:v>
                </c:pt>
                <c:pt idx="200">
                  <c:v>3.42</c:v>
                </c:pt>
                <c:pt idx="201">
                  <c:v>3.5</c:v>
                </c:pt>
                <c:pt idx="202">
                  <c:v>3.49</c:v>
                </c:pt>
                <c:pt idx="203">
                  <c:v>3.48</c:v>
                </c:pt>
                <c:pt idx="204">
                  <c:v>3.51</c:v>
                </c:pt>
                <c:pt idx="205">
                  <c:v>3.49</c:v>
                </c:pt>
                <c:pt idx="206">
                  <c:v>3.51</c:v>
                </c:pt>
                <c:pt idx="207">
                  <c:v>3.56</c:v>
                </c:pt>
                <c:pt idx="208">
                  <c:v>3.59</c:v>
                </c:pt>
                <c:pt idx="209">
                  <c:v>3.56</c:v>
                </c:pt>
                <c:pt idx="210">
                  <c:v>3.61</c:v>
                </c:pt>
                <c:pt idx="211">
                  <c:v>3.63</c:v>
                </c:pt>
                <c:pt idx="212">
                  <c:v>3.73</c:v>
                </c:pt>
                <c:pt idx="213">
                  <c:v>3.68</c:v>
                </c:pt>
                <c:pt idx="214">
                  <c:v>3.73</c:v>
                </c:pt>
                <c:pt idx="215">
                  <c:v>3.83</c:v>
                </c:pt>
                <c:pt idx="216">
                  <c:v>3.83</c:v>
                </c:pt>
                <c:pt idx="217">
                  <c:v>3.74</c:v>
                </c:pt>
                <c:pt idx="218">
                  <c:v>3.77</c:v>
                </c:pt>
                <c:pt idx="219">
                  <c:v>3.58</c:v>
                </c:pt>
                <c:pt idx="220">
                  <c:v>3.55</c:v>
                </c:pt>
                <c:pt idx="221">
                  <c:v>3.47</c:v>
                </c:pt>
                <c:pt idx="222">
                  <c:v>3.52</c:v>
                </c:pt>
                <c:pt idx="223">
                  <c:v>3.53</c:v>
                </c:pt>
                <c:pt idx="224">
                  <c:v>3.63</c:v>
                </c:pt>
                <c:pt idx="225">
                  <c:v>3.62</c:v>
                </c:pt>
                <c:pt idx="226">
                  <c:v>3.76</c:v>
                </c:pt>
                <c:pt idx="227">
                  <c:v>3.81</c:v>
                </c:pt>
                <c:pt idx="228">
                  <c:v>3.86</c:v>
                </c:pt>
                <c:pt idx="229">
                  <c:v>3.81</c:v>
                </c:pt>
                <c:pt idx="230">
                  <c:v>3.86</c:v>
                </c:pt>
                <c:pt idx="231">
                  <c:v>3.81</c:v>
                </c:pt>
                <c:pt idx="232">
                  <c:v>3.78</c:v>
                </c:pt>
                <c:pt idx="233">
                  <c:v>3.85</c:v>
                </c:pt>
                <c:pt idx="234">
                  <c:v>3.88</c:v>
                </c:pt>
                <c:pt idx="235">
                  <c:v>3.89</c:v>
                </c:pt>
                <c:pt idx="236">
                  <c:v>3.96</c:v>
                </c:pt>
                <c:pt idx="237">
                  <c:v>4.04</c:v>
                </c:pt>
                <c:pt idx="238">
                  <c:v>4.02</c:v>
                </c:pt>
                <c:pt idx="239">
                  <c:v>4.17</c:v>
                </c:pt>
                <c:pt idx="240">
                  <c:v>4.24</c:v>
                </c:pt>
                <c:pt idx="241">
                  <c:v>4.24</c:v>
                </c:pt>
                <c:pt idx="242">
                  <c:v>4.24</c:v>
                </c:pt>
                <c:pt idx="243">
                  <c:v>4.18</c:v>
                </c:pt>
                <c:pt idx="244">
                  <c:v>4.21</c:v>
                </c:pt>
                <c:pt idx="245">
                  <c:v>4.16</c:v>
                </c:pt>
                <c:pt idx="246">
                  <c:v>4.19</c:v>
                </c:pt>
                <c:pt idx="247">
                  <c:v>4.15</c:v>
                </c:pt>
                <c:pt idx="248">
                  <c:v>3.99</c:v>
                </c:pt>
                <c:pt idx="249">
                  <c:v>3.86</c:v>
                </c:pt>
                <c:pt idx="250">
                  <c:v>3.86</c:v>
                </c:pt>
                <c:pt idx="251">
                  <c:v>3.8</c:v>
                </c:pt>
                <c:pt idx="252">
                  <c:v>3.75</c:v>
                </c:pt>
                <c:pt idx="253">
                  <c:v>3.86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Close (AUD)</a:t>
                </a:r>
              </a:p>
            </c:rich>
          </c:tx>
          <c:overlay val="0"/>
        </c:title>
        <c:numFmt formatCode="\$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strategy comparison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Portfolio value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Editable moving-average trend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Close</c:v>
          </c:tx>
          <c:marker>
            <c:symbol val="none"/>
          </c:marker>
          <c:cat>
            <c:numRef>
              <c:f>'Trend &amp; Risk'!$A$41:$A$294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'Trend &amp; Risk'!$B$41:$B$294</c:f>
              <c:numCache>
                <c:formatCode>\$0.000</c:formatCode>
                <c:ptCount val="254"/>
                <c:pt idx="0">
                  <c:v>4.61</c:v>
                </c:pt>
                <c:pt idx="1">
                  <c:v>4.66</c:v>
                </c:pt>
                <c:pt idx="2">
                  <c:v>4.72</c:v>
                </c:pt>
                <c:pt idx="3">
                  <c:v>4.71</c:v>
                </c:pt>
                <c:pt idx="4">
                  <c:v>4.85</c:v>
                </c:pt>
                <c:pt idx="5">
                  <c:v>4.82</c:v>
                </c:pt>
                <c:pt idx="6">
                  <c:v>4.92</c:v>
                </c:pt>
                <c:pt idx="7">
                  <c:v>5.04</c:v>
                </c:pt>
                <c:pt idx="8">
                  <c:v>5.08</c:v>
                </c:pt>
                <c:pt idx="9">
                  <c:v>5.07</c:v>
                </c:pt>
                <c:pt idx="10">
                  <c:v>5.08</c:v>
                </c:pt>
                <c:pt idx="11">
                  <c:v>5.01</c:v>
                </c:pt>
                <c:pt idx="12">
                  <c:v>5.11</c:v>
                </c:pt>
                <c:pt idx="13">
                  <c:v>5.17</c:v>
                </c:pt>
                <c:pt idx="14">
                  <c:v>5.15</c:v>
                </c:pt>
                <c:pt idx="15">
                  <c:v>5.18</c:v>
                </c:pt>
                <c:pt idx="16">
                  <c:v>5.25</c:v>
                </c:pt>
                <c:pt idx="17">
                  <c:v>5.16</c:v>
                </c:pt>
                <c:pt idx="18">
                  <c:v>5.2</c:v>
                </c:pt>
                <c:pt idx="19">
                  <c:v>5.24</c:v>
                </c:pt>
                <c:pt idx="20">
                  <c:v>5.23</c:v>
                </c:pt>
                <c:pt idx="21">
                  <c:v>5.26</c:v>
                </c:pt>
                <c:pt idx="22">
                  <c:v>5.25</c:v>
                </c:pt>
                <c:pt idx="23">
                  <c:v>5.25</c:v>
                </c:pt>
                <c:pt idx="24">
                  <c:v>5.24</c:v>
                </c:pt>
                <c:pt idx="25">
                  <c:v>5.28</c:v>
                </c:pt>
                <c:pt idx="26">
                  <c:v>5.29</c:v>
                </c:pt>
                <c:pt idx="27">
                  <c:v>5.33</c:v>
                </c:pt>
                <c:pt idx="28">
                  <c:v>5.38</c:v>
                </c:pt>
                <c:pt idx="29">
                  <c:v>5.42</c:v>
                </c:pt>
                <c:pt idx="30">
                  <c:v>5.42</c:v>
                </c:pt>
                <c:pt idx="31">
                  <c:v>5.47</c:v>
                </c:pt>
                <c:pt idx="32">
                  <c:v>5.51</c:v>
                </c:pt>
                <c:pt idx="33">
                  <c:v>5.6</c:v>
                </c:pt>
                <c:pt idx="34">
                  <c:v>5.63</c:v>
                </c:pt>
                <c:pt idx="35">
                  <c:v>5.59</c:v>
                </c:pt>
                <c:pt idx="36">
                  <c:v>5.59</c:v>
                </c:pt>
                <c:pt idx="37">
                  <c:v>4.5</c:v>
                </c:pt>
                <c:pt idx="38">
                  <c:v>4.59</c:v>
                </c:pt>
                <c:pt idx="39">
                  <c:v>4.74</c:v>
                </c:pt>
                <c:pt idx="40">
                  <c:v>4.78</c:v>
                </c:pt>
                <c:pt idx="41">
                  <c:v>4.76</c:v>
                </c:pt>
                <c:pt idx="42">
                  <c:v>4.56</c:v>
                </c:pt>
                <c:pt idx="43">
                  <c:v>4.57</c:v>
                </c:pt>
                <c:pt idx="44">
                  <c:v>4.46</c:v>
                </c:pt>
                <c:pt idx="45">
                  <c:v>4.38</c:v>
                </c:pt>
                <c:pt idx="46">
                  <c:v>4.38</c:v>
                </c:pt>
                <c:pt idx="47">
                  <c:v>4.39</c:v>
                </c:pt>
                <c:pt idx="48">
                  <c:v>4.41</c:v>
                </c:pt>
                <c:pt idx="49">
                  <c:v>4.38</c:v>
                </c:pt>
                <c:pt idx="50">
                  <c:v>4.24</c:v>
                </c:pt>
                <c:pt idx="51">
                  <c:v>4.18</c:v>
                </c:pt>
                <c:pt idx="52">
                  <c:v>4.05</c:v>
                </c:pt>
                <c:pt idx="53">
                  <c:v>4.01</c:v>
                </c:pt>
                <c:pt idx="54">
                  <c:v>3.99</c:v>
                </c:pt>
                <c:pt idx="55">
                  <c:v>3.94</c:v>
                </c:pt>
                <c:pt idx="56">
                  <c:v>3.92</c:v>
                </c:pt>
                <c:pt idx="57">
                  <c:v>3.88</c:v>
                </c:pt>
                <c:pt idx="58">
                  <c:v>3.85</c:v>
                </c:pt>
                <c:pt idx="59">
                  <c:v>3.79</c:v>
                </c:pt>
                <c:pt idx="60">
                  <c:v>3.73</c:v>
                </c:pt>
                <c:pt idx="61">
                  <c:v>3.71</c:v>
                </c:pt>
                <c:pt idx="62">
                  <c:v>3.66</c:v>
                </c:pt>
                <c:pt idx="63">
                  <c:v>3.65</c:v>
                </c:pt>
                <c:pt idx="64">
                  <c:v>3.64</c:v>
                </c:pt>
                <c:pt idx="65">
                  <c:v>3.57</c:v>
                </c:pt>
                <c:pt idx="66">
                  <c:v>3.53</c:v>
                </c:pt>
                <c:pt idx="67">
                  <c:v>3.6</c:v>
                </c:pt>
                <c:pt idx="68">
                  <c:v>3.64</c:v>
                </c:pt>
                <c:pt idx="69">
                  <c:v>3.63</c:v>
                </c:pt>
                <c:pt idx="70">
                  <c:v>3.59</c:v>
                </c:pt>
                <c:pt idx="71">
                  <c:v>3.62</c:v>
                </c:pt>
                <c:pt idx="72">
                  <c:v>3.59</c:v>
                </c:pt>
                <c:pt idx="73">
                  <c:v>3.64</c:v>
                </c:pt>
                <c:pt idx="74">
                  <c:v>3.57</c:v>
                </c:pt>
                <c:pt idx="75">
                  <c:v>3.52</c:v>
                </c:pt>
                <c:pt idx="76">
                  <c:v>3.55</c:v>
                </c:pt>
                <c:pt idx="77">
                  <c:v>3.54</c:v>
                </c:pt>
                <c:pt idx="78">
                  <c:v>3.52</c:v>
                </c:pt>
                <c:pt idx="79">
                  <c:v>3.48</c:v>
                </c:pt>
                <c:pt idx="80">
                  <c:v>3.52</c:v>
                </c:pt>
                <c:pt idx="81">
                  <c:v>3.52</c:v>
                </c:pt>
                <c:pt idx="82">
                  <c:v>3.59</c:v>
                </c:pt>
                <c:pt idx="83">
                  <c:v>3.68</c:v>
                </c:pt>
                <c:pt idx="84">
                  <c:v>3.79</c:v>
                </c:pt>
                <c:pt idx="85">
                  <c:v>3.72</c:v>
                </c:pt>
                <c:pt idx="86">
                  <c:v>3.66</c:v>
                </c:pt>
                <c:pt idx="87">
                  <c:v>3.64</c:v>
                </c:pt>
                <c:pt idx="88">
                  <c:v>3.69</c:v>
                </c:pt>
                <c:pt idx="89">
                  <c:v>3.7</c:v>
                </c:pt>
                <c:pt idx="90">
                  <c:v>3.81</c:v>
                </c:pt>
                <c:pt idx="91">
                  <c:v>3.7</c:v>
                </c:pt>
                <c:pt idx="92">
                  <c:v>3.5</c:v>
                </c:pt>
                <c:pt idx="93">
                  <c:v>3.6</c:v>
                </c:pt>
                <c:pt idx="94">
                  <c:v>3.64</c:v>
                </c:pt>
                <c:pt idx="95">
                  <c:v>3.59</c:v>
                </c:pt>
                <c:pt idx="96">
                  <c:v>3.72</c:v>
                </c:pt>
                <c:pt idx="97">
                  <c:v>3.66</c:v>
                </c:pt>
                <c:pt idx="98">
                  <c:v>3.6</c:v>
                </c:pt>
                <c:pt idx="99">
                  <c:v>3.63</c:v>
                </c:pt>
                <c:pt idx="100">
                  <c:v>3.59</c:v>
                </c:pt>
                <c:pt idx="101">
                  <c:v>3.51</c:v>
                </c:pt>
                <c:pt idx="102">
                  <c:v>3.6</c:v>
                </c:pt>
                <c:pt idx="103">
                  <c:v>3.47</c:v>
                </c:pt>
                <c:pt idx="104">
                  <c:v>3.51</c:v>
                </c:pt>
                <c:pt idx="105">
                  <c:v>3.47</c:v>
                </c:pt>
                <c:pt idx="106">
                  <c:v>3.48</c:v>
                </c:pt>
                <c:pt idx="107">
                  <c:v>3.48</c:v>
                </c:pt>
                <c:pt idx="108">
                  <c:v>3.52</c:v>
                </c:pt>
                <c:pt idx="109">
                  <c:v>3.57</c:v>
                </c:pt>
                <c:pt idx="110">
                  <c:v>3.58</c:v>
                </c:pt>
                <c:pt idx="111">
                  <c:v>3.49</c:v>
                </c:pt>
                <c:pt idx="112">
                  <c:v>3.46</c:v>
                </c:pt>
                <c:pt idx="113">
                  <c:v>3.47</c:v>
                </c:pt>
                <c:pt idx="114">
                  <c:v>3.51</c:v>
                </c:pt>
                <c:pt idx="115">
                  <c:v>3.46</c:v>
                </c:pt>
                <c:pt idx="116">
                  <c:v>3.42</c:v>
                </c:pt>
                <c:pt idx="117">
                  <c:v>3.42</c:v>
                </c:pt>
                <c:pt idx="118">
                  <c:v>3.39</c:v>
                </c:pt>
                <c:pt idx="119">
                  <c:v>3.31</c:v>
                </c:pt>
                <c:pt idx="120">
                  <c:v>3.29</c:v>
                </c:pt>
                <c:pt idx="121">
                  <c:v>3.3</c:v>
                </c:pt>
                <c:pt idx="122">
                  <c:v>3.34</c:v>
                </c:pt>
                <c:pt idx="123">
                  <c:v>3.31</c:v>
                </c:pt>
                <c:pt idx="124">
                  <c:v>3.44</c:v>
                </c:pt>
                <c:pt idx="125">
                  <c:v>3.45</c:v>
                </c:pt>
                <c:pt idx="126">
                  <c:v>3.49</c:v>
                </c:pt>
                <c:pt idx="127">
                  <c:v>3.54</c:v>
                </c:pt>
                <c:pt idx="128">
                  <c:v>3.52</c:v>
                </c:pt>
                <c:pt idx="129">
                  <c:v>3.52</c:v>
                </c:pt>
                <c:pt idx="130">
                  <c:v>3.59</c:v>
                </c:pt>
                <c:pt idx="131">
                  <c:v>3.55</c:v>
                </c:pt>
                <c:pt idx="132">
                  <c:v>3.53</c:v>
                </c:pt>
                <c:pt idx="133">
                  <c:v>3.6</c:v>
                </c:pt>
                <c:pt idx="134">
                  <c:v>3.61</c:v>
                </c:pt>
                <c:pt idx="135">
                  <c:v>3.67</c:v>
                </c:pt>
                <c:pt idx="136">
                  <c:v>3.75</c:v>
                </c:pt>
                <c:pt idx="137">
                  <c:v>3.75</c:v>
                </c:pt>
                <c:pt idx="138">
                  <c:v>3.75</c:v>
                </c:pt>
                <c:pt idx="139">
                  <c:v>3.71</c:v>
                </c:pt>
                <c:pt idx="140">
                  <c:v>3.79</c:v>
                </c:pt>
                <c:pt idx="141">
                  <c:v>3.82</c:v>
                </c:pt>
                <c:pt idx="142">
                  <c:v>3.75</c:v>
                </c:pt>
                <c:pt idx="143">
                  <c:v>3.66</c:v>
                </c:pt>
                <c:pt idx="144">
                  <c:v>3.76</c:v>
                </c:pt>
                <c:pt idx="145">
                  <c:v>3.75</c:v>
                </c:pt>
                <c:pt idx="146">
                  <c:v>3.78</c:v>
                </c:pt>
                <c:pt idx="147">
                  <c:v>3.75</c:v>
                </c:pt>
                <c:pt idx="148">
                  <c:v>3.78</c:v>
                </c:pt>
                <c:pt idx="149">
                  <c:v>3.74</c:v>
                </c:pt>
                <c:pt idx="150">
                  <c:v>3.69</c:v>
                </c:pt>
                <c:pt idx="151">
                  <c:v>3.66</c:v>
                </c:pt>
                <c:pt idx="152">
                  <c:v>3.54</c:v>
                </c:pt>
                <c:pt idx="153">
                  <c:v>3.57</c:v>
                </c:pt>
                <c:pt idx="154">
                  <c:v>3.5</c:v>
                </c:pt>
                <c:pt idx="155">
                  <c:v>3.52</c:v>
                </c:pt>
                <c:pt idx="156">
                  <c:v>3.54</c:v>
                </c:pt>
                <c:pt idx="157">
                  <c:v>3.61</c:v>
                </c:pt>
                <c:pt idx="158">
                  <c:v>3.58</c:v>
                </c:pt>
                <c:pt idx="159">
                  <c:v>3.42</c:v>
                </c:pt>
                <c:pt idx="160">
                  <c:v>3.43</c:v>
                </c:pt>
                <c:pt idx="161">
                  <c:v>3.38</c:v>
                </c:pt>
                <c:pt idx="162">
                  <c:v>3.38</c:v>
                </c:pt>
                <c:pt idx="163">
                  <c:v>3.81</c:v>
                </c:pt>
                <c:pt idx="164">
                  <c:v>3.69</c:v>
                </c:pt>
                <c:pt idx="165">
                  <c:v>3.67</c:v>
                </c:pt>
                <c:pt idx="166">
                  <c:v>3.65</c:v>
                </c:pt>
                <c:pt idx="167">
                  <c:v>3.76</c:v>
                </c:pt>
                <c:pt idx="168">
                  <c:v>3.54</c:v>
                </c:pt>
                <c:pt idx="169">
                  <c:v>3.58</c:v>
                </c:pt>
                <c:pt idx="170">
                  <c:v>3.58</c:v>
                </c:pt>
                <c:pt idx="171">
                  <c:v>3.59</c:v>
                </c:pt>
                <c:pt idx="172">
                  <c:v>3.42</c:v>
                </c:pt>
                <c:pt idx="173">
                  <c:v>3.41</c:v>
                </c:pt>
                <c:pt idx="174">
                  <c:v>3.44</c:v>
                </c:pt>
                <c:pt idx="175">
                  <c:v>3.31</c:v>
                </c:pt>
                <c:pt idx="176">
                  <c:v>3.35</c:v>
                </c:pt>
                <c:pt idx="177">
                  <c:v>3.39</c:v>
                </c:pt>
                <c:pt idx="178">
                  <c:v>3.19</c:v>
                </c:pt>
                <c:pt idx="179">
                  <c:v>3.27</c:v>
                </c:pt>
                <c:pt idx="180">
                  <c:v>3.27</c:v>
                </c:pt>
                <c:pt idx="181">
                  <c:v>3.28</c:v>
                </c:pt>
                <c:pt idx="182">
                  <c:v>3.39</c:v>
                </c:pt>
                <c:pt idx="183">
                  <c:v>3.31</c:v>
                </c:pt>
                <c:pt idx="184">
                  <c:v>3.26</c:v>
                </c:pt>
                <c:pt idx="185">
                  <c:v>3.24</c:v>
                </c:pt>
                <c:pt idx="186">
                  <c:v>3.2</c:v>
                </c:pt>
                <c:pt idx="187">
                  <c:v>3.24</c:v>
                </c:pt>
                <c:pt idx="188">
                  <c:v>3.19</c:v>
                </c:pt>
                <c:pt idx="189">
                  <c:v>3.24</c:v>
                </c:pt>
                <c:pt idx="190">
                  <c:v>3.21</c:v>
                </c:pt>
                <c:pt idx="191">
                  <c:v>3.26</c:v>
                </c:pt>
                <c:pt idx="192">
                  <c:v>3.38</c:v>
                </c:pt>
                <c:pt idx="193">
                  <c:v>3.29</c:v>
                </c:pt>
                <c:pt idx="194">
                  <c:v>3.35</c:v>
                </c:pt>
                <c:pt idx="195">
                  <c:v>3.46</c:v>
                </c:pt>
                <c:pt idx="196">
                  <c:v>3.4</c:v>
                </c:pt>
                <c:pt idx="197">
                  <c:v>3.46</c:v>
                </c:pt>
                <c:pt idx="198">
                  <c:v>3.42</c:v>
                </c:pt>
                <c:pt idx="199">
                  <c:v>3.42</c:v>
                </c:pt>
                <c:pt idx="200">
                  <c:v>3.42</c:v>
                </c:pt>
                <c:pt idx="201">
                  <c:v>3.5</c:v>
                </c:pt>
                <c:pt idx="202">
                  <c:v>3.49</c:v>
                </c:pt>
                <c:pt idx="203">
                  <c:v>3.48</c:v>
                </c:pt>
                <c:pt idx="204">
                  <c:v>3.51</c:v>
                </c:pt>
                <c:pt idx="205">
                  <c:v>3.49</c:v>
                </c:pt>
                <c:pt idx="206">
                  <c:v>3.51</c:v>
                </c:pt>
                <c:pt idx="207">
                  <c:v>3.56</c:v>
                </c:pt>
                <c:pt idx="208">
                  <c:v>3.59</c:v>
                </c:pt>
                <c:pt idx="209">
                  <c:v>3.56</c:v>
                </c:pt>
                <c:pt idx="210">
                  <c:v>3.61</c:v>
                </c:pt>
                <c:pt idx="211">
                  <c:v>3.63</c:v>
                </c:pt>
                <c:pt idx="212">
                  <c:v>3.73</c:v>
                </c:pt>
                <c:pt idx="213">
                  <c:v>3.68</c:v>
                </c:pt>
                <c:pt idx="214">
                  <c:v>3.73</c:v>
                </c:pt>
                <c:pt idx="215">
                  <c:v>3.83</c:v>
                </c:pt>
                <c:pt idx="216">
                  <c:v>3.83</c:v>
                </c:pt>
                <c:pt idx="217">
                  <c:v>3.74</c:v>
                </c:pt>
                <c:pt idx="218">
                  <c:v>3.77</c:v>
                </c:pt>
                <c:pt idx="219">
                  <c:v>3.58</c:v>
                </c:pt>
                <c:pt idx="220">
                  <c:v>3.55</c:v>
                </c:pt>
                <c:pt idx="221">
                  <c:v>3.47</c:v>
                </c:pt>
                <c:pt idx="222">
                  <c:v>3.52</c:v>
                </c:pt>
                <c:pt idx="223">
                  <c:v>3.53</c:v>
                </c:pt>
                <c:pt idx="224">
                  <c:v>3.63</c:v>
                </c:pt>
                <c:pt idx="225">
                  <c:v>3.62</c:v>
                </c:pt>
                <c:pt idx="226">
                  <c:v>3.76</c:v>
                </c:pt>
                <c:pt idx="227">
                  <c:v>3.81</c:v>
                </c:pt>
                <c:pt idx="228">
                  <c:v>3.86</c:v>
                </c:pt>
                <c:pt idx="229">
                  <c:v>3.81</c:v>
                </c:pt>
                <c:pt idx="230">
                  <c:v>3.86</c:v>
                </c:pt>
                <c:pt idx="231">
                  <c:v>3.81</c:v>
                </c:pt>
                <c:pt idx="232">
                  <c:v>3.78</c:v>
                </c:pt>
                <c:pt idx="233">
                  <c:v>3.85</c:v>
                </c:pt>
                <c:pt idx="234">
                  <c:v>3.88</c:v>
                </c:pt>
                <c:pt idx="235">
                  <c:v>3.89</c:v>
                </c:pt>
                <c:pt idx="236">
                  <c:v>3.96</c:v>
                </c:pt>
                <c:pt idx="237">
                  <c:v>4.04</c:v>
                </c:pt>
                <c:pt idx="238">
                  <c:v>4.02</c:v>
                </c:pt>
                <c:pt idx="239">
                  <c:v>4.17</c:v>
                </c:pt>
                <c:pt idx="240">
                  <c:v>4.24</c:v>
                </c:pt>
                <c:pt idx="241">
                  <c:v>4.24</c:v>
                </c:pt>
                <c:pt idx="242">
                  <c:v>4.24</c:v>
                </c:pt>
                <c:pt idx="243">
                  <c:v>4.18</c:v>
                </c:pt>
                <c:pt idx="244">
                  <c:v>4.21</c:v>
                </c:pt>
                <c:pt idx="245">
                  <c:v>4.16</c:v>
                </c:pt>
                <c:pt idx="246">
                  <c:v>4.19</c:v>
                </c:pt>
                <c:pt idx="247">
                  <c:v>4.15</c:v>
                </c:pt>
                <c:pt idx="248">
                  <c:v>3.99</c:v>
                </c:pt>
                <c:pt idx="249">
                  <c:v>3.86</c:v>
                </c:pt>
                <c:pt idx="250">
                  <c:v>3.86</c:v>
                </c:pt>
                <c:pt idx="251">
                  <c:v>3.8</c:v>
                </c:pt>
                <c:pt idx="252">
                  <c:v>3.75</c:v>
                </c:pt>
                <c:pt idx="253">
                  <c:v>3.86</c:v>
                </c:pt>
              </c:numCache>
            </c:numRef>
          </c:val>
          <c:smooth val="0"/>
        </c:ser>
        <c:ser>
          <c:idx val="1"/>
          <c:order val="1"/>
          <c:tx>
            <c:v>MA20</c:v>
          </c:tx>
          <c:marker>
            <c:symbol val="none"/>
          </c:marker>
          <c:cat>
            <c:numRef>
              <c:f>'Trend &amp; Risk'!$A$41:$A$294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'Trend &amp; Risk'!$C$41:$C$294</c:f>
              <c:numCache>
                <c:formatCode>\$0.000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5.0015</c:v>
                </c:pt>
                <c:pt idx="20">
                  <c:v>5.0325</c:v>
                </c:pt>
                <c:pt idx="21">
                  <c:v>5.0625</c:v>
                </c:pt>
                <c:pt idx="22">
                  <c:v>5.089</c:v>
                </c:pt>
                <c:pt idx="23">
                  <c:v>5.116</c:v>
                </c:pt>
                <c:pt idx="24">
                  <c:v>5.1354999999999995</c:v>
                </c:pt>
                <c:pt idx="25">
                  <c:v>5.1585</c:v>
                </c:pt>
                <c:pt idx="26">
                  <c:v>5.1770000000000005</c:v>
                </c:pt>
                <c:pt idx="27">
                  <c:v>5.1915000000000004</c:v>
                </c:pt>
                <c:pt idx="28">
                  <c:v>5.2065</c:v>
                </c:pt>
                <c:pt idx="29">
                  <c:v>5.223999999999999</c:v>
                </c:pt>
                <c:pt idx="30">
                  <c:v>5.2410000000000005</c:v>
                </c:pt>
                <c:pt idx="31">
                  <c:v>5.264</c:v>
                </c:pt>
                <c:pt idx="32">
                  <c:v>5.284000000000001</c:v>
                </c:pt>
                <c:pt idx="33">
                  <c:v>5.3055</c:v>
                </c:pt>
                <c:pt idx="34">
                  <c:v>5.3295</c:v>
                </c:pt>
                <c:pt idx="35">
                  <c:v>5.35</c:v>
                </c:pt>
                <c:pt idx="36">
                  <c:v>5.367</c:v>
                </c:pt>
                <c:pt idx="37">
                  <c:v>5.3340000000000005</c:v>
                </c:pt>
                <c:pt idx="38">
                  <c:v>5.3035000000000005</c:v>
                </c:pt>
                <c:pt idx="39">
                  <c:v>5.2785</c:v>
                </c:pt>
                <c:pt idx="40">
                  <c:v>5.256</c:v>
                </c:pt>
                <c:pt idx="41">
                  <c:v>5.231</c:v>
                </c:pt>
                <c:pt idx="42">
                  <c:v>5.1965</c:v>
                </c:pt>
                <c:pt idx="43">
                  <c:v>5.1625</c:v>
                </c:pt>
                <c:pt idx="44">
                  <c:v>5.123500000000001</c:v>
                </c:pt>
                <c:pt idx="45">
                  <c:v>5.0785</c:v>
                </c:pt>
                <c:pt idx="46">
                  <c:v>5.033</c:v>
                </c:pt>
                <c:pt idx="47">
                  <c:v>4.986</c:v>
                </c:pt>
                <c:pt idx="48">
                  <c:v>4.9375</c:v>
                </c:pt>
                <c:pt idx="49">
                  <c:v>4.885499999999999</c:v>
                </c:pt>
                <c:pt idx="50">
                  <c:v>4.826499999999999</c:v>
                </c:pt>
                <c:pt idx="51">
                  <c:v>4.761999999999999</c:v>
                </c:pt>
                <c:pt idx="52">
                  <c:v>4.688999999999999</c:v>
                </c:pt>
                <c:pt idx="53">
                  <c:v>4.6095</c:v>
                </c:pt>
                <c:pt idx="54">
                  <c:v>4.5275</c:v>
                </c:pt>
                <c:pt idx="55">
                  <c:v>4.444999999999999</c:v>
                </c:pt>
                <c:pt idx="56">
                  <c:v>4.361500000000001</c:v>
                </c:pt>
                <c:pt idx="57">
                  <c:v>4.3305</c:v>
                </c:pt>
                <c:pt idx="58">
                  <c:v>4.2935</c:v>
                </c:pt>
                <c:pt idx="59">
                  <c:v>4.2459999999999996</c:v>
                </c:pt>
                <c:pt idx="60">
                  <c:v>4.1935</c:v>
                </c:pt>
                <c:pt idx="61">
                  <c:v>4.141</c:v>
                </c:pt>
                <c:pt idx="62">
                  <c:v>4.096</c:v>
                </c:pt>
                <c:pt idx="63">
                  <c:v>4.05</c:v>
                </c:pt>
                <c:pt idx="64">
                  <c:v>4.0089999999999995</c:v>
                </c:pt>
                <c:pt idx="65">
                  <c:v>3.9684999999999997</c:v>
                </c:pt>
                <c:pt idx="66">
                  <c:v>3.9260000000000006</c:v>
                </c:pt>
                <c:pt idx="67">
                  <c:v>3.8864999999999994</c:v>
                </c:pt>
                <c:pt idx="68">
                  <c:v>3.848</c:v>
                </c:pt>
                <c:pt idx="69">
                  <c:v>3.8104999999999998</c:v>
                </c:pt>
                <c:pt idx="70">
                  <c:v>3.778</c:v>
                </c:pt>
                <c:pt idx="71">
                  <c:v>3.75</c:v>
                </c:pt>
                <c:pt idx="72">
                  <c:v>3.727000000000001</c:v>
                </c:pt>
                <c:pt idx="73">
                  <c:v>3.708500000000001</c:v>
                </c:pt>
                <c:pt idx="74">
                  <c:v>3.6875</c:v>
                </c:pt>
                <c:pt idx="75">
                  <c:v>3.666499999999999</c:v>
                </c:pt>
                <c:pt idx="76">
                  <c:v>3.647999999999999</c:v>
                </c:pt>
                <c:pt idx="77">
                  <c:v>3.6310000000000002</c:v>
                </c:pt>
                <c:pt idx="78">
                  <c:v>3.6145000000000005</c:v>
                </c:pt>
                <c:pt idx="79">
                  <c:v>3.599</c:v>
                </c:pt>
                <c:pt idx="80">
                  <c:v>3.5885</c:v>
                </c:pt>
                <c:pt idx="81">
                  <c:v>3.5789999999999997</c:v>
                </c:pt>
                <c:pt idx="82">
                  <c:v>3.5755000000000003</c:v>
                </c:pt>
                <c:pt idx="83">
                  <c:v>3.5770000000000004</c:v>
                </c:pt>
                <c:pt idx="84">
                  <c:v>3.5845000000000007</c:v>
                </c:pt>
                <c:pt idx="85">
                  <c:v>3.592000000000001</c:v>
                </c:pt>
                <c:pt idx="86">
                  <c:v>3.5985</c:v>
                </c:pt>
                <c:pt idx="87">
                  <c:v>3.6005000000000003</c:v>
                </c:pt>
                <c:pt idx="88">
                  <c:v>3.603</c:v>
                </c:pt>
                <c:pt idx="89">
                  <c:v>3.6064999999999996</c:v>
                </c:pt>
                <c:pt idx="90">
                  <c:v>3.6175000000000006</c:v>
                </c:pt>
                <c:pt idx="91">
                  <c:v>3.6215</c:v>
                </c:pt>
                <c:pt idx="92">
                  <c:v>3.617</c:v>
                </c:pt>
                <c:pt idx="93">
                  <c:v>3.6149999999999998</c:v>
                </c:pt>
                <c:pt idx="94">
                  <c:v>3.6185</c:v>
                </c:pt>
                <c:pt idx="95">
                  <c:v>3.622</c:v>
                </c:pt>
                <c:pt idx="96">
                  <c:v>3.6305</c:v>
                </c:pt>
                <c:pt idx="97">
                  <c:v>3.6365000000000003</c:v>
                </c:pt>
                <c:pt idx="98">
                  <c:v>3.6404999999999994</c:v>
                </c:pt>
                <c:pt idx="99">
                  <c:v>3.6479999999999997</c:v>
                </c:pt>
                <c:pt idx="100">
                  <c:v>3.6515</c:v>
                </c:pt>
                <c:pt idx="101">
                  <c:v>3.6510000000000007</c:v>
                </c:pt>
                <c:pt idx="102">
                  <c:v>3.6515</c:v>
                </c:pt>
                <c:pt idx="103">
                  <c:v>3.6409999999999996</c:v>
                </c:pt>
                <c:pt idx="104">
                  <c:v>3.6270000000000002</c:v>
                </c:pt>
                <c:pt idx="105">
                  <c:v>3.6145000000000005</c:v>
                </c:pt>
                <c:pt idx="106">
                  <c:v>3.6055000000000006</c:v>
                </c:pt>
                <c:pt idx="107">
                  <c:v>3.597500000000001</c:v>
                </c:pt>
                <c:pt idx="108">
                  <c:v>3.589</c:v>
                </c:pt>
                <c:pt idx="109">
                  <c:v>3.5824999999999996</c:v>
                </c:pt>
                <c:pt idx="110">
                  <c:v>3.5709999999999993</c:v>
                </c:pt>
                <c:pt idx="111">
                  <c:v>3.560499999999999</c:v>
                </c:pt>
                <c:pt idx="112">
                  <c:v>3.5584999999999996</c:v>
                </c:pt>
                <c:pt idx="113">
                  <c:v>3.5519999999999987</c:v>
                </c:pt>
                <c:pt idx="114">
                  <c:v>3.5454999999999997</c:v>
                </c:pt>
                <c:pt idx="115">
                  <c:v>3.5389999999999993</c:v>
                </c:pt>
                <c:pt idx="116">
                  <c:v>3.5239999999999996</c:v>
                </c:pt>
                <c:pt idx="117">
                  <c:v>3.5119999999999996</c:v>
                </c:pt>
                <c:pt idx="118">
                  <c:v>3.5015</c:v>
                </c:pt>
                <c:pt idx="119">
                  <c:v>3.4854999999999996</c:v>
                </c:pt>
                <c:pt idx="120">
                  <c:v>3.4705000000000004</c:v>
                </c:pt>
                <c:pt idx="121">
                  <c:v>3.46</c:v>
                </c:pt>
                <c:pt idx="122">
                  <c:v>3.4470000000000005</c:v>
                </c:pt>
                <c:pt idx="123">
                  <c:v>3.439</c:v>
                </c:pt>
                <c:pt idx="124">
                  <c:v>3.4355</c:v>
                </c:pt>
                <c:pt idx="125">
                  <c:v>3.4345000000000008</c:v>
                </c:pt>
                <c:pt idx="126">
                  <c:v>3.435</c:v>
                </c:pt>
                <c:pt idx="127">
                  <c:v>3.438</c:v>
                </c:pt>
                <c:pt idx="128">
                  <c:v>3.438</c:v>
                </c:pt>
                <c:pt idx="129">
                  <c:v>3.4354999999999998</c:v>
                </c:pt>
                <c:pt idx="130">
                  <c:v>3.436000000000001</c:v>
                </c:pt>
                <c:pt idx="131">
                  <c:v>3.439000000000001</c:v>
                </c:pt>
                <c:pt idx="132">
                  <c:v>3.4425000000000003</c:v>
                </c:pt>
                <c:pt idx="133">
                  <c:v>3.4490000000000003</c:v>
                </c:pt>
                <c:pt idx="134">
                  <c:v>3.4539999999999997</c:v>
                </c:pt>
                <c:pt idx="135">
                  <c:v>3.464500000000001</c:v>
                </c:pt>
                <c:pt idx="136">
                  <c:v>3.4810000000000003</c:v>
                </c:pt>
                <c:pt idx="137">
                  <c:v>3.497500000000001</c:v>
                </c:pt>
                <c:pt idx="138">
                  <c:v>3.5155000000000003</c:v>
                </c:pt>
                <c:pt idx="139">
                  <c:v>3.5355</c:v>
                </c:pt>
                <c:pt idx="140">
                  <c:v>3.5605</c:v>
                </c:pt>
                <c:pt idx="141">
                  <c:v>3.5865</c:v>
                </c:pt>
                <c:pt idx="142">
                  <c:v>3.607</c:v>
                </c:pt>
                <c:pt idx="143">
                  <c:v>3.6245</c:v>
                </c:pt>
                <c:pt idx="144">
                  <c:v>3.6405000000000007</c:v>
                </c:pt>
                <c:pt idx="145">
                  <c:v>3.655500000000001</c:v>
                </c:pt>
                <c:pt idx="146">
                  <c:v>3.6700000000000004</c:v>
                </c:pt>
                <c:pt idx="147">
                  <c:v>3.6805000000000008</c:v>
                </c:pt>
                <c:pt idx="148">
                  <c:v>3.6934999999999993</c:v>
                </c:pt>
                <c:pt idx="149">
                  <c:v>3.7044999999999995</c:v>
                </c:pt>
                <c:pt idx="150">
                  <c:v>3.7094999999999994</c:v>
                </c:pt>
                <c:pt idx="151">
                  <c:v>3.715</c:v>
                </c:pt>
                <c:pt idx="152">
                  <c:v>3.7155</c:v>
                </c:pt>
                <c:pt idx="153">
                  <c:v>3.714</c:v>
                </c:pt>
                <c:pt idx="154">
                  <c:v>3.7085</c:v>
                </c:pt>
                <c:pt idx="155">
                  <c:v>3.7009999999999996</c:v>
                </c:pt>
                <c:pt idx="156">
                  <c:v>3.6905</c:v>
                </c:pt>
                <c:pt idx="157">
                  <c:v>3.6835</c:v>
                </c:pt>
                <c:pt idx="158">
                  <c:v>3.675</c:v>
                </c:pt>
                <c:pt idx="159">
                  <c:v>3.6605000000000003</c:v>
                </c:pt>
                <c:pt idx="160">
                  <c:v>3.6425000000000005</c:v>
                </c:pt>
                <c:pt idx="161">
                  <c:v>3.6205</c:v>
                </c:pt>
                <c:pt idx="162">
                  <c:v>3.6019999999999994</c:v>
                </c:pt>
                <c:pt idx="163">
                  <c:v>3.6094999999999997</c:v>
                </c:pt>
                <c:pt idx="164">
                  <c:v>3.6060000000000003</c:v>
                </c:pt>
                <c:pt idx="165">
                  <c:v>3.6020000000000003</c:v>
                </c:pt>
                <c:pt idx="166">
                  <c:v>3.5955000000000004</c:v>
                </c:pt>
                <c:pt idx="167">
                  <c:v>3.596000000000001</c:v>
                </c:pt>
                <c:pt idx="168">
                  <c:v>3.584000000000001</c:v>
                </c:pt>
                <c:pt idx="169">
                  <c:v>3.5760000000000005</c:v>
                </c:pt>
                <c:pt idx="170">
                  <c:v>3.5705</c:v>
                </c:pt>
                <c:pt idx="171">
                  <c:v>3.567</c:v>
                </c:pt>
                <c:pt idx="172">
                  <c:v>3.561</c:v>
                </c:pt>
                <c:pt idx="173">
                  <c:v>3.5529999999999995</c:v>
                </c:pt>
                <c:pt idx="174">
                  <c:v>3.5499999999999994</c:v>
                </c:pt>
                <c:pt idx="175">
                  <c:v>3.5394999999999994</c:v>
                </c:pt>
                <c:pt idx="176">
                  <c:v>3.529999999999999</c:v>
                </c:pt>
                <c:pt idx="177">
                  <c:v>3.5189999999999992</c:v>
                </c:pt>
                <c:pt idx="178">
                  <c:v>3.499499999999999</c:v>
                </c:pt>
                <c:pt idx="179">
                  <c:v>3.4919999999999995</c:v>
                </c:pt>
                <c:pt idx="180">
                  <c:v>3.4839999999999995</c:v>
                </c:pt>
                <c:pt idx="181">
                  <c:v>3.479</c:v>
                </c:pt>
                <c:pt idx="182">
                  <c:v>3.4794999999999994</c:v>
                </c:pt>
                <c:pt idx="183">
                  <c:v>3.4545000000000003</c:v>
                </c:pt>
                <c:pt idx="184">
                  <c:v>3.4330000000000007</c:v>
                </c:pt>
                <c:pt idx="185">
                  <c:v>3.4115</c:v>
                </c:pt>
                <c:pt idx="186">
                  <c:v>3.3890000000000002</c:v>
                </c:pt>
                <c:pt idx="187">
                  <c:v>3.3630000000000004</c:v>
                </c:pt>
                <c:pt idx="188">
                  <c:v>3.3455000000000004</c:v>
                </c:pt>
                <c:pt idx="189">
                  <c:v>3.3285000000000005</c:v>
                </c:pt>
                <c:pt idx="190">
                  <c:v>3.31</c:v>
                </c:pt>
                <c:pt idx="191">
                  <c:v>3.2935000000000003</c:v>
                </c:pt>
                <c:pt idx="192">
                  <c:v>3.2915</c:v>
                </c:pt>
                <c:pt idx="193">
                  <c:v>3.2855000000000003</c:v>
                </c:pt>
                <c:pt idx="194">
                  <c:v>3.281</c:v>
                </c:pt>
                <c:pt idx="195">
                  <c:v>3.2885000000000004</c:v>
                </c:pt>
                <c:pt idx="196">
                  <c:v>3.2910000000000004</c:v>
                </c:pt>
                <c:pt idx="197">
                  <c:v>3.2945</c:v>
                </c:pt>
                <c:pt idx="198">
                  <c:v>3.306</c:v>
                </c:pt>
                <c:pt idx="199">
                  <c:v>3.3135</c:v>
                </c:pt>
                <c:pt idx="200">
                  <c:v>3.321</c:v>
                </c:pt>
                <c:pt idx="201">
                  <c:v>3.3320000000000007</c:v>
                </c:pt>
                <c:pt idx="202">
                  <c:v>3.3370000000000006</c:v>
                </c:pt>
                <c:pt idx="203">
                  <c:v>3.3455000000000004</c:v>
                </c:pt>
                <c:pt idx="204">
                  <c:v>3.3579999999999997</c:v>
                </c:pt>
                <c:pt idx="205">
                  <c:v>3.3705</c:v>
                </c:pt>
                <c:pt idx="206">
                  <c:v>3.3860000000000006</c:v>
                </c:pt>
                <c:pt idx="207">
                  <c:v>3.402</c:v>
                </c:pt>
                <c:pt idx="208">
                  <c:v>3.4219999999999997</c:v>
                </c:pt>
                <c:pt idx="209">
                  <c:v>3.438</c:v>
                </c:pt>
                <c:pt idx="210">
                  <c:v>3.4579999999999997</c:v>
                </c:pt>
                <c:pt idx="211">
                  <c:v>3.4765</c:v>
                </c:pt>
                <c:pt idx="212">
                  <c:v>3.4940000000000007</c:v>
                </c:pt>
                <c:pt idx="213">
                  <c:v>3.5135000000000005</c:v>
                </c:pt>
                <c:pt idx="214">
                  <c:v>3.532500000000001</c:v>
                </c:pt>
                <c:pt idx="215">
                  <c:v>3.5509999999999997</c:v>
                </c:pt>
                <c:pt idx="216">
                  <c:v>3.5725000000000002</c:v>
                </c:pt>
                <c:pt idx="217">
                  <c:v>3.5864999999999996</c:v>
                </c:pt>
                <c:pt idx="218">
                  <c:v>3.603999999999999</c:v>
                </c:pt>
                <c:pt idx="219">
                  <c:v>3.611999999999999</c:v>
                </c:pt>
                <c:pt idx="220">
                  <c:v>3.6184999999999996</c:v>
                </c:pt>
                <c:pt idx="221">
                  <c:v>3.6169999999999995</c:v>
                </c:pt>
                <c:pt idx="222">
                  <c:v>3.6184999999999996</c:v>
                </c:pt>
                <c:pt idx="223">
                  <c:v>3.6209999999999996</c:v>
                </c:pt>
                <c:pt idx="224">
                  <c:v>3.627</c:v>
                </c:pt>
                <c:pt idx="225">
                  <c:v>3.6335</c:v>
                </c:pt>
                <c:pt idx="226">
                  <c:v>3.646000000000001</c:v>
                </c:pt>
                <c:pt idx="227">
                  <c:v>3.658500000000001</c:v>
                </c:pt>
                <c:pt idx="228">
                  <c:v>3.6720000000000006</c:v>
                </c:pt>
                <c:pt idx="229">
                  <c:v>3.6845</c:v>
                </c:pt>
                <c:pt idx="230">
                  <c:v>3.6970000000000005</c:v>
                </c:pt>
                <c:pt idx="231">
                  <c:v>3.7060000000000004</c:v>
                </c:pt>
                <c:pt idx="232">
                  <c:v>3.708500000000001</c:v>
                </c:pt>
                <c:pt idx="233">
                  <c:v>3.717</c:v>
                </c:pt>
                <c:pt idx="234">
                  <c:v>3.7245</c:v>
                </c:pt>
                <c:pt idx="235">
                  <c:v>3.7275</c:v>
                </c:pt>
                <c:pt idx="236">
                  <c:v>3.7339999999999995</c:v>
                </c:pt>
                <c:pt idx="237">
                  <c:v>3.749</c:v>
                </c:pt>
                <c:pt idx="238">
                  <c:v>3.7615000000000003</c:v>
                </c:pt>
                <c:pt idx="239">
                  <c:v>3.7910000000000004</c:v>
                </c:pt>
                <c:pt idx="240">
                  <c:v>3.8255000000000003</c:v>
                </c:pt>
                <c:pt idx="241">
                  <c:v>3.864</c:v>
                </c:pt>
                <c:pt idx="242">
                  <c:v>3.8999999999999995</c:v>
                </c:pt>
                <c:pt idx="243">
                  <c:v>3.9324999999999988</c:v>
                </c:pt>
                <c:pt idx="244">
                  <c:v>3.9615</c:v>
                </c:pt>
                <c:pt idx="245">
                  <c:v>3.9884999999999997</c:v>
                </c:pt>
                <c:pt idx="246">
                  <c:v>4.01</c:v>
                </c:pt>
                <c:pt idx="247">
                  <c:v>4.027</c:v>
                </c:pt>
                <c:pt idx="248">
                  <c:v>4.0335</c:v>
                </c:pt>
                <c:pt idx="249">
                  <c:v>4.0360000000000005</c:v>
                </c:pt>
                <c:pt idx="250">
                  <c:v>4.036</c:v>
                </c:pt>
                <c:pt idx="251">
                  <c:v>4.0355</c:v>
                </c:pt>
                <c:pt idx="252">
                  <c:v>4.034000000000001</c:v>
                </c:pt>
                <c:pt idx="253">
                  <c:v>4.0344999999999995</c:v>
                </c:pt>
              </c:numCache>
            </c:numRef>
          </c:val>
          <c:smooth val="0"/>
        </c:ser>
        <c:ser>
          <c:idx val="2"/>
          <c:order val="2"/>
          <c:tx>
            <c:v>MA50</c:v>
          </c:tx>
          <c:marker>
            <c:symbol val="none"/>
          </c:marker>
          <c:cat>
            <c:numRef>
              <c:f>'Trend &amp; Risk'!$A$41:$A$294</c:f>
              <c:numCache>
                <c:formatCode>dd\ mmm\ yyyy</c:formatCode>
                <c:ptCount val="25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45958</c:v>
                </c:pt>
                <c:pt idx="86">
                  <c:v>45959</c:v>
                </c:pt>
                <c:pt idx="87">
                  <c:v>45960</c:v>
                </c:pt>
                <c:pt idx="88">
                  <c:v>45961</c:v>
                </c:pt>
                <c:pt idx="89">
                  <c:v>45964</c:v>
                </c:pt>
                <c:pt idx="90">
                  <c:v>45965</c:v>
                </c:pt>
                <c:pt idx="91">
                  <c:v>45966</c:v>
                </c:pt>
                <c:pt idx="92">
                  <c:v>45967</c:v>
                </c:pt>
                <c:pt idx="93">
                  <c:v>45968</c:v>
                </c:pt>
                <c:pt idx="94">
                  <c:v>45971</c:v>
                </c:pt>
                <c:pt idx="95">
                  <c:v>45972</c:v>
                </c:pt>
                <c:pt idx="96">
                  <c:v>45973</c:v>
                </c:pt>
                <c:pt idx="97">
                  <c:v>45974</c:v>
                </c:pt>
                <c:pt idx="98">
                  <c:v>45975</c:v>
                </c:pt>
                <c:pt idx="99">
                  <c:v>45978</c:v>
                </c:pt>
                <c:pt idx="100">
                  <c:v>45979</c:v>
                </c:pt>
                <c:pt idx="101">
                  <c:v>45980</c:v>
                </c:pt>
                <c:pt idx="102">
                  <c:v>45981</c:v>
                </c:pt>
                <c:pt idx="103">
                  <c:v>45982</c:v>
                </c:pt>
                <c:pt idx="104">
                  <c:v>45985</c:v>
                </c:pt>
                <c:pt idx="105">
                  <c:v>45986</c:v>
                </c:pt>
                <c:pt idx="106">
                  <c:v>45987</c:v>
                </c:pt>
                <c:pt idx="107">
                  <c:v>45988</c:v>
                </c:pt>
                <c:pt idx="108">
                  <c:v>45989</c:v>
                </c:pt>
                <c:pt idx="109">
                  <c:v>45992</c:v>
                </c:pt>
                <c:pt idx="110">
                  <c:v>45993</c:v>
                </c:pt>
                <c:pt idx="111">
                  <c:v>45994</c:v>
                </c:pt>
                <c:pt idx="112">
                  <c:v>45995</c:v>
                </c:pt>
                <c:pt idx="113">
                  <c:v>45996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46006</c:v>
                </c:pt>
                <c:pt idx="120">
                  <c:v>46007</c:v>
                </c:pt>
                <c:pt idx="121">
                  <c:v>46008</c:v>
                </c:pt>
                <c:pt idx="122">
                  <c:v>46009</c:v>
                </c:pt>
                <c:pt idx="123">
                  <c:v>46010</c:v>
                </c:pt>
                <c:pt idx="124">
                  <c:v>46013</c:v>
                </c:pt>
                <c:pt idx="125">
                  <c:v>46014</c:v>
                </c:pt>
                <c:pt idx="126">
                  <c:v>46015</c:v>
                </c:pt>
                <c:pt idx="127">
                  <c:v>46020</c:v>
                </c:pt>
                <c:pt idx="128">
                  <c:v>46021</c:v>
                </c:pt>
                <c:pt idx="129">
                  <c:v>46022</c:v>
                </c:pt>
                <c:pt idx="130">
                  <c:v>46024</c:v>
                </c:pt>
                <c:pt idx="131">
                  <c:v>46027</c:v>
                </c:pt>
                <c:pt idx="132">
                  <c:v>46028</c:v>
                </c:pt>
                <c:pt idx="133">
                  <c:v>46029</c:v>
                </c:pt>
                <c:pt idx="134">
                  <c:v>46030</c:v>
                </c:pt>
                <c:pt idx="135">
                  <c:v>46031</c:v>
                </c:pt>
                <c:pt idx="136">
                  <c:v>46034</c:v>
                </c:pt>
                <c:pt idx="137">
                  <c:v>46035</c:v>
                </c:pt>
                <c:pt idx="138">
                  <c:v>46036</c:v>
                </c:pt>
                <c:pt idx="139">
                  <c:v>46037</c:v>
                </c:pt>
                <c:pt idx="140">
                  <c:v>46038</c:v>
                </c:pt>
                <c:pt idx="141">
                  <c:v>46041</c:v>
                </c:pt>
                <c:pt idx="142">
                  <c:v>46042</c:v>
                </c:pt>
                <c:pt idx="143">
                  <c:v>46043</c:v>
                </c:pt>
                <c:pt idx="144">
                  <c:v>46044</c:v>
                </c:pt>
                <c:pt idx="145">
                  <c:v>46045</c:v>
                </c:pt>
                <c:pt idx="146">
                  <c:v>46049</c:v>
                </c:pt>
                <c:pt idx="147">
                  <c:v>46050</c:v>
                </c:pt>
                <c:pt idx="148">
                  <c:v>46051</c:v>
                </c:pt>
                <c:pt idx="149">
                  <c:v>46052</c:v>
                </c:pt>
                <c:pt idx="150">
                  <c:v>46055</c:v>
                </c:pt>
                <c:pt idx="151">
                  <c:v>46056</c:v>
                </c:pt>
                <c:pt idx="152">
                  <c:v>46057</c:v>
                </c:pt>
                <c:pt idx="153">
                  <c:v>46058</c:v>
                </c:pt>
                <c:pt idx="154">
                  <c:v>46059</c:v>
                </c:pt>
                <c:pt idx="155">
                  <c:v>46062</c:v>
                </c:pt>
                <c:pt idx="156">
                  <c:v>46063</c:v>
                </c:pt>
                <c:pt idx="157">
                  <c:v>46064</c:v>
                </c:pt>
                <c:pt idx="158">
                  <c:v>46065</c:v>
                </c:pt>
                <c:pt idx="159">
                  <c:v>46066</c:v>
                </c:pt>
                <c:pt idx="160">
                  <c:v>46069</c:v>
                </c:pt>
                <c:pt idx="161">
                  <c:v>46070</c:v>
                </c:pt>
                <c:pt idx="162">
                  <c:v>46071</c:v>
                </c:pt>
                <c:pt idx="163">
                  <c:v>46072</c:v>
                </c:pt>
                <c:pt idx="164">
                  <c:v>46073</c:v>
                </c:pt>
                <c:pt idx="165">
                  <c:v>46076</c:v>
                </c:pt>
                <c:pt idx="166">
                  <c:v>46077</c:v>
                </c:pt>
                <c:pt idx="167">
                  <c:v>46078</c:v>
                </c:pt>
                <c:pt idx="168">
                  <c:v>46079</c:v>
                </c:pt>
                <c:pt idx="169">
                  <c:v>46080</c:v>
                </c:pt>
                <c:pt idx="170">
                  <c:v>46083</c:v>
                </c:pt>
                <c:pt idx="171">
                  <c:v>46084</c:v>
                </c:pt>
                <c:pt idx="172">
                  <c:v>46085</c:v>
                </c:pt>
                <c:pt idx="173">
                  <c:v>46086</c:v>
                </c:pt>
                <c:pt idx="174">
                  <c:v>46087</c:v>
                </c:pt>
                <c:pt idx="175">
                  <c:v>46090</c:v>
                </c:pt>
                <c:pt idx="176">
                  <c:v>46091</c:v>
                </c:pt>
                <c:pt idx="177">
                  <c:v>46092</c:v>
                </c:pt>
                <c:pt idx="178">
                  <c:v>46093</c:v>
                </c:pt>
                <c:pt idx="179">
                  <c:v>46094</c:v>
                </c:pt>
                <c:pt idx="180">
                  <c:v>46097</c:v>
                </c:pt>
                <c:pt idx="181">
                  <c:v>46098</c:v>
                </c:pt>
                <c:pt idx="182">
                  <c:v>46099</c:v>
                </c:pt>
                <c:pt idx="183">
                  <c:v>46100</c:v>
                </c:pt>
                <c:pt idx="184">
                  <c:v>46101</c:v>
                </c:pt>
                <c:pt idx="185">
                  <c:v>46104</c:v>
                </c:pt>
                <c:pt idx="186">
                  <c:v>46105</c:v>
                </c:pt>
                <c:pt idx="187">
                  <c:v>46106</c:v>
                </c:pt>
                <c:pt idx="188">
                  <c:v>46107</c:v>
                </c:pt>
                <c:pt idx="189">
                  <c:v>46108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46119</c:v>
                </c:pt>
                <c:pt idx="195">
                  <c:v>46120</c:v>
                </c:pt>
                <c:pt idx="196">
                  <c:v>46121</c:v>
                </c:pt>
                <c:pt idx="197">
                  <c:v>46122</c:v>
                </c:pt>
                <c:pt idx="198">
                  <c:v>46125</c:v>
                </c:pt>
                <c:pt idx="199">
                  <c:v>46126</c:v>
                </c:pt>
                <c:pt idx="200">
                  <c:v>46127</c:v>
                </c:pt>
                <c:pt idx="201">
                  <c:v>46128</c:v>
                </c:pt>
                <c:pt idx="202">
                  <c:v>46129</c:v>
                </c:pt>
                <c:pt idx="203">
                  <c:v>46132</c:v>
                </c:pt>
                <c:pt idx="204">
                  <c:v>46133</c:v>
                </c:pt>
                <c:pt idx="205">
                  <c:v>46134</c:v>
                </c:pt>
                <c:pt idx="206">
                  <c:v>46135</c:v>
                </c:pt>
                <c:pt idx="207">
                  <c:v>46136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  <c:pt idx="217">
                  <c:v>46150</c:v>
                </c:pt>
                <c:pt idx="218">
                  <c:v>46153</c:v>
                </c:pt>
                <c:pt idx="219">
                  <c:v>46154</c:v>
                </c:pt>
                <c:pt idx="220">
                  <c:v>46155</c:v>
                </c:pt>
                <c:pt idx="221">
                  <c:v>46156</c:v>
                </c:pt>
                <c:pt idx="222">
                  <c:v>46157</c:v>
                </c:pt>
                <c:pt idx="223">
                  <c:v>46160</c:v>
                </c:pt>
                <c:pt idx="224">
                  <c:v>46161</c:v>
                </c:pt>
                <c:pt idx="225">
                  <c:v>46162</c:v>
                </c:pt>
                <c:pt idx="226">
                  <c:v>46163</c:v>
                </c:pt>
                <c:pt idx="227">
                  <c:v>46164</c:v>
                </c:pt>
                <c:pt idx="228">
                  <c:v>46167</c:v>
                </c:pt>
                <c:pt idx="229">
                  <c:v>46168</c:v>
                </c:pt>
                <c:pt idx="230">
                  <c:v>46169</c:v>
                </c:pt>
                <c:pt idx="231">
                  <c:v>46170</c:v>
                </c:pt>
                <c:pt idx="232">
                  <c:v>46171</c:v>
                </c:pt>
                <c:pt idx="233">
                  <c:v>46174</c:v>
                </c:pt>
                <c:pt idx="234">
                  <c:v>46175</c:v>
                </c:pt>
                <c:pt idx="235">
                  <c:v>46176</c:v>
                </c:pt>
                <c:pt idx="236">
                  <c:v>46177</c:v>
                </c:pt>
                <c:pt idx="237">
                  <c:v>46178</c:v>
                </c:pt>
                <c:pt idx="238">
                  <c:v>46182</c:v>
                </c:pt>
                <c:pt idx="239">
                  <c:v>46183</c:v>
                </c:pt>
                <c:pt idx="240">
                  <c:v>46184</c:v>
                </c:pt>
                <c:pt idx="241">
                  <c:v>46185</c:v>
                </c:pt>
                <c:pt idx="242">
                  <c:v>46188</c:v>
                </c:pt>
                <c:pt idx="243">
                  <c:v>46189</c:v>
                </c:pt>
                <c:pt idx="244">
                  <c:v>46190</c:v>
                </c:pt>
                <c:pt idx="245">
                  <c:v>46191</c:v>
                </c:pt>
                <c:pt idx="246">
                  <c:v>46192</c:v>
                </c:pt>
                <c:pt idx="247">
                  <c:v>46195</c:v>
                </c:pt>
                <c:pt idx="248">
                  <c:v>46196</c:v>
                </c:pt>
                <c:pt idx="249">
                  <c:v>46197</c:v>
                </c:pt>
                <c:pt idx="250">
                  <c:v>46198</c:v>
                </c:pt>
                <c:pt idx="251">
                  <c:v>46199</c:v>
                </c:pt>
                <c:pt idx="252">
                  <c:v>46202</c:v>
                </c:pt>
                <c:pt idx="253">
                  <c:v>46203</c:v>
                </c:pt>
              </c:numCache>
            </c:numRef>
          </c:cat>
          <c:val>
            <c:numRef>
              <c:f>'Trend &amp; Risk'!$D$41:$D$294</c:f>
              <c:numCache>
                <c:formatCode>\$0.000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5.013399999999999</c:v>
                </c:pt>
                <c:pt idx="50">
                  <c:v>5.005999999999999</c:v>
                </c:pt>
                <c:pt idx="51">
                  <c:v>4.9963999999999995</c:v>
                </c:pt>
                <c:pt idx="52">
                  <c:v>4.983</c:v>
                </c:pt>
                <c:pt idx="53">
                  <c:v>4.968999999999999</c:v>
                </c:pt>
                <c:pt idx="54">
                  <c:v>4.9517999999999995</c:v>
                </c:pt>
                <c:pt idx="55">
                  <c:v>4.9342</c:v>
                </c:pt>
                <c:pt idx="56">
                  <c:v>4.914199999999999</c:v>
                </c:pt>
                <c:pt idx="57">
                  <c:v>4.891</c:v>
                </c:pt>
                <c:pt idx="58">
                  <c:v>4.8664</c:v>
                </c:pt>
                <c:pt idx="59">
                  <c:v>4.840799999999999</c:v>
                </c:pt>
                <c:pt idx="60">
                  <c:v>4.8138</c:v>
                </c:pt>
                <c:pt idx="61">
                  <c:v>4.787799999999999</c:v>
                </c:pt>
                <c:pt idx="62">
                  <c:v>4.758799999999999</c:v>
                </c:pt>
                <c:pt idx="63">
                  <c:v>4.728399999999999</c:v>
                </c:pt>
                <c:pt idx="64">
                  <c:v>4.698199999999999</c:v>
                </c:pt>
                <c:pt idx="65">
                  <c:v>4.665999999999999</c:v>
                </c:pt>
                <c:pt idx="66">
                  <c:v>4.631599999999999</c:v>
                </c:pt>
                <c:pt idx="67">
                  <c:v>4.600399999999999</c:v>
                </c:pt>
                <c:pt idx="68">
                  <c:v>4.569199999999999</c:v>
                </c:pt>
                <c:pt idx="69">
                  <c:v>4.536999999999999</c:v>
                </c:pt>
                <c:pt idx="70">
                  <c:v>4.504199999999999</c:v>
                </c:pt>
                <c:pt idx="71">
                  <c:v>4.471399999999999</c:v>
                </c:pt>
                <c:pt idx="72">
                  <c:v>4.438199999999998</c:v>
                </c:pt>
                <c:pt idx="73">
                  <c:v>4.405999999999999</c:v>
                </c:pt>
                <c:pt idx="74">
                  <c:v>4.3725999999999985</c:v>
                </c:pt>
                <c:pt idx="75">
                  <c:v>4.337399999999999</c:v>
                </c:pt>
                <c:pt idx="76">
                  <c:v>4.302599999999999</c:v>
                </c:pt>
                <c:pt idx="77">
                  <c:v>4.266799999999998</c:v>
                </c:pt>
                <c:pt idx="78">
                  <c:v>4.229599999999999</c:v>
                </c:pt>
                <c:pt idx="79">
                  <c:v>4.1907999999999985</c:v>
                </c:pt>
                <c:pt idx="80">
                  <c:v>4.152799999999998</c:v>
                </c:pt>
                <c:pt idx="81">
                  <c:v>4.1137999999999995</c:v>
                </c:pt>
                <c:pt idx="82">
                  <c:v>4.075399999999999</c:v>
                </c:pt>
                <c:pt idx="83">
                  <c:v>4.036999999999999</c:v>
                </c:pt>
                <c:pt idx="84">
                  <c:v>4.0001999999999995</c:v>
                </c:pt>
                <c:pt idx="85">
                  <c:v>3.9627999999999997</c:v>
                </c:pt>
                <c:pt idx="86">
                  <c:v>3.9242000000000004</c:v>
                </c:pt>
                <c:pt idx="87">
                  <c:v>3.907</c:v>
                </c:pt>
                <c:pt idx="88">
                  <c:v>3.889</c:v>
                </c:pt>
                <c:pt idx="89">
                  <c:v>3.8681999999999994</c:v>
                </c:pt>
                <c:pt idx="90">
                  <c:v>3.8487999999999998</c:v>
                </c:pt>
                <c:pt idx="91">
                  <c:v>3.8276</c:v>
                </c:pt>
                <c:pt idx="92">
                  <c:v>3.8064</c:v>
                </c:pt>
                <c:pt idx="93">
                  <c:v>3.7869999999999995</c:v>
                </c:pt>
                <c:pt idx="94">
                  <c:v>3.770599999999999</c:v>
                </c:pt>
                <c:pt idx="95">
                  <c:v>3.754799999999999</c:v>
                </c:pt>
                <c:pt idx="96">
                  <c:v>3.741599999999999</c:v>
                </c:pt>
                <c:pt idx="97">
                  <c:v>3.726999999999998</c:v>
                </c:pt>
                <c:pt idx="98">
                  <c:v>3.710799999999998</c:v>
                </c:pt>
                <c:pt idx="99">
                  <c:v>3.695799999999999</c:v>
                </c:pt>
                <c:pt idx="100">
                  <c:v>3.682799999999999</c:v>
                </c:pt>
                <c:pt idx="101">
                  <c:v>3.6693999999999987</c:v>
                </c:pt>
                <c:pt idx="102">
                  <c:v>3.660399999999999</c:v>
                </c:pt>
                <c:pt idx="103">
                  <c:v>3.649599999999999</c:v>
                </c:pt>
                <c:pt idx="104">
                  <c:v>3.639999999999999</c:v>
                </c:pt>
                <c:pt idx="105">
                  <c:v>3.630599999999999</c:v>
                </c:pt>
                <c:pt idx="106">
                  <c:v>3.6217999999999986</c:v>
                </c:pt>
                <c:pt idx="107">
                  <c:v>3.613799999999999</c:v>
                </c:pt>
                <c:pt idx="108">
                  <c:v>3.6071999999999993</c:v>
                </c:pt>
                <c:pt idx="109">
                  <c:v>3.6027999999999993</c:v>
                </c:pt>
                <c:pt idx="110">
                  <c:v>3.5997999999999997</c:v>
                </c:pt>
                <c:pt idx="111">
                  <c:v>3.5953999999999997</c:v>
                </c:pt>
                <c:pt idx="112">
                  <c:v>3.5913999999999997</c:v>
                </c:pt>
                <c:pt idx="113">
                  <c:v>3.5877999999999997</c:v>
                </c:pt>
                <c:pt idx="114">
                  <c:v>3.585199999999999</c:v>
                </c:pt>
                <c:pt idx="115">
                  <c:v>3.583</c:v>
                </c:pt>
                <c:pt idx="116">
                  <c:v>3.5808</c:v>
                </c:pt>
                <c:pt idx="117">
                  <c:v>3.5771999999999995</c:v>
                </c:pt>
                <c:pt idx="118">
                  <c:v>3.572199999999999</c:v>
                </c:pt>
                <c:pt idx="119">
                  <c:v>3.5657999999999994</c:v>
                </c:pt>
                <c:pt idx="120">
                  <c:v>3.5597999999999996</c:v>
                </c:pt>
                <c:pt idx="121">
                  <c:v>3.5534</c:v>
                </c:pt>
                <c:pt idx="122">
                  <c:v>3.5483999999999996</c:v>
                </c:pt>
                <c:pt idx="123">
                  <c:v>3.5418000000000003</c:v>
                </c:pt>
                <c:pt idx="124">
                  <c:v>3.5391999999999997</c:v>
                </c:pt>
                <c:pt idx="125">
                  <c:v>3.537799999999999</c:v>
                </c:pt>
                <c:pt idx="126">
                  <c:v>3.536599999999999</c:v>
                </c:pt>
                <c:pt idx="127">
                  <c:v>3.536599999999999</c:v>
                </c:pt>
                <c:pt idx="128">
                  <c:v>3.536599999999999</c:v>
                </c:pt>
                <c:pt idx="129">
                  <c:v>3.5373999999999994</c:v>
                </c:pt>
                <c:pt idx="130">
                  <c:v>3.5387999999999993</c:v>
                </c:pt>
                <c:pt idx="131">
                  <c:v>3.5394</c:v>
                </c:pt>
                <c:pt idx="132">
                  <c:v>3.5382000000000007</c:v>
                </c:pt>
                <c:pt idx="133">
                  <c:v>3.5366000000000004</c:v>
                </c:pt>
                <c:pt idx="134">
                  <c:v>3.533000000000001</c:v>
                </c:pt>
                <c:pt idx="135">
                  <c:v>3.5320000000000005</c:v>
                </c:pt>
                <c:pt idx="136">
                  <c:v>3.5338000000000007</c:v>
                </c:pt>
                <c:pt idx="137">
                  <c:v>3.536000000000001</c:v>
                </c:pt>
                <c:pt idx="138">
                  <c:v>3.5372000000000003</c:v>
                </c:pt>
                <c:pt idx="139">
                  <c:v>3.5374000000000008</c:v>
                </c:pt>
                <c:pt idx="140">
                  <c:v>3.5370000000000004</c:v>
                </c:pt>
                <c:pt idx="141">
                  <c:v>3.5394</c:v>
                </c:pt>
                <c:pt idx="142">
                  <c:v>3.5444</c:v>
                </c:pt>
                <c:pt idx="143">
                  <c:v>3.5455999999999994</c:v>
                </c:pt>
                <c:pt idx="144">
                  <c:v>3.5479999999999996</c:v>
                </c:pt>
                <c:pt idx="145">
                  <c:v>3.5511999999999997</c:v>
                </c:pt>
                <c:pt idx="146">
                  <c:v>3.5523999999999996</c:v>
                </c:pt>
                <c:pt idx="147">
                  <c:v>3.5542</c:v>
                </c:pt>
                <c:pt idx="148">
                  <c:v>3.5578</c:v>
                </c:pt>
                <c:pt idx="149">
                  <c:v>3.5599999999999996</c:v>
                </c:pt>
                <c:pt idx="150">
                  <c:v>3.562</c:v>
                </c:pt>
                <c:pt idx="151">
                  <c:v>3.565</c:v>
                </c:pt>
                <c:pt idx="152">
                  <c:v>3.563799999999999</c:v>
                </c:pt>
                <c:pt idx="153">
                  <c:v>3.5657999999999994</c:v>
                </c:pt>
                <c:pt idx="154">
                  <c:v>3.5655999999999994</c:v>
                </c:pt>
                <c:pt idx="155">
                  <c:v>3.5665999999999998</c:v>
                </c:pt>
                <c:pt idx="156">
                  <c:v>3.5677999999999996</c:v>
                </c:pt>
                <c:pt idx="157">
                  <c:v>3.5704</c:v>
                </c:pt>
                <c:pt idx="158">
                  <c:v>3.5716</c:v>
                </c:pt>
                <c:pt idx="159">
                  <c:v>3.5685999999999996</c:v>
                </c:pt>
                <c:pt idx="160">
                  <c:v>3.5656</c:v>
                </c:pt>
                <c:pt idx="161">
                  <c:v>3.5634</c:v>
                </c:pt>
                <c:pt idx="162">
                  <c:v>3.5618</c:v>
                </c:pt>
                <c:pt idx="163">
                  <c:v>3.5686</c:v>
                </c:pt>
                <c:pt idx="164">
                  <c:v>3.5721999999999996</c:v>
                </c:pt>
                <c:pt idx="165">
                  <c:v>3.5764</c:v>
                </c:pt>
                <c:pt idx="166">
                  <c:v>3.5809999999999995</c:v>
                </c:pt>
                <c:pt idx="167">
                  <c:v>3.5878</c:v>
                </c:pt>
                <c:pt idx="168">
                  <c:v>3.5907999999999998</c:v>
                </c:pt>
                <c:pt idx="169">
                  <c:v>3.5961999999999996</c:v>
                </c:pt>
                <c:pt idx="170">
                  <c:v>3.602</c:v>
                </c:pt>
                <c:pt idx="171">
                  <c:v>3.6078</c:v>
                </c:pt>
                <c:pt idx="172">
                  <c:v>3.6093999999999995</c:v>
                </c:pt>
                <c:pt idx="173">
                  <c:v>3.6113999999999993</c:v>
                </c:pt>
                <c:pt idx="174">
                  <c:v>3.6113999999999997</c:v>
                </c:pt>
                <c:pt idx="175">
                  <c:v>3.6086</c:v>
                </c:pt>
                <c:pt idx="176">
                  <c:v>3.6058</c:v>
                </c:pt>
                <c:pt idx="177">
                  <c:v>3.6027999999999993</c:v>
                </c:pt>
                <c:pt idx="178">
                  <c:v>3.5961999999999987</c:v>
                </c:pt>
                <c:pt idx="179">
                  <c:v>3.5911999999999993</c:v>
                </c:pt>
                <c:pt idx="180">
                  <c:v>3.5847999999999995</c:v>
                </c:pt>
                <c:pt idx="181">
                  <c:v>3.5794</c:v>
                </c:pt>
                <c:pt idx="182">
                  <c:v>3.5766000000000004</c:v>
                </c:pt>
                <c:pt idx="183">
                  <c:v>3.5708</c:v>
                </c:pt>
                <c:pt idx="184">
                  <c:v>3.5638</c:v>
                </c:pt>
                <c:pt idx="185">
                  <c:v>3.5551999999999997</c:v>
                </c:pt>
                <c:pt idx="186">
                  <c:v>3.5441999999999996</c:v>
                </c:pt>
                <c:pt idx="187">
                  <c:v>3.5340000000000003</c:v>
                </c:pt>
                <c:pt idx="188">
                  <c:v>3.5228</c:v>
                </c:pt>
                <c:pt idx="189">
                  <c:v>3.5134000000000003</c:v>
                </c:pt>
                <c:pt idx="190">
                  <c:v>3.5018000000000007</c:v>
                </c:pt>
                <c:pt idx="191">
                  <c:v>3.4906</c:v>
                </c:pt>
                <c:pt idx="192">
                  <c:v>3.4832000000000005</c:v>
                </c:pt>
                <c:pt idx="193">
                  <c:v>3.4758</c:v>
                </c:pt>
                <c:pt idx="194">
                  <c:v>3.467599999999999</c:v>
                </c:pt>
                <c:pt idx="195">
                  <c:v>3.4618</c:v>
                </c:pt>
                <c:pt idx="196">
                  <c:v>3.4542</c:v>
                </c:pt>
                <c:pt idx="197">
                  <c:v>3.4484000000000004</c:v>
                </c:pt>
                <c:pt idx="198">
                  <c:v>3.4412000000000003</c:v>
                </c:pt>
                <c:pt idx="199">
                  <c:v>3.4347999999999996</c:v>
                </c:pt>
                <c:pt idx="200">
                  <c:v>3.4293999999999993</c:v>
                </c:pt>
                <c:pt idx="201">
                  <c:v>3.426199999999999</c:v>
                </c:pt>
                <c:pt idx="202">
                  <c:v>3.4251999999999985</c:v>
                </c:pt>
                <c:pt idx="203">
                  <c:v>3.4233999999999987</c:v>
                </c:pt>
                <c:pt idx="204">
                  <c:v>3.4235999999999986</c:v>
                </c:pt>
                <c:pt idx="205">
                  <c:v>3.422999999999999</c:v>
                </c:pt>
                <c:pt idx="206">
                  <c:v>3.4223999999999988</c:v>
                </c:pt>
                <c:pt idx="207">
                  <c:v>3.421399999999999</c:v>
                </c:pt>
                <c:pt idx="208">
                  <c:v>3.4215999999999984</c:v>
                </c:pt>
                <c:pt idx="209">
                  <c:v>3.424399999999999</c:v>
                </c:pt>
                <c:pt idx="210">
                  <c:v>3.427999999999999</c:v>
                </c:pt>
                <c:pt idx="211">
                  <c:v>3.4329999999999994</c:v>
                </c:pt>
                <c:pt idx="212">
                  <c:v>3.4399999999999995</c:v>
                </c:pt>
                <c:pt idx="213">
                  <c:v>3.4373999999999993</c:v>
                </c:pt>
                <c:pt idx="214">
                  <c:v>3.4381999999999993</c:v>
                </c:pt>
                <c:pt idx="215">
                  <c:v>3.4414</c:v>
                </c:pt>
                <c:pt idx="216">
                  <c:v>3.445</c:v>
                </c:pt>
                <c:pt idx="217">
                  <c:v>3.4446000000000003</c:v>
                </c:pt>
                <c:pt idx="218">
                  <c:v>3.4492000000000007</c:v>
                </c:pt>
                <c:pt idx="219">
                  <c:v>3.449200000000001</c:v>
                </c:pt>
                <c:pt idx="220">
                  <c:v>3.448600000000001</c:v>
                </c:pt>
                <c:pt idx="221">
                  <c:v>3.446200000000001</c:v>
                </c:pt>
                <c:pt idx="222">
                  <c:v>3.4482000000000017</c:v>
                </c:pt>
                <c:pt idx="223">
                  <c:v>3.450600000000002</c:v>
                </c:pt>
                <c:pt idx="224">
                  <c:v>3.4544000000000015</c:v>
                </c:pt>
                <c:pt idx="225">
                  <c:v>3.4606000000000017</c:v>
                </c:pt>
                <c:pt idx="226">
                  <c:v>3.4688000000000017</c:v>
                </c:pt>
                <c:pt idx="227">
                  <c:v>3.477200000000002</c:v>
                </c:pt>
                <c:pt idx="228">
                  <c:v>3.490600000000002</c:v>
                </c:pt>
                <c:pt idx="229">
                  <c:v>3.5014000000000016</c:v>
                </c:pt>
                <c:pt idx="230">
                  <c:v>3.5132000000000017</c:v>
                </c:pt>
                <c:pt idx="231">
                  <c:v>3.523800000000002</c:v>
                </c:pt>
                <c:pt idx="232">
                  <c:v>3.5316000000000014</c:v>
                </c:pt>
                <c:pt idx="233">
                  <c:v>3.542400000000001</c:v>
                </c:pt>
                <c:pt idx="234">
                  <c:v>3.5548000000000006</c:v>
                </c:pt>
                <c:pt idx="235">
                  <c:v>3.5678</c:v>
                </c:pt>
                <c:pt idx="236">
                  <c:v>3.583</c:v>
                </c:pt>
                <c:pt idx="237">
                  <c:v>3.599</c:v>
                </c:pt>
                <c:pt idx="238">
                  <c:v>3.6156</c:v>
                </c:pt>
                <c:pt idx="239">
                  <c:v>3.6342000000000003</c:v>
                </c:pt>
                <c:pt idx="240">
                  <c:v>3.6548000000000003</c:v>
                </c:pt>
                <c:pt idx="241">
                  <c:v>3.6744000000000003</c:v>
                </c:pt>
                <c:pt idx="242">
                  <c:v>3.6916000000000007</c:v>
                </c:pt>
                <c:pt idx="243">
                  <c:v>3.7094000000000005</c:v>
                </c:pt>
                <c:pt idx="244">
                  <c:v>3.726600000000001</c:v>
                </c:pt>
                <c:pt idx="245">
                  <c:v>3.7406</c:v>
                </c:pt>
                <c:pt idx="246">
                  <c:v>3.7563999999999997</c:v>
                </c:pt>
                <c:pt idx="247">
                  <c:v>3.7702000000000004</c:v>
                </c:pt>
                <c:pt idx="248">
                  <c:v>3.7816</c:v>
                </c:pt>
                <c:pt idx="249">
                  <c:v>3.790400000000001</c:v>
                </c:pt>
                <c:pt idx="250">
                  <c:v>3.7992000000000012</c:v>
                </c:pt>
                <c:pt idx="251">
                  <c:v>3.8052000000000015</c:v>
                </c:pt>
                <c:pt idx="252">
                  <c:v>3.8104000000000013</c:v>
                </c:pt>
                <c:pt idx="253">
                  <c:v>3.818000000000002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(AUD)</a:t>
                </a:r>
              </a:p>
            </c:rich>
          </c:tx>
          <c:overlay val="0"/>
        </c:title>
        <c:numFmt formatCode="\$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7</xdr:col>
      <xdr:colOff>203200</xdr:colOff>
      <xdr:row>34</xdr:row>
      <xdr:rowOff>146050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31e29a966a4c1a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e896728ca743b7"/>
        </a:graphicData>
      </a:graphic>
    </xdr:graphicFrame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5e104be7944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216c5d7ba5405f"/>
        </a:graphicData>
      </a:graphic>
    </xdr:graphicFrame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0d2f7bc8aa40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300</xdr:row>
      <xdr:rowOff>0</xdr:rowOff>
    </xdr:from>
    <xdr:ext cx="10668000" cy="53340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ac810f08ce44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5084dd6a6142f2"/>
        </a:graphicData>
      </a:graphic>
    </xdr:graphicFrame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c0563d30464c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055512266b4b56"/>
        </a:graphicData>
      </a:graphic>
    </xdr:graphicFrame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a052df398c45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d78bbae3f94749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762000</xdr:colOff>
      <xdr:row>35</xdr:row>
      <xdr:rowOff>120650</xdr:rowOff>
    </xdr:to>
    <xdr:sp>
      <xdr:nvSpPr>
        <xdr:cNvPr id="2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2ac02b905449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bc4ab5a4a34f96"/>
        </a:graphicData>
      </a:graphic>
    </xdr:graphicFrame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2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29f534db4040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fcec885a534073"/>
        </a:graphicData>
      </a:graphic>
    </xdr:graphicFrame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1d24eb132641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twoCellAnchor>
    <xdr:from>
      <xdr:col>15</xdr:col>
      <xdr:colOff>0</xdr:colOff>
      <xdr:row>22</xdr:row>
      <xdr:rowOff>0</xdr:rowOff>
    </xdr:from>
    <xdr:to>
      <xdr:col>26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f279ca29b94555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25</xdr:row>
      <xdr:rowOff>127000</xdr:rowOff>
    </xdr:to>
    <xdr:sp>
      <xdr:nvSpPr>
        <xdr:cNvPr id="2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oneCellAnchor>
    <xdr:from>
      <xdr:col>0</xdr:col>
      <xdr:colOff>0</xdr:colOff>
      <xdr:row>22</xdr:row>
      <xdr:rowOff>0</xdr:rowOff>
    </xdr:from>
    <xdr:ext cx="10668000" cy="6381750"/>
    <xdr:pic>
      <xdr:nvPicPr>
        <xdr:cNvPr id="3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67eed0054d47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8</xdr:col>
      <xdr:colOff>63500</xdr:colOff>
      <xdr:row>16</xdr:row>
      <xdr:rowOff>146050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15</xdr:col>
      <xdr:colOff>0</xdr:colOff>
      <xdr:row>6</xdr:row>
      <xdr:rowOff>0</xdr:rowOff>
    </xdr:from>
    <xdr:to>
      <xdr:col>26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2ce1b3754d4561"/>
        </a:graphicData>
      </a:graphic>
    </xdr:graphicFrame>
    <xdr:clientData/>
  </xdr:twoCellAnchor>
  <xdr:oneCellAnchor>
    <xdr:from>
      <xdr:col>0</xdr:col>
      <xdr:colOff>0</xdr:colOff>
      <xdr:row>6</xdr:row>
      <xdr:rowOff>0</xdr:rowOff>
    </xdr:from>
    <xdr:ext cx="10668000" cy="5867400"/>
    <xdr:pic>
      <xdr:nvPicPr>
        <xdr:cNvPr id="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2c40400c0c42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Aditya Maurya" id="{A3E58A1A-CEE0-416F-ADB0-258CA8E8B9B2}"/>
  <xltc:person displayName="Aditya Maurya" id="{40F396B8-B3A8-4CF4-BA92-566741EA4841}"/>
</xltc:personList>
</file>

<file path=xl/tables/table1.xml><?xml version="1.0" encoding="utf-8"?>
<x:table xmlns:x="http://schemas.openxmlformats.org/spreadsheetml/2006/main" id="1" name="AuditData" displayName="AuditData" ref="A9:W263" totalsRowShown="0">
  <x:tableColumns count="23">
    <x:tableColumn id="1" name="Date"/>
    <x:tableColumn id="2" name="ASX Code"/>
    <x:tableColumn id="3" name="Company"/>
    <x:tableColumn id="4" name="Open"/>
    <x:tableColumn id="5" name="High"/>
    <x:tableColumn id="6" name="Low"/>
    <x:tableColumn id="7" name="Close"/>
    <x:tableColumn id="8" name="Volume"/>
    <x:tableColumn id="9" name="Market Cap ($m)"/>
    <x:tableColumn id="10" name="Shares on Issue"/>
    <x:tableColumn id="11" name="Daily Return"/>
    <x:tableColumn id="12" name="Absolute Return"/>
    <x:tableColumn id="13" name="High-Low Range"/>
    <x:tableColumn id="14" name="MA20"/>
    <x:tableColumn id="15" name="MA50"/>
    <x:tableColumn id="16" name="Peak Close"/>
    <x:tableColumn id="17" name="Drawdown"/>
    <x:tableColumn id="18" name="Implied Cap ($m)"/>
    <x:tableColumn id="19" name="Cap Difference ($m)"/>
    <x:tableColumn id="20" name="Close Index"/>
    <x:tableColumn id="21" name="Shares Index"/>
    <x:tableColumn id="22" name="Cap Index"/>
    <x:tableColumn id="23" name="Abs Cap Dif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videndEvents" displayName="DividendEvents" ref="A40:F42" totalsRowShown="0">
  <x:tableColumns count="6">
    <x:tableColumn id="1" name="Ex Date"/>
    <x:tableColumn id="2" name="Dividend per Share"/>
    <x:tableColumn id="3" name="Close on Ex-Date"/>
    <x:tableColumn id="4" name="Event Yield"/>
    <x:tableColumn id="5" name="Cumulative Dividend"/>
    <x:tableColumn id="6" name="Trailing Yield at $4.0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Snapshot" displayName="PESnapshot" ref="A40:E41" totalsRowShown="0">
  <x:tableColumns count="5">
    <x:tableColumn id="1" name="Observation Date"/>
    <x:tableColumn id="2" name="Price"/>
    <x:tableColumn id="3" name="P/E"/>
    <x:tableColumn id="4" name="Implied EPS"/>
    <x:tableColumn id="5" name="Earnings Yiel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ldDaily" displayName="HoldDaily" ref="A40:I294" totalsRowShown="0">
  <x:tableColumns count="9">
    <x:tableColumn id="1" name="Date"/>
    <x:tableColumn id="2" name="Close"/>
    <x:tableColumn id="3" name="Dividend per Share"/>
    <x:tableColumn id="4" name="Shares Held"/>
    <x:tableColumn id="5" name="Residual Cash"/>
    <x:tableColumn id="6" name="Share Value"/>
    <x:tableColumn id="7" name="Cumulative Dividends"/>
    <x:tableColumn id="8" name="Portfolio Value"/>
    <x:tableColumn id="9" name="Retur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ngleDaily" displayName="SingleDaily" ref="A40:G294" totalsRowShown="0">
  <x:tableColumns count="7">
    <x:tableColumn id="1" name="Date"/>
    <x:tableColumn id="2" name="Close"/>
    <x:tableColumn id="3" name="Buy Marker"/>
    <x:tableColumn id="4" name="Sell Marker"/>
    <x:tableColumn id="5" name="In Trade"/>
    <x:tableColumn id="6" name="Strategy Value"/>
    <x:tableColumn id="7" name="Return on Capit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ultiTradeSummary" displayName="MultiTradeSummary" ref="A4:K11" totalsRowShown="0">
  <x:tableColumns count="11">
    <x:tableColumn id="1" name="Trade"/>
    <x:tableColumn id="2" name="Buy Date"/>
    <x:tableColumn id="3" name="Buy Price"/>
    <x:tableColumn id="4" name="Sell Date"/>
    <x:tableColumn id="5" name="Sell Price"/>
    <x:tableColumn id="6" name="Opening Cash"/>
    <x:tableColumn id="7" name="Shares"/>
    <x:tableColumn id="8" name="Cash Left"/>
    <x:tableColumn id="9" name="Dividend Income"/>
    <x:tableColumn id="10" name="Closing Cash"/>
    <x:tableColumn id="11" name="Trade Retur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ultiDaily" displayName="MultiDaily" ref="A62:D316" totalsRowShown="0">
  <x:tableColumns count="4">
    <x:tableColumn id="1" name="Date"/>
    <x:tableColumn id="2" name="Close"/>
    <x:tableColumn id="3" name="Material-Swing Strategy"/>
    <x:tableColumn id="4" name="Buy-and-Hold incl. Dividen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deEvidenceMetrics" displayName="TradeEvidenceMetrics" ref="A4:O11" totalsRowShown="0">
  <x:tableColumns count="15">
    <x:tableColumn id="1" name="Trade"/>
    <x:tableColumn id="2" name="Buy Date"/>
    <x:tableColumn id="3" name="Sell Date"/>
    <x:tableColumn id="4" name="Session Gaps"/>
    <x:tableColumn id="5" name="Price Return"/>
    <x:tableColumn id="6" name="Income Yield"/>
    <x:tableColumn id="7" name="Total Return"/>
    <x:tableColumn id="8" name="Buy Vol / Avg"/>
    <x:tableColumn id="9" name="Sell Vol / Avg"/>
    <x:tableColumn id="10" name="Avg Hold Vol / Avg"/>
    <x:tableColumn id="11" name="Max Hold Vol / Avg"/>
    <x:tableColumn id="12" name="Buy vs MA20"/>
    <x:tableColumn id="13" name="MA20 vs MA50"/>
    <x:tableColumn id="14" name="Entry Trend"/>
    <x:tableColumn id="15" name="Assess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5" dT="2026-08-24T08:28:21.49" personId="{A3E58A1A-CEE0-416F-ADB0-258CA8E8B9B2}" id="{C51DD0FB-713A-8426-DE5E-FBA91B3D3FC8}">
    <xltc:text>Model check: supplied market capitalisation reconciles to Close × Shares on Issue / 1,000,000 within $0.005m on every row.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41" dT="2026-08-24T08:28:21.59" personId="{A3E58A1A-CEE0-416F-ADB0-258CA8E8B9B2}" id="{0E5EC4F1-F7E1-52B1-B02B-22E6ED6913A6}">
    <xltc:text>The supplied P/E observation is dated 24 Jul 2026, after the assignment financial year. It is intentionally shown as a snapshot only.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J11" dT="2026-08-24T08:28:21.74" personId="{A3E58A1A-CEE0-416F-ADB0-258CA8E8B9B2}" id="{4D0373C9-F47F-1FA2-23B9-E0921FA39952}">
    <xltc:text>Exact constrained hindsight maximum: non-overlapping trades, at least five trading session gaps, at least 10% closing-price return, whole shares, no same day re-entry, and no fees, tax or slippage. Dividends are separate cash income and do not qualify a trade. This is not a forecast.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23" dT="2026-08-24T08:28:21.76" personId="{A3E58A1A-CEE0-416F-ADB0-258CA8E8B9B2}" id="{72E39F41-F695-14CD-093C-85266F49F3FF}">
    <xltc:text>The supplied P/E date is later than every simulated trade. It is intentionally excluded from trade timing rather than backfilled into FY2026.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a289b0d3038d4179" /><Relationship Type="http://schemas.openxmlformats.org/officeDocument/2006/relationships/vmlDrawing" Target="/xl/drawings/vmldrawing.vml" Id="R47a821551a434140" /><Relationship Type="http://schemas.microsoft.com/office/2017/10/relationships/threadedComment" Target="/xl/threadedcomments/threadedcomment.xml" Id="R932a8daabe0c4e17" /><Relationship Type="http://schemas.openxmlformats.org/officeDocument/2006/relationships/drawing" Target="/xl/drawings/drawing1.xml" Id="Raa0a3870650d421a" /><Relationship Type="http://schemas.openxmlformats.org/officeDocument/2006/relationships/table" Target="/xl/tables/table1.xml" Id="R6874a5fb3ecc41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1317b9872fe48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c1eb43b1ceec43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956dc6e0ebdd41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a8f947ecf9ae43ca" /><Relationship Type="http://schemas.openxmlformats.org/officeDocument/2006/relationships/table" Target="/xl/tables/table2.xml" Id="R866a36ae944446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2.xml" Id="R9ab8ebdbb8a74669" /><Relationship Type="http://schemas.openxmlformats.org/officeDocument/2006/relationships/vmlDrawing" Target="/xl/drawings/vmldrawing2.vml" Id="R2cf435fad95844a3" /><Relationship Type="http://schemas.microsoft.com/office/2017/10/relationships/threadedComment" Target="/xl/threadedcomments/threadedcomment2.xml" Id="Rba763743f5724068" /><Relationship Type="http://schemas.openxmlformats.org/officeDocument/2006/relationships/drawing" Target="/xl/drawings/drawing6.xml" Id="R8b18e7d332a24086" /><Relationship Type="http://schemas.openxmlformats.org/officeDocument/2006/relationships/table" Target="/xl/tables/table3.xml" Id="Rb3adf5bd610c4b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bfda3cd0c47948d9" /><Relationship Type="http://schemas.openxmlformats.org/officeDocument/2006/relationships/table" Target="/xl/tables/table4.xml" Id="R0cf467a806644d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2e10a05f541f4cfd" /><Relationship Type="http://schemas.openxmlformats.org/officeDocument/2006/relationships/table" Target="/xl/tables/table5.xml" Id="Rb129c517cd6648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3.xml" Id="R7ae987fb337a41a2" /><Relationship Type="http://schemas.openxmlformats.org/officeDocument/2006/relationships/vmlDrawing" Target="/xl/drawings/vmldrawing3.vml" Id="R6854f7ea524f4f4f" /><Relationship Type="http://schemas.microsoft.com/office/2017/10/relationships/threadedComment" Target="/xl/threadedcomments/threadedcomment3.xml" Id="Re4fc3c14a8964636" /><Relationship Type="http://schemas.openxmlformats.org/officeDocument/2006/relationships/drawing" Target="/xl/drawings/drawing9.xml" Id="R928ed865d4e443d0" /><Relationship Type="http://schemas.openxmlformats.org/officeDocument/2006/relationships/table" Target="/xl/tables/table6.xml" Id="R1d4a081e45094886" /><Relationship Type="http://schemas.openxmlformats.org/officeDocument/2006/relationships/table" Target="/xl/tables/table7.xml" Id="Ra75f54dfe75e456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4.xml" Id="R8fee0d2f34664d8f" /><Relationship Type="http://schemas.openxmlformats.org/officeDocument/2006/relationships/vmlDrawing" Target="/xl/drawings/vmldrawing4.vml" Id="Re1df0b08281c4a82" /><Relationship Type="http://schemas.microsoft.com/office/2017/10/relationships/threadedComment" Target="/xl/threadedcomments/threadedcomment4.xml" Id="Rc94bb5e5a1ba440f" /><Relationship Type="http://schemas.openxmlformats.org/officeDocument/2006/relationships/drawing" Target="/xl/drawings/drawing10.xml" Id="R3214222005bc4d4c" /><Relationship Type="http://schemas.openxmlformats.org/officeDocument/2006/relationships/table" Target="/xl/tables/table8.xml" Id="R5829effd896040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1.xml" Id="R9d20b8047b7d48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2" customWidth="1"/>
    <x:col min="2" max="2" width="17" customWidth="1"/>
    <x:col min="3" max="3" width="13" style="1" customWidth="1"/>
    <x:col min="4" max="7" width="10" customWidth="1"/>
    <x:col min="8" max="8" width="13" customWidth="1"/>
    <x:col min="9" max="10" width="18" style="2" customWidth="1"/>
    <x:col min="11" max="11" width="3" customWidth="1"/>
    <x:col min="12" max="13" width="13" customWidth="1"/>
    <x:col min="14" max="14" width="3" customWidth="1"/>
    <x:col min="15" max="17" width="13" customWidth="1"/>
  </x:cols>
  <x:sheetData>
    <x:row r="1" ht="34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7"/>
      <x:c r="L1" s="6" t="s">
        <x:v>10</x:v>
      </x:c>
      <x:c r="M1" s="6" t="s">
        <x:v>11</x:v>
      </x:c>
      <x:c r="N1" s="7"/>
      <x:c r="O1" s="6" t="s">
        <x:v>12</x:v>
      </x:c>
      <x:c r="P1" s="6" t="s">
        <x:v>2</x:v>
      </x:c>
      <x:c r="Q1" s="6" t="s">
        <x:v>13</x:v>
      </x:c>
    </x:row>
    <x:row r="2" ht="15" customHeight="1">
      <x:c r="A2" t="s">
        <x:v>14</x:v>
      </x:c>
      <x:c r="B2" t="s">
        <x:v>15</x:v>
      </x:c>
      <x:c r="C2" s="1" t="s">
        <x:v>16</x:v>
      </x:c>
      <x:c r="D2" s="8">
        <x:v>3.72</x:v>
      </x:c>
      <x:c r="E2" s="8">
        <x:v>3.9</x:v>
      </x:c>
      <x:c r="F2" s="8">
        <x:v>3.71</x:v>
      </x:c>
      <x:c r="G2" s="8">
        <x:v>3.86</x:v>
      </x:c>
      <x:c r="H2" s="9">
        <x:v>1295546</x:v>
      </x:c>
      <x:c r="I2" s="10">
        <x:v>989.29</x:v>
      </x:c>
      <x:c r="J2" s="9">
        <x:v>256293158</x:v>
      </x:c>
      <x:c r="L2" s="8">
        <x:v>0.19</x:v>
      </x:c>
      <x:c r="M2" s="3">
        <x:v>46079</x:v>
      </x:c>
      <x:c r="O2" s="11">
        <x:v>12.4</x:v>
      </x:c>
      <x:c r="P2" s="4">
        <x:v>46227</x:v>
      </x:c>
      <x:c r="Q2" s="12">
        <x:v>4.01</x:v>
      </x:c>
    </x:row>
    <x:row r="3" ht="15" customHeight="1">
      <x:c r="A3" t="s">
        <x:v>14</x:v>
      </x:c>
      <x:c r="B3" t="s">
        <x:v>15</x:v>
      </x:c>
      <x:c r="C3" s="1" t="s">
        <x:v>17</x:v>
      </x:c>
      <x:c r="D3" s="8">
        <x:v>3.79</x:v>
      </x:c>
      <x:c r="E3" s="8">
        <x:v>3.84</x:v>
      </x:c>
      <x:c r="F3" s="8">
        <x:v>3.73</x:v>
      </x:c>
      <x:c r="G3" s="8">
        <x:v>3.75</x:v>
      </x:c>
      <x:c r="H3" s="9">
        <x:v>1394557</x:v>
      </x:c>
      <x:c r="I3" s="10">
        <x:v>961.1</x:v>
      </x:c>
      <x:c r="J3" s="9">
        <x:v>256293158</x:v>
      </x:c>
      <x:c r="L3" s="8">
        <x:v>0.19500000000000001</x:v>
      </x:c>
      <x:c r="M3" s="3">
        <x:v>45897</x:v>
      </x:c>
    </x:row>
    <x:row r="4" ht="15" customHeight="1">
      <x:c r="A4" t="s">
        <x:v>14</x:v>
      </x:c>
      <x:c r="B4" t="s">
        <x:v>15</x:v>
      </x:c>
      <x:c r="C4" s="1" t="s">
        <x:v>18</x:v>
      </x:c>
      <x:c r="D4" s="8">
        <x:v>3.86</x:v>
      </x:c>
      <x:c r="E4" s="8">
        <x:v>3.86</x:v>
      </x:c>
      <x:c r="F4" s="8">
        <x:v>3.77</x:v>
      </x:c>
      <x:c r="G4" s="8">
        <x:v>3.8</x:v>
      </x:c>
      <x:c r="H4" s="9">
        <x:v>965033</x:v>
      </x:c>
      <x:c r="I4" s="10">
        <x:v>973.91</x:v>
      </x:c>
      <x:c r="J4" s="9">
        <x:v>256293158</x:v>
      </x:c>
      <x:c r="L4" s="8">
        <x:v>0.38500000000000001</x:v>
      </x:c>
      <x:c r="M4" t="s">
        <x:v>19</x:v>
      </x:c>
      <x:c r="N4" s="5"/>
    </x:row>
    <x:row r="5" ht="15" customHeight="1">
      <x:c r="A5" t="s">
        <x:v>14</x:v>
      </x:c>
      <x:c r="B5" t="s">
        <x:v>15</x:v>
      </x:c>
      <x:c r="C5" s="1" t="s">
        <x:v>20</x:v>
      </x:c>
      <x:c r="D5" s="8">
        <x:v>3.85</x:v>
      </x:c>
      <x:c r="E5" s="8">
        <x:v>3.91</x:v>
      </x:c>
      <x:c r="F5" s="8">
        <x:v>3.82</x:v>
      </x:c>
      <x:c r="G5" s="8">
        <x:v>3.86</x:v>
      </x:c>
      <x:c r="H5" s="9">
        <x:v>941353</x:v>
      </x:c>
      <x:c r="I5" s="10">
        <x:v>989.29</x:v>
      </x:c>
      <x:c r="J5" s="9">
        <x:v>256293158</x:v>
      </x:c>
    </x:row>
    <x:row r="6" ht="15" customHeight="1">
      <x:c r="A6" t="s">
        <x:v>14</x:v>
      </x:c>
      <x:c r="B6" t="s">
        <x:v>15</x:v>
      </x:c>
      <x:c r="C6" s="1" t="s">
        <x:v>21</x:v>
      </x:c>
      <x:c r="D6" s="8">
        <x:v>4</x:v>
      </x:c>
      <x:c r="E6" s="8">
        <x:v>4.03</x:v>
      </x:c>
      <x:c r="F6" s="8">
        <x:v>3.85</x:v>
      </x:c>
      <x:c r="G6" s="8">
        <x:v>3.86</x:v>
      </x:c>
      <x:c r="H6" s="9">
        <x:v>1143685</x:v>
      </x:c>
      <x:c r="I6" s="10">
        <x:v>989.29</x:v>
      </x:c>
      <x:c r="J6" s="9">
        <x:v>256293158</x:v>
      </x:c>
    </x:row>
    <x:row r="7" ht="15" customHeight="1">
      <x:c r="A7" t="s">
        <x:v>14</x:v>
      </x:c>
      <x:c r="B7" t="s">
        <x:v>15</x:v>
      </x:c>
      <x:c r="C7" s="1" t="s">
        <x:v>22</x:v>
      </x:c>
      <x:c r="D7" s="8">
        <x:v>4.1500000000000004</x:v>
      </x:c>
      <x:c r="E7" s="8">
        <x:v>4.16</x:v>
      </x:c>
      <x:c r="F7" s="8">
        <x:v>3.94</x:v>
      </x:c>
      <x:c r="G7" s="8">
        <x:v>3.99</x:v>
      </x:c>
      <x:c r="H7" s="9">
        <x:v>1627687</x:v>
      </x:c>
      <x:c r="I7" s="10">
        <x:v>1022.61</x:v>
      </x:c>
      <x:c r="J7" s="9">
        <x:v>256293158</x:v>
      </x:c>
    </x:row>
    <x:row r="8" ht="15" customHeight="1">
      <x:c r="A8" t="s">
        <x:v>14</x:v>
      </x:c>
      <x:c r="B8" t="s">
        <x:v>15</x:v>
      </x:c>
      <x:c r="C8" s="1" t="s">
        <x:v>23</x:v>
      </x:c>
      <x:c r="D8" s="8">
        <x:v>4.16</x:v>
      </x:c>
      <x:c r="E8" s="8">
        <x:v>4.2300000000000004</x:v>
      </x:c>
      <x:c r="F8" s="8">
        <x:v>4.1399999999999997</x:v>
      </x:c>
      <x:c r="G8" s="8">
        <x:v>4.1500000000000004</x:v>
      </x:c>
      <x:c r="H8" s="9">
        <x:v>659353</x:v>
      </x:c>
      <x:c r="I8" s="10">
        <x:v>1063.6199999999999</x:v>
      </x:c>
      <x:c r="J8" s="9">
        <x:v>256293158</x:v>
      </x:c>
    </x:row>
    <x:row r="9" ht="15" customHeight="1">
      <x:c r="A9" t="s">
        <x:v>14</x:v>
      </x:c>
      <x:c r="B9" t="s">
        <x:v>15</x:v>
      </x:c>
      <x:c r="C9" s="1" t="s">
        <x:v>24</x:v>
      </x:c>
      <x:c r="D9" s="8">
        <x:v>4.1500000000000004</x:v>
      </x:c>
      <x:c r="E9" s="8">
        <x:v>4.2</x:v>
      </x:c>
      <x:c r="F9" s="8">
        <x:v>4.13</x:v>
      </x:c>
      <x:c r="G9" s="8">
        <x:v>4.1900000000000004</x:v>
      </x:c>
      <x:c r="H9" s="9">
        <x:v>675533</x:v>
      </x:c>
      <x:c r="I9" s="10">
        <x:v>1073.8699999999999</x:v>
      </x:c>
      <x:c r="J9" s="9">
        <x:v>256293158</x:v>
      </x:c>
    </x:row>
    <x:row r="10" ht="15" customHeight="1">
      <x:c r="A10" t="s">
        <x:v>14</x:v>
      </x:c>
      <x:c r="B10" t="s">
        <x:v>15</x:v>
      </x:c>
      <x:c r="C10" s="1" t="s">
        <x:v>25</x:v>
      </x:c>
      <x:c r="D10" s="8">
        <x:v>4.22</x:v>
      </x:c>
      <x:c r="E10" s="8">
        <x:v>4.3099999999999996</x:v>
      </x:c>
      <x:c r="F10" s="8">
        <x:v>4.16</x:v>
      </x:c>
      <x:c r="G10" s="8">
        <x:v>4.16</x:v>
      </x:c>
      <x:c r="H10" s="9">
        <x:v>1289058</x:v>
      </x:c>
      <x:c r="I10" s="10">
        <x:v>1066.18</x:v>
      </x:c>
      <x:c r="J10" s="9">
        <x:v>256293158</x:v>
      </x:c>
    </x:row>
    <x:row r="11" ht="15" customHeight="1">
      <x:c r="A11" t="s">
        <x:v>14</x:v>
      </x:c>
      <x:c r="B11" t="s">
        <x:v>15</x:v>
      </x:c>
      <x:c r="C11" s="1" t="s">
        <x:v>26</x:v>
      </x:c>
      <x:c r="D11" s="8">
        <x:v>4.1500000000000004</x:v>
      </x:c>
      <x:c r="E11" s="8">
        <x:v>4.25</x:v>
      </x:c>
      <x:c r="F11" s="8">
        <x:v>4.0999999999999996</x:v>
      </x:c>
      <x:c r="G11" s="8">
        <x:v>4.21</x:v>
      </x:c>
      <x:c r="H11" s="9">
        <x:v>813263</x:v>
      </x:c>
      <x:c r="I11" s="10">
        <x:v>1078.99</x:v>
      </x:c>
      <x:c r="J11" s="9">
        <x:v>256293158</x:v>
      </x:c>
    </x:row>
    <x:row r="12" ht="15" customHeight="1">
      <x:c r="A12" t="s">
        <x:v>14</x:v>
      </x:c>
      <x:c r="B12" t="s">
        <x:v>15</x:v>
      </x:c>
      <x:c r="C12" s="1" t="s">
        <x:v>27</x:v>
      </x:c>
      <x:c r="D12" s="8">
        <x:v>4.25</x:v>
      </x:c>
      <x:c r="E12" s="8">
        <x:v>4.25</x:v>
      </x:c>
      <x:c r="F12" s="8">
        <x:v>4.16</x:v>
      </x:c>
      <x:c r="G12" s="8">
        <x:v>4.18</x:v>
      </x:c>
      <x:c r="H12" s="9">
        <x:v>719818</x:v>
      </x:c>
      <x:c r="I12" s="10">
        <x:v>1071.31</x:v>
      </x:c>
      <x:c r="J12" s="9">
        <x:v>256293158</x:v>
      </x:c>
    </x:row>
    <x:row r="13" ht="15" customHeight="1">
      <x:c r="A13" t="s">
        <x:v>14</x:v>
      </x:c>
      <x:c r="B13" t="s">
        <x:v>15</x:v>
      </x:c>
      <x:c r="C13" s="1" t="s">
        <x:v>28</x:v>
      </x:c>
      <x:c r="D13" s="8">
        <x:v>4.26</x:v>
      </x:c>
      <x:c r="E13" s="8">
        <x:v>4.3</x:v>
      </x:c>
      <x:c r="F13" s="8">
        <x:v>4.18</x:v>
      </x:c>
      <x:c r="G13" s="8">
        <x:v>4.24</x:v>
      </x:c>
      <x:c r="H13" s="9">
        <x:v>2602363</x:v>
      </x:c>
      <x:c r="I13" s="10">
        <x:v>1086.68</x:v>
      </x:c>
      <x:c r="J13" s="9">
        <x:v>256293158</x:v>
      </x:c>
    </x:row>
    <x:row r="14" ht="15" customHeight="1">
      <x:c r="A14" t="s">
        <x:v>14</x:v>
      </x:c>
      <x:c r="B14" t="s">
        <x:v>15</x:v>
      </x:c>
      <x:c r="C14" s="1" t="s">
        <x:v>29</x:v>
      </x:c>
      <x:c r="D14" s="8">
        <x:v>4.28</x:v>
      </x:c>
      <x:c r="E14" s="8">
        <x:v>4.34</x:v>
      </x:c>
      <x:c r="F14" s="8">
        <x:v>4.2300000000000004</x:v>
      </x:c>
      <x:c r="G14" s="8">
        <x:v>4.24</x:v>
      </x:c>
      <x:c r="H14" s="9">
        <x:v>1119309</x:v>
      </x:c>
      <x:c r="I14" s="10">
        <x:v>1090.1400000000001</x:v>
      </x:c>
      <x:c r="J14" s="9">
        <x:v>257108828</x:v>
      </x:c>
    </x:row>
    <x:row r="15" ht="15" customHeight="1">
      <x:c r="A15" t="s">
        <x:v>14</x:v>
      </x:c>
      <x:c r="B15" t="s">
        <x:v>15</x:v>
      </x:c>
      <x:c r="C15" s="1" t="s">
        <x:v>30</x:v>
      </x:c>
      <x:c r="D15" s="8">
        <x:v>4.1500000000000004</x:v>
      </x:c>
      <x:c r="E15" s="8">
        <x:v>4.33</x:v>
      </x:c>
      <x:c r="F15" s="8">
        <x:v>4.1399999999999997</x:v>
      </x:c>
      <x:c r="G15" s="8">
        <x:v>4.24</x:v>
      </x:c>
      <x:c r="H15" s="9">
        <x:v>2700979</x:v>
      </x:c>
      <x:c r="I15" s="10">
        <x:v>1090.1400000000001</x:v>
      </x:c>
      <x:c r="J15" s="9">
        <x:v>257108828</x:v>
      </x:c>
    </x:row>
    <x:row r="16" ht="15" customHeight="1">
      <x:c r="A16" t="s">
        <x:v>14</x:v>
      </x:c>
      <x:c r="B16" t="s">
        <x:v>15</x:v>
      </x:c>
      <x:c r="C16" s="1" t="s">
        <x:v>31</x:v>
      </x:c>
      <x:c r="D16" s="8">
        <x:v>4.07</x:v>
      </x:c>
      <x:c r="E16" s="8">
        <x:v>4.17</x:v>
      </x:c>
      <x:c r="F16" s="8">
        <x:v>4.0199999999999996</x:v>
      </x:c>
      <x:c r="G16" s="8">
        <x:v>4.17</x:v>
      </x:c>
      <x:c r="H16" s="9">
        <x:v>2083065</x:v>
      </x:c>
      <x:c r="I16" s="10">
        <x:v>1072.1400000000001</x:v>
      </x:c>
      <x:c r="J16" s="9">
        <x:v>257108828</x:v>
      </x:c>
    </x:row>
    <x:row r="17" ht="15" customHeight="1">
      <x:c r="A17" t="s">
        <x:v>14</x:v>
      </x:c>
      <x:c r="B17" t="s">
        <x:v>15</x:v>
      </x:c>
      <x:c r="C17" s="1" t="s">
        <x:v>32</x:v>
      </x:c>
      <x:c r="D17" s="8">
        <x:v>4</x:v>
      </x:c>
      <x:c r="E17" s="8">
        <x:v>4.1100000000000003</x:v>
      </x:c>
      <x:c r="F17" s="8">
        <x:v>3.92</x:v>
      </x:c>
      <x:c r="G17" s="8">
        <x:v>4.0199999999999996</x:v>
      </x:c>
      <x:c r="H17" s="9">
        <x:v>3002741</x:v>
      </x:c>
      <x:c r="I17" s="10">
        <x:v>1033.58</x:v>
      </x:c>
      <x:c r="J17" s="9">
        <x:v>257108828</x:v>
      </x:c>
    </x:row>
    <x:row r="18" ht="15" customHeight="1">
      <x:c r="A18" t="s">
        <x:v>14</x:v>
      </x:c>
      <x:c r="B18" t="s">
        <x:v>15</x:v>
      </x:c>
      <x:c r="C18" s="1" t="s">
        <x:v>33</x:v>
      </x:c>
      <x:c r="D18" s="8">
        <x:v>4</x:v>
      </x:c>
      <x:c r="E18" s="8">
        <x:v>4.07</x:v>
      </x:c>
      <x:c r="F18" s="8">
        <x:v>3.97</x:v>
      </x:c>
      <x:c r="G18" s="8">
        <x:v>4.04</x:v>
      </x:c>
      <x:c r="H18" s="9">
        <x:v>1100861</x:v>
      </x:c>
      <x:c r="I18" s="10">
        <x:v>1038.72</x:v>
      </x:c>
      <x:c r="J18" s="9">
        <x:v>257108828</x:v>
      </x:c>
    </x:row>
    <x:row r="19" ht="15" customHeight="1">
      <x:c r="A19" t="s">
        <x:v>14</x:v>
      </x:c>
      <x:c r="B19" t="s">
        <x:v>15</x:v>
      </x:c>
      <x:c r="C19" s="1" t="s">
        <x:v>34</x:v>
      </x:c>
      <x:c r="D19" s="8">
        <x:v>3.88</x:v>
      </x:c>
      <x:c r="E19" s="8">
        <x:v>3.97</x:v>
      </x:c>
      <x:c r="F19" s="8">
        <x:v>3.87</x:v>
      </x:c>
      <x:c r="G19" s="8">
        <x:v>3.96</x:v>
      </x:c>
      <x:c r="H19" s="9">
        <x:v>1137883</x:v>
      </x:c>
      <x:c r="I19" s="10">
        <x:v>1018.15</x:v>
      </x:c>
      <x:c r="J19" s="9">
        <x:v>257108828</x:v>
      </x:c>
    </x:row>
    <x:row r="20" ht="15" customHeight="1">
      <x:c r="A20" t="s">
        <x:v>14</x:v>
      </x:c>
      <x:c r="B20" t="s">
        <x:v>15</x:v>
      </x:c>
      <x:c r="C20" s="1" t="s">
        <x:v>35</x:v>
      </x:c>
      <x:c r="D20" s="8">
        <x:v>3.85</x:v>
      </x:c>
      <x:c r="E20" s="8">
        <x:v>3.9</x:v>
      </x:c>
      <x:c r="F20" s="8">
        <x:v>3.76</x:v>
      </x:c>
      <x:c r="G20" s="8">
        <x:v>3.89</x:v>
      </x:c>
      <x:c r="H20" s="9">
        <x:v>1377946</x:v>
      </x:c>
      <x:c r="I20" s="10">
        <x:v>1000.15</x:v>
      </x:c>
      <x:c r="J20" s="9">
        <x:v>257108828</x:v>
      </x:c>
    </x:row>
    <x:row r="21" ht="15" customHeight="1">
      <x:c r="A21" t="s">
        <x:v>14</x:v>
      </x:c>
      <x:c r="B21" t="s">
        <x:v>15</x:v>
      </x:c>
      <x:c r="C21" s="1" t="s">
        <x:v>36</x:v>
      </x:c>
      <x:c r="D21" s="8">
        <x:v>3.8</x:v>
      </x:c>
      <x:c r="E21" s="8">
        <x:v>3.93</x:v>
      </x:c>
      <x:c r="F21" s="8">
        <x:v>3.7250000000000001</x:v>
      </x:c>
      <x:c r="G21" s="8">
        <x:v>3.88</x:v>
      </x:c>
      <x:c r="H21" s="9">
        <x:v>2471626</x:v>
      </x:c>
      <x:c r="I21" s="10">
        <x:v>997.58</x:v>
      </x:c>
      <x:c r="J21" s="9">
        <x:v>257108828</x:v>
      </x:c>
    </x:row>
    <x:row r="22" ht="15" customHeight="1">
      <x:c r="A22" t="s">
        <x:v>14</x:v>
      </x:c>
      <x:c r="B22" t="s">
        <x:v>15</x:v>
      </x:c>
      <x:c r="C22" s="1" t="s">
        <x:v>37</x:v>
      </x:c>
      <x:c r="D22" s="8">
        <x:v>3.79</x:v>
      </x:c>
      <x:c r="E22" s="8">
        <x:v>3.85</x:v>
      </x:c>
      <x:c r="F22" s="8">
        <x:v>3.77</x:v>
      </x:c>
      <x:c r="G22" s="8">
        <x:v>3.85</x:v>
      </x:c>
      <x:c r="H22" s="9">
        <x:v>842718</x:v>
      </x:c>
      <x:c r="I22" s="10">
        <x:v>989.87</x:v>
      </x:c>
      <x:c r="J22" s="9">
        <x:v>257108828</x:v>
      </x:c>
    </x:row>
    <x:row r="23" ht="15" customHeight="1">
      <x:c r="A23" t="s">
        <x:v>14</x:v>
      </x:c>
      <x:c r="B23" t="s">
        <x:v>15</x:v>
      </x:c>
      <x:c r="C23" s="1" t="s">
        <x:v>38</x:v>
      </x:c>
      <x:c r="D23" s="8">
        <x:v>3.86</x:v>
      </x:c>
      <x:c r="E23" s="8">
        <x:v>3.8650000000000002</x:v>
      </x:c>
      <x:c r="F23" s="8">
        <x:v>3.78</x:v>
      </x:c>
      <x:c r="G23" s="8">
        <x:v>3.78</x:v>
      </x:c>
      <x:c r="H23" s="9">
        <x:v>1117300</x:v>
      </x:c>
      <x:c r="I23" s="10">
        <x:v>971.87</x:v>
      </x:c>
      <x:c r="J23" s="9">
        <x:v>257108828</x:v>
      </x:c>
    </x:row>
    <x:row r="24" ht="15" customHeight="1">
      <x:c r="A24" t="s">
        <x:v>14</x:v>
      </x:c>
      <x:c r="B24" t="s">
        <x:v>15</x:v>
      </x:c>
      <x:c r="C24" s="1" t="s">
        <x:v>39</x:v>
      </x:c>
      <x:c r="D24" s="8">
        <x:v>3.86</x:v>
      </x:c>
      <x:c r="E24" s="8">
        <x:v>3.86</x:v>
      </x:c>
      <x:c r="F24" s="8">
        <x:v>3.8</x:v>
      </x:c>
      <x:c r="G24" s="8">
        <x:v>3.81</x:v>
      </x:c>
      <x:c r="H24" s="9">
        <x:v>1020505</x:v>
      </x:c>
      <x:c r="I24" s="10">
        <x:v>979.58</x:v>
      </x:c>
      <x:c r="J24" s="9">
        <x:v>257108828</x:v>
      </x:c>
    </x:row>
    <x:row r="25" ht="15" customHeight="1">
      <x:c r="A25" t="s">
        <x:v>14</x:v>
      </x:c>
      <x:c r="B25" t="s">
        <x:v>15</x:v>
      </x:c>
      <x:c r="C25" s="1" t="s">
        <x:v>40</x:v>
      </x:c>
      <x:c r="D25" s="8">
        <x:v>3.82</x:v>
      </x:c>
      <x:c r="E25" s="8">
        <x:v>3.8650000000000002</x:v>
      </x:c>
      <x:c r="F25" s="8">
        <x:v>3.8</x:v>
      </x:c>
      <x:c r="G25" s="8">
        <x:v>3.86</x:v>
      </x:c>
      <x:c r="H25" s="9">
        <x:v>935041</x:v>
      </x:c>
      <x:c r="I25" s="10">
        <x:v>992.44</x:v>
      </x:c>
      <x:c r="J25" s="9">
        <x:v>257108828</x:v>
      </x:c>
    </x:row>
    <x:row r="26" ht="15" customHeight="1">
      <x:c r="A26" t="s">
        <x:v>14</x:v>
      </x:c>
      <x:c r="B26" t="s">
        <x:v>15</x:v>
      </x:c>
      <x:c r="C26" s="1" t="s">
        <x:v>41</x:v>
      </x:c>
      <x:c r="D26" s="8">
        <x:v>3.86</x:v>
      </x:c>
      <x:c r="E26" s="8">
        <x:v>3.87</x:v>
      </x:c>
      <x:c r="F26" s="8">
        <x:v>3.8</x:v>
      </x:c>
      <x:c r="G26" s="8">
        <x:v>3.81</x:v>
      </x:c>
      <x:c r="H26" s="9">
        <x:v>582980</x:v>
      </x:c>
      <x:c r="I26" s="10">
        <x:v>979.58</x:v>
      </x:c>
      <x:c r="J26" s="9">
        <x:v>257108828</x:v>
      </x:c>
    </x:row>
    <x:row r="27" ht="15" customHeight="1">
      <x:c r="A27" t="s">
        <x:v>14</x:v>
      </x:c>
      <x:c r="B27" t="s">
        <x:v>15</x:v>
      </x:c>
      <x:c r="C27" s="1" t="s">
        <x:v>42</x:v>
      </x:c>
      <x:c r="D27" s="8">
        <x:v>3.81</x:v>
      </x:c>
      <x:c r="E27" s="8">
        <x:v>3.87</x:v>
      </x:c>
      <x:c r="F27" s="8">
        <x:v>3.78</x:v>
      </x:c>
      <x:c r="G27" s="8">
        <x:v>3.86</x:v>
      </x:c>
      <x:c r="H27" s="9">
        <x:v>1149041</x:v>
      </x:c>
      <x:c r="I27" s="10">
        <x:v>992.44</x:v>
      </x:c>
      <x:c r="J27" s="9">
        <x:v>257108828</x:v>
      </x:c>
    </x:row>
    <x:row r="28" ht="15" customHeight="1">
      <x:c r="A28" t="s">
        <x:v>14</x:v>
      </x:c>
      <x:c r="B28" t="s">
        <x:v>15</x:v>
      </x:c>
      <x:c r="C28" s="1" t="s">
        <x:v>43</x:v>
      </x:c>
      <x:c r="D28" s="8">
        <x:v>3.75</x:v>
      </x:c>
      <x:c r="E28" s="8">
        <x:v>3.83</x:v>
      </x:c>
      <x:c r="F28" s="8">
        <x:v>3.73</x:v>
      </x:c>
      <x:c r="G28" s="8">
        <x:v>3.81</x:v>
      </x:c>
      <x:c r="H28" s="9">
        <x:v>1029963</x:v>
      </x:c>
      <x:c r="I28" s="10">
        <x:v>979.58</x:v>
      </x:c>
      <x:c r="J28" s="9">
        <x:v>257108828</x:v>
      </x:c>
    </x:row>
    <x:row r="29" ht="15" customHeight="1">
      <x:c r="A29" t="s">
        <x:v>14</x:v>
      </x:c>
      <x:c r="B29" t="s">
        <x:v>15</x:v>
      </x:c>
      <x:c r="C29" s="1" t="s">
        <x:v>44</x:v>
      </x:c>
      <x:c r="D29" s="8">
        <x:v>3.65</x:v>
      </x:c>
      <x:c r="E29" s="8">
        <x:v>3.76</x:v>
      </x:c>
      <x:c r="F29" s="8">
        <x:v>3.65</x:v>
      </x:c>
      <x:c r="G29" s="8">
        <x:v>3.76</x:v>
      </x:c>
      <x:c r="H29" s="9">
        <x:v>717772</x:v>
      </x:c>
      <x:c r="I29" s="10">
        <x:v>966.73</x:v>
      </x:c>
      <x:c r="J29" s="9">
        <x:v>257108828</x:v>
      </x:c>
    </x:row>
    <x:row r="30" ht="15" customHeight="1">
      <x:c r="A30" t="s">
        <x:v>14</x:v>
      </x:c>
      <x:c r="B30" t="s">
        <x:v>15</x:v>
      </x:c>
      <x:c r="C30" s="1" t="s">
        <x:v>45</x:v>
      </x:c>
      <x:c r="D30" s="8">
        <x:v>3.63</x:v>
      </x:c>
      <x:c r="E30" s="8">
        <x:v>3.68</x:v>
      </x:c>
      <x:c r="F30" s="8">
        <x:v>3.62</x:v>
      </x:c>
      <x:c r="G30" s="8">
        <x:v>3.62</x:v>
      </x:c>
      <x:c r="H30" s="9">
        <x:v>683437</x:v>
      </x:c>
      <x:c r="I30" s="10">
        <x:v>930.73</x:v>
      </x:c>
      <x:c r="J30" s="9">
        <x:v>257108828</x:v>
      </x:c>
    </x:row>
    <x:row r="31" ht="15" customHeight="1">
      <x:c r="A31" t="s">
        <x:v>14</x:v>
      </x:c>
      <x:c r="B31" t="s">
        <x:v>15</x:v>
      </x:c>
      <x:c r="C31" s="1" t="s">
        <x:v>46</x:v>
      </x:c>
      <x:c r="D31" s="8">
        <x:v>3.54</x:v>
      </x:c>
      <x:c r="E31" s="8">
        <x:v>3.65</x:v>
      </x:c>
      <x:c r="F31" s="8">
        <x:v>3.53</x:v>
      </x:c>
      <x:c r="G31" s="8">
        <x:v>3.63</x:v>
      </x:c>
      <x:c r="H31" s="9">
        <x:v>848113</x:v>
      </x:c>
      <x:c r="I31" s="10">
        <x:v>933.31</x:v>
      </x:c>
      <x:c r="J31" s="9">
        <x:v>257108828</x:v>
      </x:c>
    </x:row>
    <x:row r="32" ht="15" customHeight="1">
      <x:c r="A32" t="s">
        <x:v>14</x:v>
      </x:c>
      <x:c r="B32" t="s">
        <x:v>15</x:v>
      </x:c>
      <x:c r="C32" s="1" t="s">
        <x:v>47</x:v>
      </x:c>
      <x:c r="D32" s="8">
        <x:v>3.53</x:v>
      </x:c>
      <x:c r="E32" s="8">
        <x:v>3.55</x:v>
      </x:c>
      <x:c r="F32" s="8">
        <x:v>3.47</x:v>
      </x:c>
      <x:c r="G32" s="8">
        <x:v>3.53</x:v>
      </x:c>
      <x:c r="H32" s="9">
        <x:v>838563</x:v>
      </x:c>
      <x:c r="I32" s="10">
        <x:v>907.59</x:v>
      </x:c>
      <x:c r="J32" s="9">
        <x:v>257108828</x:v>
      </x:c>
    </x:row>
    <x:row r="33" ht="15" customHeight="1">
      <x:c r="A33" t="s">
        <x:v>14</x:v>
      </x:c>
      <x:c r="B33" t="s">
        <x:v>15</x:v>
      </x:c>
      <x:c r="C33" s="1" t="s">
        <x:v>48</x:v>
      </x:c>
      <x:c r="D33" s="8">
        <x:v>3.47</x:v>
      </x:c>
      <x:c r="E33" s="8">
        <x:v>3.55</x:v>
      </x:c>
      <x:c r="F33" s="8">
        <x:v>3.45</x:v>
      </x:c>
      <x:c r="G33" s="8">
        <x:v>3.52</x:v>
      </x:c>
      <x:c r="H33" s="9">
        <x:v>451696</x:v>
      </x:c>
      <x:c r="I33" s="10">
        <x:v>905.02</x:v>
      </x:c>
      <x:c r="J33" s="9">
        <x:v>257108828</x:v>
      </x:c>
    </x:row>
    <x:row r="34" ht="15" customHeight="1">
      <x:c r="A34" t="s">
        <x:v>14</x:v>
      </x:c>
      <x:c r="B34" t="s">
        <x:v>15</x:v>
      </x:c>
      <x:c r="C34" s="1" t="s">
        <x:v>49</x:v>
      </x:c>
      <x:c r="D34" s="8">
        <x:v>3.55</x:v>
      </x:c>
      <x:c r="E34" s="8">
        <x:v>3.55</x:v>
      </x:c>
      <x:c r="F34" s="8">
        <x:v>3.44</x:v>
      </x:c>
      <x:c r="G34" s="8">
        <x:v>3.47</x:v>
      </x:c>
      <x:c r="H34" s="9">
        <x:v>708092</x:v>
      </x:c>
      <x:c r="I34" s="10">
        <x:v>892.17</x:v>
      </x:c>
      <x:c r="J34" s="9">
        <x:v>257108828</x:v>
      </x:c>
    </x:row>
    <x:row r="35" ht="15" customHeight="1">
      <x:c r="A35" t="s">
        <x:v>14</x:v>
      </x:c>
      <x:c r="B35" t="s">
        <x:v>15</x:v>
      </x:c>
      <x:c r="C35" s="1" t="s">
        <x:v>50</x:v>
      </x:c>
      <x:c r="D35" s="8">
        <x:v>3.56</x:v>
      </x:c>
      <x:c r="E35" s="8">
        <x:v>3.59</x:v>
      </x:c>
      <x:c r="F35" s="8">
        <x:v>3.5</x:v>
      </x:c>
      <x:c r="G35" s="8">
        <x:v>3.55</x:v>
      </x:c>
      <x:c r="H35" s="9">
        <x:v>761069</x:v>
      </x:c>
      <x:c r="I35" s="10">
        <x:v>919.6</x:v>
      </x:c>
      <x:c r="J35" s="9">
        <x:v>259040928</x:v>
      </x:c>
    </x:row>
    <x:row r="36" ht="15" customHeight="1">
      <x:c r="A36" t="s">
        <x:v>14</x:v>
      </x:c>
      <x:c r="B36" t="s">
        <x:v>15</x:v>
      </x:c>
      <x:c r="C36" s="1" t="s">
        <x:v>51</x:v>
      </x:c>
      <x:c r="D36" s="8">
        <x:v>3.77</x:v>
      </x:c>
      <x:c r="E36" s="8">
        <x:v>3.77</x:v>
      </x:c>
      <x:c r="F36" s="8">
        <x:v>3.58</x:v>
      </x:c>
      <x:c r="G36" s="8">
        <x:v>3.58</x:v>
      </x:c>
      <x:c r="H36" s="9">
        <x:v>1441831</x:v>
      </x:c>
      <x:c r="I36" s="10">
        <x:v>927.37</x:v>
      </x:c>
      <x:c r="J36" s="9">
        <x:v>259040928</x:v>
      </x:c>
    </x:row>
    <x:row r="37" ht="15" customHeight="1">
      <x:c r="A37" t="s">
        <x:v>14</x:v>
      </x:c>
      <x:c r="B37" t="s">
        <x:v>15</x:v>
      </x:c>
      <x:c r="C37" s="1" t="s">
        <x:v>52</x:v>
      </x:c>
      <x:c r="D37" s="8">
        <x:v>3.74</x:v>
      </x:c>
      <x:c r="E37" s="8">
        <x:v>3.84</x:v>
      </x:c>
      <x:c r="F37" s="8">
        <x:v>3.73</x:v>
      </x:c>
      <x:c r="G37" s="8">
        <x:v>3.77</x:v>
      </x:c>
      <x:c r="H37" s="9">
        <x:v>1232368</x:v>
      </x:c>
      <x:c r="I37" s="10">
        <x:v>976.58</x:v>
      </x:c>
      <x:c r="J37" s="9">
        <x:v>259040928</x:v>
      </x:c>
    </x:row>
    <x:row r="38" ht="15" customHeight="1">
      <x:c r="A38" t="s">
        <x:v>14</x:v>
      </x:c>
      <x:c r="B38" t="s">
        <x:v>15</x:v>
      </x:c>
      <x:c r="C38" s="1" t="s">
        <x:v>53</x:v>
      </x:c>
      <x:c r="D38" s="8">
        <x:v>3.8</x:v>
      </x:c>
      <x:c r="E38" s="8">
        <x:v>3.88</x:v>
      </x:c>
      <x:c r="F38" s="8">
        <x:v>3.73</x:v>
      </x:c>
      <x:c r="G38" s="8">
        <x:v>3.74</x:v>
      </x:c>
      <x:c r="H38" s="9">
        <x:v>2437175</x:v>
      </x:c>
      <x:c r="I38" s="10">
        <x:v>968.81</x:v>
      </x:c>
      <x:c r="J38" s="9">
        <x:v>259040928</x:v>
      </x:c>
    </x:row>
    <x:row r="39" ht="15" customHeight="1">
      <x:c r="A39" t="s">
        <x:v>14</x:v>
      </x:c>
      <x:c r="B39" t="s">
        <x:v>15</x:v>
      </x:c>
      <x:c r="C39" s="1" t="s">
        <x:v>54</x:v>
      </x:c>
      <x:c r="D39" s="8">
        <x:v>3.85</x:v>
      </x:c>
      <x:c r="E39" s="8">
        <x:v>3.91</x:v>
      </x:c>
      <x:c r="F39" s="8">
        <x:v>3.83</x:v>
      </x:c>
      <x:c r="G39" s="8">
        <x:v>3.83</x:v>
      </x:c>
      <x:c r="H39" s="9">
        <x:v>2146038</x:v>
      </x:c>
      <x:c r="I39" s="10">
        <x:v>992.13</x:v>
      </x:c>
      <x:c r="J39" s="9">
        <x:v>259040928</x:v>
      </x:c>
    </x:row>
    <x:row r="40" ht="15" customHeight="1">
      <x:c r="A40" t="s">
        <x:v>14</x:v>
      </x:c>
      <x:c r="B40" t="s">
        <x:v>15</x:v>
      </x:c>
      <x:c r="C40" s="1" t="s">
        <x:v>55</x:v>
      </x:c>
      <x:c r="D40" s="8">
        <x:v>3.72</x:v>
      </x:c>
      <x:c r="E40" s="8">
        <x:v>3.84</x:v>
      </x:c>
      <x:c r="F40" s="8">
        <x:v>3.72</x:v>
      </x:c>
      <x:c r="G40" s="8">
        <x:v>3.83</x:v>
      </x:c>
      <x:c r="H40" s="9">
        <x:v>1103013</x:v>
      </x:c>
      <x:c r="I40" s="10">
        <x:v>992.13</x:v>
      </x:c>
      <x:c r="J40" s="9">
        <x:v>259040928</x:v>
      </x:c>
    </x:row>
    <x:row r="41" ht="15" customHeight="1">
      <x:c r="A41" t="s">
        <x:v>14</x:v>
      </x:c>
      <x:c r="B41" t="s">
        <x:v>15</x:v>
      </x:c>
      <x:c r="C41" s="1" t="s">
        <x:v>56</x:v>
      </x:c>
      <x:c r="D41" s="8">
        <x:v>3.69</x:v>
      </x:c>
      <x:c r="E41" s="8">
        <x:v>3.75</x:v>
      </x:c>
      <x:c r="F41" s="8">
        <x:v>3.69</x:v>
      </x:c>
      <x:c r="G41" s="8">
        <x:v>3.73</x:v>
      </x:c>
      <x:c r="H41" s="9">
        <x:v>762904</x:v>
      </x:c>
      <x:c r="I41" s="10">
        <x:v>966.22</x:v>
      </x:c>
      <x:c r="J41" s="9">
        <x:v>259040928</x:v>
      </x:c>
    </x:row>
    <x:row r="42" ht="15" customHeight="1">
      <x:c r="A42" t="s">
        <x:v>14</x:v>
      </x:c>
      <x:c r="B42" t="s">
        <x:v>15</x:v>
      </x:c>
      <x:c r="C42" s="1" t="s">
        <x:v>57</x:v>
      </x:c>
      <x:c r="D42" s="8">
        <x:v>3.72</x:v>
      </x:c>
      <x:c r="E42" s="8">
        <x:v>3.73</x:v>
      </x:c>
      <x:c r="F42" s="8">
        <x:v>3.68</x:v>
      </x:c>
      <x:c r="G42" s="8">
        <x:v>3.68</x:v>
      </x:c>
      <x:c r="H42" s="9">
        <x:v>642080</x:v>
      </x:c>
      <x:c r="I42" s="10">
        <x:v>953.27</x:v>
      </x:c>
      <x:c r="J42" s="9">
        <x:v>259040928</x:v>
      </x:c>
    </x:row>
    <x:row r="43" ht="15" customHeight="1">
      <x:c r="A43" t="s">
        <x:v>14</x:v>
      </x:c>
      <x:c r="B43" t="s">
        <x:v>15</x:v>
      </x:c>
      <x:c r="C43" s="1" t="s">
        <x:v>58</x:v>
      </x:c>
      <x:c r="D43" s="8">
        <x:v>3.67</x:v>
      </x:c>
      <x:c r="E43" s="8">
        <x:v>3.73</x:v>
      </x:c>
      <x:c r="F43" s="8">
        <x:v>3.65</x:v>
      </x:c>
      <x:c r="G43" s="8">
        <x:v>3.73</x:v>
      </x:c>
      <x:c r="H43" s="9">
        <x:v>1572148</x:v>
      </x:c>
      <x:c r="I43" s="10">
        <x:v>966.22</x:v>
      </x:c>
      <x:c r="J43" s="9">
        <x:v>259040928</x:v>
      </x:c>
    </x:row>
    <x:row r="44" ht="15" customHeight="1">
      <x:c r="A44" t="s">
        <x:v>14</x:v>
      </x:c>
      <x:c r="B44" t="s">
        <x:v>15</x:v>
      </x:c>
      <x:c r="C44" s="1" t="s">
        <x:v>59</x:v>
      </x:c>
      <x:c r="D44" s="8">
        <x:v>3.6</x:v>
      </x:c>
      <x:c r="E44" s="8">
        <x:v>3.68</x:v>
      </x:c>
      <x:c r="F44" s="8">
        <x:v>3.59</x:v>
      </x:c>
      <x:c r="G44" s="8">
        <x:v>3.63</x:v>
      </x:c>
      <x:c r="H44" s="9">
        <x:v>1385700</x:v>
      </x:c>
      <x:c r="I44" s="10">
        <x:v>940.32</x:v>
      </x:c>
      <x:c r="J44" s="9">
        <x:v>259040928</x:v>
      </x:c>
    </x:row>
    <x:row r="45" ht="15" customHeight="1">
      <x:c r="A45" t="s">
        <x:v>14</x:v>
      </x:c>
      <x:c r="B45" t="s">
        <x:v>15</x:v>
      </x:c>
      <x:c r="C45" s="1" t="s">
        <x:v>60</x:v>
      </x:c>
      <x:c r="D45" s="8">
        <x:v>3.59</x:v>
      </x:c>
      <x:c r="E45" s="8">
        <x:v>3.65</x:v>
      </x:c>
      <x:c r="F45" s="8">
        <x:v>3.55</x:v>
      </x:c>
      <x:c r="G45" s="8">
        <x:v>3.61</x:v>
      </x:c>
      <x:c r="H45" s="9">
        <x:v>860254</x:v>
      </x:c>
      <x:c r="I45" s="10">
        <x:v>935.14</x:v>
      </x:c>
      <x:c r="J45" s="9">
        <x:v>259040928</x:v>
      </x:c>
    </x:row>
    <x:row r="46" ht="15" customHeight="1">
      <x:c r="A46" t="s">
        <x:v>14</x:v>
      </x:c>
      <x:c r="B46" t="s">
        <x:v>15</x:v>
      </x:c>
      <x:c r="C46" s="1" t="s">
        <x:v>61</x:v>
      </x:c>
      <x:c r="D46" s="8">
        <x:v>3.61</x:v>
      </x:c>
      <x:c r="E46" s="8">
        <x:v>3.62</x:v>
      </x:c>
      <x:c r="F46" s="8">
        <x:v>3.55</x:v>
      </x:c>
      <x:c r="G46" s="8">
        <x:v>3.56</x:v>
      </x:c>
      <x:c r="H46" s="9">
        <x:v>608330</x:v>
      </x:c>
      <x:c r="I46" s="10">
        <x:v>922.19</x:v>
      </x:c>
      <x:c r="J46" s="9">
        <x:v>259040928</x:v>
      </x:c>
    </x:row>
    <x:row r="47" ht="15" customHeight="1">
      <x:c r="A47" t="s">
        <x:v>14</x:v>
      </x:c>
      <x:c r="B47" t="s">
        <x:v>15</x:v>
      </x:c>
      <x:c r="C47" s="1" t="s">
        <x:v>62</x:v>
      </x:c>
      <x:c r="D47" s="8">
        <x:v>3.56</x:v>
      </x:c>
      <x:c r="E47" s="8">
        <x:v>3.6</x:v>
      </x:c>
      <x:c r="F47" s="8">
        <x:v>3.53</x:v>
      </x:c>
      <x:c r="G47" s="8">
        <x:v>3.59</x:v>
      </x:c>
      <x:c r="H47" s="9">
        <x:v>816812</x:v>
      </x:c>
      <x:c r="I47" s="10">
        <x:v>929.96</x:v>
      </x:c>
      <x:c r="J47" s="9">
        <x:v>259040928</x:v>
      </x:c>
    </x:row>
    <x:row r="48" ht="15" customHeight="1">
      <x:c r="A48" t="s">
        <x:v>14</x:v>
      </x:c>
      <x:c r="B48" t="s">
        <x:v>15</x:v>
      </x:c>
      <x:c r="C48" s="1" t="s">
        <x:v>63</x:v>
      </x:c>
      <x:c r="D48" s="8">
        <x:v>3.54</x:v>
      </x:c>
      <x:c r="E48" s="8">
        <x:v>3.57</x:v>
      </x:c>
      <x:c r="F48" s="8">
        <x:v>3.47</x:v>
      </x:c>
      <x:c r="G48" s="8">
        <x:v>3.56</x:v>
      </x:c>
      <x:c r="H48" s="9">
        <x:v>828379</x:v>
      </x:c>
      <x:c r="I48" s="10">
        <x:v>922.19</x:v>
      </x:c>
      <x:c r="J48" s="9">
        <x:v>259040928</x:v>
      </x:c>
    </x:row>
    <x:row r="49" ht="15" customHeight="1">
      <x:c r="A49" t="s">
        <x:v>14</x:v>
      </x:c>
      <x:c r="B49" t="s">
        <x:v>15</x:v>
      </x:c>
      <x:c r="C49" s="1" t="s">
        <x:v>64</x:v>
      </x:c>
      <x:c r="D49" s="8">
        <x:v>3.52</x:v>
      </x:c>
      <x:c r="E49" s="8">
        <x:v>3.54</x:v>
      </x:c>
      <x:c r="F49" s="8">
        <x:v>3.46</x:v>
      </x:c>
      <x:c r="G49" s="8">
        <x:v>3.51</x:v>
      </x:c>
      <x:c r="H49" s="9">
        <x:v>734212</x:v>
      </x:c>
      <x:c r="I49" s="10">
        <x:v>909.23</x:v>
      </x:c>
      <x:c r="J49" s="9">
        <x:v>259040928</x:v>
      </x:c>
    </x:row>
    <x:row r="50" ht="15" customHeight="1">
      <x:c r="A50" t="s">
        <x:v>14</x:v>
      </x:c>
      <x:c r="B50" t="s">
        <x:v>15</x:v>
      </x:c>
      <x:c r="C50" s="1" t="s">
        <x:v>65</x:v>
      </x:c>
      <x:c r="D50" s="8">
        <x:v>3.52</x:v>
      </x:c>
      <x:c r="E50" s="8">
        <x:v>3.52</x:v>
      </x:c>
      <x:c r="F50" s="8">
        <x:v>3.45</x:v>
      </x:c>
      <x:c r="G50" s="8">
        <x:v>3.49</x:v>
      </x:c>
      <x:c r="H50" s="9">
        <x:v>679977</x:v>
      </x:c>
      <x:c r="I50" s="10">
        <x:v>904.05</x:v>
      </x:c>
      <x:c r="J50" s="9">
        <x:v>259040928</x:v>
      </x:c>
    </x:row>
    <x:row r="51" ht="15" customHeight="1">
      <x:c r="A51" t="s">
        <x:v>14</x:v>
      </x:c>
      <x:c r="B51" t="s">
        <x:v>15</x:v>
      </x:c>
      <x:c r="C51" s="1" t="s">
        <x:v>66</x:v>
      </x:c>
      <x:c r="D51" s="8">
        <x:v>3.5</x:v>
      </x:c>
      <x:c r="E51" s="8">
        <x:v>3.54</x:v>
      </x:c>
      <x:c r="F51" s="8">
        <x:v>3.49</x:v>
      </x:c>
      <x:c r="G51" s="8">
        <x:v>3.51</x:v>
      </x:c>
      <x:c r="H51" s="9">
        <x:v>809174</x:v>
      </x:c>
      <x:c r="I51" s="10">
        <x:v>909.23</x:v>
      </x:c>
      <x:c r="J51" s="9">
        <x:v>259040928</x:v>
      </x:c>
    </x:row>
    <x:row r="52" ht="15" customHeight="1">
      <x:c r="A52" t="s">
        <x:v>14</x:v>
      </x:c>
      <x:c r="B52" t="s">
        <x:v>15</x:v>
      </x:c>
      <x:c r="C52" s="1" t="s">
        <x:v>67</x:v>
      </x:c>
      <x:c r="D52" s="8">
        <x:v>3.5</x:v>
      </x:c>
      <x:c r="E52" s="8">
        <x:v>3.51</x:v>
      </x:c>
      <x:c r="F52" s="8">
        <x:v>3.4649999999999999</x:v>
      </x:c>
      <x:c r="G52" s="8">
        <x:v>3.48</x:v>
      </x:c>
      <x:c r="H52" s="9">
        <x:v>340541</x:v>
      </x:c>
      <x:c r="I52" s="10">
        <x:v>901.46</x:v>
      </x:c>
      <x:c r="J52" s="9">
        <x:v>259040928</x:v>
      </x:c>
    </x:row>
    <x:row r="53" ht="15" customHeight="1">
      <x:c r="A53" t="s">
        <x:v>14</x:v>
      </x:c>
      <x:c r="B53" t="s">
        <x:v>15</x:v>
      </x:c>
      <x:c r="C53" s="1" t="s">
        <x:v>68</x:v>
      </x:c>
      <x:c r="D53" s="8">
        <x:v>3.54</x:v>
      </x:c>
      <x:c r="E53" s="8">
        <x:v>3.54</x:v>
      </x:c>
      <x:c r="F53" s="8">
        <x:v>3.45</x:v>
      </x:c>
      <x:c r="G53" s="8">
        <x:v>3.49</x:v>
      </x:c>
      <x:c r="H53" s="9">
        <x:v>1480334</x:v>
      </x:c>
      <x:c r="I53" s="10">
        <x:v>904.05</x:v>
      </x:c>
      <x:c r="J53" s="9">
        <x:v>259040928</x:v>
      </x:c>
    </x:row>
    <x:row r="54" ht="15" customHeight="1">
      <x:c r="A54" t="s">
        <x:v>14</x:v>
      </x:c>
      <x:c r="B54" t="s">
        <x:v>15</x:v>
      </x:c>
      <x:c r="C54" s="1" t="s">
        <x:v>69</x:v>
      </x:c>
      <x:c r="D54" s="8">
        <x:v>3.45</x:v>
      </x:c>
      <x:c r="E54" s="8">
        <x:v>3.51</x:v>
      </x:c>
      <x:c r="F54" s="8">
        <x:v>3.42</x:v>
      </x:c>
      <x:c r="G54" s="8">
        <x:v>3.5</x:v>
      </x:c>
      <x:c r="H54" s="9">
        <x:v>1065458</x:v>
      </x:c>
      <x:c r="I54" s="10">
        <x:v>916.05</x:v>
      </x:c>
      <x:c r="J54" s="9">
        <x:v>261729709</x:v>
      </x:c>
    </x:row>
    <x:row r="55" ht="15" customHeight="1">
      <x:c r="A55" t="s">
        <x:v>14</x:v>
      </x:c>
      <x:c r="B55" t="s">
        <x:v>15</x:v>
      </x:c>
      <x:c r="C55" s="1" t="s">
        <x:v>70</x:v>
      </x:c>
      <x:c r="D55" s="8">
        <x:v>3.48</x:v>
      </x:c>
      <x:c r="E55" s="8">
        <x:v>3.5</x:v>
      </x:c>
      <x:c r="F55" s="8">
        <x:v>3.39</x:v>
      </x:c>
      <x:c r="G55" s="8">
        <x:v>3.42</x:v>
      </x:c>
      <x:c r="H55" s="9">
        <x:v>906042</x:v>
      </x:c>
      <x:c r="I55" s="10">
        <x:v>895.12</x:v>
      </x:c>
      <x:c r="J55" s="9">
        <x:v>261729709</x:v>
      </x:c>
    </x:row>
    <x:row r="56" ht="15" customHeight="1">
      <x:c r="A56" t="s">
        <x:v>14</x:v>
      </x:c>
      <x:c r="B56" t="s">
        <x:v>15</x:v>
      </x:c>
      <x:c r="C56" s="1" t="s">
        <x:v>71</x:v>
      </x:c>
      <x:c r="D56" s="8">
        <x:v>3.45</x:v>
      </x:c>
      <x:c r="E56" s="8">
        <x:v>3.49</x:v>
      </x:c>
      <x:c r="F56" s="8">
        <x:v>3.4</x:v>
      </x:c>
      <x:c r="G56" s="8">
        <x:v>3.42</x:v>
      </x:c>
      <x:c r="H56" s="9">
        <x:v>1065962</x:v>
      </x:c>
      <x:c r="I56" s="10">
        <x:v>895.12</x:v>
      </x:c>
      <x:c r="J56" s="9">
        <x:v>261729709</x:v>
      </x:c>
    </x:row>
    <x:row r="57" ht="15" customHeight="1">
      <x:c r="A57" t="s">
        <x:v>14</x:v>
      </x:c>
      <x:c r="B57" t="s">
        <x:v>15</x:v>
      </x:c>
      <x:c r="C57" s="1" t="s">
        <x:v>72</x:v>
      </x:c>
      <x:c r="D57" s="8">
        <x:v>3.44</x:v>
      </x:c>
      <x:c r="E57" s="8">
        <x:v>3.48</x:v>
      </x:c>
      <x:c r="F57" s="8">
        <x:v>3.38</x:v>
      </x:c>
      <x:c r="G57" s="8">
        <x:v>3.42</x:v>
      </x:c>
      <x:c r="H57" s="9">
        <x:v>945483</x:v>
      </x:c>
      <x:c r="I57" s="10">
        <x:v>895.12</x:v>
      </x:c>
      <x:c r="J57" s="9">
        <x:v>261729709</x:v>
      </x:c>
    </x:row>
    <x:row r="58" ht="15" customHeight="1">
      <x:c r="A58" t="s">
        <x:v>14</x:v>
      </x:c>
      <x:c r="B58" t="s">
        <x:v>15</x:v>
      </x:c>
      <x:c r="C58" s="1" t="s">
        <x:v>73</x:v>
      </x:c>
      <x:c r="D58" s="8">
        <x:v>3.4</x:v>
      </x:c>
      <x:c r="E58" s="8">
        <x:v>3.46</x:v>
      </x:c>
      <x:c r="F58" s="8">
        <x:v>3.38</x:v>
      </x:c>
      <x:c r="G58" s="8">
        <x:v>3.46</x:v>
      </x:c>
      <x:c r="H58" s="9">
        <x:v>696154</x:v>
      </x:c>
      <x:c r="I58" s="10">
        <x:v>905.58</x:v>
      </x:c>
      <x:c r="J58" s="9">
        <x:v>261729709</x:v>
      </x:c>
    </x:row>
    <x:row r="59" ht="15" customHeight="1">
      <x:c r="A59" t="s">
        <x:v>14</x:v>
      </x:c>
      <x:c r="B59" t="s">
        <x:v>15</x:v>
      </x:c>
      <x:c r="C59" s="1" t="s">
        <x:v>74</x:v>
      </x:c>
      <x:c r="D59" s="8">
        <x:v>3.46</x:v>
      </x:c>
      <x:c r="E59" s="8">
        <x:v>3.47</x:v>
      </x:c>
      <x:c r="F59" s="8">
        <x:v>3.36</x:v>
      </x:c>
      <x:c r="G59" s="8">
        <x:v>3.4</x:v>
      </x:c>
      <x:c r="H59" s="9">
        <x:v>859248</x:v>
      </x:c>
      <x:c r="I59" s="10">
        <x:v>889.88</x:v>
      </x:c>
      <x:c r="J59" s="9">
        <x:v>261729709</x:v>
      </x:c>
    </x:row>
    <x:row r="60" ht="15" customHeight="1">
      <x:c r="A60" t="s">
        <x:v>14</x:v>
      </x:c>
      <x:c r="B60" t="s">
        <x:v>15</x:v>
      </x:c>
      <x:c r="C60" s="1" t="s">
        <x:v>75</x:v>
      </x:c>
      <x:c r="D60" s="8">
        <x:v>3.42</x:v>
      </x:c>
      <x:c r="E60" s="8">
        <x:v>3.4950000000000001</x:v>
      </x:c>
      <x:c r="F60" s="8">
        <x:v>3.4</x:v>
      </x:c>
      <x:c r="G60" s="8">
        <x:v>3.46</x:v>
      </x:c>
      <x:c r="H60" s="9">
        <x:v>1555561</x:v>
      </x:c>
      <x:c r="I60" s="10">
        <x:v>905.58</x:v>
      </x:c>
      <x:c r="J60" s="9">
        <x:v>261729709</x:v>
      </x:c>
    </x:row>
    <x:row r="61" ht="15" customHeight="1">
      <x:c r="A61" t="s">
        <x:v>14</x:v>
      </x:c>
      <x:c r="B61" t="s">
        <x:v>15</x:v>
      </x:c>
      <x:c r="C61" s="1" t="s">
        <x:v>76</x:v>
      </x:c>
      <x:c r="D61" s="8">
        <x:v>3.35</x:v>
      </x:c>
      <x:c r="E61" s="8">
        <x:v>3.42</x:v>
      </x:c>
      <x:c r="F61" s="8">
        <x:v>3.32</x:v>
      </x:c>
      <x:c r="G61" s="8">
        <x:v>3.35</x:v>
      </x:c>
      <x:c r="H61" s="9">
        <x:v>1162590</x:v>
      </x:c>
      <x:c r="I61" s="10">
        <x:v>876.79</x:v>
      </x:c>
      <x:c r="J61" s="9">
        <x:v>261729709</x:v>
      </x:c>
    </x:row>
    <x:row r="62" ht="15" customHeight="1">
      <x:c r="A62" t="s">
        <x:v>14</x:v>
      </x:c>
      <x:c r="B62" t="s">
        <x:v>15</x:v>
      </x:c>
      <x:c r="C62" s="1" t="s">
        <x:v>77</x:v>
      </x:c>
      <x:c r="D62" s="8">
        <x:v>3.39</x:v>
      </x:c>
      <x:c r="E62" s="8">
        <x:v>3.42</x:v>
      </x:c>
      <x:c r="F62" s="8">
        <x:v>3.28</x:v>
      </x:c>
      <x:c r="G62" s="8">
        <x:v>3.29</x:v>
      </x:c>
      <x:c r="H62" s="9">
        <x:v>777860</x:v>
      </x:c>
      <x:c r="I62" s="10">
        <x:v>861.09</x:v>
      </x:c>
      <x:c r="J62" s="9">
        <x:v>261729709</x:v>
      </x:c>
    </x:row>
    <x:row r="63" ht="15" customHeight="1">
      <x:c r="A63" t="s">
        <x:v>14</x:v>
      </x:c>
      <x:c r="B63" t="s">
        <x:v>15</x:v>
      </x:c>
      <x:c r="C63" s="1" t="s">
        <x:v>78</x:v>
      </x:c>
      <x:c r="D63" s="8">
        <x:v>3.31</x:v>
      </x:c>
      <x:c r="E63" s="8">
        <x:v>3.39</x:v>
      </x:c>
      <x:c r="F63" s="8">
        <x:v>3.31</x:v>
      </x:c>
      <x:c r="G63" s="8">
        <x:v>3.38</x:v>
      </x:c>
      <x:c r="H63" s="9">
        <x:v>716014</x:v>
      </x:c>
      <x:c r="I63" s="10">
        <x:v>884.65</x:v>
      </x:c>
      <x:c r="J63" s="9">
        <x:v>261729709</x:v>
      </x:c>
    </x:row>
    <x:row r="64" ht="15" customHeight="1">
      <x:c r="A64" t="s">
        <x:v>14</x:v>
      </x:c>
      <x:c r="B64" t="s">
        <x:v>15</x:v>
      </x:c>
      <x:c r="C64" s="1" t="s">
        <x:v>79</x:v>
      </x:c>
      <x:c r="D64" s="8">
        <x:v>3.22</x:v>
      </x:c>
      <x:c r="E64" s="8">
        <x:v>3.29</x:v>
      </x:c>
      <x:c r="F64" s="8">
        <x:v>3.165</x:v>
      </x:c>
      <x:c r="G64" s="8">
        <x:v>3.26</x:v>
      </x:c>
      <x:c r="H64" s="9">
        <x:v>1401047</x:v>
      </x:c>
      <x:c r="I64" s="10">
        <x:v>853.24</x:v>
      </x:c>
      <x:c r="J64" s="9">
        <x:v>261729709</x:v>
      </x:c>
    </x:row>
    <x:row r="65" ht="15" customHeight="1">
      <x:c r="A65" t="s">
        <x:v>14</x:v>
      </x:c>
      <x:c r="B65" t="s">
        <x:v>15</x:v>
      </x:c>
      <x:c r="C65" s="1" t="s">
        <x:v>80</x:v>
      </x:c>
      <x:c r="D65" s="8">
        <x:v>3.16</x:v>
      </x:c>
      <x:c r="E65" s="8">
        <x:v>3.22</x:v>
      </x:c>
      <x:c r="F65" s="8">
        <x:v>3.1549999999999998</x:v>
      </x:c>
      <x:c r="G65" s="8">
        <x:v>3.21</x:v>
      </x:c>
      <x:c r="H65" s="9">
        <x:v>950904</x:v>
      </x:c>
      <x:c r="I65" s="10">
        <x:v>840.15</x:v>
      </x:c>
      <x:c r="J65" s="9">
        <x:v>261729709</x:v>
      </x:c>
    </x:row>
    <x:row r="66" ht="15" customHeight="1">
      <x:c r="A66" t="s">
        <x:v>14</x:v>
      </x:c>
      <x:c r="B66" t="s">
        <x:v>15</x:v>
      </x:c>
      <x:c r="C66" s="1" t="s">
        <x:v>81</x:v>
      </x:c>
      <x:c r="D66" s="8">
        <x:v>3.17</x:v>
      </x:c>
      <x:c r="E66" s="8">
        <x:v>3.25</x:v>
      </x:c>
      <x:c r="F66" s="8">
        <x:v>3.17</x:v>
      </x:c>
      <x:c r="G66" s="8">
        <x:v>3.24</x:v>
      </x:c>
      <x:c r="H66" s="9">
        <x:v>774915</x:v>
      </x:c>
      <x:c r="I66" s="10">
        <x:v>848</x:v>
      </x:c>
      <x:c r="J66" s="9">
        <x:v>261729709</x:v>
      </x:c>
    </x:row>
    <x:row r="67" ht="15" customHeight="1">
      <x:c r="A67" t="s">
        <x:v>14</x:v>
      </x:c>
      <x:c r="B67" t="s">
        <x:v>15</x:v>
      </x:c>
      <x:c r="C67" s="1" t="s">
        <x:v>82</x:v>
      </x:c>
      <x:c r="D67" s="8">
        <x:v>3.26</x:v>
      </x:c>
      <x:c r="E67" s="8">
        <x:v>3.26</x:v>
      </x:c>
      <x:c r="F67" s="8">
        <x:v>3.17</x:v>
      </x:c>
      <x:c r="G67" s="8">
        <x:v>3.19</x:v>
      </x:c>
      <x:c r="H67" s="9">
        <x:v>1075707</x:v>
      </x:c>
      <x:c r="I67" s="10">
        <x:v>834.92</x:v>
      </x:c>
      <x:c r="J67" s="9">
        <x:v>261729709</x:v>
      </x:c>
    </x:row>
    <x:row r="68" ht="15" customHeight="1">
      <x:c r="A68" t="s">
        <x:v>14</x:v>
      </x:c>
      <x:c r="B68" t="s">
        <x:v>15</x:v>
      </x:c>
      <x:c r="C68" s="1" t="s">
        <x:v>83</x:v>
      </x:c>
      <x:c r="D68" s="8">
        <x:v>3.24</x:v>
      </x:c>
      <x:c r="E68" s="8">
        <x:v>3.28</x:v>
      </x:c>
      <x:c r="F68" s="8">
        <x:v>3.22</x:v>
      </x:c>
      <x:c r="G68" s="8">
        <x:v>3.24</x:v>
      </x:c>
      <x:c r="H68" s="9">
        <x:v>917016</x:v>
      </x:c>
      <x:c r="I68" s="10">
        <x:v>848</x:v>
      </x:c>
      <x:c r="J68" s="9">
        <x:v>261729709</x:v>
      </x:c>
    </x:row>
    <x:row r="69" ht="15" customHeight="1">
      <x:c r="A69" t="s">
        <x:v>14</x:v>
      </x:c>
      <x:c r="B69" t="s">
        <x:v>15</x:v>
      </x:c>
      <x:c r="C69" s="1" t="s">
        <x:v>84</x:v>
      </x:c>
      <x:c r="D69" s="8">
        <x:v>3.31</x:v>
      </x:c>
      <x:c r="E69" s="8">
        <x:v>3.32</x:v>
      </x:c>
      <x:c r="F69" s="8">
        <x:v>3.19</x:v>
      </x:c>
      <x:c r="G69" s="8">
        <x:v>3.2</x:v>
      </x:c>
      <x:c r="H69" s="9">
        <x:v>925654</x:v>
      </x:c>
      <x:c r="I69" s="10">
        <x:v>837.54</x:v>
      </x:c>
      <x:c r="J69" s="9">
        <x:v>261729709</x:v>
      </x:c>
    </x:row>
    <x:row r="70" ht="15" customHeight="1">
      <x:c r="A70" t="s">
        <x:v>14</x:v>
      </x:c>
      <x:c r="B70" t="s">
        <x:v>15</x:v>
      </x:c>
      <x:c r="C70" s="1" t="s">
        <x:v>85</x:v>
      </x:c>
      <x:c r="D70" s="8">
        <x:v>3.22</x:v>
      </x:c>
      <x:c r="E70" s="8">
        <x:v>3.26</x:v>
      </x:c>
      <x:c r="F70" s="8">
        <x:v>3.19</x:v>
      </x:c>
      <x:c r="G70" s="8">
        <x:v>3.24</x:v>
      </x:c>
      <x:c r="H70" s="9">
        <x:v>978644</x:v>
      </x:c>
      <x:c r="I70" s="10">
        <x:v>847.2</x:v>
      </x:c>
      <x:c r="J70" s="9">
        <x:v>261480659</x:v>
      </x:c>
    </x:row>
    <x:row r="71" ht="15" customHeight="1">
      <x:c r="A71" t="s">
        <x:v>14</x:v>
      </x:c>
      <x:c r="B71" t="s">
        <x:v>15</x:v>
      </x:c>
      <x:c r="C71" s="1" t="s">
        <x:v>86</x:v>
      </x:c>
      <x:c r="D71" s="8">
        <x:v>3.32</x:v>
      </x:c>
      <x:c r="E71" s="8">
        <x:v>3.34</x:v>
      </x:c>
      <x:c r="F71" s="8">
        <x:v>3.25</x:v>
      </x:c>
      <x:c r="G71" s="8">
        <x:v>3.26</x:v>
      </x:c>
      <x:c r="H71" s="9">
        <x:v>1705334</x:v>
      </x:c>
      <x:c r="I71" s="10">
        <x:v>852.43</x:v>
      </x:c>
      <x:c r="J71" s="9">
        <x:v>261480659</x:v>
      </x:c>
    </x:row>
    <x:row r="72" ht="15" customHeight="1">
      <x:c r="A72" t="s">
        <x:v>14</x:v>
      </x:c>
      <x:c r="B72" t="s">
        <x:v>15</x:v>
      </x:c>
      <x:c r="C72" s="1" t="s">
        <x:v>87</x:v>
      </x:c>
      <x:c r="D72" s="8">
        <x:v>3.38</x:v>
      </x:c>
      <x:c r="E72" s="8">
        <x:v>3.4</x:v>
      </x:c>
      <x:c r="F72" s="8">
        <x:v>3.28</x:v>
      </x:c>
      <x:c r="G72" s="8">
        <x:v>3.31</x:v>
      </x:c>
      <x:c r="H72" s="9">
        <x:v>748811</x:v>
      </x:c>
      <x:c r="I72" s="10">
        <x:v>865.5</x:v>
      </x:c>
      <x:c r="J72" s="9">
        <x:v>261480659</x:v>
      </x:c>
    </x:row>
    <x:row r="73" ht="15" customHeight="1">
      <x:c r="A73" t="s">
        <x:v>14</x:v>
      </x:c>
      <x:c r="B73" t="s">
        <x:v>15</x:v>
      </x:c>
      <x:c r="C73" s="1" t="s">
        <x:v>88</x:v>
      </x:c>
      <x:c r="D73" s="8">
        <x:v>3.31</x:v>
      </x:c>
      <x:c r="E73" s="8">
        <x:v>3.4</x:v>
      </x:c>
      <x:c r="F73" s="8">
        <x:v>3.2949999999999999</x:v>
      </x:c>
      <x:c r="G73" s="8">
        <x:v>3.39</x:v>
      </x:c>
      <x:c r="H73" s="9">
        <x:v>1248949</x:v>
      </x:c>
      <x:c r="I73" s="10">
        <x:v>886.42</x:v>
      </x:c>
      <x:c r="J73" s="9">
        <x:v>261480659</x:v>
      </x:c>
    </x:row>
    <x:row r="74" ht="15" customHeight="1">
      <x:c r="A74" t="s">
        <x:v>14</x:v>
      </x:c>
      <x:c r="B74" t="s">
        <x:v>15</x:v>
      </x:c>
      <x:c r="C74" s="1" t="s">
        <x:v>89</x:v>
      </x:c>
      <x:c r="D74" s="8">
        <x:v>3.25</x:v>
      </x:c>
      <x:c r="E74" s="8">
        <x:v>3.3</x:v>
      </x:c>
      <x:c r="F74" s="8">
        <x:v>3.22</x:v>
      </x:c>
      <x:c r="G74" s="8">
        <x:v>3.28</x:v>
      </x:c>
      <x:c r="H74" s="9">
        <x:v>1454140</x:v>
      </x:c>
      <x:c r="I74" s="10">
        <x:v>857.66</x:v>
      </x:c>
      <x:c r="J74" s="9">
        <x:v>261480659</x:v>
      </x:c>
    </x:row>
    <x:row r="75" ht="15" customHeight="1">
      <x:c r="A75" t="s">
        <x:v>14</x:v>
      </x:c>
      <x:c r="B75" t="s">
        <x:v>15</x:v>
      </x:c>
      <x:c r="C75" s="1" t="s">
        <x:v>90</x:v>
      </x:c>
      <x:c r="D75" s="8">
        <x:v>3.2</x:v>
      </x:c>
      <x:c r="E75" s="8">
        <x:v>3.29</x:v>
      </x:c>
      <x:c r="F75" s="8">
        <x:v>3.2</x:v>
      </x:c>
      <x:c r="G75" s="8">
        <x:v>3.27</x:v>
      </x:c>
      <x:c r="H75" s="9">
        <x:v>619675</x:v>
      </x:c>
      <x:c r="I75" s="10">
        <x:v>855.04</x:v>
      </x:c>
      <x:c r="J75" s="9">
        <x:v>261480659</x:v>
      </x:c>
    </x:row>
    <x:row r="76" ht="15" customHeight="1">
      <x:c r="A76" t="s">
        <x:v>14</x:v>
      </x:c>
      <x:c r="B76" t="s">
        <x:v>15</x:v>
      </x:c>
      <x:c r="C76" s="1" t="s">
        <x:v>91</x:v>
      </x:c>
      <x:c r="D76" s="8">
        <x:v>3.2</x:v>
      </x:c>
      <x:c r="E76" s="8">
        <x:v>3.27</x:v>
      </x:c>
      <x:c r="F76" s="8">
        <x:v>3.18</x:v>
      </x:c>
      <x:c r="G76" s="8">
        <x:v>3.27</x:v>
      </x:c>
      <x:c r="H76" s="9">
        <x:v>851680</x:v>
      </x:c>
      <x:c r="I76" s="10">
        <x:v>855.04</x:v>
      </x:c>
      <x:c r="J76" s="9">
        <x:v>261480659</x:v>
      </x:c>
    </x:row>
    <x:row r="77" ht="15" customHeight="1">
      <x:c r="A77" t="s">
        <x:v>14</x:v>
      </x:c>
      <x:c r="B77" t="s">
        <x:v>15</x:v>
      </x:c>
      <x:c r="C77" s="1" t="s">
        <x:v>92</x:v>
      </x:c>
      <x:c r="D77" s="8">
        <x:v>3.34</x:v>
      </x:c>
      <x:c r="E77" s="8">
        <x:v>3.38</x:v>
      </x:c>
      <x:c r="F77" s="8">
        <x:v>3.17</x:v>
      </x:c>
      <x:c r="G77" s="8">
        <x:v>3.19</x:v>
      </x:c>
      <x:c r="H77" s="9">
        <x:v>2781340</x:v>
      </x:c>
      <x:c r="I77" s="10">
        <x:v>834.12</x:v>
      </x:c>
      <x:c r="J77" s="9">
        <x:v>261480659</x:v>
      </x:c>
    </x:row>
    <x:row r="78" ht="15" customHeight="1">
      <x:c r="A78" t="s">
        <x:v>14</x:v>
      </x:c>
      <x:c r="B78" t="s">
        <x:v>15</x:v>
      </x:c>
      <x:c r="C78" s="1" t="s">
        <x:v>93</x:v>
      </x:c>
      <x:c r="D78" s="8">
        <x:v>3.37</x:v>
      </x:c>
      <x:c r="E78" s="8">
        <x:v>3.44</x:v>
      </x:c>
      <x:c r="F78" s="8">
        <x:v>3.33</x:v>
      </x:c>
      <x:c r="G78" s="8">
        <x:v>3.39</x:v>
      </x:c>
      <x:c r="H78" s="9">
        <x:v>1326435</x:v>
      </x:c>
      <x:c r="I78" s="10">
        <x:v>886.42</x:v>
      </x:c>
      <x:c r="J78" s="9">
        <x:v>261480659</x:v>
      </x:c>
    </x:row>
    <x:row r="79" ht="15" customHeight="1">
      <x:c r="A79" t="s">
        <x:v>14</x:v>
      </x:c>
      <x:c r="B79" t="s">
        <x:v>15</x:v>
      </x:c>
      <x:c r="C79" s="1" t="s">
        <x:v>94</x:v>
      </x:c>
      <x:c r="D79" s="8">
        <x:v>3.36</x:v>
      </x:c>
      <x:c r="E79" s="8">
        <x:v>3.37</x:v>
      </x:c>
      <x:c r="F79" s="8">
        <x:v>3.3</x:v>
      </x:c>
      <x:c r="G79" s="8">
        <x:v>3.35</x:v>
      </x:c>
      <x:c r="H79" s="9">
        <x:v>1034554</x:v>
      </x:c>
      <x:c r="I79" s="10">
        <x:v>875.96</x:v>
      </x:c>
      <x:c r="J79" s="9">
        <x:v>261480659</x:v>
      </x:c>
    </x:row>
    <x:row r="80" ht="15" customHeight="1">
      <x:c r="A80" t="s">
        <x:v>14</x:v>
      </x:c>
      <x:c r="B80" t="s">
        <x:v>15</x:v>
      </x:c>
      <x:c r="C80" s="1" t="s">
        <x:v>95</x:v>
      </x:c>
      <x:c r="D80" s="8">
        <x:v>3.4</x:v>
      </x:c>
      <x:c r="E80" s="8">
        <x:v>3.44</x:v>
      </x:c>
      <x:c r="F80" s="8">
        <x:v>3.26</x:v>
      </x:c>
      <x:c r="G80" s="8">
        <x:v>3.31</x:v>
      </x:c>
      <x:c r="H80" s="9">
        <x:v>1772070</x:v>
      </x:c>
      <x:c r="I80" s="10">
        <x:v>865.5</x:v>
      </x:c>
      <x:c r="J80" s="9">
        <x:v>261480659</x:v>
      </x:c>
    </x:row>
    <x:row r="81" ht="15" customHeight="1">
      <x:c r="A81" t="s">
        <x:v>14</x:v>
      </x:c>
      <x:c r="B81" t="s">
        <x:v>15</x:v>
      </x:c>
      <x:c r="C81" s="1" t="s">
        <x:v>96</x:v>
      </x:c>
      <x:c r="D81" s="8">
        <x:v>3.4</x:v>
      </x:c>
      <x:c r="E81" s="8">
        <x:v>3.45</x:v>
      </x:c>
      <x:c r="F81" s="8">
        <x:v>3.36</x:v>
      </x:c>
      <x:c r="G81" s="8">
        <x:v>3.44</x:v>
      </x:c>
      <x:c r="H81" s="9">
        <x:v>1078038</x:v>
      </x:c>
      <x:c r="I81" s="10">
        <x:v>899.49</x:v>
      </x:c>
      <x:c r="J81" s="9">
        <x:v>261480659</x:v>
      </x:c>
    </x:row>
    <x:row r="82" ht="15" customHeight="1">
      <x:c r="A82" t="s">
        <x:v>14</x:v>
      </x:c>
      <x:c r="B82" t="s">
        <x:v>15</x:v>
      </x:c>
      <x:c r="C82" s="1" t="s">
        <x:v>97</x:v>
      </x:c>
      <x:c r="D82" s="8">
        <x:v>3.43</x:v>
      </x:c>
      <x:c r="E82" s="8">
        <x:v>3.49</x:v>
      </x:c>
      <x:c r="F82" s="8">
        <x:v>3.41</x:v>
      </x:c>
      <x:c r="G82" s="8">
        <x:v>3.41</x:v>
      </x:c>
      <x:c r="H82" s="9">
        <x:v>1237832</x:v>
      </x:c>
      <x:c r="I82" s="10">
        <x:v>891.65</x:v>
      </x:c>
      <x:c r="J82" s="9">
        <x:v>261480659</x:v>
      </x:c>
    </x:row>
    <x:row r="83" ht="15" customHeight="1">
      <x:c r="A83" t="s">
        <x:v>14</x:v>
      </x:c>
      <x:c r="B83" t="s">
        <x:v>15</x:v>
      </x:c>
      <x:c r="C83" s="1" t="s">
        <x:v>98</x:v>
      </x:c>
      <x:c r="D83" s="8">
        <x:v>3.53</x:v>
      </x:c>
      <x:c r="E83" s="8">
        <x:v>3.55</x:v>
      </x:c>
      <x:c r="F83" s="8">
        <x:v>3.415</x:v>
      </x:c>
      <x:c r="G83" s="8">
        <x:v>3.42</x:v>
      </x:c>
      <x:c r="H83" s="9">
        <x:v>1426223</x:v>
      </x:c>
      <x:c r="I83" s="10">
        <x:v>894.26</x:v>
      </x:c>
      <x:c r="J83" s="9">
        <x:v>261480659</x:v>
      </x:c>
    </x:row>
    <x:row r="84" ht="15" customHeight="1">
      <x:c r="A84" t="s">
        <x:v>14</x:v>
      </x:c>
      <x:c r="B84" t="s">
        <x:v>15</x:v>
      </x:c>
      <x:c r="C84" s="1" t="s">
        <x:v>99</x:v>
      </x:c>
      <x:c r="D84" s="8">
        <x:v>3.58</x:v>
      </x:c>
      <x:c r="E84" s="8">
        <x:v>3.6150000000000002</x:v>
      </x:c>
      <x:c r="F84" s="8">
        <x:v>3.53</x:v>
      </x:c>
      <x:c r="G84" s="8">
        <x:v>3.59</x:v>
      </x:c>
      <x:c r="H84" s="9">
        <x:v>780905</x:v>
      </x:c>
      <x:c r="I84" s="10">
        <x:v>938.72</x:v>
      </x:c>
      <x:c r="J84" s="9">
        <x:v>261480659</x:v>
      </x:c>
    </x:row>
    <x:row r="85" ht="15" customHeight="1">
      <x:c r="A85" t="s">
        <x:v>14</x:v>
      </x:c>
      <x:c r="B85" t="s">
        <x:v>15</x:v>
      </x:c>
      <x:c r="C85" s="1" t="s">
        <x:v>100</x:v>
      </x:c>
      <x:c r="D85" s="8">
        <x:v>3.65</x:v>
      </x:c>
      <x:c r="E85" s="8">
        <x:v>3.65</x:v>
      </x:c>
      <x:c r="F85" s="8">
        <x:v>3.53</x:v>
      </x:c>
      <x:c r="G85" s="8">
        <x:v>3.58</x:v>
      </x:c>
      <x:c r="H85" s="9">
        <x:v>629587</x:v>
      </x:c>
      <x:c r="I85" s="10">
        <x:v>936.1</x:v>
      </x:c>
      <x:c r="J85" s="9">
        <x:v>261480659</x:v>
      </x:c>
    </x:row>
    <x:row r="86" ht="15" customHeight="1">
      <x:c r="A86" t="s">
        <x:v>14</x:v>
      </x:c>
      <x:c r="B86" t="s">
        <x:v>15</x:v>
      </x:c>
      <x:c r="C86" s="1" t="s">
        <x:v>101</x:v>
      </x:c>
      <x:c r="D86" s="8">
        <x:v>3.56</x:v>
      </x:c>
      <x:c r="E86" s="8">
        <x:v>3.59</x:v>
      </x:c>
      <x:c r="F86" s="8">
        <x:v>3.52</x:v>
      </x:c>
      <x:c r="G86" s="8">
        <x:v>3.58</x:v>
      </x:c>
      <x:c r="H86" s="9">
        <x:v>663909</x:v>
      </x:c>
      <x:c r="I86" s="10">
        <x:v>936.1</x:v>
      </x:c>
      <x:c r="J86" s="9">
        <x:v>261480659</x:v>
      </x:c>
    </x:row>
    <x:row r="87" ht="15" customHeight="1">
      <x:c r="A87" t="s">
        <x:v>14</x:v>
      </x:c>
      <x:c r="B87" t="s">
        <x:v>15</x:v>
      </x:c>
      <x:c r="C87" s="1" t="s">
        <x:v>102</x:v>
      </x:c>
      <x:c r="D87" s="8">
        <x:v>3.53</x:v>
      </x:c>
      <x:c r="E87" s="8">
        <x:v>3.62</x:v>
      </x:c>
      <x:c r="F87" s="8">
        <x:v>3.5</x:v>
      </x:c>
      <x:c r="G87" s="8">
        <x:v>3.54</x:v>
      </x:c>
      <x:c r="H87" s="9">
        <x:v>1211660</x:v>
      </x:c>
      <x:c r="I87" s="10">
        <x:v>925.64</x:v>
      </x:c>
      <x:c r="J87" s="9">
        <x:v>261480659</x:v>
      </x:c>
    </x:row>
    <x:row r="88" ht="15" customHeight="1">
      <x:c r="A88" t="s">
        <x:v>14</x:v>
      </x:c>
      <x:c r="B88" t="s">
        <x:v>15</x:v>
      </x:c>
      <x:c r="C88" s="1" t="s">
        <x:v>103</x:v>
      </x:c>
      <x:c r="D88" s="8">
        <x:v>3.69</x:v>
      </x:c>
      <x:c r="E88" s="8">
        <x:v>3.78</x:v>
      </x:c>
      <x:c r="F88" s="8">
        <x:v>3.61</x:v>
      </x:c>
      <x:c r="G88" s="8">
        <x:v>3.76</x:v>
      </x:c>
      <x:c r="H88" s="9">
        <x:v>2338227</x:v>
      </x:c>
      <x:c r="I88" s="10">
        <x:v>983.17</x:v>
      </x:c>
      <x:c r="J88" s="9">
        <x:v>261480659</x:v>
      </x:c>
    </x:row>
    <x:row r="89" ht="15" customHeight="1">
      <x:c r="A89" t="s">
        <x:v>14</x:v>
      </x:c>
      <x:c r="B89" t="s">
        <x:v>15</x:v>
      </x:c>
      <x:c r="C89" s="1" t="s">
        <x:v>104</x:v>
      </x:c>
      <x:c r="D89" s="8">
        <x:v>3.68</x:v>
      </x:c>
      <x:c r="E89" s="8">
        <x:v>3.69</x:v>
      </x:c>
      <x:c r="F89" s="8">
        <x:v>3.5649999999999999</x:v>
      </x:c>
      <x:c r="G89" s="8">
        <x:v>3.65</x:v>
      </x:c>
      <x:c r="H89" s="9">
        <x:v>2920423</x:v>
      </x:c>
      <x:c r="I89" s="10">
        <x:v>954.4</x:v>
      </x:c>
      <x:c r="J89" s="9">
        <x:v>261480659</x:v>
      </x:c>
    </x:row>
    <x:row r="90" ht="15" customHeight="1">
      <x:c r="A90" t="s">
        <x:v>14</x:v>
      </x:c>
      <x:c r="B90" t="s">
        <x:v>15</x:v>
      </x:c>
      <x:c r="C90" s="1" t="s">
        <x:v>105</x:v>
      </x:c>
      <x:c r="D90" s="8">
        <x:v>3.7</x:v>
      </x:c>
      <x:c r="E90" s="8">
        <x:v>3.74</x:v>
      </x:c>
      <x:c r="F90" s="8">
        <x:v>3.61</x:v>
      </x:c>
      <x:c r="G90" s="8">
        <x:v>3.67</x:v>
      </x:c>
      <x:c r="H90" s="9">
        <x:v>1759857</x:v>
      </x:c>
      <x:c r="I90" s="10">
        <x:v>959.63</x:v>
      </x:c>
      <x:c r="J90" s="9">
        <x:v>261480659</x:v>
      </x:c>
    </x:row>
    <x:row r="91" ht="15" customHeight="1">
      <x:c r="A91" t="s">
        <x:v>14</x:v>
      </x:c>
      <x:c r="B91" t="s">
        <x:v>15</x:v>
      </x:c>
      <x:c r="C91" s="1" t="s">
        <x:v>106</x:v>
      </x:c>
      <x:c r="D91" s="8">
        <x:v>3.73</x:v>
      </x:c>
      <x:c r="E91" s="8">
        <x:v>3.75</x:v>
      </x:c>
      <x:c r="F91" s="8">
        <x:v>3.5</x:v>
      </x:c>
      <x:c r="G91" s="8">
        <x:v>3.69</x:v>
      </x:c>
      <x:c r="H91" s="9">
        <x:v>4321888</x:v>
      </x:c>
      <x:c r="I91" s="10">
        <x:v>964.86</x:v>
      </x:c>
      <x:c r="J91" s="9">
        <x:v>261480659</x:v>
      </x:c>
    </x:row>
    <x:row r="92" ht="15" customHeight="1">
      <x:c r="A92" t="s">
        <x:v>14</x:v>
      </x:c>
      <x:c r="B92" t="s">
        <x:v>15</x:v>
      </x:c>
      <x:c r="C92" s="1" t="s">
        <x:v>107</x:v>
      </x:c>
      <x:c r="D92" s="8">
        <x:v>3.56</x:v>
      </x:c>
      <x:c r="E92" s="8">
        <x:v>3.9049999999999998</x:v>
      </x:c>
      <x:c r="F92" s="8">
        <x:v>3.5</x:v>
      </x:c>
      <x:c r="G92" s="8">
        <x:v>3.81</x:v>
      </x:c>
      <x:c r="H92" s="9">
        <x:v>5335615</x:v>
      </x:c>
      <x:c r="I92" s="10">
        <x:v>996.24</x:v>
      </x:c>
      <x:c r="J92" s="9">
        <x:v>261480659</x:v>
      </x:c>
    </x:row>
    <x:row r="93" ht="15" customHeight="1">
      <x:c r="A93" t="s">
        <x:v>14</x:v>
      </x:c>
      <x:c r="B93" t="s">
        <x:v>15</x:v>
      </x:c>
      <x:c r="C93" s="1" t="s">
        <x:v>108</x:v>
      </x:c>
      <x:c r="D93" s="8">
        <x:v>3.42</x:v>
      </x:c>
      <x:c r="E93" s="8">
        <x:v>3.47</x:v>
      </x:c>
      <x:c r="F93" s="8">
        <x:v>3.37</x:v>
      </x:c>
      <x:c r="G93" s="8">
        <x:v>3.38</x:v>
      </x:c>
      <x:c r="H93" s="9">
        <x:v>1199136</x:v>
      </x:c>
      <x:c r="I93" s="10">
        <x:v>883.8</x:v>
      </x:c>
      <x:c r="J93" s="9">
        <x:v>261480659</x:v>
      </x:c>
    </x:row>
    <x:row r="94" ht="15" customHeight="1">
      <x:c r="A94" t="s">
        <x:v>14</x:v>
      </x:c>
      <x:c r="B94" t="s">
        <x:v>15</x:v>
      </x:c>
      <x:c r="C94" s="1" t="s">
        <x:v>109</x:v>
      </x:c>
      <x:c r="D94" s="8">
        <x:v>3.45</x:v>
      </x:c>
      <x:c r="E94" s="8">
        <x:v>3.47</x:v>
      </x:c>
      <x:c r="F94" s="8">
        <x:v>3.36</x:v>
      </x:c>
      <x:c r="G94" s="8">
        <x:v>3.38</x:v>
      </x:c>
      <x:c r="H94" s="9">
        <x:v>583500</x:v>
      </x:c>
      <x:c r="I94" s="10">
        <x:v>883.8</x:v>
      </x:c>
      <x:c r="J94" s="9">
        <x:v>261480659</x:v>
      </x:c>
    </x:row>
    <x:row r="95" ht="15" customHeight="1">
      <x:c r="A95" t="s">
        <x:v>14</x:v>
      </x:c>
      <x:c r="B95" t="s">
        <x:v>15</x:v>
      </x:c>
      <x:c r="C95" s="1" t="s">
        <x:v>110</x:v>
      </x:c>
      <x:c r="D95" s="8">
        <x:v>3.43</x:v>
      </x:c>
      <x:c r="E95" s="8">
        <x:v>3.48</x:v>
      </x:c>
      <x:c r="F95" s="8">
        <x:v>3.4</x:v>
      </x:c>
      <x:c r="G95" s="8">
        <x:v>3.43</x:v>
      </x:c>
      <x:c r="H95" s="9">
        <x:v>811108</x:v>
      </x:c>
      <x:c r="I95" s="10">
        <x:v>896.88</x:v>
      </x:c>
      <x:c r="J95" s="9">
        <x:v>261480659</x:v>
      </x:c>
    </x:row>
    <x:row r="96" ht="15" customHeight="1">
      <x:c r="A96" t="s">
        <x:v>14</x:v>
      </x:c>
      <x:c r="B96" t="s">
        <x:v>15</x:v>
      </x:c>
      <x:c r="C96" s="1" t="s">
        <x:v>111</x:v>
      </x:c>
      <x:c r="D96" s="8">
        <x:v>3.56</x:v>
      </x:c>
      <x:c r="E96" s="8">
        <x:v>3.6</x:v>
      </x:c>
      <x:c r="F96" s="8">
        <x:v>3.4</x:v>
      </x:c>
      <x:c r="G96" s="8">
        <x:v>3.42</x:v>
      </x:c>
      <x:c r="H96" s="9">
        <x:v>1683591</x:v>
      </x:c>
      <x:c r="I96" s="10">
        <x:v>894.26</x:v>
      </x:c>
      <x:c r="J96" s="9">
        <x:v>261480659</x:v>
      </x:c>
    </x:row>
    <x:row r="97" ht="15" customHeight="1">
      <x:c r="A97" t="s">
        <x:v>14</x:v>
      </x:c>
      <x:c r="B97" t="s">
        <x:v>15</x:v>
      </x:c>
      <x:c r="C97" s="1" t="s">
        <x:v>112</x:v>
      </x:c>
      <x:c r="D97" s="8">
        <x:v>3.61</x:v>
      </x:c>
      <x:c r="E97" s="8">
        <x:v>3.625</x:v>
      </x:c>
      <x:c r="F97" s="8">
        <x:v>3.55</x:v>
      </x:c>
      <x:c r="G97" s="8">
        <x:v>3.58</x:v>
      </x:c>
      <x:c r="H97" s="9">
        <x:v>2328330</x:v>
      </x:c>
      <x:c r="I97" s="10">
        <x:v>936.1</x:v>
      </x:c>
      <x:c r="J97" s="9">
        <x:v>261480659</x:v>
      </x:c>
    </x:row>
    <x:row r="98" ht="15" customHeight="1">
      <x:c r="A98" t="s">
        <x:v>14</x:v>
      </x:c>
      <x:c r="B98" t="s">
        <x:v>15</x:v>
      </x:c>
      <x:c r="C98" s="1" t="s">
        <x:v>113</x:v>
      </x:c>
      <x:c r="D98" s="8">
        <x:v>3.57</x:v>
      </x:c>
      <x:c r="E98" s="8">
        <x:v>3.61</x:v>
      </x:c>
      <x:c r="F98" s="8">
        <x:v>3.52</x:v>
      </x:c>
      <x:c r="G98" s="8">
        <x:v>3.61</x:v>
      </x:c>
      <x:c r="H98" s="9">
        <x:v>1010209</x:v>
      </x:c>
      <x:c r="I98" s="10">
        <x:v>943.95</x:v>
      </x:c>
      <x:c r="J98" s="9">
        <x:v>261480659</x:v>
      </x:c>
    </x:row>
    <x:row r="99" ht="15" customHeight="1">
      <x:c r="A99" t="s">
        <x:v>14</x:v>
      </x:c>
      <x:c r="B99" t="s">
        <x:v>15</x:v>
      </x:c>
      <x:c r="C99" s="1" t="s">
        <x:v>114</x:v>
      </x:c>
      <x:c r="D99" s="8">
        <x:v>3.54</x:v>
      </x:c>
      <x:c r="E99" s="8">
        <x:v>3.6</x:v>
      </x:c>
      <x:c r="F99" s="8">
        <x:v>3.54</x:v>
      </x:c>
      <x:c r="G99" s="8">
        <x:v>3.54</x:v>
      </x:c>
      <x:c r="H99" s="9">
        <x:v>603535</x:v>
      </x:c>
      <x:c r="I99" s="10">
        <x:v>925.64</x:v>
      </x:c>
      <x:c r="J99" s="9">
        <x:v>261480659</x:v>
      </x:c>
    </x:row>
    <x:row r="100" ht="15" customHeight="1">
      <x:c r="A100" t="s">
        <x:v>14</x:v>
      </x:c>
      <x:c r="B100" t="s">
        <x:v>15</x:v>
      </x:c>
      <x:c r="C100" s="1" t="s">
        <x:v>115</x:v>
      </x:c>
      <x:c r="D100" s="8">
        <x:v>3.56</x:v>
      </x:c>
      <x:c r="E100" s="8">
        <x:v>3.58</x:v>
      </x:c>
      <x:c r="F100" s="8">
        <x:v>3.49</x:v>
      </x:c>
      <x:c r="G100" s="8">
        <x:v>3.52</x:v>
      </x:c>
      <x:c r="H100" s="9">
        <x:v>862877</x:v>
      </x:c>
      <x:c r="I100" s="10">
        <x:v>920.41</x:v>
      </x:c>
      <x:c r="J100" s="9">
        <x:v>261480659</x:v>
      </x:c>
    </x:row>
    <x:row r="101" ht="15" customHeight="1">
      <x:c r="A101" t="s">
        <x:v>14</x:v>
      </x:c>
      <x:c r="B101" t="s">
        <x:v>15</x:v>
      </x:c>
      <x:c r="C101" s="1" t="s">
        <x:v>116</x:v>
      </x:c>
      <x:c r="D101" s="8">
        <x:v>3.53</x:v>
      </x:c>
      <x:c r="E101" s="8">
        <x:v>3.53</x:v>
      </x:c>
      <x:c r="F101" s="8">
        <x:v>3.47</x:v>
      </x:c>
      <x:c r="G101" s="8">
        <x:v>3.5</x:v>
      </x:c>
      <x:c r="H101" s="9">
        <x:v>687637</x:v>
      </x:c>
      <x:c r="I101" s="10">
        <x:v>915.18</x:v>
      </x:c>
      <x:c r="J101" s="9">
        <x:v>261480659</x:v>
      </x:c>
    </x:row>
    <x:row r="102" ht="15" customHeight="1">
      <x:c r="A102" t="s">
        <x:v>14</x:v>
      </x:c>
      <x:c r="B102" t="s">
        <x:v>15</x:v>
      </x:c>
      <x:c r="C102" s="1" t="s">
        <x:v>117</x:v>
      </x:c>
      <x:c r="D102" s="8">
        <x:v>3.53</x:v>
      </x:c>
      <x:c r="E102" s="8">
        <x:v>3.58</x:v>
      </x:c>
      <x:c r="F102" s="8">
        <x:v>3.47</x:v>
      </x:c>
      <x:c r="G102" s="8">
        <x:v>3.57</x:v>
      </x:c>
      <x:c r="H102" s="9">
        <x:v>1263686</x:v>
      </x:c>
      <x:c r="I102" s="10">
        <x:v>933.49</x:v>
      </x:c>
      <x:c r="J102" s="9">
        <x:v>261480659</x:v>
      </x:c>
    </x:row>
    <x:row r="103" ht="15" customHeight="1">
      <x:c r="A103" t="s">
        <x:v>14</x:v>
      </x:c>
      <x:c r="B103" t="s">
        <x:v>15</x:v>
      </x:c>
      <x:c r="C103" s="1" t="s">
        <x:v>118</x:v>
      </x:c>
      <x:c r="D103" s="8">
        <x:v>3.66</x:v>
      </x:c>
      <x:c r="E103" s="8">
        <x:v>3.66</x:v>
      </x:c>
      <x:c r="F103" s="8">
        <x:v>3.53</x:v>
      </x:c>
      <x:c r="G103" s="8">
        <x:v>3.54</x:v>
      </x:c>
      <x:c r="H103" s="9">
        <x:v>1060943</x:v>
      </x:c>
      <x:c r="I103" s="10">
        <x:v>925.64</x:v>
      </x:c>
      <x:c r="J103" s="9">
        <x:v>261480659</x:v>
      </x:c>
    </x:row>
    <x:row r="104" ht="15" customHeight="1">
      <x:c r="A104" t="s">
        <x:v>14</x:v>
      </x:c>
      <x:c r="B104" t="s">
        <x:v>15</x:v>
      </x:c>
      <x:c r="C104" s="1" t="s">
        <x:v>119</x:v>
      </x:c>
      <x:c r="D104" s="8">
        <x:v>3.74</x:v>
      </x:c>
      <x:c r="E104" s="8">
        <x:v>3.74</x:v>
      </x:c>
      <x:c r="F104" s="8">
        <x:v>3.64</x:v>
      </x:c>
      <x:c r="G104" s="8">
        <x:v>3.66</x:v>
      </x:c>
      <x:c r="H104" s="9">
        <x:v>968873</x:v>
      </x:c>
      <x:c r="I104" s="10">
        <x:v>957.02</x:v>
      </x:c>
      <x:c r="J104" s="9">
        <x:v>261480659</x:v>
      </x:c>
    </x:row>
    <x:row r="105" ht="15" customHeight="1">
      <x:c r="A105" t="s">
        <x:v>14</x:v>
      </x:c>
      <x:c r="B105" t="s">
        <x:v>15</x:v>
      </x:c>
      <x:c r="C105" s="1" t="s">
        <x:v>120</x:v>
      </x:c>
      <x:c r="D105" s="8">
        <x:v>3.77</x:v>
      </x:c>
      <x:c r="E105" s="8">
        <x:v>3.79</x:v>
      </x:c>
      <x:c r="F105" s="8">
        <x:v>3.67</x:v>
      </x:c>
      <x:c r="G105" s="8">
        <x:v>3.69</x:v>
      </x:c>
      <x:c r="H105" s="9">
        <x:v>815999</x:v>
      </x:c>
      <x:c r="I105" s="10">
        <x:v>964.86</x:v>
      </x:c>
      <x:c r="J105" s="9">
        <x:v>261480659</x:v>
      </x:c>
    </x:row>
    <x:row r="106" ht="15" customHeight="1">
      <x:c r="A106" t="s">
        <x:v>14</x:v>
      </x:c>
      <x:c r="B106" t="s">
        <x:v>15</x:v>
      </x:c>
      <x:c r="C106" s="1" t="s">
        <x:v>121</x:v>
      </x:c>
      <x:c r="D106" s="8">
        <x:v>3.79</x:v>
      </x:c>
      <x:c r="E106" s="8">
        <x:v>3.8</x:v>
      </x:c>
      <x:c r="F106" s="8">
        <x:v>3.74</x:v>
      </x:c>
      <x:c r="G106" s="8">
        <x:v>3.74</x:v>
      </x:c>
      <x:c r="H106" s="9">
        <x:v>800294</x:v>
      </x:c>
      <x:c r="I106" s="10">
        <x:v>977.94</x:v>
      </x:c>
      <x:c r="J106" s="9">
        <x:v>261480659</x:v>
      </x:c>
    </x:row>
    <x:row r="107" ht="15" customHeight="1">
      <x:c r="A107" t="s">
        <x:v>14</x:v>
      </x:c>
      <x:c r="B107" t="s">
        <x:v>15</x:v>
      </x:c>
      <x:c r="C107" s="1" t="s">
        <x:v>122</x:v>
      </x:c>
      <x:c r="D107" s="8">
        <x:v>3.74</x:v>
      </x:c>
      <x:c r="E107" s="8">
        <x:v>3.8</x:v>
      </x:c>
      <x:c r="F107" s="8">
        <x:v>3.71</x:v>
      </x:c>
      <x:c r="G107" s="8">
        <x:v>3.78</x:v>
      </x:c>
      <x:c r="H107" s="9">
        <x:v>796589</x:v>
      </x:c>
      <x:c r="I107" s="10">
        <x:v>988.4</x:v>
      </x:c>
      <x:c r="J107" s="9">
        <x:v>261480659</x:v>
      </x:c>
    </x:row>
    <x:row r="108" ht="15" customHeight="1">
      <x:c r="A108" t="s">
        <x:v>14</x:v>
      </x:c>
      <x:c r="B108" t="s">
        <x:v>15</x:v>
      </x:c>
      <x:c r="C108" s="1" t="s">
        <x:v>123</x:v>
      </x:c>
      <x:c r="D108" s="8">
        <x:v>3.78</x:v>
      </x:c>
      <x:c r="E108" s="8">
        <x:v>3.79</x:v>
      </x:c>
      <x:c r="F108" s="8">
        <x:v>3.72</x:v>
      </x:c>
      <x:c r="G108" s="8">
        <x:v>3.75</x:v>
      </x:c>
      <x:c r="H108" s="9">
        <x:v>2093456</x:v>
      </x:c>
      <x:c r="I108" s="10">
        <x:v>980.55</x:v>
      </x:c>
      <x:c r="J108" s="9">
        <x:v>261480659</x:v>
      </x:c>
    </x:row>
    <x:row r="109" ht="15" customHeight="1">
      <x:c r="A109" t="s">
        <x:v>14</x:v>
      </x:c>
      <x:c r="B109" t="s">
        <x:v>15</x:v>
      </x:c>
      <x:c r="C109" s="1" t="s">
        <x:v>124</x:v>
      </x:c>
      <x:c r="D109" s="8">
        <x:v>3.77</x:v>
      </x:c>
      <x:c r="E109" s="8">
        <x:v>3.82</x:v>
      </x:c>
      <x:c r="F109" s="8">
        <x:v>3.74</x:v>
      </x:c>
      <x:c r="G109" s="8">
        <x:v>3.78</x:v>
      </x:c>
      <x:c r="H109" s="9">
        <x:v>888950</x:v>
      </x:c>
      <x:c r="I109" s="10">
        <x:v>988.4</x:v>
      </x:c>
      <x:c r="J109" s="9">
        <x:v>261480659</x:v>
      </x:c>
    </x:row>
    <x:row r="110" ht="15" customHeight="1">
      <x:c r="A110" t="s">
        <x:v>14</x:v>
      </x:c>
      <x:c r="B110" t="s">
        <x:v>15</x:v>
      </x:c>
      <x:c r="C110" s="1" t="s">
        <x:v>125</x:v>
      </x:c>
      <x:c r="D110" s="8">
        <x:v>3.76</x:v>
      </x:c>
      <x:c r="E110" s="8">
        <x:v>3.79</x:v>
      </x:c>
      <x:c r="F110" s="8">
        <x:v>3.73</x:v>
      </x:c>
      <x:c r="G110" s="8">
        <x:v>3.75</x:v>
      </x:c>
      <x:c r="H110" s="9">
        <x:v>591833</x:v>
      </x:c>
      <x:c r="I110" s="10">
        <x:v>980.55</x:v>
      </x:c>
      <x:c r="J110" s="9">
        <x:v>261480659</x:v>
      </x:c>
    </x:row>
    <x:row r="111" ht="15" customHeight="1">
      <x:c r="A111" t="s">
        <x:v>14</x:v>
      </x:c>
      <x:c r="B111" t="s">
        <x:v>15</x:v>
      </x:c>
      <x:c r="C111" s="1" t="s">
        <x:v>126</x:v>
      </x:c>
      <x:c r="D111" s="8">
        <x:v>3.7</x:v>
      </x:c>
      <x:c r="E111" s="8">
        <x:v>3.77</x:v>
      </x:c>
      <x:c r="F111" s="8">
        <x:v>3.68</x:v>
      </x:c>
      <x:c r="G111" s="8">
        <x:v>3.76</x:v>
      </x:c>
      <x:c r="H111" s="9">
        <x:v>807812</x:v>
      </x:c>
      <x:c r="I111" s="10">
        <x:v>983.17</x:v>
      </x:c>
      <x:c r="J111" s="9">
        <x:v>261480659</x:v>
      </x:c>
    </x:row>
    <x:row r="112" ht="15" customHeight="1">
      <x:c r="A112" t="s">
        <x:v>14</x:v>
      </x:c>
      <x:c r="B112" t="s">
        <x:v>15</x:v>
      </x:c>
      <x:c r="C112" s="1" t="s">
        <x:v>127</x:v>
      </x:c>
      <x:c r="D112" s="8">
        <x:v>3.71</x:v>
      </x:c>
      <x:c r="E112" s="8">
        <x:v>3.72</x:v>
      </x:c>
      <x:c r="F112" s="8">
        <x:v>3.65</x:v>
      </x:c>
      <x:c r="G112" s="8">
        <x:v>3.66</x:v>
      </x:c>
      <x:c r="H112" s="9">
        <x:v>859358</x:v>
      </x:c>
      <x:c r="I112" s="10">
        <x:v>957.02</x:v>
      </x:c>
      <x:c r="J112" s="9">
        <x:v>261480659</x:v>
      </x:c>
    </x:row>
    <x:row r="113" ht="15" customHeight="1">
      <x:c r="A113" t="s">
        <x:v>14</x:v>
      </x:c>
      <x:c r="B113" t="s">
        <x:v>15</x:v>
      </x:c>
      <x:c r="C113" s="1" t="s">
        <x:v>128</x:v>
      </x:c>
      <x:c r="D113" s="8">
        <x:v>3.79</x:v>
      </x:c>
      <x:c r="E113" s="8">
        <x:v>3.82</x:v>
      </x:c>
      <x:c r="F113" s="8">
        <x:v>3.7</x:v>
      </x:c>
      <x:c r="G113" s="8">
        <x:v>3.75</x:v>
      </x:c>
      <x:c r="H113" s="9">
        <x:v>1070425</x:v>
      </x:c>
      <x:c r="I113" s="10">
        <x:v>980.55</x:v>
      </x:c>
      <x:c r="J113" s="9">
        <x:v>261480659</x:v>
      </x:c>
    </x:row>
    <x:row r="114" ht="15" customHeight="1">
      <x:c r="A114" t="s">
        <x:v>14</x:v>
      </x:c>
      <x:c r="B114" t="s">
        <x:v>15</x:v>
      </x:c>
      <x:c r="C114" s="1" t="s">
        <x:v>129</x:v>
      </x:c>
      <x:c r="D114" s="8">
        <x:v>3.79</x:v>
      </x:c>
      <x:c r="E114" s="8">
        <x:v>3.84</x:v>
      </x:c>
      <x:c r="F114" s="8">
        <x:v>3.74</x:v>
      </x:c>
      <x:c r="G114" s="8">
        <x:v>3.82</x:v>
      </x:c>
      <x:c r="H114" s="9">
        <x:v>1074317</x:v>
      </x:c>
      <x:c r="I114" s="10">
        <x:v>998.86</x:v>
      </x:c>
      <x:c r="J114" s="9">
        <x:v>261480659</x:v>
      </x:c>
    </x:row>
    <x:row r="115" ht="15" customHeight="1">
      <x:c r="A115" t="s">
        <x:v>14</x:v>
      </x:c>
      <x:c r="B115" t="s">
        <x:v>15</x:v>
      </x:c>
      <x:c r="C115" s="1" t="s">
        <x:v>130</x:v>
      </x:c>
      <x:c r="D115" s="8">
        <x:v>3.72</x:v>
      </x:c>
      <x:c r="E115" s="8">
        <x:v>3.79</x:v>
      </x:c>
      <x:c r="F115" s="8">
        <x:v>3.7</x:v>
      </x:c>
      <x:c r="G115" s="8">
        <x:v>3.79</x:v>
      </x:c>
      <x:c r="H115" s="9">
        <x:v>603135</x:v>
      </x:c>
      <x:c r="I115" s="10">
        <x:v>991.01</x:v>
      </x:c>
      <x:c r="J115" s="9">
        <x:v>261480659</x:v>
      </x:c>
    </x:row>
    <x:row r="116" ht="15" customHeight="1">
      <x:c r="A116" t="s">
        <x:v>14</x:v>
      </x:c>
      <x:c r="B116" t="s">
        <x:v>15</x:v>
      </x:c>
      <x:c r="C116" s="1" t="s">
        <x:v>131</x:v>
      </x:c>
      <x:c r="D116" s="8">
        <x:v>3.75</x:v>
      </x:c>
      <x:c r="E116" s="8">
        <x:v>3.78</x:v>
      </x:c>
      <x:c r="F116" s="8">
        <x:v>3.7</x:v>
      </x:c>
      <x:c r="G116" s="8">
        <x:v>3.71</x:v>
      </x:c>
      <x:c r="H116" s="9">
        <x:v>877891</x:v>
      </x:c>
      <x:c r="I116" s="10">
        <x:v>970.09</x:v>
      </x:c>
      <x:c r="J116" s="9">
        <x:v>261480659</x:v>
      </x:c>
    </x:row>
    <x:row r="117" ht="15" customHeight="1">
      <x:c r="A117" t="s">
        <x:v>14</x:v>
      </x:c>
      <x:c r="B117" t="s">
        <x:v>15</x:v>
      </x:c>
      <x:c r="C117" s="1" t="s">
        <x:v>132</x:v>
      </x:c>
      <x:c r="D117" s="8">
        <x:v>3.77</x:v>
      </x:c>
      <x:c r="E117" s="8">
        <x:v>3.77</x:v>
      </x:c>
      <x:c r="F117" s="8">
        <x:v>3.71</x:v>
      </x:c>
      <x:c r="G117" s="8">
        <x:v>3.75</x:v>
      </x:c>
      <x:c r="H117" s="9">
        <x:v>967665</x:v>
      </x:c>
      <x:c r="I117" s="10">
        <x:v>980.55</x:v>
      </x:c>
      <x:c r="J117" s="9">
        <x:v>261480659</x:v>
      </x:c>
    </x:row>
    <x:row r="118" ht="15" customHeight="1">
      <x:c r="A118" t="s">
        <x:v>14</x:v>
      </x:c>
      <x:c r="B118" t="s">
        <x:v>15</x:v>
      </x:c>
      <x:c r="C118" s="1" t="s">
        <x:v>133</x:v>
      </x:c>
      <x:c r="D118" s="8">
        <x:v>3.77</x:v>
      </x:c>
      <x:c r="E118" s="8">
        <x:v>3.82</x:v>
      </x:c>
      <x:c r="F118" s="8">
        <x:v>3.74</x:v>
      </x:c>
      <x:c r="G118" s="8">
        <x:v>3.75</x:v>
      </x:c>
      <x:c r="H118" s="9">
        <x:v>1663870</x:v>
      </x:c>
      <x:c r="I118" s="10">
        <x:v>980.55</x:v>
      </x:c>
      <x:c r="J118" s="9">
        <x:v>261480659</x:v>
      </x:c>
    </x:row>
    <x:row r="119" ht="15" customHeight="1">
      <x:c r="A119" t="s">
        <x:v>14</x:v>
      </x:c>
      <x:c r="B119" t="s">
        <x:v>15</x:v>
      </x:c>
      <x:c r="C119" s="1" t="s">
        <x:v>134</x:v>
      </x:c>
      <x:c r="D119" s="8">
        <x:v>3.67</x:v>
      </x:c>
      <x:c r="E119" s="8">
        <x:v>3.82</x:v>
      </x:c>
      <x:c r="F119" s="8">
        <x:v>3.67</x:v>
      </x:c>
      <x:c r="G119" s="8">
        <x:v>3.75</x:v>
      </x:c>
      <x:c r="H119" s="9">
        <x:v>2457995</x:v>
      </x:c>
      <x:c r="I119" s="10">
        <x:v>980.55</x:v>
      </x:c>
      <x:c r="J119" s="9">
        <x:v>261480659</x:v>
      </x:c>
    </x:row>
    <x:row r="120" ht="15" customHeight="1">
      <x:c r="A120" t="s">
        <x:v>14</x:v>
      </x:c>
      <x:c r="B120" t="s">
        <x:v>15</x:v>
      </x:c>
      <x:c r="C120" s="1" t="s">
        <x:v>135</x:v>
      </x:c>
      <x:c r="D120" s="8">
        <x:v>3.63</x:v>
      </x:c>
      <x:c r="E120" s="8">
        <x:v>3.68</x:v>
      </x:c>
      <x:c r="F120" s="8">
        <x:v>3.62</x:v>
      </x:c>
      <x:c r="G120" s="8">
        <x:v>3.67</x:v>
      </x:c>
      <x:c r="H120" s="9">
        <x:v>735411</x:v>
      </x:c>
      <x:c r="I120" s="10">
        <x:v>959.63</x:v>
      </x:c>
      <x:c r="J120" s="9">
        <x:v>261480659</x:v>
      </x:c>
    </x:row>
    <x:row r="121" ht="15" customHeight="1">
      <x:c r="A121" t="s">
        <x:v>14</x:v>
      </x:c>
      <x:c r="B121" t="s">
        <x:v>15</x:v>
      </x:c>
      <x:c r="C121" s="1" t="s">
        <x:v>136</x:v>
      </x:c>
      <x:c r="D121" s="8">
        <x:v>3.62</x:v>
      </x:c>
      <x:c r="E121" s="8">
        <x:v>3.62</x:v>
      </x:c>
      <x:c r="F121" s="8">
        <x:v>3.57</x:v>
      </x:c>
      <x:c r="G121" s="8">
        <x:v>3.61</x:v>
      </x:c>
      <x:c r="H121" s="9">
        <x:v>770199</x:v>
      </x:c>
      <x:c r="I121" s="10">
        <x:v>943.95</x:v>
      </x:c>
      <x:c r="J121" s="9">
        <x:v>261480659</x:v>
      </x:c>
    </x:row>
    <x:row r="122" ht="15" customHeight="1">
      <x:c r="A122" t="s">
        <x:v>14</x:v>
      </x:c>
      <x:c r="B122" t="s">
        <x:v>15</x:v>
      </x:c>
      <x:c r="C122" s="1" t="s">
        <x:v>137</x:v>
      </x:c>
      <x:c r="D122" s="8">
        <x:v>3.55</x:v>
      </x:c>
      <x:c r="E122" s="8">
        <x:v>3.6</x:v>
      </x:c>
      <x:c r="F122" s="8">
        <x:v>3.54</x:v>
      </x:c>
      <x:c r="G122" s="8">
        <x:v>3.6</x:v>
      </x:c>
      <x:c r="H122" s="9">
        <x:v>883353</x:v>
      </x:c>
      <x:c r="I122" s="10">
        <x:v>941.33</x:v>
      </x:c>
      <x:c r="J122" s="9">
        <x:v>261480659</x:v>
      </x:c>
    </x:row>
    <x:row r="123" ht="15" customHeight="1">
      <x:c r="A123" t="s">
        <x:v>14</x:v>
      </x:c>
      <x:c r="B123" t="s">
        <x:v>15</x:v>
      </x:c>
      <x:c r="C123" s="1" t="s">
        <x:v>138</x:v>
      </x:c>
      <x:c r="D123" s="8">
        <x:v>3.55</x:v>
      </x:c>
      <x:c r="E123" s="8">
        <x:v>3.57</x:v>
      </x:c>
      <x:c r="F123" s="8">
        <x:v>3.52</x:v>
      </x:c>
      <x:c r="G123" s="8">
        <x:v>3.53</x:v>
      </x:c>
      <x:c r="H123" s="9">
        <x:v>863767</x:v>
      </x:c>
      <x:c r="I123" s="10">
        <x:v>923.03</x:v>
      </x:c>
      <x:c r="J123" s="9">
        <x:v>261480659</x:v>
      </x:c>
    </x:row>
    <x:row r="124" ht="15" customHeight="1">
      <x:c r="A124" t="s">
        <x:v>14</x:v>
      </x:c>
      <x:c r="B124" t="s">
        <x:v>15</x:v>
      </x:c>
      <x:c r="C124" s="1" t="s">
        <x:v>139</x:v>
      </x:c>
      <x:c r="D124" s="8">
        <x:v>3.62</x:v>
      </x:c>
      <x:c r="E124" s="8">
        <x:v>3.6549999999999998</x:v>
      </x:c>
      <x:c r="F124" s="8">
        <x:v>3.5350000000000001</x:v>
      </x:c>
      <x:c r="G124" s="8">
        <x:v>3.55</x:v>
      </x:c>
      <x:c r="H124" s="9">
        <x:v>1370124</x:v>
      </x:c>
      <x:c r="I124" s="10">
        <x:v>928.26</x:v>
      </x:c>
      <x:c r="J124" s="9">
        <x:v>261480659</x:v>
      </x:c>
    </x:row>
    <x:row r="125" ht="15" customHeight="1">
      <x:c r="A125" t="s">
        <x:v>14</x:v>
      </x:c>
      <x:c r="B125" t="s">
        <x:v>15</x:v>
      </x:c>
      <x:c r="C125" s="1" t="s">
        <x:v>140</x:v>
      </x:c>
      <x:c r="D125" s="8">
        <x:v>3.54</x:v>
      </x:c>
      <x:c r="E125" s="8">
        <x:v>3.62</x:v>
      </x:c>
      <x:c r="F125" s="8">
        <x:v>3.53</x:v>
      </x:c>
      <x:c r="G125" s="8">
        <x:v>3.59</x:v>
      </x:c>
      <x:c r="H125" s="9">
        <x:v>735363</x:v>
      </x:c>
      <x:c r="I125" s="10">
        <x:v>938.72</x:v>
      </x:c>
      <x:c r="J125" s="9">
        <x:v>261480659</x:v>
      </x:c>
    </x:row>
    <x:row r="126" ht="15" customHeight="1">
      <x:c r="A126" t="s">
        <x:v>14</x:v>
      </x:c>
      <x:c r="B126" t="s">
        <x:v>15</x:v>
      </x:c>
      <x:c r="C126" s="1" t="s">
        <x:v>141</x:v>
      </x:c>
      <x:c r="D126" s="8">
        <x:v>3.55</x:v>
      </x:c>
      <x:c r="E126" s="8">
        <x:v>3.56</x:v>
      </x:c>
      <x:c r="F126" s="8">
        <x:v>3.52</x:v>
      </x:c>
      <x:c r="G126" s="8">
        <x:v>3.52</x:v>
      </x:c>
      <x:c r="H126" s="9">
        <x:v>491442</x:v>
      </x:c>
      <x:c r="I126" s="10">
        <x:v>920.41</x:v>
      </x:c>
      <x:c r="J126" s="9">
        <x:v>261480659</x:v>
      </x:c>
    </x:row>
    <x:row r="127" ht="15" customHeight="1">
      <x:c r="A127" t="s">
        <x:v>14</x:v>
      </x:c>
      <x:c r="B127" t="s">
        <x:v>15</x:v>
      </x:c>
      <x:c r="C127" s="1" t="s">
        <x:v>142</x:v>
      </x:c>
      <x:c r="D127" s="8">
        <x:v>3.52</x:v>
      </x:c>
      <x:c r="E127" s="8">
        <x:v>3.5750000000000002</x:v>
      </x:c>
      <x:c r="F127" s="8">
        <x:v>3.5150000000000001</x:v>
      </x:c>
      <x:c r="G127" s="8">
        <x:v>3.52</x:v>
      </x:c>
      <x:c r="H127" s="9">
        <x:v>1108925</x:v>
      </x:c>
      <x:c r="I127" s="10">
        <x:v>920.41</x:v>
      </x:c>
      <x:c r="J127" s="9">
        <x:v>261480659</x:v>
      </x:c>
    </x:row>
    <x:row r="128" ht="15" customHeight="1">
      <x:c r="A128" t="s">
        <x:v>14</x:v>
      </x:c>
      <x:c r="B128" t="s">
        <x:v>15</x:v>
      </x:c>
      <x:c r="C128" s="1" t="s">
        <x:v>143</x:v>
      </x:c>
      <x:c r="D128" s="8">
        <x:v>3.52</x:v>
      </x:c>
      <x:c r="E128" s="8">
        <x:v>3.56</x:v>
      </x:c>
      <x:c r="F128" s="8">
        <x:v>3.49</x:v>
      </x:c>
      <x:c r="G128" s="8">
        <x:v>3.54</x:v>
      </x:c>
      <x:c r="H128" s="9">
        <x:v>889143</x:v>
      </x:c>
      <x:c r="I128" s="10">
        <x:v>925.64</x:v>
      </x:c>
      <x:c r="J128" s="9">
        <x:v>261480659</x:v>
      </x:c>
    </x:row>
    <x:row r="129" ht="15" customHeight="1">
      <x:c r="A129" t="s">
        <x:v>14</x:v>
      </x:c>
      <x:c r="B129" t="s">
        <x:v>15</x:v>
      </x:c>
      <x:c r="C129" s="1" t="s">
        <x:v>144</x:v>
      </x:c>
      <x:c r="D129" s="8">
        <x:v>3.46</x:v>
      </x:c>
      <x:c r="E129" s="8">
        <x:v>3.52</x:v>
      </x:c>
      <x:c r="F129" s="8">
        <x:v>3.4550000000000001</x:v>
      </x:c>
      <x:c r="G129" s="8">
        <x:v>3.49</x:v>
      </x:c>
      <x:c r="H129" s="9">
        <x:v>594212</x:v>
      </x:c>
      <x:c r="I129" s="10">
        <x:v>912.57</x:v>
      </x:c>
      <x:c r="J129" s="9">
        <x:v>261480659</x:v>
      </x:c>
    </x:row>
    <x:row r="130" ht="15" customHeight="1">
      <x:c r="A130" t="s">
        <x:v>14</x:v>
      </x:c>
      <x:c r="B130" t="s">
        <x:v>15</x:v>
      </x:c>
      <x:c r="C130" s="1" t="s">
        <x:v>145</x:v>
      </x:c>
      <x:c r="D130" s="8">
        <x:v>3.43</x:v>
      </x:c>
      <x:c r="E130" s="8">
        <x:v>3.4750000000000001</x:v>
      </x:c>
      <x:c r="F130" s="8">
        <x:v>3.4</x:v>
      </x:c>
      <x:c r="G130" s="8">
        <x:v>3.45</x:v>
      </x:c>
      <x:c r="H130" s="9">
        <x:v>673406</x:v>
      </x:c>
      <x:c r="I130" s="10">
        <x:v>902.11</x:v>
      </x:c>
      <x:c r="J130" s="9">
        <x:v>261480659</x:v>
      </x:c>
    </x:row>
    <x:row r="131" ht="15" customHeight="1">
      <x:c r="A131" t="s">
        <x:v>14</x:v>
      </x:c>
      <x:c r="B131" t="s">
        <x:v>15</x:v>
      </x:c>
      <x:c r="C131" s="1" t="s">
        <x:v>146</x:v>
      </x:c>
      <x:c r="D131" s="8">
        <x:v>3.32</x:v>
      </x:c>
      <x:c r="E131" s="8">
        <x:v>3.45</x:v>
      </x:c>
      <x:c r="F131" s="8">
        <x:v>3.32</x:v>
      </x:c>
      <x:c r="G131" s="8">
        <x:v>3.44</x:v>
      </x:c>
      <x:c r="H131" s="9">
        <x:v>1032870</x:v>
      </x:c>
      <x:c r="I131" s="10">
        <x:v>899.49</x:v>
      </x:c>
      <x:c r="J131" s="9">
        <x:v>261480659</x:v>
      </x:c>
    </x:row>
    <x:row r="132" ht="15" customHeight="1">
      <x:c r="A132" t="s">
        <x:v>14</x:v>
      </x:c>
      <x:c r="B132" t="s">
        <x:v>15</x:v>
      </x:c>
      <x:c r="C132" s="1" t="s">
        <x:v>147</x:v>
      </x:c>
      <x:c r="D132" s="8">
        <x:v>3.3</x:v>
      </x:c>
      <x:c r="E132" s="8">
        <x:v>3.35</x:v>
      </x:c>
      <x:c r="F132" s="8">
        <x:v>3.28</x:v>
      </x:c>
      <x:c r="G132" s="8">
        <x:v>3.31</x:v>
      </x:c>
      <x:c r="H132" s="9">
        <x:v>9251452</x:v>
      </x:c>
      <x:c r="I132" s="10">
        <x:v>865.5</x:v>
      </x:c>
      <x:c r="J132" s="9">
        <x:v>261480659</x:v>
      </x:c>
    </x:row>
    <x:row r="133" ht="15" customHeight="1">
      <x:c r="A133" t="s">
        <x:v>14</x:v>
      </x:c>
      <x:c r="B133" t="s">
        <x:v>15</x:v>
      </x:c>
      <x:c r="C133" s="1" t="s">
        <x:v>148</x:v>
      </x:c>
      <x:c r="D133" s="8">
        <x:v>3.29</x:v>
      </x:c>
      <x:c r="E133" s="8">
        <x:v>3.35</x:v>
      </x:c>
      <x:c r="F133" s="8">
        <x:v>3.27</x:v>
      </x:c>
      <x:c r="G133" s="8">
        <x:v>3.34</x:v>
      </x:c>
      <x:c r="H133" s="9">
        <x:v>1023705</x:v>
      </x:c>
      <x:c r="I133" s="10">
        <x:v>873.35</x:v>
      </x:c>
      <x:c r="J133" s="9">
        <x:v>261480659</x:v>
      </x:c>
    </x:row>
    <x:row r="134" ht="15" customHeight="1">
      <x:c r="A134" t="s">
        <x:v>14</x:v>
      </x:c>
      <x:c r="B134" t="s">
        <x:v>15</x:v>
      </x:c>
      <x:c r="C134" s="1" t="s">
        <x:v>149</x:v>
      </x:c>
      <x:c r="D134" s="8">
        <x:v>3.25</x:v>
      </x:c>
      <x:c r="E134" s="8">
        <x:v>3.32</x:v>
      </x:c>
      <x:c r="F134" s="8">
        <x:v>3.25</x:v>
      </x:c>
      <x:c r="G134" s="8">
        <x:v>3.3</x:v>
      </x:c>
      <x:c r="H134" s="9">
        <x:v>1018689</x:v>
      </x:c>
      <x:c r="I134" s="10">
        <x:v>862.89</x:v>
      </x:c>
      <x:c r="J134" s="9">
        <x:v>261480659</x:v>
      </x:c>
    </x:row>
    <x:row r="135" ht="15" customHeight="1">
      <x:c r="A135" t="s">
        <x:v>14</x:v>
      </x:c>
      <x:c r="B135" t="s">
        <x:v>15</x:v>
      </x:c>
      <x:c r="C135" s="1" t="s">
        <x:v>150</x:v>
      </x:c>
      <x:c r="D135" s="8">
        <x:v>3.3</x:v>
      </x:c>
      <x:c r="E135" s="8">
        <x:v>3.31</x:v>
      </x:c>
      <x:c r="F135" s="8">
        <x:v>3.23</x:v>
      </x:c>
      <x:c r="G135" s="8">
        <x:v>3.29</x:v>
      </x:c>
      <x:c r="H135" s="9">
        <x:v>1848979</x:v>
      </x:c>
      <x:c r="I135" s="10">
        <x:v>860.27</x:v>
      </x:c>
      <x:c r="J135" s="9">
        <x:v>261480659</x:v>
      </x:c>
    </x:row>
    <x:row r="136" ht="15" customHeight="1">
      <x:c r="A136" t="s">
        <x:v>14</x:v>
      </x:c>
      <x:c r="B136" t="s">
        <x:v>15</x:v>
      </x:c>
      <x:c r="C136" s="1" t="s">
        <x:v>151</x:v>
      </x:c>
      <x:c r="D136" s="8">
        <x:v>3.38</x:v>
      </x:c>
      <x:c r="E136" s="8">
        <x:v>3.39</x:v>
      </x:c>
      <x:c r="F136" s="8">
        <x:v>3.3</x:v>
      </x:c>
      <x:c r="G136" s="8">
        <x:v>3.31</x:v>
      </x:c>
      <x:c r="H136" s="9">
        <x:v>1501277</x:v>
      </x:c>
      <x:c r="I136" s="10">
        <x:v>865.5</x:v>
      </x:c>
      <x:c r="J136" s="9">
        <x:v>261480659</x:v>
      </x:c>
    </x:row>
    <x:row r="137" ht="15" customHeight="1">
      <x:c r="A137" t="s">
        <x:v>14</x:v>
      </x:c>
      <x:c r="B137" t="s">
        <x:v>15</x:v>
      </x:c>
      <x:c r="C137" s="1" t="s">
        <x:v>152</x:v>
      </x:c>
      <x:c r="D137" s="8">
        <x:v>3.43</x:v>
      </x:c>
      <x:c r="E137" s="8">
        <x:v>3.43</x:v>
      </x:c>
      <x:c r="F137" s="8">
        <x:v>3.38</x:v>
      </x:c>
      <x:c r="G137" s="8">
        <x:v>3.39</x:v>
      </x:c>
      <x:c r="H137" s="9">
        <x:v>1474618</x:v>
      </x:c>
      <x:c r="I137" s="10">
        <x:v>886.42</x:v>
      </x:c>
      <x:c r="J137" s="9">
        <x:v>261480659</x:v>
      </x:c>
    </x:row>
    <x:row r="138" ht="15" customHeight="1">
      <x:c r="A138" t="s">
        <x:v>14</x:v>
      </x:c>
      <x:c r="B138" t="s">
        <x:v>15</x:v>
      </x:c>
      <x:c r="C138" s="1" t="s">
        <x:v>153</x:v>
      </x:c>
      <x:c r="D138" s="8">
        <x:v>3.44</x:v>
      </x:c>
      <x:c r="E138" s="8">
        <x:v>3.47</x:v>
      </x:c>
      <x:c r="F138" s="8">
        <x:v>3.4</x:v>
      </x:c>
      <x:c r="G138" s="8">
        <x:v>3.42</x:v>
      </x:c>
      <x:c r="H138" s="9">
        <x:v>1299184</x:v>
      </x:c>
      <x:c r="I138" s="10">
        <x:v>894.26</x:v>
      </x:c>
      <x:c r="J138" s="9">
        <x:v>261480659</x:v>
      </x:c>
    </x:row>
    <x:row r="139" ht="15" customHeight="1">
      <x:c r="A139" t="s">
        <x:v>14</x:v>
      </x:c>
      <x:c r="B139" t="s">
        <x:v>15</x:v>
      </x:c>
      <x:c r="C139" s="1" t="s">
        <x:v>154</x:v>
      </x:c>
      <x:c r="D139" s="8">
        <x:v>3.47</x:v>
      </x:c>
      <x:c r="E139" s="8">
        <x:v>3.47</x:v>
      </x:c>
      <x:c r="F139" s="8">
        <x:v>3.42</x:v>
      </x:c>
      <x:c r="G139" s="8">
        <x:v>3.42</x:v>
      </x:c>
      <x:c r="H139" s="9">
        <x:v>783634</x:v>
      </x:c>
      <x:c r="I139" s="10">
        <x:v>894.26</x:v>
      </x:c>
      <x:c r="J139" s="9">
        <x:v>261480659</x:v>
      </x:c>
    </x:row>
    <x:row r="140" ht="15" customHeight="1">
      <x:c r="A140" t="s">
        <x:v>14</x:v>
      </x:c>
      <x:c r="B140" t="s">
        <x:v>15</x:v>
      </x:c>
      <x:c r="C140" s="1" t="s">
        <x:v>155</x:v>
      </x:c>
      <x:c r="D140" s="8">
        <x:v>3.5</x:v>
      </x:c>
      <x:c r="E140" s="8">
        <x:v>3.5</x:v>
      </x:c>
      <x:c r="F140" s="8">
        <x:v>3.44</x:v>
      </x:c>
      <x:c r="G140" s="8">
        <x:v>3.46</x:v>
      </x:c>
      <x:c r="H140" s="9">
        <x:v>884691</x:v>
      </x:c>
      <x:c r="I140" s="10">
        <x:v>904.72</x:v>
      </x:c>
      <x:c r="J140" s="9">
        <x:v>261480659</x:v>
      </x:c>
    </x:row>
    <x:row r="141" ht="15" customHeight="1">
      <x:c r="A141" t="s">
        <x:v>14</x:v>
      </x:c>
      <x:c r="B141" t="s">
        <x:v>15</x:v>
      </x:c>
      <x:c r="C141" s="1" t="s">
        <x:v>156</x:v>
      </x:c>
      <x:c r="D141" s="8">
        <x:v>3.42</x:v>
      </x:c>
      <x:c r="E141" s="8">
        <x:v>3.52</x:v>
      </x:c>
      <x:c r="F141" s="8">
        <x:v>3.39</x:v>
      </x:c>
      <x:c r="G141" s="8">
        <x:v>3.51</x:v>
      </x:c>
      <x:c r="H141" s="9">
        <x:v>1648783</x:v>
      </x:c>
      <x:c r="I141" s="10">
        <x:v>917.8</x:v>
      </x:c>
      <x:c r="J141" s="9">
        <x:v>261480659</x:v>
      </x:c>
    </x:row>
    <x:row r="142" ht="15" customHeight="1">
      <x:c r="A142" t="s">
        <x:v>14</x:v>
      </x:c>
      <x:c r="B142" t="s">
        <x:v>15</x:v>
      </x:c>
      <x:c r="C142" s="1" t="s">
        <x:v>157</x:v>
      </x:c>
      <x:c r="D142" s="8">
        <x:v>3.45</x:v>
      </x:c>
      <x:c r="E142" s="8">
        <x:v>3.49</x:v>
      </x:c>
      <x:c r="F142" s="8">
        <x:v>3.42</x:v>
      </x:c>
      <x:c r="G142" s="8">
        <x:v>3.47</x:v>
      </x:c>
      <x:c r="H142" s="9">
        <x:v>955018</x:v>
      </x:c>
      <x:c r="I142" s="10">
        <x:v>907.34</x:v>
      </x:c>
      <x:c r="J142" s="9">
        <x:v>261480659</x:v>
      </x:c>
    </x:row>
    <x:row r="143" ht="15" customHeight="1">
      <x:c r="A143" t="s">
        <x:v>14</x:v>
      </x:c>
      <x:c r="B143" t="s">
        <x:v>15</x:v>
      </x:c>
      <x:c r="C143" s="1" t="s">
        <x:v>158</x:v>
      </x:c>
      <x:c r="D143" s="8">
        <x:v>3.51</x:v>
      </x:c>
      <x:c r="E143" s="8">
        <x:v>3.52</x:v>
      </x:c>
      <x:c r="F143" s="8">
        <x:v>3.45</x:v>
      </x:c>
      <x:c r="G143" s="8">
        <x:v>3.46</x:v>
      </x:c>
      <x:c r="H143" s="9">
        <x:v>1126356</x:v>
      </x:c>
      <x:c r="I143" s="10">
        <x:v>904.72</x:v>
      </x:c>
      <x:c r="J143" s="9">
        <x:v>261480659</x:v>
      </x:c>
    </x:row>
    <x:row r="144" ht="15" customHeight="1">
      <x:c r="A144" t="s">
        <x:v>14</x:v>
      </x:c>
      <x:c r="B144" t="s">
        <x:v>15</x:v>
      </x:c>
      <x:c r="C144" s="1" t="s">
        <x:v>159</x:v>
      </x:c>
      <x:c r="D144" s="8">
        <x:v>3.54</x:v>
      </x:c>
      <x:c r="E144" s="8">
        <x:v>3.57</x:v>
      </x:c>
      <x:c r="F144" s="8">
        <x:v>3.46</x:v>
      </x:c>
      <x:c r="G144" s="8">
        <x:v>3.49</x:v>
      </x:c>
      <x:c r="H144" s="9">
        <x:v>2481273</x:v>
      </x:c>
      <x:c r="I144" s="10">
        <x:v>912.57</x:v>
      </x:c>
      <x:c r="J144" s="9">
        <x:v>261480659</x:v>
      </x:c>
    </x:row>
    <x:row r="145" ht="15" customHeight="1">
      <x:c r="A145" t="s">
        <x:v>14</x:v>
      </x:c>
      <x:c r="B145" t="s">
        <x:v>15</x:v>
      </x:c>
      <x:c r="C145" s="1" t="s">
        <x:v>160</x:v>
      </x:c>
      <x:c r="D145" s="8">
        <x:v>3.6</x:v>
      </x:c>
      <x:c r="E145" s="8">
        <x:v>3.6549999999999998</x:v>
      </x:c>
      <x:c r="F145" s="8">
        <x:v>3.57</x:v>
      </x:c>
      <x:c r="G145" s="8">
        <x:v>3.58</x:v>
      </x:c>
      <x:c r="H145" s="9">
        <x:v>2062431</x:v>
      </x:c>
      <x:c r="I145" s="10">
        <x:v>936.1</x:v>
      </x:c>
      <x:c r="J145" s="9">
        <x:v>261480659</x:v>
      </x:c>
    </x:row>
    <x:row r="146" ht="15" customHeight="1">
      <x:c r="A146" t="s">
        <x:v>14</x:v>
      </x:c>
      <x:c r="B146" t="s">
        <x:v>15</x:v>
      </x:c>
      <x:c r="C146" s="1" t="s">
        <x:v>161</x:v>
      </x:c>
      <x:c r="D146" s="8">
        <x:v>3.52</x:v>
      </x:c>
      <x:c r="E146" s="8">
        <x:v>3.62</x:v>
      </x:c>
      <x:c r="F146" s="8">
        <x:v>3.52</x:v>
      </x:c>
      <x:c r="G146" s="8">
        <x:v>3.57</x:v>
      </x:c>
      <x:c r="H146" s="9">
        <x:v>2665565</x:v>
      </x:c>
      <x:c r="I146" s="10">
        <x:v>933.49</x:v>
      </x:c>
      <x:c r="J146" s="9">
        <x:v>261480659</x:v>
      </x:c>
    </x:row>
    <x:row r="147" ht="15" customHeight="1">
      <x:c r="A147" t="s">
        <x:v>14</x:v>
      </x:c>
      <x:c r="B147" t="s">
        <x:v>15</x:v>
      </x:c>
      <x:c r="C147" s="1" t="s">
        <x:v>162</x:v>
      </x:c>
      <x:c r="D147" s="8">
        <x:v>3.49</x:v>
      </x:c>
      <x:c r="E147" s="8">
        <x:v>3.5350000000000001</x:v>
      </x:c>
      <x:c r="F147" s="8">
        <x:v>3.42</x:v>
      </x:c>
      <x:c r="G147" s="8">
        <x:v>3.52</x:v>
      </x:c>
      <x:c r="H147" s="9">
        <x:v>2623553</x:v>
      </x:c>
      <x:c r="I147" s="10">
        <x:v>920.41</x:v>
      </x:c>
      <x:c r="J147" s="9">
        <x:v>261480659</x:v>
      </x:c>
    </x:row>
    <x:row r="148" ht="15" customHeight="1">
      <x:c r="A148" t="s">
        <x:v>14</x:v>
      </x:c>
      <x:c r="B148" t="s">
        <x:v>15</x:v>
      </x:c>
      <x:c r="C148" s="1" t="s">
        <x:v>163</x:v>
      </x:c>
      <x:c r="D148" s="8">
        <x:v>3.48</x:v>
      </x:c>
      <x:c r="E148" s="8">
        <x:v>3.49</x:v>
      </x:c>
      <x:c r="F148" s="8">
        <x:v>3.43</x:v>
      </x:c>
      <x:c r="G148" s="8">
        <x:v>3.48</x:v>
      </x:c>
      <x:c r="H148" s="9">
        <x:v>1781545</x:v>
      </x:c>
      <x:c r="I148" s="10">
        <x:v>909.95</x:v>
      </x:c>
      <x:c r="J148" s="9">
        <x:v>261480659</x:v>
      </x:c>
    </x:row>
    <x:row r="149" ht="15" customHeight="1">
      <x:c r="A149" t="s">
        <x:v>14</x:v>
      </x:c>
      <x:c r="B149" t="s">
        <x:v>15</x:v>
      </x:c>
      <x:c r="C149" s="1" t="s">
        <x:v>164</x:v>
      </x:c>
      <x:c r="D149" s="8">
        <x:v>3.47</x:v>
      </x:c>
      <x:c r="E149" s="8">
        <x:v>3.5750000000000002</x:v>
      </x:c>
      <x:c r="F149" s="8">
        <x:v>3.43</x:v>
      </x:c>
      <x:c r="G149" s="8">
        <x:v>3.48</x:v>
      </x:c>
      <x:c r="H149" s="9">
        <x:v>1707647</x:v>
      </x:c>
      <x:c r="I149" s="10">
        <x:v>909.95</x:v>
      </x:c>
      <x:c r="J149" s="9">
        <x:v>261480659</x:v>
      </x:c>
    </x:row>
    <x:row r="150" ht="15" customHeight="1">
      <x:c r="A150" t="s">
        <x:v>14</x:v>
      </x:c>
      <x:c r="B150" t="s">
        <x:v>15</x:v>
      </x:c>
      <x:c r="C150" s="1" t="s">
        <x:v>165</x:v>
      </x:c>
      <x:c r="D150" s="8">
        <x:v>3.51</x:v>
      </x:c>
      <x:c r="E150" s="8">
        <x:v>3.52</x:v>
      </x:c>
      <x:c r="F150" s="8">
        <x:v>3.43</x:v>
      </x:c>
      <x:c r="G150" s="8">
        <x:v>3.47</x:v>
      </x:c>
      <x:c r="H150" s="9">
        <x:v>1342117</x:v>
      </x:c>
      <x:c r="I150" s="10">
        <x:v>907.34</x:v>
      </x:c>
      <x:c r="J150" s="9">
        <x:v>261480659</x:v>
      </x:c>
    </x:row>
    <x:row r="151" ht="15" customHeight="1">
      <x:c r="A151" t="s">
        <x:v>14</x:v>
      </x:c>
      <x:c r="B151" t="s">
        <x:v>15</x:v>
      </x:c>
      <x:c r="C151" s="1" t="s">
        <x:v>166</x:v>
      </x:c>
      <x:c r="D151" s="8">
        <x:v>3.42</x:v>
      </x:c>
      <x:c r="E151" s="8">
        <x:v>3.5350000000000001</x:v>
      </x:c>
      <x:c r="F151" s="8">
        <x:v>3.36</x:v>
      </x:c>
      <x:c r="G151" s="8">
        <x:v>3.51</x:v>
      </x:c>
      <x:c r="H151" s="9">
        <x:v>1886972</x:v>
      </x:c>
      <x:c r="I151" s="10">
        <x:v>917.8</x:v>
      </x:c>
      <x:c r="J151" s="9">
        <x:v>261480659</x:v>
      </x:c>
    </x:row>
    <x:row r="152" ht="15" customHeight="1">
      <x:c r="A152" t="s">
        <x:v>14</x:v>
      </x:c>
      <x:c r="B152" t="s">
        <x:v>15</x:v>
      </x:c>
      <x:c r="C152" s="1" t="s">
        <x:v>167</x:v>
      </x:c>
      <x:c r="D152" s="8">
        <x:v>3.57</x:v>
      </x:c>
      <x:c r="E152" s="8">
        <x:v>3.57</x:v>
      </x:c>
      <x:c r="F152" s="8">
        <x:v>3.46</x:v>
      </x:c>
      <x:c r="G152" s="8">
        <x:v>3.47</x:v>
      </x:c>
      <x:c r="H152" s="9">
        <x:v>1905312</x:v>
      </x:c>
      <x:c r="I152" s="10">
        <x:v>907.34</x:v>
      </x:c>
      <x:c r="J152" s="9">
        <x:v>261480659</x:v>
      </x:c>
    </x:row>
    <x:row r="153" ht="15" customHeight="1">
      <x:c r="A153" t="s">
        <x:v>14</x:v>
      </x:c>
      <x:c r="B153" t="s">
        <x:v>15</x:v>
      </x:c>
      <x:c r="C153" s="1" t="s">
        <x:v>168</x:v>
      </x:c>
      <x:c r="D153" s="8">
        <x:v>3.52</x:v>
      </x:c>
      <x:c r="E153" s="8">
        <x:v>3.76</x:v>
      </x:c>
      <x:c r="F153" s="8">
        <x:v>3.52</x:v>
      </x:c>
      <x:c r="G153" s="8">
        <x:v>3.6</x:v>
      </x:c>
      <x:c r="H153" s="9">
        <x:v>2450940</x:v>
      </x:c>
      <x:c r="I153" s="10">
        <x:v>941.33</x:v>
      </x:c>
      <x:c r="J153" s="9">
        <x:v>261480659</x:v>
      </x:c>
    </x:row>
    <x:row r="154" ht="15" customHeight="1">
      <x:c r="A154" t="s">
        <x:v>14</x:v>
      </x:c>
      <x:c r="B154" t="s">
        <x:v>15</x:v>
      </x:c>
      <x:c r="C154" s="1" t="s">
        <x:v>169</x:v>
      </x:c>
      <x:c r="D154" s="8">
        <x:v>3.59</x:v>
      </x:c>
      <x:c r="E154" s="8">
        <x:v>3.6</x:v>
      </x:c>
      <x:c r="F154" s="8">
        <x:v>3.51</x:v>
      </x:c>
      <x:c r="G154" s="8">
        <x:v>3.51</x:v>
      </x:c>
      <x:c r="H154" s="9">
        <x:v>1132758</x:v>
      </x:c>
      <x:c r="I154" s="10">
        <x:v>917.8</x:v>
      </x:c>
      <x:c r="J154" s="9">
        <x:v>261480659</x:v>
      </x:c>
    </x:row>
    <x:row r="155" ht="15" customHeight="1">
      <x:c r="A155" t="s">
        <x:v>14</x:v>
      </x:c>
      <x:c r="B155" t="s">
        <x:v>15</x:v>
      </x:c>
      <x:c r="C155" s="1" t="s">
        <x:v>170</x:v>
      </x:c>
      <x:c r="D155" s="8">
        <x:v>3.66</x:v>
      </x:c>
      <x:c r="E155" s="8">
        <x:v>3.66</x:v>
      </x:c>
      <x:c r="F155" s="8">
        <x:v>3.57</x:v>
      </x:c>
      <x:c r="G155" s="8">
        <x:v>3.59</x:v>
      </x:c>
      <x:c r="H155" s="9">
        <x:v>559946</x:v>
      </x:c>
      <x:c r="I155" s="10">
        <x:v>938.72</x:v>
      </x:c>
      <x:c r="J155" s="9">
        <x:v>261480659</x:v>
      </x:c>
    </x:row>
    <x:row r="156" ht="15" customHeight="1">
      <x:c r="A156" t="s">
        <x:v>14</x:v>
      </x:c>
      <x:c r="B156" t="s">
        <x:v>15</x:v>
      </x:c>
      <x:c r="C156" s="1" t="s">
        <x:v>171</x:v>
      </x:c>
      <x:c r="D156" s="8">
        <x:v>3.58</x:v>
      </x:c>
      <x:c r="E156" s="8">
        <x:v>3.645</x:v>
      </x:c>
      <x:c r="F156" s="8">
        <x:v>3.53</x:v>
      </x:c>
      <x:c r="G156" s="8">
        <x:v>3.63</x:v>
      </x:c>
      <x:c r="H156" s="9">
        <x:v>900516</x:v>
      </x:c>
      <x:c r="I156" s="10">
        <x:v>949.17</x:v>
      </x:c>
      <x:c r="J156" s="9">
        <x:v>261480659</x:v>
      </x:c>
    </x:row>
    <x:row r="157" ht="15" customHeight="1">
      <x:c r="A157" t="s">
        <x:v>14</x:v>
      </x:c>
      <x:c r="B157" t="s">
        <x:v>15</x:v>
      </x:c>
      <x:c r="C157" s="1" t="s">
        <x:v>172</x:v>
      </x:c>
      <x:c r="D157" s="8">
        <x:v>3.6</x:v>
      </x:c>
      <x:c r="E157" s="8">
        <x:v>3.605</x:v>
      </x:c>
      <x:c r="F157" s="8">
        <x:v>3.56</x:v>
      </x:c>
      <x:c r="G157" s="8">
        <x:v>3.6</x:v>
      </x:c>
      <x:c r="H157" s="9">
        <x:v>663896</x:v>
      </x:c>
      <x:c r="I157" s="10">
        <x:v>941.33</x:v>
      </x:c>
      <x:c r="J157" s="9">
        <x:v>261480659</x:v>
      </x:c>
    </x:row>
    <x:row r="158" ht="15" customHeight="1">
      <x:c r="A158" t="s">
        <x:v>14</x:v>
      </x:c>
      <x:c r="B158" t="s">
        <x:v>15</x:v>
      </x:c>
      <x:c r="C158" s="1" t="s">
        <x:v>173</x:v>
      </x:c>
      <x:c r="D158" s="8">
        <x:v>3.7</x:v>
      </x:c>
      <x:c r="E158" s="8">
        <x:v>3.74</x:v>
      </x:c>
      <x:c r="F158" s="8">
        <x:v>3.63</x:v>
      </x:c>
      <x:c r="G158" s="8">
        <x:v>3.66</x:v>
      </x:c>
      <x:c r="H158" s="9">
        <x:v>819908</x:v>
      </x:c>
      <x:c r="I158" s="10">
        <x:v>957.02</x:v>
      </x:c>
      <x:c r="J158" s="9">
        <x:v>261480659</x:v>
      </x:c>
    </x:row>
    <x:row r="159" ht="15" customHeight="1">
      <x:c r="A159" t="s">
        <x:v>14</x:v>
      </x:c>
      <x:c r="B159" t="s">
        <x:v>15</x:v>
      </x:c>
      <x:c r="C159" s="1" t="s">
        <x:v>174</x:v>
      </x:c>
      <x:c r="D159" s="8">
        <x:v>3.65</x:v>
      </x:c>
      <x:c r="E159" s="8">
        <x:v>3.75</x:v>
      </x:c>
      <x:c r="F159" s="8">
        <x:v>3.64</x:v>
      </x:c>
      <x:c r="G159" s="8">
        <x:v>3.72</x:v>
      </x:c>
      <x:c r="H159" s="9">
        <x:v>1550439</x:v>
      </x:c>
      <x:c r="I159" s="10">
        <x:v>972.71</x:v>
      </x:c>
      <x:c r="J159" s="9">
        <x:v>261480659</x:v>
      </x:c>
    </x:row>
    <x:row r="160" ht="15" customHeight="1">
      <x:c r="A160" t="s">
        <x:v>14</x:v>
      </x:c>
      <x:c r="B160" t="s">
        <x:v>15</x:v>
      </x:c>
      <x:c r="C160" s="1" t="s">
        <x:v>175</x:v>
      </x:c>
      <x:c r="D160" s="8">
        <x:v>3.66</x:v>
      </x:c>
      <x:c r="E160" s="8">
        <x:v>3.71</x:v>
      </x:c>
      <x:c r="F160" s="8">
        <x:v>3.56</x:v>
      </x:c>
      <x:c r="G160" s="8">
        <x:v>3.59</x:v>
      </x:c>
      <x:c r="H160" s="9">
        <x:v>1926917</x:v>
      </x:c>
      <x:c r="I160" s="10">
        <x:v>938.72</x:v>
      </x:c>
      <x:c r="J160" s="9">
        <x:v>261480659</x:v>
      </x:c>
    </x:row>
    <x:row r="161" ht="15" customHeight="1">
      <x:c r="A161" t="s">
        <x:v>14</x:v>
      </x:c>
      <x:c r="B161" t="s">
        <x:v>15</x:v>
      </x:c>
      <x:c r="C161" s="1" t="s">
        <x:v>176</x:v>
      </x:c>
      <x:c r="D161" s="8">
        <x:v>3.6</x:v>
      </x:c>
      <x:c r="E161" s="8">
        <x:v>3.64</x:v>
      </x:c>
      <x:c r="F161" s="8">
        <x:v>3.53</x:v>
      </x:c>
      <x:c r="G161" s="8">
        <x:v>3.64</x:v>
      </x:c>
      <x:c r="H161" s="9">
        <x:v>910161</x:v>
      </x:c>
      <x:c r="I161" s="10">
        <x:v>951.79</x:v>
      </x:c>
      <x:c r="J161" s="9">
        <x:v>261480659</x:v>
      </x:c>
    </x:row>
    <x:row r="162" ht="15" customHeight="1">
      <x:c r="A162" t="s">
        <x:v>14</x:v>
      </x:c>
      <x:c r="B162" t="s">
        <x:v>15</x:v>
      </x:c>
      <x:c r="C162" s="1" t="s">
        <x:v>177</x:v>
      </x:c>
      <x:c r="D162" s="8">
        <x:v>3.51</x:v>
      </x:c>
      <x:c r="E162" s="8">
        <x:v>3.61</x:v>
      </x:c>
      <x:c r="F162" s="8">
        <x:v>3.48</x:v>
      </x:c>
      <x:c r="G162" s="8">
        <x:v>3.6</x:v>
      </x:c>
      <x:c r="H162" s="9">
        <x:v>1787046</x:v>
      </x:c>
      <x:c r="I162" s="10">
        <x:v>941.33</x:v>
      </x:c>
      <x:c r="J162" s="9">
        <x:v>261480659</x:v>
      </x:c>
    </x:row>
    <x:row r="163" ht="15" customHeight="1">
      <x:c r="A163" t="s">
        <x:v>14</x:v>
      </x:c>
      <x:c r="B163" t="s">
        <x:v>15</x:v>
      </x:c>
      <x:c r="C163" s="1" t="s">
        <x:v>178</x:v>
      </x:c>
      <x:c r="D163" s="8">
        <x:v>3.68</x:v>
      </x:c>
      <x:c r="E163" s="8">
        <x:v>3.6850000000000001</x:v>
      </x:c>
      <x:c r="F163" s="8">
        <x:v>3.48</x:v>
      </x:c>
      <x:c r="G163" s="8">
        <x:v>3.5</x:v>
      </x:c>
      <x:c r="H163" s="9">
        <x:v>3050696</x:v>
      </x:c>
      <x:c r="I163" s="10">
        <x:v>915.18</x:v>
      </x:c>
      <x:c r="J163" s="9">
        <x:v>261480659</x:v>
      </x:c>
    </x:row>
    <x:row r="164" ht="15" customHeight="1">
      <x:c r="A164" t="s">
        <x:v>14</x:v>
      </x:c>
      <x:c r="B164" t="s">
        <x:v>15</x:v>
      </x:c>
      <x:c r="C164" s="1" t="s">
        <x:v>179</x:v>
      </x:c>
      <x:c r="D164" s="8">
        <x:v>3.82</x:v>
      </x:c>
      <x:c r="E164" s="8">
        <x:v>3.83</x:v>
      </x:c>
      <x:c r="F164" s="8">
        <x:v>3.67</x:v>
      </x:c>
      <x:c r="G164" s="8">
        <x:v>3.7</x:v>
      </x:c>
      <x:c r="H164" s="9">
        <x:v>1247893</x:v>
      </x:c>
      <x:c r="I164" s="10">
        <x:v>967.48</x:v>
      </x:c>
      <x:c r="J164" s="9">
        <x:v>261480659</x:v>
      </x:c>
    </x:row>
    <x:row r="165" ht="15" customHeight="1">
      <x:c r="A165" t="s">
        <x:v>14</x:v>
      </x:c>
      <x:c r="B165" t="s">
        <x:v>15</x:v>
      </x:c>
      <x:c r="C165" s="1" t="s">
        <x:v>180</x:v>
      </x:c>
      <x:c r="D165" s="8">
        <x:v>3.7</x:v>
      </x:c>
      <x:c r="E165" s="8">
        <x:v>3.84</x:v>
      </x:c>
      <x:c r="F165" s="8">
        <x:v>3.6</x:v>
      </x:c>
      <x:c r="G165" s="8">
        <x:v>3.81</x:v>
      </x:c>
      <x:c r="H165" s="9">
        <x:v>2501869</x:v>
      </x:c>
      <x:c r="I165" s="10">
        <x:v>996.24</x:v>
      </x:c>
      <x:c r="J165" s="9">
        <x:v>261480659</x:v>
      </x:c>
    </x:row>
    <x:row r="166" ht="15" customHeight="1">
      <x:c r="A166" t="s">
        <x:v>14</x:v>
      </x:c>
      <x:c r="B166" t="s">
        <x:v>15</x:v>
      </x:c>
      <x:c r="C166" s="1" t="s">
        <x:v>181</x:v>
      </x:c>
      <x:c r="D166" s="8">
        <x:v>3.71</x:v>
      </x:c>
      <x:c r="E166" s="8">
        <x:v>3.8</x:v>
      </x:c>
      <x:c r="F166" s="8">
        <x:v>3.7</x:v>
      </x:c>
      <x:c r="G166" s="8">
        <x:v>3.7</x:v>
      </x:c>
      <x:c r="H166" s="9">
        <x:v>1449927</x:v>
      </x:c>
      <x:c r="I166" s="10">
        <x:v>967.48</x:v>
      </x:c>
      <x:c r="J166" s="9">
        <x:v>261480659</x:v>
      </x:c>
    </x:row>
    <x:row r="167" ht="15" customHeight="1">
      <x:c r="A167" t="s">
        <x:v>14</x:v>
      </x:c>
      <x:c r="B167" t="s">
        <x:v>15</x:v>
      </x:c>
      <x:c r="C167" s="1" t="s">
        <x:v>182</x:v>
      </x:c>
      <x:c r="D167" s="8">
        <x:v>3.64</x:v>
      </x:c>
      <x:c r="E167" s="8">
        <x:v>3.72</x:v>
      </x:c>
      <x:c r="F167" s="8">
        <x:v>3.63</x:v>
      </x:c>
      <x:c r="G167" s="8">
        <x:v>3.69</x:v>
      </x:c>
      <x:c r="H167" s="9">
        <x:v>690156</x:v>
      </x:c>
      <x:c r="I167" s="10">
        <x:v>964.86</x:v>
      </x:c>
      <x:c r="J167" s="9">
        <x:v>261480659</x:v>
      </x:c>
    </x:row>
    <x:row r="168" ht="15" customHeight="1">
      <x:c r="A168" t="s">
        <x:v>14</x:v>
      </x:c>
      <x:c r="B168" t="s">
        <x:v>15</x:v>
      </x:c>
      <x:c r="C168" s="1" t="s">
        <x:v>183</x:v>
      </x:c>
      <x:c r="D168" s="8">
        <x:v>3.62</x:v>
      </x:c>
      <x:c r="E168" s="8">
        <x:v>3.65</x:v>
      </x:c>
      <x:c r="F168" s="8">
        <x:v>3.6</x:v>
      </x:c>
      <x:c r="G168" s="8">
        <x:v>3.64</x:v>
      </x:c>
      <x:c r="H168" s="9">
        <x:v>688436</x:v>
      </x:c>
      <x:c r="I168" s="10">
        <x:v>951.79</x:v>
      </x:c>
      <x:c r="J168" s="9">
        <x:v>261480659</x:v>
      </x:c>
    </x:row>
    <x:row r="169" ht="15" customHeight="1">
      <x:c r="A169" t="s">
        <x:v>14</x:v>
      </x:c>
      <x:c r="B169" t="s">
        <x:v>15</x:v>
      </x:c>
      <x:c r="C169" s="1" t="s">
        <x:v>184</x:v>
      </x:c>
      <x:c r="D169" s="8">
        <x:v>3.73</x:v>
      </x:c>
      <x:c r="E169" s="8">
        <x:v>3.73</x:v>
      </x:c>
      <x:c r="F169" s="8">
        <x:v>3.63</x:v>
      </x:c>
      <x:c r="G169" s="8">
        <x:v>3.66</x:v>
      </x:c>
      <x:c r="H169" s="9">
        <x:v>1693071</x:v>
      </x:c>
      <x:c r="I169" s="10">
        <x:v>957.02</x:v>
      </x:c>
      <x:c r="J169" s="9">
        <x:v>261480659</x:v>
      </x:c>
    </x:row>
    <x:row r="170" ht="15" customHeight="1">
      <x:c r="A170" t="s">
        <x:v>14</x:v>
      </x:c>
      <x:c r="B170" t="s">
        <x:v>15</x:v>
      </x:c>
      <x:c r="C170" s="1" t="s">
        <x:v>185</x:v>
      </x:c>
      <x:c r="D170" s="8">
        <x:v>3.78</x:v>
      </x:c>
      <x:c r="E170" s="8">
        <x:v>3.81</x:v>
      </x:c>
      <x:c r="F170" s="8">
        <x:v>3.65</x:v>
      </x:c>
      <x:c r="G170" s="8">
        <x:v>3.72</x:v>
      </x:c>
      <x:c r="H170" s="9">
        <x:v>1734259</x:v>
      </x:c>
      <x:c r="I170" s="10">
        <x:v>972.71</x:v>
      </x:c>
      <x:c r="J170" s="9">
        <x:v>261480659</x:v>
      </x:c>
    </x:row>
    <x:row r="171" ht="15" customHeight="1">
      <x:c r="A171" t="s">
        <x:v>14</x:v>
      </x:c>
      <x:c r="B171" t="s">
        <x:v>15</x:v>
      </x:c>
      <x:c r="C171" s="1" t="s">
        <x:v>186</x:v>
      </x:c>
      <x:c r="D171" s="8">
        <x:v>3.71</x:v>
      </x:c>
      <x:c r="E171" s="8">
        <x:v>3.81</x:v>
      </x:c>
      <x:c r="F171" s="8">
        <x:v>3.7</x:v>
      </x:c>
      <x:c r="G171" s="8">
        <x:v>3.79</x:v>
      </x:c>
      <x:c r="H171" s="9">
        <x:v>1774649</x:v>
      </x:c>
      <x:c r="I171" s="10">
        <x:v>991.01</x:v>
      </x:c>
      <x:c r="J171" s="9">
        <x:v>261480659</x:v>
      </x:c>
    </x:row>
    <x:row r="172" ht="15" customHeight="1">
      <x:c r="A172" t="s">
        <x:v>14</x:v>
      </x:c>
      <x:c r="B172" t="s">
        <x:v>15</x:v>
      </x:c>
      <x:c r="C172" s="1" t="s">
        <x:v>187</x:v>
      </x:c>
      <x:c r="D172" s="8">
        <x:v>3.59</x:v>
      </x:c>
      <x:c r="E172" s="8">
        <x:v>3.71</x:v>
      </x:c>
      <x:c r="F172" s="8">
        <x:v>3.56</x:v>
      </x:c>
      <x:c r="G172" s="8">
        <x:v>3.68</x:v>
      </x:c>
      <x:c r="H172" s="9">
        <x:v>1006461</x:v>
      </x:c>
      <x:c r="I172" s="10">
        <x:v>962.25</x:v>
      </x:c>
      <x:c r="J172" s="9">
        <x:v>261480659</x:v>
      </x:c>
    </x:row>
    <x:row r="173" ht="15" customHeight="1">
      <x:c r="A173" t="s">
        <x:v>14</x:v>
      </x:c>
      <x:c r="B173" t="s">
        <x:v>15</x:v>
      </x:c>
      <x:c r="C173" s="1" t="s">
        <x:v>188</x:v>
      </x:c>
      <x:c r="D173" s="8">
        <x:v>3.52</x:v>
      </x:c>
      <x:c r="E173" s="8">
        <x:v>3.6</x:v>
      </x:c>
      <x:c r="F173" s="8">
        <x:v>3.52</x:v>
      </x:c>
      <x:c r="G173" s="8">
        <x:v>3.59</x:v>
      </x:c>
      <x:c r="H173" s="9">
        <x:v>1434925</x:v>
      </x:c>
      <x:c r="I173" s="10">
        <x:v>938.72</x:v>
      </x:c>
      <x:c r="J173" s="9">
        <x:v>261480659</x:v>
      </x:c>
    </x:row>
    <x:row r="174" ht="15" customHeight="1">
      <x:c r="A174" t="s">
        <x:v>14</x:v>
      </x:c>
      <x:c r="B174" t="s">
        <x:v>15</x:v>
      </x:c>
      <x:c r="C174" s="1" t="s">
        <x:v>189</x:v>
      </x:c>
      <x:c r="D174" s="8">
        <x:v>3.52</x:v>
      </x:c>
      <x:c r="E174" s="8">
        <x:v>3.5449999999999999</x:v>
      </x:c>
      <x:c r="F174" s="8">
        <x:v>3.49</x:v>
      </x:c>
      <x:c r="G174" s="8">
        <x:v>3.52</x:v>
      </x:c>
      <x:c r="H174" s="9">
        <x:v>1393767</x:v>
      </x:c>
      <x:c r="I174" s="10">
        <x:v>920.41</x:v>
      </x:c>
      <x:c r="J174" s="9">
        <x:v>261480659</x:v>
      </x:c>
    </x:row>
    <x:row r="175" ht="15" customHeight="1">
      <x:c r="A175" t="s">
        <x:v>14</x:v>
      </x:c>
      <x:c r="B175" t="s">
        <x:v>15</x:v>
      </x:c>
      <x:c r="C175" s="1" t="s">
        <x:v>190</x:v>
      </x:c>
      <x:c r="D175" s="8">
        <x:v>3.5</x:v>
      </x:c>
      <x:c r="E175" s="8">
        <x:v>3.5249999999999999</x:v>
      </x:c>
      <x:c r="F175" s="8">
        <x:v>3.48</x:v>
      </x:c>
      <x:c r="G175" s="8">
        <x:v>3.52</x:v>
      </x:c>
      <x:c r="H175" s="9">
        <x:v>1340863</x:v>
      </x:c>
      <x:c r="I175" s="10">
        <x:v>920.41</x:v>
      </x:c>
      <x:c r="J175" s="9">
        <x:v>261480659</x:v>
      </x:c>
    </x:row>
    <x:row r="176" ht="15" customHeight="1">
      <x:c r="A176" t="s">
        <x:v>14</x:v>
      </x:c>
      <x:c r="B176" t="s">
        <x:v>15</x:v>
      </x:c>
      <x:c r="C176" s="1" t="s">
        <x:v>191</x:v>
      </x:c>
      <x:c r="D176" s="8">
        <x:v>3.52</x:v>
      </x:c>
      <x:c r="E176" s="8">
        <x:v>3.54</x:v>
      </x:c>
      <x:c r="F176" s="8">
        <x:v>3.46</x:v>
      </x:c>
      <x:c r="G176" s="8">
        <x:v>3.48</x:v>
      </x:c>
      <x:c r="H176" s="9">
        <x:v>1361742</x:v>
      </x:c>
      <x:c r="I176" s="10">
        <x:v>909.95</x:v>
      </x:c>
      <x:c r="J176" s="9">
        <x:v>261480659</x:v>
      </x:c>
    </x:row>
    <x:row r="177" ht="15" customHeight="1">
      <x:c r="A177" t="s">
        <x:v>14</x:v>
      </x:c>
      <x:c r="B177" t="s">
        <x:v>15</x:v>
      </x:c>
      <x:c r="C177" s="1" t="s">
        <x:v>192</x:v>
      </x:c>
      <x:c r="D177" s="8">
        <x:v>3.55</x:v>
      </x:c>
      <x:c r="E177" s="8">
        <x:v>3.58</x:v>
      </x:c>
      <x:c r="F177" s="8">
        <x:v>3.52</x:v>
      </x:c>
      <x:c r="G177" s="8">
        <x:v>3.52</x:v>
      </x:c>
      <x:c r="H177" s="9">
        <x:v>1205202</x:v>
      </x:c>
      <x:c r="I177" s="10">
        <x:v>920.41</x:v>
      </x:c>
      <x:c r="J177" s="9">
        <x:v>261480659</x:v>
      </x:c>
    </x:row>
    <x:row r="178" ht="15" customHeight="1">
      <x:c r="A178" t="s">
        <x:v>14</x:v>
      </x:c>
      <x:c r="B178" t="s">
        <x:v>15</x:v>
      </x:c>
      <x:c r="C178" s="1" t="s">
        <x:v>193</x:v>
      </x:c>
      <x:c r="D178" s="8">
        <x:v>3.55</x:v>
      </x:c>
      <x:c r="E178" s="8">
        <x:v>3.56</x:v>
      </x:c>
      <x:c r="F178" s="8">
        <x:v>3.5</x:v>
      </x:c>
      <x:c r="G178" s="8">
        <x:v>3.54</x:v>
      </x:c>
      <x:c r="H178" s="9">
        <x:v>1208255</x:v>
      </x:c>
      <x:c r="I178" s="10">
        <x:v>925.64</x:v>
      </x:c>
      <x:c r="J178" s="9">
        <x:v>261480659</x:v>
      </x:c>
    </x:row>
    <x:row r="179" ht="15" customHeight="1">
      <x:c r="A179" t="s">
        <x:v>14</x:v>
      </x:c>
      <x:c r="B179" t="s">
        <x:v>15</x:v>
      </x:c>
      <x:c r="C179" s="1" t="s">
        <x:v>194</x:v>
      </x:c>
      <x:c r="D179" s="8">
        <x:v>3.55</x:v>
      </x:c>
      <x:c r="E179" s="8">
        <x:v>3.58</x:v>
      </x:c>
      <x:c r="F179" s="8">
        <x:v>3.51</x:v>
      </x:c>
      <x:c r="G179" s="8">
        <x:v>3.55</x:v>
      </x:c>
      <x:c r="H179" s="9">
        <x:v>1121919</x:v>
      </x:c>
      <x:c r="I179" s="10">
        <x:v>928.26</x:v>
      </x:c>
      <x:c r="J179" s="9">
        <x:v>261480659</x:v>
      </x:c>
    </x:row>
    <x:row r="180" ht="15" customHeight="1">
      <x:c r="A180" t="s">
        <x:v>14</x:v>
      </x:c>
      <x:c r="B180" t="s">
        <x:v>15</x:v>
      </x:c>
      <x:c r="C180" s="1" t="s">
        <x:v>195</x:v>
      </x:c>
      <x:c r="D180" s="8">
        <x:v>3.58</x:v>
      </x:c>
      <x:c r="E180" s="8">
        <x:v>3.5950000000000002</x:v>
      </x:c>
      <x:c r="F180" s="8">
        <x:v>3.5150000000000001</x:v>
      </x:c>
      <x:c r="G180" s="8">
        <x:v>3.52</x:v>
      </x:c>
      <x:c r="H180" s="9">
        <x:v>1188072</x:v>
      </x:c>
      <x:c r="I180" s="10">
        <x:v>920.41</x:v>
      </x:c>
      <x:c r="J180" s="9">
        <x:v>261480659</x:v>
      </x:c>
    </x:row>
    <x:row r="181" ht="15" customHeight="1">
      <x:c r="A181" t="s">
        <x:v>14</x:v>
      </x:c>
      <x:c r="B181" t="s">
        <x:v>15</x:v>
      </x:c>
      <x:c r="C181" s="1" t="s">
        <x:v>196</x:v>
      </x:c>
      <x:c r="D181" s="8">
        <x:v>3.65</x:v>
      </x:c>
      <x:c r="E181" s="8">
        <x:v>3.65</x:v>
      </x:c>
      <x:c r="F181" s="8">
        <x:v>3.57</x:v>
      </x:c>
      <x:c r="G181" s="8">
        <x:v>3.57</x:v>
      </x:c>
      <x:c r="H181" s="9">
        <x:v>739947</x:v>
      </x:c>
      <x:c r="I181" s="10">
        <x:v>933.49</x:v>
      </x:c>
      <x:c r="J181" s="9">
        <x:v>261480659</x:v>
      </x:c>
    </x:row>
    <x:row r="182" ht="15" customHeight="1">
      <x:c r="A182" t="s">
        <x:v>14</x:v>
      </x:c>
      <x:c r="B182" t="s">
        <x:v>15</x:v>
      </x:c>
      <x:c r="C182" s="1" t="s">
        <x:v>197</x:v>
      </x:c>
      <x:c r="D182" s="8">
        <x:v>3.59</x:v>
      </x:c>
      <x:c r="E182" s="8">
        <x:v>3.67</x:v>
      </x:c>
      <x:c r="F182" s="8">
        <x:v>3.59</x:v>
      </x:c>
      <x:c r="G182" s="8">
        <x:v>3.64</x:v>
      </x:c>
      <x:c r="H182" s="9">
        <x:v>992045</x:v>
      </x:c>
      <x:c r="I182" s="10">
        <x:v>951.79</x:v>
      </x:c>
      <x:c r="J182" s="9">
        <x:v>261480659</x:v>
      </x:c>
    </x:row>
    <x:row r="183" ht="15" customHeight="1">
      <x:c r="A183" t="s">
        <x:v>14</x:v>
      </x:c>
      <x:c r="B183" t="s">
        <x:v>15</x:v>
      </x:c>
      <x:c r="C183" s="1" t="s">
        <x:v>198</x:v>
      </x:c>
      <x:c r="D183" s="8">
        <x:v>3.64</x:v>
      </x:c>
      <x:c r="E183" s="8">
        <x:v>3.65</x:v>
      </x:c>
      <x:c r="F183" s="8">
        <x:v>3.57</x:v>
      </x:c>
      <x:c r="G183" s="8">
        <x:v>3.59</x:v>
      </x:c>
      <x:c r="H183" s="9">
        <x:v>1345892</x:v>
      </x:c>
      <x:c r="I183" s="10">
        <x:v>938.72</x:v>
      </x:c>
      <x:c r="J183" s="9">
        <x:v>261480659</x:v>
      </x:c>
    </x:row>
    <x:row r="184" ht="15" customHeight="1">
      <x:c r="A184" t="s">
        <x:v>14</x:v>
      </x:c>
      <x:c r="B184" t="s">
        <x:v>15</x:v>
      </x:c>
      <x:c r="C184" s="1" t="s">
        <x:v>199</x:v>
      </x:c>
      <x:c r="D184" s="8">
        <x:v>3.6</x:v>
      </x:c>
      <x:c r="E184" s="8">
        <x:v>3.6349999999999998</x:v>
      </x:c>
      <x:c r="F184" s="8">
        <x:v>3.52</x:v>
      </x:c>
      <x:c r="G184" s="8">
        <x:v>3.62</x:v>
      </x:c>
      <x:c r="H184" s="9">
        <x:v>1607306</x:v>
      </x:c>
      <x:c r="I184" s="10">
        <x:v>946.56</x:v>
      </x:c>
      <x:c r="J184" s="9">
        <x:v>261480659</x:v>
      </x:c>
    </x:row>
    <x:row r="185" ht="15" customHeight="1">
      <x:c r="A185" t="s">
        <x:v>14</x:v>
      </x:c>
      <x:c r="B185" t="s">
        <x:v>15</x:v>
      </x:c>
      <x:c r="C185" s="1" t="s">
        <x:v>200</x:v>
      </x:c>
      <x:c r="D185" s="8">
        <x:v>3.64</x:v>
      </x:c>
      <x:c r="E185" s="8">
        <x:v>3.665</x:v>
      </x:c>
      <x:c r="F185" s="8">
        <x:v>3.55</x:v>
      </x:c>
      <x:c r="G185" s="8">
        <x:v>3.59</x:v>
      </x:c>
      <x:c r="H185" s="9">
        <x:v>1425783</x:v>
      </x:c>
      <x:c r="I185" s="10">
        <x:v>938.72</x:v>
      </x:c>
      <x:c r="J185" s="9">
        <x:v>261480659</x:v>
      </x:c>
    </x:row>
    <x:row r="186" ht="15" customHeight="1">
      <x:c r="A186" t="s">
        <x:v>14</x:v>
      </x:c>
      <x:c r="B186" t="s">
        <x:v>15</x:v>
      </x:c>
      <x:c r="C186" s="1" t="s">
        <x:v>201</x:v>
      </x:c>
      <x:c r="D186" s="8">
        <x:v>3.69</x:v>
      </x:c>
      <x:c r="E186" s="8">
        <x:v>3.7</x:v>
      </x:c>
      <x:c r="F186" s="8">
        <x:v>3.61</x:v>
      </x:c>
      <x:c r="G186" s="8">
        <x:v>3.63</x:v>
      </x:c>
      <x:c r="H186" s="9">
        <x:v>1624550</x:v>
      </x:c>
      <x:c r="I186" s="10">
        <x:v>949.17</x:v>
      </x:c>
      <x:c r="J186" s="9">
        <x:v>261480659</x:v>
      </x:c>
    </x:row>
    <x:row r="187" ht="15" customHeight="1">
      <x:c r="A187" t="s">
        <x:v>14</x:v>
      </x:c>
      <x:c r="B187" t="s">
        <x:v>15</x:v>
      </x:c>
      <x:c r="C187" s="1" t="s">
        <x:v>202</x:v>
      </x:c>
      <x:c r="D187" s="8">
        <x:v>3.62</x:v>
      </x:c>
      <x:c r="E187" s="8">
        <x:v>3.68</x:v>
      </x:c>
      <x:c r="F187" s="8">
        <x:v>3.59</x:v>
      </x:c>
      <x:c r="G187" s="8">
        <x:v>3.64</x:v>
      </x:c>
      <x:c r="H187" s="9">
        <x:v>1629040</x:v>
      </x:c>
      <x:c r="I187" s="10">
        <x:v>951.79</x:v>
      </x:c>
      <x:c r="J187" s="9">
        <x:v>261480659</x:v>
      </x:c>
    </x:row>
    <x:row r="188" ht="15" customHeight="1">
      <x:c r="A188" t="s">
        <x:v>14</x:v>
      </x:c>
      <x:c r="B188" t="s">
        <x:v>15</x:v>
      </x:c>
      <x:c r="C188" s="1" t="s">
        <x:v>203</x:v>
      </x:c>
      <x:c r="D188" s="8">
        <x:v>3.57</x:v>
      </x:c>
      <x:c r="E188" s="8">
        <x:v>3.61</x:v>
      </x:c>
      <x:c r="F188" s="8">
        <x:v>3.54</x:v>
      </x:c>
      <x:c r="G188" s="8">
        <x:v>3.6</x:v>
      </x:c>
      <x:c r="H188" s="9">
        <x:v>1423827</x:v>
      </x:c>
      <x:c r="I188" s="10">
        <x:v>941.33</x:v>
      </x:c>
      <x:c r="J188" s="9">
        <x:v>261480659</x:v>
      </x:c>
    </x:row>
    <x:row r="189" ht="15" customHeight="1">
      <x:c r="A189" t="s">
        <x:v>14</x:v>
      </x:c>
      <x:c r="B189" t="s">
        <x:v>15</x:v>
      </x:c>
      <x:c r="C189" s="1" t="s">
        <x:v>204</x:v>
      </x:c>
      <x:c r="D189" s="8">
        <x:v>3.58</x:v>
      </x:c>
      <x:c r="E189" s="8">
        <x:v>3.6</x:v>
      </x:c>
      <x:c r="F189" s="8">
        <x:v>3.53</x:v>
      </x:c>
      <x:c r="G189" s="8">
        <x:v>3.53</x:v>
      </x:c>
      <x:c r="H189" s="9">
        <x:v>1227684</x:v>
      </x:c>
      <x:c r="I189" s="10">
        <x:v>923.03</x:v>
      </x:c>
      <x:c r="J189" s="9">
        <x:v>261480659</x:v>
      </x:c>
    </x:row>
    <x:row r="190" ht="15" customHeight="1">
      <x:c r="A190" t="s">
        <x:v>14</x:v>
      </x:c>
      <x:c r="B190" t="s">
        <x:v>15</x:v>
      </x:c>
      <x:c r="C190" s="1" t="s">
        <x:v>205</x:v>
      </x:c>
      <x:c r="D190" s="8">
        <x:v>3.63</x:v>
      </x:c>
      <x:c r="E190" s="8">
        <x:v>3.6850000000000001</x:v>
      </x:c>
      <x:c r="F190" s="8">
        <x:v>3.57</x:v>
      </x:c>
      <x:c r="G190" s="8">
        <x:v>3.57</x:v>
      </x:c>
      <x:c r="H190" s="9">
        <x:v>2059271</x:v>
      </x:c>
      <x:c r="I190" s="10">
        <x:v>933.49</x:v>
      </x:c>
      <x:c r="J190" s="9">
        <x:v>261480659</x:v>
      </x:c>
    </x:row>
    <x:row r="191" ht="15" customHeight="1">
      <x:c r="A191" t="s">
        <x:v>14</x:v>
      </x:c>
      <x:c r="B191" t="s">
        <x:v>15</x:v>
      </x:c>
      <x:c r="C191" s="1" t="s">
        <x:v>206</x:v>
      </x:c>
      <x:c r="D191" s="8">
        <x:v>3.67</x:v>
      </x:c>
      <x:c r="E191" s="8">
        <x:v>3.7050000000000001</x:v>
      </x:c>
      <x:c r="F191" s="8">
        <x:v>3.63</x:v>
      </x:c>
      <x:c r="G191" s="8">
        <x:v>3.64</x:v>
      </x:c>
      <x:c r="H191" s="9">
        <x:v>1259831</x:v>
      </x:c>
      <x:c r="I191" s="10">
        <x:v>951.79</x:v>
      </x:c>
      <x:c r="J191" s="9">
        <x:v>261480659</x:v>
      </x:c>
    </x:row>
    <x:row r="192" ht="15" customHeight="1">
      <x:c r="A192" t="s">
        <x:v>14</x:v>
      </x:c>
      <x:c r="B192" t="s">
        <x:v>15</x:v>
      </x:c>
      <x:c r="C192" s="1" t="s">
        <x:v>207</x:v>
      </x:c>
      <x:c r="D192" s="8">
        <x:v>3.66</x:v>
      </x:c>
      <x:c r="E192" s="8">
        <x:v>3.71</x:v>
      </x:c>
      <x:c r="F192" s="8">
        <x:v>3.64</x:v>
      </x:c>
      <x:c r="G192" s="8">
        <x:v>3.65</x:v>
      </x:c>
      <x:c r="H192" s="9">
        <x:v>996901</x:v>
      </x:c>
      <x:c r="I192" s="10">
        <x:v>954.4</x:v>
      </x:c>
      <x:c r="J192" s="9">
        <x:v>261480659</x:v>
      </x:c>
    </x:row>
    <x:row r="193" ht="15" customHeight="1">
      <x:c r="A193" t="s">
        <x:v>14</x:v>
      </x:c>
      <x:c r="B193" t="s">
        <x:v>15</x:v>
      </x:c>
      <x:c r="C193" s="1" t="s">
        <x:v>208</x:v>
      </x:c>
      <x:c r="D193" s="8">
        <x:v>3.71</x:v>
      </x:c>
      <x:c r="E193" s="8">
        <x:v>3.72</x:v>
      </x:c>
      <x:c r="F193" s="8">
        <x:v>3.64</x:v>
      </x:c>
      <x:c r="G193" s="8">
        <x:v>3.66</x:v>
      </x:c>
      <x:c r="H193" s="9">
        <x:v>1775886</x:v>
      </x:c>
      <x:c r="I193" s="10">
        <x:v>957.02</x:v>
      </x:c>
      <x:c r="J193" s="9">
        <x:v>261480659</x:v>
      </x:c>
    </x:row>
    <x:row r="194" ht="15" customHeight="1">
      <x:c r="A194" t="s">
        <x:v>14</x:v>
      </x:c>
      <x:c r="B194" t="s">
        <x:v>15</x:v>
      </x:c>
      <x:c r="C194" s="1" t="s">
        <x:v>209</x:v>
      </x:c>
      <x:c r="D194" s="8">
        <x:v>3.72</x:v>
      </x:c>
      <x:c r="E194" s="8">
        <x:v>3.73</x:v>
      </x:c>
      <x:c r="F194" s="8">
        <x:v>3.645</x:v>
      </x:c>
      <x:c r="G194" s="8">
        <x:v>3.71</x:v>
      </x:c>
      <x:c r="H194" s="9">
        <x:v>2119253</x:v>
      </x:c>
      <x:c r="I194" s="10">
        <x:v>970.09</x:v>
      </x:c>
      <x:c r="J194" s="9">
        <x:v>261480659</x:v>
      </x:c>
    </x:row>
    <x:row r="195" ht="15" customHeight="1">
      <x:c r="A195" t="s">
        <x:v>14</x:v>
      </x:c>
      <x:c r="B195" t="s">
        <x:v>15</x:v>
      </x:c>
      <x:c r="C195" s="1" t="s">
        <x:v>210</x:v>
      </x:c>
      <x:c r="D195" s="8">
        <x:v>3.82</x:v>
      </x:c>
      <x:c r="E195" s="8">
        <x:v>3.87</x:v>
      </x:c>
      <x:c r="F195" s="8">
        <x:v>3.73</x:v>
      </x:c>
      <x:c r="G195" s="8">
        <x:v>3.73</x:v>
      </x:c>
      <x:c r="H195" s="9">
        <x:v>1951022</x:v>
      </x:c>
      <x:c r="I195" s="10">
        <x:v>974.6</x:v>
      </x:c>
      <x:c r="J195" s="9">
        <x:v>261288160</x:v>
      </x:c>
    </x:row>
    <x:row r="196" ht="15" customHeight="1">
      <x:c r="A196" t="s">
        <x:v>14</x:v>
      </x:c>
      <x:c r="B196" t="s">
        <x:v>15</x:v>
      </x:c>
      <x:c r="C196" s="1" t="s">
        <x:v>211</x:v>
      </x:c>
      <x:c r="D196" s="8">
        <x:v>3.85</x:v>
      </x:c>
      <x:c r="E196" s="8">
        <x:v>3.88</x:v>
      </x:c>
      <x:c r="F196" s="8">
        <x:v>3.78</x:v>
      </x:c>
      <x:c r="G196" s="8">
        <x:v>3.79</x:v>
      </x:c>
      <x:c r="H196" s="9">
        <x:v>1301968</x:v>
      </x:c>
      <x:c r="I196" s="10">
        <x:v>990.28</x:v>
      </x:c>
      <x:c r="J196" s="9">
        <x:v>261288160</x:v>
      </x:c>
    </x:row>
    <x:row r="197" ht="15" customHeight="1">
      <x:c r="A197" t="s">
        <x:v>14</x:v>
      </x:c>
      <x:c r="B197" t="s">
        <x:v>15</x:v>
      </x:c>
      <x:c r="C197" s="1" t="s">
        <x:v>212</x:v>
      </x:c>
      <x:c r="D197" s="8">
        <x:v>3.9</x:v>
      </x:c>
      <x:c r="E197" s="8">
        <x:v>3.9</x:v>
      </x:c>
      <x:c r="F197" s="8">
        <x:v>3.84</x:v>
      </x:c>
      <x:c r="G197" s="8">
        <x:v>3.85</x:v>
      </x:c>
      <x:c r="H197" s="9">
        <x:v>2507086</x:v>
      </x:c>
      <x:c r="I197" s="10">
        <x:v>1005.96</x:v>
      </x:c>
      <x:c r="J197" s="9">
        <x:v>261288160</x:v>
      </x:c>
    </x:row>
    <x:row r="198" ht="15" customHeight="1">
      <x:c r="A198" t="s">
        <x:v>14</x:v>
      </x:c>
      <x:c r="B198" t="s">
        <x:v>15</x:v>
      </x:c>
      <x:c r="C198" s="1" t="s">
        <x:v>213</x:v>
      </x:c>
      <x:c r="D198" s="8">
        <x:v>3.9</x:v>
      </x:c>
      <x:c r="E198" s="8">
        <x:v>3.92</x:v>
      </x:c>
      <x:c r="F198" s="8">
        <x:v>3.85</x:v>
      </x:c>
      <x:c r="G198" s="8">
        <x:v>3.88</x:v>
      </x:c>
      <x:c r="H198" s="9">
        <x:v>1747642</x:v>
      </x:c>
      <x:c r="I198" s="10">
        <x:v>1013.8</x:v>
      </x:c>
      <x:c r="J198" s="9">
        <x:v>261288160</x:v>
      </x:c>
    </x:row>
    <x:row r="199" ht="15" customHeight="1">
      <x:c r="A199" t="s">
        <x:v>14</x:v>
      </x:c>
      <x:c r="B199" t="s">
        <x:v>15</x:v>
      </x:c>
      <x:c r="C199" s="1" t="s">
        <x:v>214</x:v>
      </x:c>
      <x:c r="D199" s="8">
        <x:v>3.99</x:v>
      </x:c>
      <x:c r="E199" s="8">
        <x:v>4.04</x:v>
      </x:c>
      <x:c r="F199" s="8">
        <x:v>3.92</x:v>
      </x:c>
      <x:c r="G199" s="8">
        <x:v>3.92</x:v>
      </x:c>
      <x:c r="H199" s="9">
        <x:v>1836333</x:v>
      </x:c>
      <x:c r="I199" s="10">
        <x:v>1024.25</x:v>
      </x:c>
      <x:c r="J199" s="9">
        <x:v>261288160</x:v>
      </x:c>
    </x:row>
    <x:row r="200" ht="15" customHeight="1">
      <x:c r="A200" t="s">
        <x:v>14</x:v>
      </x:c>
      <x:c r="B200" t="s">
        <x:v>15</x:v>
      </x:c>
      <x:c r="C200" s="1" t="s">
        <x:v>215</x:v>
      </x:c>
      <x:c r="D200" s="8">
        <x:v>4.01</x:v>
      </x:c>
      <x:c r="E200" s="8">
        <x:v>4.0199999999999996</x:v>
      </x:c>
      <x:c r="F200" s="8">
        <x:v>3.94</x:v>
      </x:c>
      <x:c r="G200" s="8">
        <x:v>3.94</x:v>
      </x:c>
      <x:c r="H200" s="9">
        <x:v>2222896</x:v>
      </x:c>
      <x:c r="I200" s="10">
        <x:v>1029.48</x:v>
      </x:c>
      <x:c r="J200" s="9">
        <x:v>261288160</x:v>
      </x:c>
    </x:row>
    <x:row r="201" ht="15" customHeight="1">
      <x:c r="A201" t="s">
        <x:v>14</x:v>
      </x:c>
      <x:c r="B201" t="s">
        <x:v>15</x:v>
      </x:c>
      <x:c r="C201" s="1" t="s">
        <x:v>216</x:v>
      </x:c>
      <x:c r="D201" s="8">
        <x:v>4.01</x:v>
      </x:c>
      <x:c r="E201" s="8">
        <x:v>4.03</x:v>
      </x:c>
      <x:c r="F201" s="8">
        <x:v>3.97</x:v>
      </x:c>
      <x:c r="G201" s="8">
        <x:v>3.99</x:v>
      </x:c>
      <x:c r="H201" s="9">
        <x:v>1405295</x:v>
      </x:c>
      <x:c r="I201" s="10">
        <x:v>1042.54</x:v>
      </x:c>
      <x:c r="J201" s="9">
        <x:v>261288160</x:v>
      </x:c>
    </x:row>
    <x:row r="202" ht="15" customHeight="1">
      <x:c r="A202" t="s">
        <x:v>14</x:v>
      </x:c>
      <x:c r="B202" t="s">
        <x:v>15</x:v>
      </x:c>
      <x:c r="C202" s="1" t="s">
        <x:v>217</x:v>
      </x:c>
      <x:c r="D202" s="8">
        <x:v>4.0599999999999996</x:v>
      </x:c>
      <x:c r="E202" s="8">
        <x:v>4.09</x:v>
      </x:c>
      <x:c r="F202" s="8">
        <x:v>4</x:v>
      </x:c>
      <x:c r="G202" s="8">
        <x:v>4.01</x:v>
      </x:c>
      <x:c r="H202" s="9">
        <x:v>2069877</x:v>
      </x:c>
      <x:c r="I202" s="10">
        <x:v>1047.77</x:v>
      </x:c>
      <x:c r="J202" s="9">
        <x:v>261288160</x:v>
      </x:c>
    </x:row>
    <x:row r="203" ht="15" customHeight="1">
      <x:c r="A203" t="s">
        <x:v>14</x:v>
      </x:c>
      <x:c r="B203" t="s">
        <x:v>15</x:v>
      </x:c>
      <x:c r="C203" s="1" t="s">
        <x:v>218</x:v>
      </x:c>
      <x:c r="D203" s="8">
        <x:v>4.1900000000000004</x:v>
      </x:c>
      <x:c r="E203" s="8">
        <x:v>4.2</x:v>
      </x:c>
      <x:c r="F203" s="8">
        <x:v>4.03</x:v>
      </x:c>
      <x:c r="G203" s="8">
        <x:v>4.05</x:v>
      </x:c>
      <x:c r="H203" s="9">
        <x:v>2521304</x:v>
      </x:c>
      <x:c r="I203" s="10">
        <x:v>1058.22</x:v>
      </x:c>
      <x:c r="J203" s="9">
        <x:v>261288160</x:v>
      </x:c>
    </x:row>
    <x:row r="204" ht="15" customHeight="1">
      <x:c r="A204" t="s">
        <x:v>14</x:v>
      </x:c>
      <x:c r="B204" t="s">
        <x:v>15</x:v>
      </x:c>
      <x:c r="C204" s="1" t="s">
        <x:v>219</x:v>
      </x:c>
      <x:c r="D204" s="8">
        <x:v>4.2300000000000004</x:v>
      </x:c>
      <x:c r="E204" s="8">
        <x:v>4.25</x:v>
      </x:c>
      <x:c r="F204" s="8">
        <x:v>4.18</x:v>
      </x:c>
      <x:c r="G204" s="8">
        <x:v>4.18</x:v>
      </x:c>
      <x:c r="H204" s="9">
        <x:v>1511632</x:v>
      </x:c>
      <x:c r="I204" s="10">
        <x:v>1092.1500000000001</x:v>
      </x:c>
      <x:c r="J204" s="9">
        <x:v>261279326</x:v>
      </x:c>
    </x:row>
    <x:row r="205" ht="15" customHeight="1">
      <x:c r="A205" t="s">
        <x:v>14</x:v>
      </x:c>
      <x:c r="B205" t="s">
        <x:v>15</x:v>
      </x:c>
      <x:c r="C205" s="1" t="s">
        <x:v>220</x:v>
      </x:c>
      <x:c r="D205" s="8">
        <x:v>4.37</x:v>
      </x:c>
      <x:c r="E205" s="8">
        <x:v>4.38</x:v>
      </x:c>
      <x:c r="F205" s="8">
        <x:v>4.2300000000000004</x:v>
      </x:c>
      <x:c r="G205" s="8">
        <x:v>4.24</x:v>
      </x:c>
      <x:c r="H205" s="9">
        <x:v>1554443</x:v>
      </x:c>
      <x:c r="I205" s="10">
        <x:v>1107.82</x:v>
      </x:c>
      <x:c r="J205" s="9">
        <x:v>261279326</x:v>
      </x:c>
    </x:row>
    <x:row r="206" ht="15" customHeight="1">
      <x:c r="A206" t="s">
        <x:v>14</x:v>
      </x:c>
      <x:c r="B206" t="s">
        <x:v>15</x:v>
      </x:c>
      <x:c r="C206" s="1" t="s">
        <x:v>221</x:v>
      </x:c>
      <x:c r="D206" s="8">
        <x:v>4.4000000000000004</x:v>
      </x:c>
      <x:c r="E206" s="8">
        <x:v>4.42</x:v>
      </x:c>
      <x:c r="F206" s="8">
        <x:v>4.38</x:v>
      </x:c>
      <x:c r="G206" s="8">
        <x:v>4.38</x:v>
      </x:c>
      <x:c r="H206" s="9">
        <x:v>988592</x:v>
      </x:c>
      <x:c r="I206" s="10">
        <x:v>1144.4000000000001</x:v>
      </x:c>
      <x:c r="J206" s="9">
        <x:v>261279326</x:v>
      </x:c>
    </x:row>
    <x:row r="207" ht="15" customHeight="1">
      <x:c r="A207" t="s">
        <x:v>14</x:v>
      </x:c>
      <x:c r="B207" t="s">
        <x:v>15</x:v>
      </x:c>
      <x:c r="C207" s="1" t="s">
        <x:v>222</x:v>
      </x:c>
      <x:c r="D207" s="8">
        <x:v>4.42</x:v>
      </x:c>
      <x:c r="E207" s="8">
        <x:v>4.45</x:v>
      </x:c>
      <x:c r="F207" s="8">
        <x:v>4.3849999999999998</x:v>
      </x:c>
      <x:c r="G207" s="8">
        <x:v>4.41</x:v>
      </x:c>
      <x:c r="H207" s="9">
        <x:v>832819</x:v>
      </x:c>
      <x:c r="I207" s="10">
        <x:v>1152.24</x:v>
      </x:c>
      <x:c r="J207" s="9">
        <x:v>261279326</x:v>
      </x:c>
    </x:row>
    <x:row r="208" ht="15" customHeight="1">
      <x:c r="A208" t="s">
        <x:v>14</x:v>
      </x:c>
      <x:c r="B208" t="s">
        <x:v>15</x:v>
      </x:c>
      <x:c r="C208" s="1" t="s">
        <x:v>223</x:v>
      </x:c>
      <x:c r="D208" s="8">
        <x:v>4.37</x:v>
      </x:c>
      <x:c r="E208" s="8">
        <x:v>4.45</x:v>
      </x:c>
      <x:c r="F208" s="8">
        <x:v>4.37</x:v>
      </x:c>
      <x:c r="G208" s="8">
        <x:v>4.3899999999999997</x:v>
      </x:c>
      <x:c r="H208" s="9">
        <x:v>1135885</x:v>
      </x:c>
      <x:c r="I208" s="10">
        <x:v>1147.02</x:v>
      </x:c>
      <x:c r="J208" s="9">
        <x:v>261279326</x:v>
      </x:c>
    </x:row>
    <x:row r="209" ht="15" customHeight="1">
      <x:c r="A209" t="s">
        <x:v>14</x:v>
      </x:c>
      <x:c r="B209" t="s">
        <x:v>15</x:v>
      </x:c>
      <x:c r="C209" s="1" t="s">
        <x:v>224</x:v>
      </x:c>
      <x:c r="D209" s="8">
        <x:v>4.3</x:v>
      </x:c>
      <x:c r="E209" s="8">
        <x:v>4.41</x:v>
      </x:c>
      <x:c r="F209" s="8">
        <x:v>4.28</x:v>
      </x:c>
      <x:c r="G209" s="8">
        <x:v>4.38</x:v>
      </x:c>
      <x:c r="H209" s="9">
        <x:v>1607755</x:v>
      </x:c>
      <x:c r="I209" s="10">
        <x:v>1144.4000000000001</x:v>
      </x:c>
      <x:c r="J209" s="9">
        <x:v>261279326</x:v>
      </x:c>
    </x:row>
    <x:row r="210" ht="15" customHeight="1">
      <x:c r="A210" t="s">
        <x:v>14</x:v>
      </x:c>
      <x:c r="B210" t="s">
        <x:v>15</x:v>
      </x:c>
      <x:c r="C210" s="1" t="s">
        <x:v>225</x:v>
      </x:c>
      <x:c r="D210" s="8">
        <x:v>4.47</x:v>
      </x:c>
      <x:c r="E210" s="8">
        <x:v>4.5199999999999996</x:v>
      </x:c>
      <x:c r="F210" s="8">
        <x:v>4.38</x:v>
      </x:c>
      <x:c r="G210" s="8">
        <x:v>4.38</x:v>
      </x:c>
      <x:c r="H210" s="9">
        <x:v>985640</x:v>
      </x:c>
      <x:c r="I210" s="10">
        <x:v>1144.4000000000001</x:v>
      </x:c>
      <x:c r="J210" s="9">
        <x:v>261279326</x:v>
      </x:c>
    </x:row>
    <x:row r="211" ht="15" customHeight="1">
      <x:c r="A211" t="s">
        <x:v>14</x:v>
      </x:c>
      <x:c r="B211" t="s">
        <x:v>15</x:v>
      </x:c>
      <x:c r="C211" s="1" t="s">
        <x:v>226</x:v>
      </x:c>
      <x:c r="D211" s="8">
        <x:v>4.55</x:v>
      </x:c>
      <x:c r="E211" s="8">
        <x:v>4.57</x:v>
      </x:c>
      <x:c r="F211" s="8">
        <x:v>4.45</x:v>
      </x:c>
      <x:c r="G211" s="8">
        <x:v>4.46</x:v>
      </x:c>
      <x:c r="H211" s="9">
        <x:v>1120094</x:v>
      </x:c>
      <x:c r="I211" s="10">
        <x:v>1165.31</x:v>
      </x:c>
      <x:c r="J211" s="9">
        <x:v>261279326</x:v>
      </x:c>
    </x:row>
    <x:row r="212" ht="15" customHeight="1">
      <x:c r="A212" t="s">
        <x:v>14</x:v>
      </x:c>
      <x:c r="B212" t="s">
        <x:v>15</x:v>
      </x:c>
      <x:c r="C212" s="1" t="s">
        <x:v>227</x:v>
      </x:c>
      <x:c r="D212" s="8">
        <x:v>4.6100000000000003</x:v>
      </x:c>
      <x:c r="E212" s="8">
        <x:v>4.66</x:v>
      </x:c>
      <x:c r="F212" s="8">
        <x:v>4.55</x:v>
      </x:c>
      <x:c r="G212" s="8">
        <x:v>4.57</x:v>
      </x:c>
      <x:c r="H212" s="9">
        <x:v>1548856</x:v>
      </x:c>
      <x:c r="I212" s="10">
        <x:v>1194.05</x:v>
      </x:c>
      <x:c r="J212" s="9">
        <x:v>261279326</x:v>
      </x:c>
    </x:row>
    <x:row r="213" ht="15" customHeight="1">
      <x:c r="A213" t="s">
        <x:v>14</x:v>
      </x:c>
      <x:c r="B213" t="s">
        <x:v>15</x:v>
      </x:c>
      <x:c r="C213" s="1" t="s">
        <x:v>228</x:v>
      </x:c>
      <x:c r="D213" s="8">
        <x:v>4.6100000000000003</x:v>
      </x:c>
      <x:c r="E213" s="8">
        <x:v>4.67</x:v>
      </x:c>
      <x:c r="F213" s="8">
        <x:v>4.5</x:v>
      </x:c>
      <x:c r="G213" s="8">
        <x:v>4.5599999999999996</x:v>
      </x:c>
      <x:c r="H213" s="9">
        <x:v>2029464</x:v>
      </x:c>
      <x:c r="I213" s="10">
        <x:v>1191.43</x:v>
      </x:c>
      <x:c r="J213" s="9">
        <x:v>261279326</x:v>
      </x:c>
    </x:row>
    <x:row r="214" ht="15" customHeight="1">
      <x:c r="A214" t="s">
        <x:v>14</x:v>
      </x:c>
      <x:c r="B214" t="s">
        <x:v>15</x:v>
      </x:c>
      <x:c r="C214" s="1" t="s">
        <x:v>229</x:v>
      </x:c>
      <x:c r="D214" s="8">
        <x:v>4.8</x:v>
      </x:c>
      <x:c r="E214" s="8">
        <x:v>4.8</x:v>
      </x:c>
      <x:c r="F214" s="8">
        <x:v>4.7</x:v>
      </x:c>
      <x:c r="G214" s="8">
        <x:v>4.76</x:v>
      </x:c>
      <x:c r="H214" s="9">
        <x:v>1965029</x:v>
      </x:c>
      <x:c r="I214" s="10">
        <x:v>1240.19</x:v>
      </x:c>
      <x:c r="J214" s="9">
        <x:v>260544352</x:v>
      </x:c>
    </x:row>
    <x:row r="215" ht="15" customHeight="1">
      <x:c r="A215" t="s">
        <x:v>14</x:v>
      </x:c>
      <x:c r="B215" t="s">
        <x:v>15</x:v>
      </x:c>
      <x:c r="C215" s="1" t="s">
        <x:v>230</x:v>
      </x:c>
      <x:c r="D215" s="8">
        <x:v>4.82</x:v>
      </x:c>
      <x:c r="E215" s="8">
        <x:v>4.83</x:v>
      </x:c>
      <x:c r="F215" s="8">
        <x:v>4.71</x:v>
      </x:c>
      <x:c r="G215" s="8">
        <x:v>4.78</x:v>
      </x:c>
      <x:c r="H215" s="9">
        <x:v>2593224</x:v>
      </x:c>
      <x:c r="I215" s="10">
        <x:v>1245.4000000000001</x:v>
      </x:c>
      <x:c r="J215" s="9">
        <x:v>260544352</x:v>
      </x:c>
    </x:row>
    <x:row r="216" ht="15" customHeight="1">
      <x:c r="A216" t="s">
        <x:v>14</x:v>
      </x:c>
      <x:c r="B216" t="s">
        <x:v>15</x:v>
      </x:c>
      <x:c r="C216" s="1" t="s">
        <x:v>231</x:v>
      </x:c>
      <x:c r="D216" s="8">
        <x:v>4.6399999999999997</x:v>
      </x:c>
      <x:c r="E216" s="8">
        <x:v>4.7699999999999996</x:v>
      </x:c>
      <x:c r="F216" s="8">
        <x:v>4.6100000000000003</x:v>
      </x:c>
      <x:c r="G216" s="8">
        <x:v>4.74</x:v>
      </x:c>
      <x:c r="H216" s="9">
        <x:v>2653928</x:v>
      </x:c>
      <x:c r="I216" s="10">
        <x:v>1234.98</x:v>
      </x:c>
      <x:c r="J216" s="9">
        <x:v>260544352</x:v>
      </x:c>
    </x:row>
    <x:row r="217" ht="15" customHeight="1">
      <x:c r="A217" t="s">
        <x:v>14</x:v>
      </x:c>
      <x:c r="B217" t="s">
        <x:v>15</x:v>
      </x:c>
      <x:c r="C217" s="1" t="s">
        <x:v>232</x:v>
      </x:c>
      <x:c r="D217" s="8">
        <x:v>4.5</x:v>
      </x:c>
      <x:c r="E217" s="8">
        <x:v>4.59</x:v>
      </x:c>
      <x:c r="F217" s="8">
        <x:v>4.4400000000000004</x:v>
      </x:c>
      <x:c r="G217" s="8">
        <x:v>4.59</x:v>
      </x:c>
      <x:c r="H217" s="9">
        <x:v>3764701</x:v>
      </x:c>
      <x:c r="I217" s="10">
        <x:v>1195.9000000000001</x:v>
      </x:c>
      <x:c r="J217" s="9">
        <x:v>260544352</x:v>
      </x:c>
    </x:row>
    <x:row r="218" ht="15" customHeight="1">
      <x:c r="A218" t="s">
        <x:v>14</x:v>
      </x:c>
      <x:c r="B218" t="s">
        <x:v>15</x:v>
      </x:c>
      <x:c r="C218" s="1" t="s">
        <x:v>233</x:v>
      </x:c>
      <x:c r="D218" s="8">
        <x:v>5.3</x:v>
      </x:c>
      <x:c r="E218" s="8">
        <x:v>5.31</x:v>
      </x:c>
      <x:c r="F218" s="8">
        <x:v>4.37</x:v>
      </x:c>
      <x:c r="G218" s="8">
        <x:v>4.5</x:v>
      </x:c>
      <x:c r="H218" s="9">
        <x:v>13650655</x:v>
      </x:c>
      <x:c r="I218" s="10">
        <x:v>1172.45</x:v>
      </x:c>
      <x:c r="J218" s="9">
        <x:v>260544352</x:v>
      </x:c>
    </x:row>
    <x:row r="219" ht="15" customHeight="1">
      <x:c r="A219" t="s">
        <x:v>14</x:v>
      </x:c>
      <x:c r="B219" t="s">
        <x:v>15</x:v>
      </x:c>
      <x:c r="C219" s="1" t="s">
        <x:v>234</x:v>
      </x:c>
      <x:c r="D219" s="8">
        <x:v>5.65</x:v>
      </x:c>
      <x:c r="E219" s="8">
        <x:v>5.6550000000000002</x:v>
      </x:c>
      <x:c r="F219" s="8">
        <x:v>5.52</x:v>
      </x:c>
      <x:c r="G219" s="8">
        <x:v>5.59</x:v>
      </x:c>
      <x:c r="H219" s="9">
        <x:v>807866</x:v>
      </x:c>
      <x:c r="I219" s="10">
        <x:v>1456.44</x:v>
      </x:c>
      <x:c r="J219" s="9">
        <x:v>260544352</x:v>
      </x:c>
    </x:row>
    <x:row r="220" ht="15" customHeight="1">
      <x:c r="A220" t="s">
        <x:v>14</x:v>
      </x:c>
      <x:c r="B220" t="s">
        <x:v>15</x:v>
      </x:c>
      <x:c r="C220" s="1" t="s">
        <x:v>235</x:v>
      </x:c>
      <x:c r="D220" s="8">
        <x:v>5.62</x:v>
      </x:c>
      <x:c r="E220" s="8">
        <x:v>5.625</x:v>
      </x:c>
      <x:c r="F220" s="8">
        <x:v>5.55</x:v>
      </x:c>
      <x:c r="G220" s="8">
        <x:v>5.59</x:v>
      </x:c>
      <x:c r="H220" s="9">
        <x:v>1127846</x:v>
      </x:c>
      <x:c r="I220" s="10">
        <x:v>1456.44</x:v>
      </x:c>
      <x:c r="J220" s="9">
        <x:v>260544352</x:v>
      </x:c>
    </x:row>
    <x:row r="221" ht="15" customHeight="1">
      <x:c r="A221" t="s">
        <x:v>14</x:v>
      </x:c>
      <x:c r="B221" t="s">
        <x:v>15</x:v>
      </x:c>
      <x:c r="C221" s="1" t="s">
        <x:v>236</x:v>
      </x:c>
      <x:c r="D221" s="8">
        <x:v>5.6</x:v>
      </x:c>
      <x:c r="E221" s="8">
        <x:v>5.65</x:v>
      </x:c>
      <x:c r="F221" s="8">
        <x:v>5.59</x:v>
      </x:c>
      <x:c r="G221" s="8">
        <x:v>5.63</x:v>
      </x:c>
      <x:c r="H221" s="9">
        <x:v>770707</x:v>
      </x:c>
      <x:c r="I221" s="10">
        <x:v>1466.86</x:v>
      </x:c>
      <x:c r="J221" s="9">
        <x:v>260544352</x:v>
      </x:c>
    </x:row>
    <x:row r="222" ht="15" customHeight="1">
      <x:c r="A222" t="s">
        <x:v>14</x:v>
      </x:c>
      <x:c r="B222" t="s">
        <x:v>15</x:v>
      </x:c>
      <x:c r="C222" s="1" t="s">
        <x:v>237</x:v>
      </x:c>
      <x:c r="D222" s="8">
        <x:v>5.54</x:v>
      </x:c>
      <x:c r="E222" s="8">
        <x:v>5.62</x:v>
      </x:c>
      <x:c r="F222" s="8">
        <x:v>5.52</x:v>
      </x:c>
      <x:c r="G222" s="8">
        <x:v>5.6</x:v>
      </x:c>
      <x:c r="H222" s="9">
        <x:v>997776</x:v>
      </x:c>
      <x:c r="I222" s="10">
        <x:v>1459.05</x:v>
      </x:c>
      <x:c r="J222" s="9">
        <x:v>260544352</x:v>
      </x:c>
    </x:row>
    <x:row r="223" ht="15" customHeight="1">
      <x:c r="A223" t="s">
        <x:v>14</x:v>
      </x:c>
      <x:c r="B223" t="s">
        <x:v>15</x:v>
      </x:c>
      <x:c r="C223" s="1" t="s">
        <x:v>238</x:v>
      </x:c>
      <x:c r="D223" s="8">
        <x:v>5.5</x:v>
      </x:c>
      <x:c r="E223" s="8">
        <x:v>5.55</x:v>
      </x:c>
      <x:c r="F223" s="8">
        <x:v>5.47</x:v>
      </x:c>
      <x:c r="G223" s="8">
        <x:v>5.51</x:v>
      </x:c>
      <x:c r="H223" s="9">
        <x:v>684844</x:v>
      </x:c>
      <x:c r="I223" s="10">
        <x:v>1435.6</x:v>
      </x:c>
      <x:c r="J223" s="9">
        <x:v>260544352</x:v>
      </x:c>
    </x:row>
    <x:row r="224" ht="15" customHeight="1">
      <x:c r="A224" t="s">
        <x:v>14</x:v>
      </x:c>
      <x:c r="B224" t="s">
        <x:v>15</x:v>
      </x:c>
      <x:c r="C224" s="1" t="s">
        <x:v>239</x:v>
      </x:c>
      <x:c r="D224" s="8">
        <x:v>5.45</x:v>
      </x:c>
      <x:c r="E224" s="8">
        <x:v>5.49</x:v>
      </x:c>
      <x:c r="F224" s="8">
        <x:v>5.42</x:v>
      </x:c>
      <x:c r="G224" s="8">
        <x:v>5.47</x:v>
      </x:c>
      <x:c r="H224" s="9">
        <x:v>658517</x:v>
      </x:c>
      <x:c r="I224" s="10">
        <x:v>1425.18</x:v>
      </x:c>
      <x:c r="J224" s="9">
        <x:v>260544352</x:v>
      </x:c>
    </x:row>
    <x:row r="225" ht="15" customHeight="1">
      <x:c r="A225" t="s">
        <x:v>14</x:v>
      </x:c>
      <x:c r="B225" t="s">
        <x:v>15</x:v>
      </x:c>
      <x:c r="C225" s="1" t="s">
        <x:v>240</x:v>
      </x:c>
      <x:c r="D225" s="8">
        <x:v>5.41</x:v>
      </x:c>
      <x:c r="E225" s="8">
        <x:v>5.44</x:v>
      </x:c>
      <x:c r="F225" s="8">
        <x:v>5.39</x:v>
      </x:c>
      <x:c r="G225" s="8">
        <x:v>5.42</x:v>
      </x:c>
      <x:c r="H225" s="9">
        <x:v>573931</x:v>
      </x:c>
      <x:c r="I225" s="10">
        <x:v>1412.15</x:v>
      </x:c>
      <x:c r="J225" s="9">
        <x:v>260544352</x:v>
      </x:c>
    </x:row>
    <x:row r="226" ht="15" customHeight="1">
      <x:c r="A226" t="s">
        <x:v>14</x:v>
      </x:c>
      <x:c r="B226" t="s">
        <x:v>15</x:v>
      </x:c>
      <x:c r="C226" s="1" t="s">
        <x:v>241</x:v>
      </x:c>
      <x:c r="D226" s="8">
        <x:v>5.4</x:v>
      </x:c>
      <x:c r="E226" s="8">
        <x:v>5.44</x:v>
      </x:c>
      <x:c r="F226" s="8">
        <x:v>5.37</x:v>
      </x:c>
      <x:c r="G226" s="8">
        <x:v>5.42</x:v>
      </x:c>
      <x:c r="H226" s="9">
        <x:v>1001484</x:v>
      </x:c>
      <x:c r="I226" s="10">
        <x:v>1412.15</x:v>
      </x:c>
      <x:c r="J226" s="9">
        <x:v>260544352</x:v>
      </x:c>
    </x:row>
    <x:row r="227" ht="15" customHeight="1">
      <x:c r="A227" t="s">
        <x:v>14</x:v>
      </x:c>
      <x:c r="B227" t="s">
        <x:v>15</x:v>
      </x:c>
      <x:c r="C227" s="1" t="s">
        <x:v>242</x:v>
      </x:c>
      <x:c r="D227" s="8">
        <x:v>5.37</x:v>
      </x:c>
      <x:c r="E227" s="8">
        <x:v>5.38</x:v>
      </x:c>
      <x:c r="F227" s="8">
        <x:v>5.32</x:v>
      </x:c>
      <x:c r="G227" s="8">
        <x:v>5.38</x:v>
      </x:c>
      <x:c r="H227" s="9">
        <x:v>386608</x:v>
      </x:c>
      <x:c r="I227" s="10">
        <x:v>1401.73</x:v>
      </x:c>
      <x:c r="J227" s="9">
        <x:v>260544352</x:v>
      </x:c>
    </x:row>
    <x:row r="228" ht="15" customHeight="1">
      <x:c r="A228" t="s">
        <x:v>14</x:v>
      </x:c>
      <x:c r="B228" t="s">
        <x:v>15</x:v>
      </x:c>
      <x:c r="C228" s="1" t="s">
        <x:v>243</x:v>
      </x:c>
      <x:c r="D228" s="8">
        <x:v>5.29</x:v>
      </x:c>
      <x:c r="E228" s="8">
        <x:v>5.36</x:v>
      </x:c>
      <x:c r="F228" s="8">
        <x:v>5.28</x:v>
      </x:c>
      <x:c r="G228" s="8">
        <x:v>5.33</x:v>
      </x:c>
      <x:c r="H228" s="9">
        <x:v>1217401</x:v>
      </x:c>
      <x:c r="I228" s="10">
        <x:v>1388.7</x:v>
      </x:c>
      <x:c r="J228" s="9">
        <x:v>260544352</x:v>
      </x:c>
    </x:row>
    <x:row r="229" ht="15" customHeight="1">
      <x:c r="A229" t="s">
        <x:v>14</x:v>
      </x:c>
      <x:c r="B229" t="s">
        <x:v>15</x:v>
      </x:c>
      <x:c r="C229" s="1" t="s">
        <x:v>244</x:v>
      </x:c>
      <x:c r="D229" s="8">
        <x:v>5.25</x:v>
      </x:c>
      <x:c r="E229" s="8">
        <x:v>5.2949999999999999</x:v>
      </x:c>
      <x:c r="F229" s="8">
        <x:v>5.22</x:v>
      </x:c>
      <x:c r="G229" s="8">
        <x:v>5.29</x:v>
      </x:c>
      <x:c r="H229" s="9">
        <x:v>707721</x:v>
      </x:c>
      <x:c r="I229" s="10">
        <x:v>1378.28</x:v>
      </x:c>
      <x:c r="J229" s="9">
        <x:v>260544352</x:v>
      </x:c>
    </x:row>
    <x:row r="230" ht="15" customHeight="1">
      <x:c r="A230" t="s">
        <x:v>14</x:v>
      </x:c>
      <x:c r="B230" t="s">
        <x:v>15</x:v>
      </x:c>
      <x:c r="C230" s="1" t="s">
        <x:v>245</x:v>
      </x:c>
      <x:c r="D230" s="8">
        <x:v>5.28</x:v>
      </x:c>
      <x:c r="E230" s="8">
        <x:v>5.29</x:v>
      </x:c>
      <x:c r="F230" s="8">
        <x:v>5.25</x:v>
      </x:c>
      <x:c r="G230" s="8">
        <x:v>5.28</x:v>
      </x:c>
      <x:c r="H230" s="9">
        <x:v>562654</x:v>
      </x:c>
      <x:c r="I230" s="10">
        <x:v>1375.67</x:v>
      </x:c>
      <x:c r="J230" s="9">
        <x:v>260544352</x:v>
      </x:c>
    </x:row>
    <x:row r="231" ht="15" customHeight="1">
      <x:c r="A231" t="s">
        <x:v>14</x:v>
      </x:c>
      <x:c r="B231" t="s">
        <x:v>15</x:v>
      </x:c>
      <x:c r="C231" s="1" t="s">
        <x:v>246</x:v>
      </x:c>
      <x:c r="D231" s="8">
        <x:v>5.26</x:v>
      </x:c>
      <x:c r="E231" s="8">
        <x:v>5.28</x:v>
      </x:c>
      <x:c r="F231" s="8">
        <x:v>5.2</x:v>
      </x:c>
      <x:c r="G231" s="8">
        <x:v>5.24</x:v>
      </x:c>
      <x:c r="H231" s="9">
        <x:v>476263</x:v>
      </x:c>
      <x:c r="I231" s="10">
        <x:v>1365.25</x:v>
      </x:c>
      <x:c r="J231" s="9">
        <x:v>260544352</x:v>
      </x:c>
    </x:row>
    <x:row r="232" ht="15" customHeight="1">
      <x:c r="A232" t="s">
        <x:v>14</x:v>
      </x:c>
      <x:c r="B232" t="s">
        <x:v>15</x:v>
      </x:c>
      <x:c r="C232" s="1" t="s">
        <x:v>247</x:v>
      </x:c>
      <x:c r="D232" s="8">
        <x:v>5.23</x:v>
      </x:c>
      <x:c r="E232" s="8">
        <x:v>5.2750000000000004</x:v>
      </x:c>
      <x:c r="F232" s="8">
        <x:v>5.2050000000000001</x:v>
      </x:c>
      <x:c r="G232" s="8">
        <x:v>5.25</x:v>
      </x:c>
      <x:c r="H232" s="9">
        <x:v>611638</x:v>
      </x:c>
      <x:c r="I232" s="10">
        <x:v>1367.86</x:v>
      </x:c>
      <x:c r="J232" s="9">
        <x:v>260544352</x:v>
      </x:c>
    </x:row>
    <x:row r="233" ht="15" customHeight="1">
      <x:c r="A233" t="s">
        <x:v>14</x:v>
      </x:c>
      <x:c r="B233" t="s">
        <x:v>15</x:v>
      </x:c>
      <x:c r="C233" s="1" t="s">
        <x:v>248</x:v>
      </x:c>
      <x:c r="D233" s="8">
        <x:v>5.25</x:v>
      </x:c>
      <x:c r="E233" s="8">
        <x:v>5.29</x:v>
      </x:c>
      <x:c r="F233" s="8">
        <x:v>5.22</x:v>
      </x:c>
      <x:c r="G233" s="8">
        <x:v>5.25</x:v>
      </x:c>
      <x:c r="H233" s="9">
        <x:v>643722</x:v>
      </x:c>
      <x:c r="I233" s="10">
        <x:v>1367.86</x:v>
      </x:c>
      <x:c r="J233" s="9">
        <x:v>260544352</x:v>
      </x:c>
    </x:row>
    <x:row r="234" ht="15" customHeight="1">
      <x:c r="A234" t="s">
        <x:v>14</x:v>
      </x:c>
      <x:c r="B234" t="s">
        <x:v>15</x:v>
      </x:c>
      <x:c r="C234" s="1" t="s">
        <x:v>249</x:v>
      </x:c>
      <x:c r="D234" s="8">
        <x:v>5.24</x:v>
      </x:c>
      <x:c r="E234" s="8">
        <x:v>5.29</x:v>
      </x:c>
      <x:c r="F234" s="8">
        <x:v>5.19</x:v>
      </x:c>
      <x:c r="G234" s="8">
        <x:v>5.26</x:v>
      </x:c>
      <x:c r="H234" s="9">
        <x:v>438581</x:v>
      </x:c>
      <x:c r="I234" s="10">
        <x:v>1370.46</x:v>
      </x:c>
      <x:c r="J234" s="9">
        <x:v>260544352</x:v>
      </x:c>
    </x:row>
    <x:row r="235" ht="15" customHeight="1">
      <x:c r="A235" t="s">
        <x:v>14</x:v>
      </x:c>
      <x:c r="B235" t="s">
        <x:v>15</x:v>
      </x:c>
      <x:c r="C235" s="1" t="s">
        <x:v>250</x:v>
      </x:c>
      <x:c r="D235" s="8">
        <x:v>5.2</x:v>
      </x:c>
      <x:c r="E235" s="8">
        <x:v>5.24</x:v>
      </x:c>
      <x:c r="F235" s="8">
        <x:v>5.17</x:v>
      </x:c>
      <x:c r="G235" s="8">
        <x:v>5.23</x:v>
      </x:c>
      <x:c r="H235" s="9">
        <x:v>466507</x:v>
      </x:c>
      <x:c r="I235" s="10">
        <x:v>1362.65</x:v>
      </x:c>
      <x:c r="J235" s="9">
        <x:v>260544352</x:v>
      </x:c>
    </x:row>
    <x:row r="236" ht="15" customHeight="1">
      <x:c r="A236" t="s">
        <x:v>14</x:v>
      </x:c>
      <x:c r="B236" t="s">
        <x:v>15</x:v>
      </x:c>
      <x:c r="C236" s="1" t="s">
        <x:v>251</x:v>
      </x:c>
      <x:c r="D236" s="8">
        <x:v>5.23</x:v>
      </x:c>
      <x:c r="E236" s="8">
        <x:v>5.27</x:v>
      </x:c>
      <x:c r="F236" s="8">
        <x:v>5.2</x:v>
      </x:c>
      <x:c r="G236" s="8">
        <x:v>5.24</x:v>
      </x:c>
      <x:c r="H236" s="9">
        <x:v>682358</x:v>
      </x:c>
      <x:c r="I236" s="10">
        <x:v>1365.25</x:v>
      </x:c>
      <x:c r="J236" s="9">
        <x:v>260544352</x:v>
      </x:c>
    </x:row>
    <x:row r="237" ht="15" customHeight="1">
      <x:c r="A237" t="s">
        <x:v>14</x:v>
      </x:c>
      <x:c r="B237" t="s">
        <x:v>15</x:v>
      </x:c>
      <x:c r="C237" s="1" t="s">
        <x:v>252</x:v>
      </x:c>
      <x:c r="D237" s="8">
        <x:v>5.16</x:v>
      </x:c>
      <x:c r="E237" s="8">
        <x:v>5.26</x:v>
      </x:c>
      <x:c r="F237" s="8">
        <x:v>5.13</x:v>
      </x:c>
      <x:c r="G237" s="8">
        <x:v>5.2</x:v>
      </x:c>
      <x:c r="H237" s="9">
        <x:v>677612</x:v>
      </x:c>
      <x:c r="I237" s="10">
        <x:v>1354.83</x:v>
      </x:c>
      <x:c r="J237" s="9">
        <x:v>260544352</x:v>
      </x:c>
    </x:row>
    <x:row r="238" ht="15" customHeight="1">
      <x:c r="A238" t="s">
        <x:v>14</x:v>
      </x:c>
      <x:c r="B238" t="s">
        <x:v>15</x:v>
      </x:c>
      <x:c r="C238" s="1" t="s">
        <x:v>253</x:v>
      </x:c>
      <x:c r="D238" s="8">
        <x:v>5.28</x:v>
      </x:c>
      <x:c r="E238" s="8">
        <x:v>5.35</x:v>
      </x:c>
      <x:c r="F238" s="8">
        <x:v>5.16</x:v>
      </x:c>
      <x:c r="G238" s="8">
        <x:v>5.16</x:v>
      </x:c>
      <x:c r="H238" s="9">
        <x:v>2575071</x:v>
      </x:c>
      <x:c r="I238" s="10">
        <x:v>1344.41</x:v>
      </x:c>
      <x:c r="J238" s="9">
        <x:v>260544352</x:v>
      </x:c>
    </x:row>
    <x:row r="239" ht="15" customHeight="1">
      <x:c r="A239" t="s">
        <x:v>14</x:v>
      </x:c>
      <x:c r="B239" t="s">
        <x:v>15</x:v>
      </x:c>
      <x:c r="C239" s="1" t="s">
        <x:v>254</x:v>
      </x:c>
      <x:c r="D239" s="8">
        <x:v>5.19</x:v>
      </x:c>
      <x:c r="E239" s="8">
        <x:v>5.27</x:v>
      </x:c>
      <x:c r="F239" s="8">
        <x:v>5.18</x:v>
      </x:c>
      <x:c r="G239" s="8">
        <x:v>5.25</x:v>
      </x:c>
      <x:c r="H239" s="9">
        <x:v>1042621</x:v>
      </x:c>
      <x:c r="I239" s="10">
        <x:v>1367.86</x:v>
      </x:c>
      <x:c r="J239" s="9">
        <x:v>260544352</x:v>
      </x:c>
    </x:row>
    <x:row r="240" ht="15" customHeight="1">
      <x:c r="A240" t="s">
        <x:v>14</x:v>
      </x:c>
      <x:c r="B240" t="s">
        <x:v>15</x:v>
      </x:c>
      <x:c r="C240" s="1" t="s">
        <x:v>255</x:v>
      </x:c>
      <x:c r="D240" s="8">
        <x:v>5.14</x:v>
      </x:c>
      <x:c r="E240" s="8">
        <x:v>5.2</x:v>
      </x:c>
      <x:c r="F240" s="8">
        <x:v>5.0999999999999996</x:v>
      </x:c>
      <x:c r="G240" s="8">
        <x:v>5.18</x:v>
      </x:c>
      <x:c r="H240" s="9">
        <x:v>740010</x:v>
      </x:c>
      <x:c r="I240" s="10">
        <x:v>1349.62</x:v>
      </x:c>
      <x:c r="J240" s="9">
        <x:v>260544352</x:v>
      </x:c>
    </x:row>
    <x:row r="241" ht="15" customHeight="1">
      <x:c r="A241" t="s">
        <x:v>14</x:v>
      </x:c>
      <x:c r="B241" t="s">
        <x:v>15</x:v>
      </x:c>
      <x:c r="C241" s="1" t="s">
        <x:v>256</x:v>
      </x:c>
      <x:c r="D241" s="8">
        <x:v>5.18</x:v>
      </x:c>
      <x:c r="E241" s="8">
        <x:v>5.2</x:v>
      </x:c>
      <x:c r="F241" s="8">
        <x:v>5.12</x:v>
      </x:c>
      <x:c r="G241" s="8">
        <x:v>5.15</x:v>
      </x:c>
      <x:c r="H241" s="9">
        <x:v>533234</x:v>
      </x:c>
      <x:c r="I241" s="10">
        <x:v>1341.8</x:v>
      </x:c>
      <x:c r="J241" s="9">
        <x:v>260544352</x:v>
      </x:c>
    </x:row>
    <x:row r="242" ht="15" customHeight="1">
      <x:c r="A242" t="s">
        <x:v>14</x:v>
      </x:c>
      <x:c r="B242" t="s">
        <x:v>15</x:v>
      </x:c>
      <x:c r="C242" s="1" t="s">
        <x:v>257</x:v>
      </x:c>
      <x:c r="D242" s="8">
        <x:v>5.13</x:v>
      </x:c>
      <x:c r="E242" s="8">
        <x:v>5.2</x:v>
      </x:c>
      <x:c r="F242" s="8">
        <x:v>5.1100000000000003</x:v>
      </x:c>
      <x:c r="G242" s="8">
        <x:v>5.17</x:v>
      </x:c>
      <x:c r="H242" s="9">
        <x:v>626214</x:v>
      </x:c>
      <x:c r="I242" s="10">
        <x:v>1347.01</x:v>
      </x:c>
      <x:c r="J242" s="9">
        <x:v>260544352</x:v>
      </x:c>
    </x:row>
    <x:row r="243" ht="15" customHeight="1">
      <x:c r="A243" t="s">
        <x:v>14</x:v>
      </x:c>
      <x:c r="B243" t="s">
        <x:v>15</x:v>
      </x:c>
      <x:c r="C243" s="1" t="s">
        <x:v>258</x:v>
      </x:c>
      <x:c r="D243" s="8">
        <x:v>5.04</x:v>
      </x:c>
      <x:c r="E243" s="8">
        <x:v>5.14</x:v>
      </x:c>
      <x:c r="F243" s="8">
        <x:v>5.03</x:v>
      </x:c>
      <x:c r="G243" s="8">
        <x:v>5.1100000000000003</x:v>
      </x:c>
      <x:c r="H243" s="9">
        <x:v>1352276</x:v>
      </x:c>
      <x:c r="I243" s="10">
        <x:v>1331.38</x:v>
      </x:c>
      <x:c r="J243" s="9">
        <x:v>260544352</x:v>
      </x:c>
    </x:row>
    <x:row r="244" ht="15" customHeight="1">
      <x:c r="A244" t="s">
        <x:v>14</x:v>
      </x:c>
      <x:c r="B244" t="s">
        <x:v>15</x:v>
      </x:c>
      <x:c r="C244" s="1" t="s">
        <x:v>259</x:v>
      </x:c>
      <x:c r="D244" s="8">
        <x:v>5.0199999999999996</x:v>
      </x:c>
      <x:c r="E244" s="8">
        <x:v>5.05</x:v>
      </x:c>
      <x:c r="F244" s="8">
        <x:v>4.96</x:v>
      </x:c>
      <x:c r="G244" s="8">
        <x:v>5.01</x:v>
      </x:c>
      <x:c r="H244" s="9">
        <x:v>2150721</x:v>
      </x:c>
      <x:c r="I244" s="10">
        <x:v>1305.33</x:v>
      </x:c>
      <x:c r="J244" s="9">
        <x:v>260544352</x:v>
      </x:c>
    </x:row>
    <x:row r="245" ht="15" customHeight="1">
      <x:c r="A245" t="s">
        <x:v>14</x:v>
      </x:c>
      <x:c r="B245" t="s">
        <x:v>15</x:v>
      </x:c>
      <x:c r="C245" s="1" t="s">
        <x:v>260</x:v>
      </x:c>
      <x:c r="D245" s="8">
        <x:v>5.09</x:v>
      </x:c>
      <x:c r="E245" s="8">
        <x:v>5.0999999999999996</x:v>
      </x:c>
      <x:c r="F245" s="8">
        <x:v>5.04</x:v>
      </x:c>
      <x:c r="G245" s="8">
        <x:v>5.08</x:v>
      </x:c>
      <x:c r="H245" s="9">
        <x:v>1470120</x:v>
      </x:c>
      <x:c r="I245" s="10">
        <x:v>1323.57</x:v>
      </x:c>
      <x:c r="J245" s="9">
        <x:v>260544352</x:v>
      </x:c>
    </x:row>
    <x:row r="246" ht="15" customHeight="1">
      <x:c r="A246" t="s">
        <x:v>14</x:v>
      </x:c>
      <x:c r="B246" t="s">
        <x:v>15</x:v>
      </x:c>
      <x:c r="C246" s="1" t="s">
        <x:v>261</x:v>
      </x:c>
      <x:c r="D246" s="8">
        <x:v>5.07</x:v>
      </x:c>
      <x:c r="E246" s="8">
        <x:v>5.1050000000000004</x:v>
      </x:c>
      <x:c r="F246" s="8">
        <x:v>5.04</x:v>
      </x:c>
      <x:c r="G246" s="8">
        <x:v>5.07</x:v>
      </x:c>
      <x:c r="H246" s="9">
        <x:v>1019211</x:v>
      </x:c>
      <x:c r="I246" s="10">
        <x:v>1320.96</x:v>
      </x:c>
      <x:c r="J246" s="9">
        <x:v>260544352</x:v>
      </x:c>
    </x:row>
    <x:row r="247" ht="15" customHeight="1">
      <x:c r="A247" t="s">
        <x:v>14</x:v>
      </x:c>
      <x:c r="B247" t="s">
        <x:v>15</x:v>
      </x:c>
      <x:c r="C247" s="1" t="s">
        <x:v>262</x:v>
      </x:c>
      <x:c r="D247" s="8">
        <x:v>5.04</x:v>
      </x:c>
      <x:c r="E247" s="8">
        <x:v>5.09</x:v>
      </x:c>
      <x:c r="F247" s="8">
        <x:v>5.0199999999999996</x:v>
      </x:c>
      <x:c r="G247" s="8">
        <x:v>5.08</x:v>
      </x:c>
      <x:c r="H247" s="9">
        <x:v>496170</x:v>
      </x:c>
      <x:c r="I247" s="10">
        <x:v>1323.57</x:v>
      </x:c>
      <x:c r="J247" s="9">
        <x:v>260544352</x:v>
      </x:c>
    </x:row>
    <x:row r="248" ht="15" customHeight="1">
      <x:c r="A248" t="s">
        <x:v>14</x:v>
      </x:c>
      <x:c r="B248" t="s">
        <x:v>15</x:v>
      </x:c>
      <x:c r="C248" s="1" t="s">
        <x:v>263</x:v>
      </x:c>
      <x:c r="D248" s="8">
        <x:v>4.95</x:v>
      </x:c>
      <x:c r="E248" s="8">
        <x:v>5.04</x:v>
      </x:c>
      <x:c r="F248" s="8">
        <x:v>4.93</x:v>
      </x:c>
      <x:c r="G248" s="8">
        <x:v>5.04</x:v>
      </x:c>
      <x:c r="H248" s="9">
        <x:v>808326</x:v>
      </x:c>
      <x:c r="I248" s="10">
        <x:v>1313.14</x:v>
      </x:c>
      <x:c r="J248" s="9">
        <x:v>260544352</x:v>
      </x:c>
    </x:row>
    <x:row r="249" ht="15" customHeight="1">
      <x:c r="A249" t="s">
        <x:v>14</x:v>
      </x:c>
      <x:c r="B249" t="s">
        <x:v>15</x:v>
      </x:c>
      <x:c r="C249" s="1" t="s">
        <x:v>264</x:v>
      </x:c>
      <x:c r="D249" s="8">
        <x:v>4.8499999999999996</x:v>
      </x:c>
      <x:c r="E249" s="8">
        <x:v>4.95</x:v>
      </x:c>
      <x:c r="F249" s="8">
        <x:v>4.8099999999999996</x:v>
      </x:c>
      <x:c r="G249" s="8">
        <x:v>4.92</x:v>
      </x:c>
      <x:c r="H249" s="9">
        <x:v>959016</x:v>
      </x:c>
      <x:c r="I249" s="10">
        <x:v>1281.8800000000001</x:v>
      </x:c>
      <x:c r="J249" s="9">
        <x:v>260544352</x:v>
      </x:c>
    </x:row>
    <x:row r="250" ht="15" customHeight="1">
      <x:c r="A250" t="s">
        <x:v>14</x:v>
      </x:c>
      <x:c r="B250" t="s">
        <x:v>15</x:v>
      </x:c>
      <x:c r="C250" s="1" t="s">
        <x:v>265</x:v>
      </x:c>
      <x:c r="D250" s="8">
        <x:v>4.8499999999999996</x:v>
      </x:c>
      <x:c r="E250" s="8">
        <x:v>4.87</x:v>
      </x:c>
      <x:c r="F250" s="8">
        <x:v>4.79</x:v>
      </x:c>
      <x:c r="G250" s="8">
        <x:v>4.82</x:v>
      </x:c>
      <x:c r="H250" s="9">
        <x:v>527821</x:v>
      </x:c>
      <x:c r="I250" s="10">
        <x:v>1255.82</x:v>
      </x:c>
      <x:c r="J250" s="9">
        <x:v>260544352</x:v>
      </x:c>
    </x:row>
    <x:row r="251" ht="15" customHeight="1">
      <x:c r="A251" t="s">
        <x:v>14</x:v>
      </x:c>
      <x:c r="B251" t="s">
        <x:v>15</x:v>
      </x:c>
      <x:c r="C251" s="1" t="s">
        <x:v>266</x:v>
      </x:c>
      <x:c r="D251" s="8">
        <x:v>4.78</x:v>
      </x:c>
      <x:c r="E251" s="8">
        <x:v>4.8849999999999998</x:v>
      </x:c>
      <x:c r="F251" s="8">
        <x:v>4.7549999999999999</x:v>
      </x:c>
      <x:c r="G251" s="8">
        <x:v>4.8499999999999996</x:v>
      </x:c>
      <x:c r="H251" s="9">
        <x:v>1421493</x:v>
      </x:c>
      <x:c r="I251" s="10">
        <x:v>1263.6400000000001</x:v>
      </x:c>
      <x:c r="J251" s="9">
        <x:v>260544352</x:v>
      </x:c>
    </x:row>
    <x:row r="252" ht="15" customHeight="1">
      <x:c r="A252" t="s">
        <x:v>14</x:v>
      </x:c>
      <x:c r="B252" t="s">
        <x:v>15</x:v>
      </x:c>
      <x:c r="C252" s="1" t="s">
        <x:v>267</x:v>
      </x:c>
      <x:c r="D252" s="8">
        <x:v>4.74</x:v>
      </x:c>
      <x:c r="E252" s="8">
        <x:v>4.8</x:v>
      </x:c>
      <x:c r="F252" s="8">
        <x:v>4.71</x:v>
      </x:c>
      <x:c r="G252" s="8">
        <x:v>4.71</x:v>
      </x:c>
      <x:c r="H252" s="9">
        <x:v>643053</x:v>
      </x:c>
      <x:c r="I252" s="10">
        <x:v>1227.1600000000001</x:v>
      </x:c>
      <x:c r="J252" s="9">
        <x:v>260544352</x:v>
      </x:c>
    </x:row>
    <x:row r="253" ht="15" customHeight="1">
      <x:c r="A253" t="s">
        <x:v>14</x:v>
      </x:c>
      <x:c r="B253" t="s">
        <x:v>15</x:v>
      </x:c>
      <x:c r="C253" s="1" t="s">
        <x:v>268</x:v>
      </x:c>
      <x:c r="D253" s="8">
        <x:v>4.6900000000000004</x:v>
      </x:c>
      <x:c r="E253" s="8">
        <x:v>4.74</x:v>
      </x:c>
      <x:c r="F253" s="8">
        <x:v>4.66</x:v>
      </x:c>
      <x:c r="G253" s="8">
        <x:v>4.72</x:v>
      </x:c>
      <x:c r="H253" s="9">
        <x:v>645827</x:v>
      </x:c>
      <x:c r="I253" s="10">
        <x:v>1229.77</x:v>
      </x:c>
      <x:c r="J253" s="9">
        <x:v>260544352</x:v>
      </x:c>
    </x:row>
    <x:row r="254" ht="15" customHeight="1">
      <x:c r="A254" t="s">
        <x:v>14</x:v>
      </x:c>
      <x:c r="B254" t="s">
        <x:v>15</x:v>
      </x:c>
      <x:c r="C254" s="1" t="s">
        <x:v>269</x:v>
      </x:c>
      <x:c r="D254" s="8">
        <x:v>4.67</x:v>
      </x:c>
      <x:c r="E254" s="8">
        <x:v>4.74</x:v>
      </x:c>
      <x:c r="F254" s="8">
        <x:v>4.6500000000000004</x:v>
      </x:c>
      <x:c r="G254" s="8">
        <x:v>4.66</x:v>
      </x:c>
      <x:c r="H254" s="9">
        <x:v>947965</x:v>
      </x:c>
      <x:c r="I254" s="10">
        <x:v>1214.1400000000001</x:v>
      </x:c>
      <x:c r="J254" s="9">
        <x:v>260544352</x:v>
      </x:c>
    </x:row>
    <x:row r="255" ht="15" customHeight="1">
      <x:c r="A255" t="s">
        <x:v>14</x:v>
      </x:c>
      <x:c r="B255" t="s">
        <x:v>15</x:v>
      </x:c>
      <x:c r="C255" s="1" t="s">
        <x:v>270</x:v>
      </x:c>
      <x:c r="D255" s="8">
        <x:v>4.6100000000000003</x:v>
      </x:c>
      <x:c r="E255" s="8">
        <x:v>4.6500000000000004</x:v>
      </x:c>
      <x:c r="F255" s="8">
        <x:v>4.58</x:v>
      </x:c>
      <x:c r="G255" s="8">
        <x:v>4.6100000000000003</x:v>
      </x:c>
      <x:c r="H255" s="9">
        <x:v>1028917</x:v>
      </x:c>
      <x:c r="I255" s="10">
        <x:v>1201.1099999999999</x:v>
      </x:c>
      <x:c r="J255" s="9">
        <x:v>260544352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22" customWidth="1"/>
    <x:col min="2" max="2" width="28" customWidth="1"/>
    <x:col min="3" max="3" width="16" customWidth="1"/>
    <x:col min="4" max="8" width="24" customWidth="1"/>
    <x:col min="9" max="14" width="12" customWidth="1"/>
  </x:cols>
  <x:sheetData>
    <x:row r="1" ht="31" customHeight="1">
      <x:c r="A1" s="35" t="s">
        <x:v>271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tr">
        <x:v>Public portfolio copy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30" customHeight="1">
      <x:c r="A4" s="13" t="s">
        <x:v>272</x:v>
      </x:c>
      <x:c r="B4" s="13" t="s">
        <x:v>273</x:v>
      </x:c>
      <x:c r="C4" s="13" t="s">
        <x:v>274</x:v>
      </x:c>
      <x:c r="D4" s="13" t="s">
        <x:v>275</x:v>
      </x:c>
      <x:c r="E4" s="13" t="s">
        <x:v>276</x:v>
      </x:c>
      <x:c r="F4" s="13" t="s">
        <x:v>277</x:v>
      </x:c>
      <x:c r="G4" s="13" t="s">
        <x:v>278</x:v>
      </x:c>
      <x:c r="H4" s="13" t="s">
        <x:v>3</x:v>
      </x:c>
    </x:row>
    <x:row r="5">
      <x:c r="A5" s="14" t="s">
        <x:v>279</x:v>
      </x:c>
      <x:c r="B5" s="14" t="str">
        <x:v>iph_stock_analysis.xlsx</x:v>
      </x:c>
      <x:c r="C5" s="14" t="s">
        <x:v>280</x:v>
      </x:c>
      <x:c r="D5" s="14" t="s">
        <x:v>281</x:v>
      </x:c>
      <x:c r="E5" s="14" t="s">
        <x:v>282</x:v>
      </x:c>
      <x:c r="F5" s="14" t="s">
        <x:v>283</x:v>
      </x:c>
      <x:c r="G5" s="14" t="s">
        <x:v>284</x:v>
      </x:c>
      <x:c r="H5" s="14" t="s">
        <x:v>285</x:v>
      </x:c>
    </x:row>
    <x:row r="6">
      <x:c r="A6" s="14" t="s">
        <x:v>286</x:v>
      </x:c>
      <x:c r="B6" s="14" t="str">
        <x:v>report.pdf</x:v>
      </x:c>
      <x:c r="C6" s="14" t="s">
        <x:v>280</x:v>
      </x:c>
      <x:c r="D6" s="14" t="s">
        <x:v>287</x:v>
      </x:c>
      <x:c r="E6" s="14" t="s">
        <x:v>288</x:v>
      </x:c>
      <x:c r="F6" s="14" t="s">
        <x:v>289</x:v>
      </x:c>
      <x:c r="G6" s="14" t="s">
        <x:v>290</x:v>
      </x:c>
      <x:c r="H6" s="14" t="s">
        <x:v>291</x:v>
      </x:c>
    </x:row>
    <x:row r="9" ht="30" customHeight="1">
      <x:c r="A9" s="13" t="s">
        <x:v>292</x:v>
      </x:c>
      <x:c r="B9" s="13" t="s">
        <x:v>293</x:v>
      </x:c>
      <x:c r="C9" s="13" t="s">
        <x:v>294</x:v>
      </x:c>
      <x:c r="D9" s="13" t="s">
        <x:v>295</x:v>
      </x:c>
      <x:c r="E9" s="13" t="s">
        <x:v>3</x:v>
      </x:c>
    </x:row>
    <x:row r="10">
      <x:c r="A10" s="14" t="s">
        <x:v>296</x:v>
      </x:c>
      <x:c r="B10" s="14" t="s">
        <x:v>297</x:v>
      </x:c>
      <x:c r="C10" s="14" t="s">
        <x:v>298</x:v>
      </x:c>
      <x:c r="D10" s="14" t="s">
        <x:v>299</x:v>
      </x:c>
      <x:c r="E10" s="14" t="s">
        <x:v>300</x:v>
      </x:c>
    </x:row>
    <x:row r="11">
      <x:c r="A11" s="14" t="s">
        <x:v>301</x:v>
      </x:c>
      <x:c r="B11" s="14" t="s">
        <x:v>302</x:v>
      </x:c>
      <x:c r="C11" s="14" t="s">
        <x:v>303</x:v>
      </x:c>
      <x:c r="D11" s="14" t="s">
        <x:v>304</x:v>
      </x:c>
      <x:c r="E11" s="14" t="s">
        <x:v>300</x:v>
      </x:c>
    </x:row>
    <x:row r="12">
      <x:c r="A12" s="14" t="s">
        <x:v>305</x:v>
      </x:c>
      <x:c r="B12" s="14" t="s">
        <x:v>306</x:v>
      </x:c>
      <x:c r="C12" s="14" t="s">
        <x:v>307</x:v>
      </x:c>
      <x:c r="D12" s="14" t="s">
        <x:v>308</x:v>
      </x:c>
      <x:c r="E12" s="14" t="s">
        <x:v>300</x:v>
      </x:c>
    </x:row>
    <x:row r="13">
      <x:c r="A13" s="14" t="s">
        <x:v>309</x:v>
      </x:c>
      <x:c r="B13" s="14" t="s">
        <x:v>310</x:v>
      </x:c>
      <x:c r="C13" s="14" t="s">
        <x:v>311</x:v>
      </x:c>
      <x:c r="D13" s="14" t="s">
        <x:v>312</x:v>
      </x:c>
      <x:c r="E13" s="14" t="s">
        <x:v>300</x:v>
      </x:c>
    </x:row>
    <x:row r="14">
      <x:c r="A14" s="14" t="s">
        <x:v>313</x:v>
      </x:c>
      <x:c r="B14" s="14" t="s">
        <x:v>314</x:v>
      </x:c>
      <x:c r="C14" s="14" t="s">
        <x:v>315</x:v>
      </x:c>
      <x:c r="D14" s="14" t="s">
        <x:v>316</x:v>
      </x:c>
      <x:c r="E14" s="14" t="s">
        <x:v>300</x:v>
      </x:c>
    </x:row>
    <x:row r="15">
      <x:c r="A15" s="14" t="s">
        <x:v>317</x:v>
      </x:c>
      <x:c r="B15" s="14" t="s">
        <x:v>318</x:v>
      </x:c>
      <x:c r="C15" s="14" t="s">
        <x:v>319</x:v>
      </x:c>
      <x:c r="D15" s="14" t="s">
        <x:v>320</x:v>
      </x:c>
      <x:c r="E15" s="14" t="s">
        <x:v>300</x:v>
      </x:c>
    </x:row>
    <x:row r="16">
      <x:c r="A16" s="14" t="s">
        <x:v>321</x:v>
      </x:c>
      <x:c r="B16" s="14" t="s">
        <x:v>322</x:v>
      </x:c>
      <x:c r="C16" s="14" t="s">
        <x:v>323</x:v>
      </x:c>
      <x:c r="D16" s="14" t="s">
        <x:v>324</x:v>
      </x:c>
      <x:c r="E16" s="14" t="s">
        <x:v>300</x:v>
      </x:c>
    </x:row>
    <x:row r="17">
      <x:c r="A17" s="14" t="s">
        <x:v>325</x:v>
      </x:c>
      <x:c r="B17" s="14" t="s">
        <x:v>326</x:v>
      </x:c>
      <x:c r="C17" s="14" t="s">
        <x:v>327</x:v>
      </x:c>
      <x:c r="D17" s="14" t="s">
        <x:v>328</x:v>
      </x:c>
      <x:c r="E17" s="14" t="s">
        <x:v>300</x:v>
      </x:c>
    </x:row>
    <x:row r="18">
      <x:c r="A18" s="14" t="s">
        <x:v>329</x:v>
      </x:c>
      <x:c r="B18" s="14" t="s">
        <x:v>330</x:v>
      </x:c>
      <x:c r="C18" s="14" t="s">
        <x:v>331</x:v>
      </x:c>
      <x:c r="D18" s="14" t="s">
        <x:v>332</x:v>
      </x:c>
      <x:c r="E18" s="14" t="s">
        <x:v>300</x:v>
      </x:c>
    </x:row>
    <x:row r="19">
      <x:c r="A19" s="14" t="s">
        <x:v>333</x:v>
      </x:c>
      <x:c r="B19" s="14" t="s">
        <x:v>334</x:v>
      </x:c>
      <x:c r="C19" s="14" t="s">
        <x:v>335</x:v>
      </x:c>
      <x:c r="D19" s="14" t="s">
        <x:v>336</x:v>
      </x:c>
      <x:c r="E19" s="14" t="s">
        <x:v>300</x:v>
      </x:c>
    </x:row>
    <x:row r="20">
      <x:c r="A20" s="14" t="s">
        <x:v>337</x:v>
      </x:c>
      <x:c r="B20" s="14" t="s">
        <x:v>338</x:v>
      </x:c>
      <x:c r="C20" s="14" t="s">
        <x:v>339</x:v>
      </x:c>
      <x:c r="D20" s="14" t="s">
        <x:v>340</x:v>
      </x:c>
      <x:c r="E20" s="14" t="s">
        <x:v>300</x:v>
      </x:c>
    </x:row>
    <x:row r="21">
      <x:c r="A21" s="14" t="s">
        <x:v>341</x:v>
      </x:c>
      <x:c r="B21" s="14" t="s">
        <x:v>342</x:v>
      </x:c>
      <x:c r="C21" s="14" t="s">
        <x:v>343</x:v>
      </x:c>
      <x:c r="D21" s="14" t="s">
        <x:v>344</x:v>
      </x:c>
      <x:c r="E21" s="14" t="s">
        <x:v>300</x:v>
      </x:c>
    </x:row>
    <x:row r="23" ht="30" customHeight="1">
      <x:c r="A23" s="13" t="s">
        <x:v>345</x:v>
      </x:c>
      <x:c r="B23" s="13" t="s">
        <x:v>346</x:v>
      </x:c>
      <x:c r="C23" s="13" t="s">
        <x:v>347</x:v>
      </x:c>
      <x:c r="D23" s="13" t="s">
        <x:v>348</x:v>
      </x:c>
      <x:c r="E23" s="13" t="s">
        <x:v>349</x:v>
      </x:c>
      <x:c r="F23" s="13" t="s">
        <x:v>350</x:v>
      </x:c>
      <x:c r="G23" s="13" t="s">
        <x:v>351</x:v>
      </x:c>
      <x:c r="H23" s="13" t="s">
        <x:v>352</x:v>
      </x:c>
    </x:row>
    <x:row r="24">
      <x:c r="A24" s="14" t="s">
        <x:v>353</x:v>
      </x:c>
      <x:c r="B24" s="14" t="s">
        <x:v>354</x:v>
      </x:c>
      <x:c r="C24" s="14" t="s">
        <x:v>355</x:v>
      </x:c>
      <x:c r="D24" s="14" t="s">
        <x:v>356</x:v>
      </x:c>
      <x:c r="E24" s="14" t="s">
        <x:v>357</x:v>
      </x:c>
      <x:c r="F24" s="14" t="s">
        <x:v>358</x:v>
      </x:c>
      <x:c r="G24" s="14" t="s">
        <x:v>359</x:v>
      </x:c>
      <x:c r="H24" s="14" t="s">
        <x:v>360</x:v>
      </x:c>
    </x:row>
    <x:row r="25">
      <x:c r="A25" s="14" t="s">
        <x:v>361</x:v>
      </x:c>
      <x:c r="B25" s="14" t="s">
        <x:v>362</x:v>
      </x:c>
      <x:c r="C25" s="14" t="s">
        <x:v>363</x:v>
      </x:c>
      <x:c r="D25" s="14" t="s">
        <x:v>364</x:v>
      </x:c>
      <x:c r="E25" s="14" t="s">
        <x:v>365</x:v>
      </x:c>
      <x:c r="F25" s="14" t="s">
        <x:v>366</x:v>
      </x:c>
      <x:c r="G25" s="14" t="s">
        <x:v>367</x:v>
      </x:c>
      <x:c r="H25" s="14" t="s">
        <x:v>360</x:v>
      </x:c>
    </x:row>
    <x:row r="26">
      <x:c r="A26" s="14" t="s">
        <x:v>368</x:v>
      </x:c>
      <x:c r="B26" s="14" t="s">
        <x:v>369</x:v>
      </x:c>
      <x:c r="C26" s="14" t="s">
        <x:v>370</x:v>
      </x:c>
      <x:c r="D26" s="14" t="s">
        <x:v>371</x:v>
      </x:c>
      <x:c r="E26" s="14" t="s">
        <x:v>372</x:v>
      </x:c>
      <x:c r="F26" s="14" t="s">
        <x:v>373</x:v>
      </x:c>
      <x:c r="G26" s="14" t="s">
        <x:v>374</x:v>
      </x:c>
      <x:c r="H26" s="14" t="s">
        <x:v>360</x:v>
      </x:c>
    </x:row>
    <x:row r="27">
      <x:c r="A27" s="14" t="s">
        <x:v>375</x:v>
      </x:c>
      <x:c r="B27" s="14" t="s">
        <x:v>376</x:v>
      </x:c>
      <x:c r="C27" s="14" t="s">
        <x:v>377</x:v>
      </x:c>
      <x:c r="D27" s="14" t="s">
        <x:v>378</x:v>
      </x:c>
      <x:c r="E27" s="14" t="s">
        <x:v>379</x:v>
      </x:c>
      <x:c r="F27" s="14" t="s">
        <x:v>380</x:v>
      </x:c>
      <x:c r="G27" s="14" t="s">
        <x:v>278</x:v>
      </x:c>
      <x:c r="H27" s="14" t="s">
        <x:v>360</x:v>
      </x:c>
    </x:row>
    <x:row r="28">
      <x:c r="A28" s="14" t="s">
        <x:v>381</x:v>
      </x:c>
      <x:c r="B28" s="14" t="s">
        <x:v>382</x:v>
      </x:c>
      <x:c r="C28" s="14" t="s">
        <x:v>383</x:v>
      </x:c>
      <x:c r="D28" s="14" t="s">
        <x:v>384</x:v>
      </x:c>
      <x:c r="E28" s="14" t="s">
        <x:v>385</x:v>
      </x:c>
      <x:c r="F28" s="14" t="s">
        <x:v>386</x:v>
      </x:c>
      <x:c r="G28" s="14" t="s">
        <x:v>387</x:v>
      </x:c>
      <x:c r="H28" s="14" t="s">
        <x:v>360</x:v>
      </x:c>
    </x:row>
    <x:row r="29">
      <x:c r="A29" s="14" t="s">
        <x:v>388</x:v>
      </x:c>
      <x:c r="B29" s="14" t="s">
        <x:v>389</x:v>
      </x:c>
      <x:c r="C29" s="14" t="s">
        <x:v>390</x:v>
      </x:c>
      <x:c r="D29" s="14" t="s">
        <x:v>391</x:v>
      </x:c>
      <x:c r="E29" s="14" t="s">
        <x:v>392</x:v>
      </x:c>
      <x:c r="F29" s="14" t="s">
        <x:v>393</x:v>
      </x:c>
      <x:c r="G29" s="14" t="s">
        <x:v>394</x:v>
      </x:c>
      <x:c r="H29" s="14" t="s">
        <x:v>360</x:v>
      </x:c>
    </x:row>
    <x:row r="30">
      <x:c r="A30" s="14" t="s">
        <x:v>395</x:v>
      </x:c>
      <x:c r="B30" s="14" t="s">
        <x:v>396</x:v>
      </x:c>
      <x:c r="C30" s="14" t="s">
        <x:v>397</x:v>
      </x:c>
      <x:c r="D30" s="14" t="s">
        <x:v>398</x:v>
      </x:c>
      <x:c r="E30" s="14" t="s">
        <x:v>399</x:v>
      </x:c>
      <x:c r="F30" s="14" t="s">
        <x:v>400</x:v>
      </x:c>
      <x:c r="G30" s="14" t="s">
        <x:v>401</x:v>
      </x:c>
      <x:c r="H30" s="14" t="s">
        <x:v>360</x:v>
      </x:c>
    </x:row>
    <x:row r="32" ht="30" customHeight="1">
      <x:c r="A32" s="13" t="s">
        <x:v>402</x:v>
      </x:c>
      <x:c r="B32" s="13" t="s">
        <x:v>403</x:v>
      </x:c>
      <x:c r="C32" s="13" t="s">
        <x:v>404</x:v>
      </x:c>
      <x:c r="D32" s="13" t="s">
        <x:v>405</x:v>
      </x:c>
      <x:c r="E32" s="13" t="s">
        <x:v>406</x:v>
      </x:c>
      <x:c r="F32" s="13" t="s">
        <x:v>407</x:v>
      </x:c>
      <x:c r="G32" s="13" t="s">
        <x:v>408</x:v>
      </x:c>
      <x:c r="H32" s="13" t="s">
        <x:v>409</x:v>
      </x:c>
    </x:row>
    <x:row r="33">
      <x:c r="A33" s="14" t="s">
        <x:v>410</x:v>
      </x:c>
      <x:c r="B33" s="14" t="s">
        <x:v>411</x:v>
      </x:c>
      <x:c r="C33" s="14" t="s">
        <x:v>412</x:v>
      </x:c>
      <x:c r="D33" s="14" t="s">
        <x:v>413</x:v>
      </x:c>
      <x:c r="E33" s="14" t="s">
        <x:v>414</x:v>
      </x:c>
      <x:c r="F33" s="14" t="s">
        <x:v>415</x:v>
      </x:c>
      <x:c r="G33" s="14" t="s">
        <x:v>416</x:v>
      </x:c>
      <x:c r="H33" s="14" t="s">
        <x:v>417</x:v>
      </x:c>
    </x:row>
    <x:row r="34">
      <x:c r="A34" s="14" t="s">
        <x:v>418</x:v>
      </x:c>
      <x:c r="B34" s="14" t="s">
        <x:v>419</x:v>
      </x:c>
      <x:c r="C34" s="14" t="s">
        <x:v>420</x:v>
      </x:c>
      <x:c r="D34" s="14" t="s">
        <x:v>413</x:v>
      </x:c>
      <x:c r="E34" s="14" t="s">
        <x:v>421</x:v>
      </x:c>
      <x:c r="F34" s="14" t="s">
        <x:v>422</x:v>
      </x:c>
      <x:c r="G34" s="14" t="s">
        <x:v>416</x:v>
      </x:c>
      <x:c r="H34" s="14" t="s">
        <x:v>423</x:v>
      </x:c>
    </x:row>
    <x:row r="35">
      <x:c r="A35" s="14" t="s">
        <x:v>424</x:v>
      </x:c>
      <x:c r="B35" s="14" t="s">
        <x:v>425</x:v>
      </x:c>
      <x:c r="C35" s="14" t="s">
        <x:v>426</x:v>
      </x:c>
      <x:c r="D35" s="14" t="s">
        <x:v>413</x:v>
      </x:c>
      <x:c r="E35" s="14" t="s">
        <x:v>427</x:v>
      </x:c>
      <x:c r="F35" s="14" t="s">
        <x:v>428</x:v>
      </x:c>
      <x:c r="G35" s="14" t="s">
        <x:v>416</x:v>
      </x:c>
      <x:c r="H35" s="14" t="s">
        <x:v>429</x:v>
      </x:c>
    </x:row>
    <x:row r="36">
      <x:c r="A36" s="14" t="s">
        <x:v>430</x:v>
      </x:c>
      <x:c r="B36" s="14" t="s">
        <x:v>431</x:v>
      </x:c>
      <x:c r="C36" s="14" t="s">
        <x:v>432</x:v>
      </x:c>
      <x:c r="D36" s="14" t="s">
        <x:v>413</x:v>
      </x:c>
      <x:c r="E36" s="14" t="s">
        <x:v>421</x:v>
      </x:c>
      <x:c r="F36" s="14" t="s">
        <x:v>433</x:v>
      </x:c>
      <x:c r="G36" s="14" t="s">
        <x:v>434</x:v>
      </x:c>
      <x:c r="H36" s="14" t="s">
        <x:v>435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4" customWidth="1"/>
    <x:col min="2" max="3" width="15" customWidth="1"/>
    <x:col min="4" max="7" width="11" customWidth="1"/>
    <x:col min="8" max="10" width="17" customWidth="1"/>
    <x:col min="11" max="23" width="14" customWidth="1"/>
  </x:cols>
  <x:sheetData>
    <x:row r="1" ht="31" customHeight="1">
      <x:c r="A1" s="35" t="s">
        <x:v>436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</x:row>
    <x:row r="2" ht="28" customHeight="1">
      <x:c r="A2" s="36" t="s">
        <x:v>437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8"/>
    </x:row>
    <x:row r="4" ht="23">
      <x:c r="A4" s="15" t="s">
        <x:v>438</x:v>
      </x:c>
      <x:c r="B4" s="15" t="s">
        <x:v>439</x:v>
      </x:c>
      <x:c r="C4" s="15" t="s">
        <x:v>440</x:v>
      </x:c>
      <x:c r="D4" s="15" t="s">
        <x:v>441</x:v>
      </x:c>
      <x:c r="E4" s="15" t="s">
        <x:v>442</x:v>
      </x:c>
      <x:c r="F4" s="15" t="s">
        <x:v>443</x:v>
      </x:c>
      <x:c r="G4" s="15" t="s">
        <x:v>444</x:v>
      </x:c>
      <x:c r="H4" s="15" t="s">
        <x:v>445</x:v>
      </x:c>
      <x:c r="I4" s="15" t="s">
        <x:v>446</x:v>
      </x:c>
      <x:c r="J4" s="15" t="s">
        <x:v>447</x:v>
      </x:c>
      <x:c r="K4" s="15" t="s">
        <x:v>448</x:v>
      </x:c>
    </x:row>
    <x:row r="5" ht="14">
      <x:c r="A5" s="16" t="n">
        <x:f>COUNTA(A10:A263)</x:f>
        <x:v>254</x:v>
      </x:c>
      <x:c r="B5" s="17" t="n">
        <x:f>MIN(A10:A263)</x:f>
        <x:v>45839</x:v>
      </x:c>
      <x:c r="C5" s="17" t="n">
        <x:f>MAX(A10:A263)</x:f>
        <x:v>46203</x:v>
      </x:c>
      <x:c r="D5" s="16" t="n">
        <x:f>SUMPRODUCT(1*(A11:A263=A10:A262))</x:f>
        <x:v>0</x:v>
      </x:c>
      <x:c r="E5" s="16" t="n">
        <x:f>COUNTBLANK(A10:J263)</x:f>
        <x:v>0</x:v>
      </x:c>
      <x:c r="F5" s="16" t="n">
        <x:f>SUMPRODUCT(1*(E10:E263&lt;D10:D263))+SUMPRODUCT(1*(E10:E263&lt;G10:G263))+SUMPRODUCT(1*(F10:F263&gt;D10:D263))+SUMPRODUCT(1*(F10:F263&gt;G10:G263))</x:f>
        <x:v>0</x:v>
      </x:c>
      <x:c r="G5" s="18" t="n">
        <x:f>MAX(W10:W263)</x:f>
        <x:v>0.004954359999942426</x:v>
      </x:c>
      <x:c r="H5" s="19" t="n">
        <x:f>MAX(H10:H263)</x:f>
        <x:v>13650655</x:v>
      </x:c>
      <x:c r="I5" s="20" t="n">
        <x:f>CORREL(G10:G263,H10:H263)</x:f>
        <x:v>-0.04225614377873514</x:v>
      </x:c>
      <x:c r="J5" s="20" t="n">
        <x:f>CORREL(L11:L263,H11:H263)</x:f>
        <x:v>0.6189395539740468</x:v>
      </x:c>
      <x:c r="K5" s="16" t="str">
        <x:f>IF(AND(A5=254,D5=0,E5=0,F5=0,G5&lt;0.02),"PASS","CHECK")</x:f>
        <x:v>PASS</x:v>
      </x:c>
    </x:row>
    <x:row r="9" ht="30" customHeight="1">
      <x:c r="A9" s="13" t="s">
        <x:v>2</x:v>
      </x:c>
      <x:c r="B9" s="13" t="s">
        <x:v>0</x:v>
      </x:c>
      <x:c r="C9" s="13" t="s">
        <x:v>449</x:v>
      </x:c>
      <x:c r="D9" s="13" t="s">
        <x:v>3</x:v>
      </x:c>
      <x:c r="E9" s="13" t="s">
        <x:v>4</x:v>
      </x:c>
      <x:c r="F9" s="13" t="s">
        <x:v>5</x:v>
      </x:c>
      <x:c r="G9" s="13" t="s">
        <x:v>6</x:v>
      </x:c>
      <x:c r="H9" s="13" t="s">
        <x:v>7</x:v>
      </x:c>
      <x:c r="I9" s="13" t="s">
        <x:v>450</x:v>
      </x:c>
      <x:c r="J9" s="13" t="s">
        <x:v>9</x:v>
      </x:c>
      <x:c r="K9" s="13" t="s">
        <x:v>451</x:v>
      </x:c>
      <x:c r="L9" s="13" t="s">
        <x:v>452</x:v>
      </x:c>
      <x:c r="M9" s="13" t="s">
        <x:v>453</x:v>
      </x:c>
      <x:c r="N9" s="13" t="s">
        <x:v>454</x:v>
      </x:c>
      <x:c r="O9" s="13" t="s">
        <x:v>455</x:v>
      </x:c>
      <x:c r="P9" s="13" t="s">
        <x:v>456</x:v>
      </x:c>
      <x:c r="Q9" s="13" t="s">
        <x:v>457</x:v>
      </x:c>
      <x:c r="R9" s="13" t="s">
        <x:v>458</x:v>
      </x:c>
      <x:c r="S9" s="13" t="s">
        <x:v>459</x:v>
      </x:c>
      <x:c r="T9" s="13" t="s">
        <x:v>460</x:v>
      </x:c>
      <x:c r="U9" s="13" t="s">
        <x:v>461</x:v>
      </x:c>
      <x:c r="V9" s="13" t="s">
        <x:v>462</x:v>
      </x:c>
      <x:c r="W9" s="13" t="s">
        <x:v>463</x:v>
      </x:c>
    </x:row>
    <x:row r="10">
      <x:c r="A10" s="21" t="n">
        <x:f>DATE(VALUE(RIGHT('Price History'!C255,4)),VALUE(MID('Price History'!C255,4,2)),VALUE(LEFT('Price History'!C255,2)))</x:f>
        <x:v>45839</x:v>
      </x:c>
      <x:c r="B10" s="14" t="str">
        <x:f>'Price History'!A255</x:f>
        <x:v>IPH</x:v>
      </x:c>
      <x:c r="C10" s="14" t="str">
        <x:f>'Price History'!B255</x:f>
        <x:v>IPH Limited</x:v>
      </x:c>
      <x:c r="D10" s="22" t="n">
        <x:f>'Price History'!D255</x:f>
        <x:v>4.61</x:v>
      </x:c>
      <x:c r="E10" s="22" t="n">
        <x:f>'Price History'!E255</x:f>
        <x:v>4.65</x:v>
      </x:c>
      <x:c r="F10" s="22" t="n">
        <x:f>'Price History'!F255</x:f>
        <x:v>4.58</x:v>
      </x:c>
      <x:c r="G10" s="22" t="n">
        <x:f>'Price History'!G255</x:f>
        <x:v>4.61</x:v>
      </x:c>
      <x:c r="H10" s="23" t="n">
        <x:f>'Price History'!H255</x:f>
        <x:v>1028917</x:v>
      </x:c>
      <x:c r="I10" s="24" t="n">
        <x:f>'Price History'!I255</x:f>
        <x:v>1201.11</x:v>
      </x:c>
      <x:c r="J10" s="23" t="n">
        <x:f>'Price History'!J255</x:f>
        <x:v>260544352</x:v>
      </x:c>
      <x:c r="K10" s="25" t="str">
        <x:f>""</x:f>
      </x:c>
      <x:c r="L10" s="25" t="str">
        <x:f>""</x:f>
      </x:c>
      <x:c r="M10" s="22" t="n">
        <x:f t="shared" ref="M10:M73" si="0">E10-F10</x:f>
        <x:v>0.07000000000000028</x:v>
      </x:c>
      <x:c r="N10" s="22" t="str">
        <x:f>IF(COUNT(G10:G10)&lt;20,"",AVERAGE(G10:G10))</x:f>
      </x:c>
      <x:c r="O10" s="22" t="str">
        <x:f>IF(COUNT(G10:G10)&lt;50,"",AVERAGE(G10:G10))</x:f>
      </x:c>
      <x:c r="P10" s="22" t="n">
        <x:f>MAX($G$10:G10)</x:f>
        <x:v>4.61</x:v>
      </x:c>
      <x:c r="Q10" s="25" t="n">
        <x:f t="shared" ref="Q10:Q73" si="1">G10/P10-1</x:f>
        <x:v>0</x:v>
      </x:c>
      <x:c r="R10" s="24" t="n">
        <x:f t="shared" ref="R10:R73" si="2">G10*J10/1000000</x:f>
        <x:v>1201.10946272</x:v>
      </x:c>
      <x:c r="S10" s="26" t="n">
        <x:f t="shared" ref="S10:S73" si="3">I10-R10</x:f>
        <x:v>0.0005372799998895061</x:v>
      </x:c>
      <x:c r="T10" s="27" t="n">
        <x:f t="shared" ref="T10:T73" si="4">G10/$G$10*100</x:f>
        <x:v>100</x:v>
      </x:c>
      <x:c r="U10" s="27" t="n">
        <x:f t="shared" ref="U10:U73" si="5">J10/$J$10*100</x:f>
        <x:v>100</x:v>
      </x:c>
      <x:c r="V10" s="27" t="n">
        <x:f t="shared" ref="V10:V73" si="6">I10/$I$10*100</x:f>
        <x:v>100</x:v>
      </x:c>
      <x:c r="W10" s="26" t="n">
        <x:f t="shared" ref="W10:W73" si="7">ABS(S10)</x:f>
        <x:v>0.0005372799998895061</x:v>
      </x:c>
    </x:row>
    <x:row r="11">
      <x:c r="A11" s="21" t="n">
        <x:f>DATE(VALUE(RIGHT('Price History'!C254,4)),VALUE(MID('Price History'!C254,4,2)),VALUE(LEFT('Price History'!C254,2)))</x:f>
        <x:v>45840</x:v>
      </x:c>
      <x:c r="B11" s="14" t="str">
        <x:f>'Price History'!A254</x:f>
        <x:v>IPH</x:v>
      </x:c>
      <x:c r="C11" s="14" t="str">
        <x:f>'Price History'!B254</x:f>
        <x:v>IPH Limited</x:v>
      </x:c>
      <x:c r="D11" s="22" t="n">
        <x:f>'Price History'!D254</x:f>
        <x:v>4.67</x:v>
      </x:c>
      <x:c r="E11" s="22" t="n">
        <x:f>'Price History'!E254</x:f>
        <x:v>4.74</x:v>
      </x:c>
      <x:c r="F11" s="22" t="n">
        <x:f>'Price History'!F254</x:f>
        <x:v>4.65</x:v>
      </x:c>
      <x:c r="G11" s="22" t="n">
        <x:f>'Price History'!G254</x:f>
        <x:v>4.66</x:v>
      </x:c>
      <x:c r="H11" s="23" t="n">
        <x:f>'Price History'!H254</x:f>
        <x:v>947965</x:v>
      </x:c>
      <x:c r="I11" s="24" t="n">
        <x:f>'Price History'!I254</x:f>
        <x:v>1214.14</x:v>
      </x:c>
      <x:c r="J11" s="23" t="n">
        <x:f>'Price History'!J254</x:f>
        <x:v>260544352</x:v>
      </x:c>
      <x:c r="K11" s="25" t="n">
        <x:f t="shared" ref="K11:K74" si="8">IFERROR(G11/G10-1,"")</x:f>
        <x:v>0.010845986984815648</x:v>
      </x:c>
      <x:c r="L11" s="25" t="n">
        <x:f t="shared" ref="L11:L74" si="9">ABS(K11)</x:f>
        <x:v>0.010845986984815648</x:v>
      </x:c>
      <x:c r="M11" s="22">
        <x:f t="shared" si="0"/>
        <x:v>8.9999999999999858E-2</x:v>
      </x:c>
      <x:c r="N11" s="22" t="str">
        <x:f>IF(COUNT(G10:G11)&lt;20,"",AVERAGE(G10:G11))</x:f>
      </x:c>
      <x:c r="O11" s="22" t="str">
        <x:f>IF(COUNT(G10:G11)&lt;50,"",AVERAGE(G10:G11))</x:f>
      </x:c>
      <x:c r="P11" s="22" t="n">
        <x:f>MAX($G$10:G11)</x:f>
        <x:v>4.66</x:v>
      </x:c>
      <x:c r="Q11" s="25">
        <x:f t="shared" si="1"/>
        <x:v>0</x:v>
      </x:c>
      <x:c r="R11" s="24">
        <x:f t="shared" si="2"/>
        <x:v>1214.1366803199999</x:v>
      </x:c>
      <x:c r="S11" s="26">
        <x:f t="shared" si="3"/>
        <x:v>3.3196800002315285E-3</x:v>
      </x:c>
      <x:c r="T11" s="27">
        <x:f t="shared" si="4"/>
        <x:v>101.08459869848157</x:v>
      </x:c>
      <x:c r="U11" s="27">
        <x:f t="shared" si="5"/>
        <x:v>100</x:v>
      </x:c>
      <x:c r="V11" s="27">
        <x:f t="shared" si="6"/>
        <x:v>101.08482986570758</x:v>
      </x:c>
      <x:c r="W11" s="26">
        <x:f t="shared" si="7"/>
        <x:v>3.3196800002315285E-3</x:v>
      </x:c>
    </x:row>
    <x:row r="12">
      <x:c r="A12" s="21" t="n">
        <x:f>DATE(VALUE(RIGHT('Price History'!C253,4)),VALUE(MID('Price History'!C253,4,2)),VALUE(LEFT('Price History'!C253,2)))</x:f>
        <x:v>45841</x:v>
      </x:c>
      <x:c r="B12" s="14" t="str">
        <x:f>'Price History'!A253</x:f>
        <x:v>IPH</x:v>
      </x:c>
      <x:c r="C12" s="14" t="str">
        <x:f>'Price History'!B253</x:f>
        <x:v>IPH Limited</x:v>
      </x:c>
      <x:c r="D12" s="22" t="n">
        <x:f>'Price History'!D253</x:f>
        <x:v>4.69</x:v>
      </x:c>
      <x:c r="E12" s="22" t="n">
        <x:f>'Price History'!E253</x:f>
        <x:v>4.74</x:v>
      </x:c>
      <x:c r="F12" s="22" t="n">
        <x:f>'Price History'!F253</x:f>
        <x:v>4.66</x:v>
      </x:c>
      <x:c r="G12" s="22" t="n">
        <x:f>'Price History'!G253</x:f>
        <x:v>4.72</x:v>
      </x:c>
      <x:c r="H12" s="23" t="n">
        <x:f>'Price History'!H253</x:f>
        <x:v>645827</x:v>
      </x:c>
      <x:c r="I12" s="24" t="n">
        <x:f>'Price History'!I253</x:f>
        <x:v>1229.77</x:v>
      </x:c>
      <x:c r="J12" s="23" t="n">
        <x:f>'Price History'!J253</x:f>
        <x:v>260544352</x:v>
      </x:c>
      <x:c r="K12" s="25">
        <x:f t="shared" si="8"/>
        <x:v>1.2875536480686511E-2</x:v>
      </x:c>
      <x:c r="L12" s="25">
        <x:f t="shared" si="9"/>
        <x:v>1.2875536480686511E-2</x:v>
      </x:c>
      <x:c r="M12" s="22">
        <x:f t="shared" si="0"/>
        <x:v>8.0000000000000071E-2</x:v>
      </x:c>
      <x:c r="N12" s="22" t="str">
        <x:f>IF(COUNT(G10:G12)&lt;20,"",AVERAGE(G10:G12))</x:f>
      </x:c>
      <x:c r="O12" s="22" t="str">
        <x:f>IF(COUNT(G10:G12)&lt;50,"",AVERAGE(G10:G12))</x:f>
      </x:c>
      <x:c r="P12" s="22" t="n">
        <x:f>MAX($G$10:G12)</x:f>
        <x:v>4.72</x:v>
      </x:c>
      <x:c r="Q12" s="25">
        <x:f t="shared" si="1"/>
        <x:v>0</x:v>
      </x:c>
      <x:c r="R12" s="24">
        <x:f t="shared" si="2"/>
        <x:v>1229.7693414399998</x:v>
      </x:c>
      <x:c r="S12" s="26">
        <x:f t="shared" si="3"/>
        <x:v>6.5856000014719029E-4</x:v>
      </x:c>
      <x:c r="T12" s="27">
        <x:f t="shared" si="4"/>
        <x:v>102.38611713665942</x:v>
      </x:c>
      <x:c r="U12" s="27">
        <x:f t="shared" si="5"/>
        <x:v>100</x:v>
      </x:c>
      <x:c r="V12" s="27">
        <x:f t="shared" si="6"/>
        <x:v>102.38612616662921</x:v>
      </x:c>
      <x:c r="W12" s="26">
        <x:f t="shared" si="7"/>
        <x:v>6.5856000014719029E-4</x:v>
      </x:c>
    </x:row>
    <x:row r="13">
      <x:c r="A13" s="21" t="n">
        <x:f>DATE(VALUE(RIGHT('Price History'!C252,4)),VALUE(MID('Price History'!C252,4,2)),VALUE(LEFT('Price History'!C252,2)))</x:f>
        <x:v>45842</x:v>
      </x:c>
      <x:c r="B13" s="14" t="str">
        <x:f>'Price History'!A252</x:f>
        <x:v>IPH</x:v>
      </x:c>
      <x:c r="C13" s="14" t="str">
        <x:f>'Price History'!B252</x:f>
        <x:v>IPH Limited</x:v>
      </x:c>
      <x:c r="D13" s="22" t="n">
        <x:f>'Price History'!D252</x:f>
        <x:v>4.74</x:v>
      </x:c>
      <x:c r="E13" s="22" t="n">
        <x:f>'Price History'!E252</x:f>
        <x:v>4.8</x:v>
      </x:c>
      <x:c r="F13" s="22" t="n">
        <x:f>'Price History'!F252</x:f>
        <x:v>4.71</x:v>
      </x:c>
      <x:c r="G13" s="22" t="n">
        <x:f>'Price History'!G252</x:f>
        <x:v>4.71</x:v>
      </x:c>
      <x:c r="H13" s="23" t="n">
        <x:f>'Price History'!H252</x:f>
        <x:v>643053</x:v>
      </x:c>
      <x:c r="I13" s="24" t="n">
        <x:f>'Price History'!I252</x:f>
        <x:v>1227.16</x:v>
      </x:c>
      <x:c r="J13" s="23" t="n">
        <x:f>'Price History'!J252</x:f>
        <x:v>260544352</x:v>
      </x:c>
      <x:c r="K13" s="25">
        <x:f t="shared" si="8"/>
        <x:v>-2.1186440677966045E-3</x:v>
      </x:c>
      <x:c r="L13" s="25">
        <x:f t="shared" si="9"/>
        <x:v>2.1186440677966045E-3</x:v>
      </x:c>
      <x:c r="M13" s="22">
        <x:f t="shared" si="0"/>
        <x:v>8.9999999999999858E-2</x:v>
      </x:c>
      <x:c r="N13" s="22" t="str">
        <x:f>IF(COUNT(G10:G13)&lt;20,"",AVERAGE(G10:G13))</x:f>
      </x:c>
      <x:c r="O13" s="22" t="str">
        <x:f>IF(COUNT(G10:G13)&lt;50,"",AVERAGE(G10:G13))</x:f>
      </x:c>
      <x:c r="P13" s="22" t="n">
        <x:f>MAX($G$10:G13)</x:f>
        <x:v>4.72</x:v>
      </x:c>
      <x:c r="Q13" s="25">
        <x:f t="shared" si="1"/>
        <x:v>-2.1186440677966045E-3</x:v>
      </x:c>
      <x:c r="R13" s="24">
        <x:f t="shared" si="2"/>
        <x:v>1227.1638979200002</x:v>
      </x:c>
      <x:c r="S13" s="26">
        <x:f t="shared" si="3"/>
        <x:v>-3.8979200000994751E-3</x:v>
      </x:c>
      <x:c r="T13" s="27">
        <x:f t="shared" si="4"/>
        <x:v>102.16919739696311</x:v>
      </x:c>
      <x:c r="U13" s="27">
        <x:f t="shared" si="5"/>
        <x:v>100</x:v>
      </x:c>
      <x:c r="V13" s="27">
        <x:f t="shared" si="6"/>
        <x:v>102.16882716820277</x:v>
      </x:c>
      <x:c r="W13" s="26">
        <x:f t="shared" si="7"/>
        <x:v>3.8979200000994751E-3</x:v>
      </x:c>
    </x:row>
    <x:row r="14">
      <x:c r="A14" s="21" t="n">
        <x:f>DATE(VALUE(RIGHT('Price History'!C251,4)),VALUE(MID('Price History'!C251,4,2)),VALUE(LEFT('Price History'!C251,2)))</x:f>
        <x:v>45845</x:v>
      </x:c>
      <x:c r="B14" s="14" t="str">
        <x:f>'Price History'!A251</x:f>
        <x:v>IPH</x:v>
      </x:c>
      <x:c r="C14" s="14" t="str">
        <x:f>'Price History'!B251</x:f>
        <x:v>IPH Limited</x:v>
      </x:c>
      <x:c r="D14" s="22" t="n">
        <x:f>'Price History'!D251</x:f>
        <x:v>4.78</x:v>
      </x:c>
      <x:c r="E14" s="22" t="n">
        <x:f>'Price History'!E251</x:f>
        <x:v>4.885</x:v>
      </x:c>
      <x:c r="F14" s="22" t="n">
        <x:f>'Price History'!F251</x:f>
        <x:v>4.755</x:v>
      </x:c>
      <x:c r="G14" s="22" t="n">
        <x:f>'Price History'!G251</x:f>
        <x:v>4.85</x:v>
      </x:c>
      <x:c r="H14" s="23" t="n">
        <x:f>'Price History'!H251</x:f>
        <x:v>1421493</x:v>
      </x:c>
      <x:c r="I14" s="24" t="n">
        <x:f>'Price History'!I251</x:f>
        <x:v>1263.64</x:v>
      </x:c>
      <x:c r="J14" s="23" t="n">
        <x:f>'Price History'!J251</x:f>
        <x:v>260544352</x:v>
      </x:c>
      <x:c r="K14" s="25">
        <x:f t="shared" si="8"/>
        <x:v>2.9723991507430991E-2</x:v>
      </x:c>
      <x:c r="L14" s="25">
        <x:f t="shared" si="9"/>
        <x:v>2.9723991507430991E-2</x:v>
      </x:c>
      <x:c r="M14" s="22">
        <x:f t="shared" si="0"/>
        <x:v>0.12999999999999989</x:v>
      </x:c>
      <x:c r="N14" s="22" t="str">
        <x:f>IF(COUNT(G10:G14)&lt;20,"",AVERAGE(G10:G14))</x:f>
      </x:c>
      <x:c r="O14" s="22" t="str">
        <x:f>IF(COUNT(G10:G14)&lt;50,"",AVERAGE(G10:G14))</x:f>
      </x:c>
      <x:c r="P14" s="22" t="n">
        <x:f>MAX($G$10:G14)</x:f>
        <x:v>4.85</x:v>
      </x:c>
      <x:c r="Q14" s="25">
        <x:f t="shared" si="1"/>
        <x:v>0</x:v>
      </x:c>
      <x:c r="R14" s="24">
        <x:f t="shared" si="2"/>
        <x:v>1263.6401071999999</x:v>
      </x:c>
      <x:c r="S14" s="26">
        <x:f t="shared" si="3"/>
        <x:v>-1.0719999977482075E-4</x:v>
      </x:c>
      <x:c r="T14" s="27">
        <x:f t="shared" si="4"/>
        <x:v>105.20607375271148</x:v>
      </x:c>
      <x:c r="U14" s="27">
        <x:f t="shared" si="5"/>
        <x:v>100</x:v>
      </x:c>
      <x:c r="V14" s="27">
        <x:f t="shared" si="6"/>
        <x:v>105.20601776689898</x:v>
      </x:c>
      <x:c r="W14" s="26">
        <x:f t="shared" si="7"/>
        <x:v>1.0719999977482075E-4</x:v>
      </x:c>
    </x:row>
    <x:row r="15">
      <x:c r="A15" s="21" t="n">
        <x:f>DATE(VALUE(RIGHT('Price History'!C250,4)),VALUE(MID('Price History'!C250,4,2)),VALUE(LEFT('Price History'!C250,2)))</x:f>
        <x:v>45846</x:v>
      </x:c>
      <x:c r="B15" s="14" t="str">
        <x:f>'Price History'!A250</x:f>
        <x:v>IPH</x:v>
      </x:c>
      <x:c r="C15" s="14" t="str">
        <x:f>'Price History'!B250</x:f>
        <x:v>IPH Limited</x:v>
      </x:c>
      <x:c r="D15" s="22" t="n">
        <x:f>'Price History'!D250</x:f>
        <x:v>4.85</x:v>
      </x:c>
      <x:c r="E15" s="22" t="n">
        <x:f>'Price History'!E250</x:f>
        <x:v>4.87</x:v>
      </x:c>
      <x:c r="F15" s="22" t="n">
        <x:f>'Price History'!F250</x:f>
        <x:v>4.79</x:v>
      </x:c>
      <x:c r="G15" s="22" t="n">
        <x:f>'Price History'!G250</x:f>
        <x:v>4.82</x:v>
      </x:c>
      <x:c r="H15" s="23" t="n">
        <x:f>'Price History'!H250</x:f>
        <x:v>527821</x:v>
      </x:c>
      <x:c r="I15" s="24" t="n">
        <x:f>'Price History'!I250</x:f>
        <x:v>1255.82</x:v>
      </x:c>
      <x:c r="J15" s="23" t="n">
        <x:f>'Price History'!J250</x:f>
        <x:v>260544352</x:v>
      </x:c>
      <x:c r="K15" s="25">
        <x:f t="shared" si="8"/>
        <x:v>-6.1855670103091454E-3</x:v>
      </x:c>
      <x:c r="L15" s="25">
        <x:f t="shared" si="9"/>
        <x:v>6.1855670103091454E-3</x:v>
      </x:c>
      <x:c r="M15" s="22">
        <x:f t="shared" si="0"/>
        <x:v>8.0000000000000071E-2</x:v>
      </x:c>
      <x:c r="N15" s="22" t="str">
        <x:f>IF(COUNT(G10:G15)&lt;20,"",AVERAGE(G10:G15))</x:f>
      </x:c>
      <x:c r="O15" s="22" t="str">
        <x:f>IF(COUNT(G10:G15)&lt;50,"",AVERAGE(G10:G15))</x:f>
      </x:c>
      <x:c r="P15" s="22" t="n">
        <x:f>MAX($G$10:G15)</x:f>
        <x:v>4.85</x:v>
      </x:c>
      <x:c r="Q15" s="25">
        <x:f t="shared" si="1"/>
        <x:v>-6.1855670103091454E-3</x:v>
      </x:c>
      <x:c r="R15" s="24">
        <x:f t="shared" si="2"/>
        <x:v>1255.82377664</x:v>
      </x:c>
      <x:c r="S15" s="26">
        <x:f t="shared" si="3"/>
        <x:v>-3.7766400000691647E-3</x:v>
      </x:c>
      <x:c r="T15" s="27">
        <x:f t="shared" si="4"/>
        <x:v>104.55531453362256</x:v>
      </x:c>
      <x:c r="U15" s="27">
        <x:f t="shared" si="5"/>
        <x:v>100</x:v>
      </x:c>
      <x:c r="V15" s="27">
        <x:f t="shared" si="6"/>
        <x:v>104.55495333483196</x:v>
      </x:c>
      <x:c r="W15" s="26">
        <x:f t="shared" si="7"/>
        <x:v>3.7766400000691647E-3</x:v>
      </x:c>
    </x:row>
    <x:row r="16">
      <x:c r="A16" s="21" t="n">
        <x:f>DATE(VALUE(RIGHT('Price History'!C249,4)),VALUE(MID('Price History'!C249,4,2)),VALUE(LEFT('Price History'!C249,2)))</x:f>
        <x:v>45847</x:v>
      </x:c>
      <x:c r="B16" s="14" t="str">
        <x:f>'Price History'!A249</x:f>
        <x:v>IPH</x:v>
      </x:c>
      <x:c r="C16" s="14" t="str">
        <x:f>'Price History'!B249</x:f>
        <x:v>IPH Limited</x:v>
      </x:c>
      <x:c r="D16" s="22" t="n">
        <x:f>'Price History'!D249</x:f>
        <x:v>4.85</x:v>
      </x:c>
      <x:c r="E16" s="22" t="n">
        <x:f>'Price History'!E249</x:f>
        <x:v>4.95</x:v>
      </x:c>
      <x:c r="F16" s="22" t="n">
        <x:f>'Price History'!F249</x:f>
        <x:v>4.81</x:v>
      </x:c>
      <x:c r="G16" s="22" t="n">
        <x:f>'Price History'!G249</x:f>
        <x:v>4.92</x:v>
      </x:c>
      <x:c r="H16" s="23" t="n">
        <x:f>'Price History'!H249</x:f>
        <x:v>959016</x:v>
      </x:c>
      <x:c r="I16" s="24" t="n">
        <x:f>'Price History'!I249</x:f>
        <x:v>1281.88</x:v>
      </x:c>
      <x:c r="J16" s="23" t="n">
        <x:f>'Price History'!J249</x:f>
        <x:v>260544352</x:v>
      </x:c>
      <x:c r="K16" s="25">
        <x:f t="shared" si="8"/>
        <x:v>2.0746887966804906E-2</x:v>
      </x:c>
      <x:c r="L16" s="25">
        <x:f t="shared" si="9"/>
        <x:v>2.0746887966804906E-2</x:v>
      </x:c>
      <x:c r="M16" s="22">
        <x:f t="shared" si="0"/>
        <x:v>0.14000000000000057</x:v>
      </x:c>
      <x:c r="N16" s="22" t="str">
        <x:f>IF(COUNT(G10:G16)&lt;20,"",AVERAGE(G10:G16))</x:f>
      </x:c>
      <x:c r="O16" s="22" t="str">
        <x:f>IF(COUNT(G10:G16)&lt;50,"",AVERAGE(G10:G16))</x:f>
      </x:c>
      <x:c r="P16" s="22" t="n">
        <x:f>MAX($G$10:G16)</x:f>
        <x:v>4.92</x:v>
      </x:c>
      <x:c r="Q16" s="25">
        <x:f t="shared" si="1"/>
        <x:v>0</x:v>
      </x:c>
      <x:c r="R16" s="24">
        <x:f t="shared" si="2"/>
        <x:v>1281.8782118399999</x:v>
      </x:c>
      <x:c r="S16" s="26">
        <x:f t="shared" si="3"/>
        <x:v>1.7881600001601328E-3</x:v>
      </x:c>
      <x:c r="T16" s="27">
        <x:f t="shared" si="4"/>
        <x:v>106.72451193058568</x:v>
      </x:c>
      <x:c r="U16" s="27">
        <x:f t="shared" si="5"/>
        <x:v>100</x:v>
      </x:c>
      <x:c r="V16" s="27">
        <x:f t="shared" si="6"/>
        <x:v>106.72461306624707</x:v>
      </x:c>
      <x:c r="W16" s="26">
        <x:f t="shared" si="7"/>
        <x:v>1.7881600001601328E-3</x:v>
      </x:c>
    </x:row>
    <x:row r="17">
      <x:c r="A17" s="21" t="n">
        <x:f>DATE(VALUE(RIGHT('Price History'!C248,4)),VALUE(MID('Price History'!C248,4,2)),VALUE(LEFT('Price History'!C248,2)))</x:f>
        <x:v>45848</x:v>
      </x:c>
      <x:c r="B17" s="14" t="str">
        <x:f>'Price History'!A248</x:f>
        <x:v>IPH</x:v>
      </x:c>
      <x:c r="C17" s="14" t="str">
        <x:f>'Price History'!B248</x:f>
        <x:v>IPH Limited</x:v>
      </x:c>
      <x:c r="D17" s="22" t="n">
        <x:f>'Price History'!D248</x:f>
        <x:v>4.95</x:v>
      </x:c>
      <x:c r="E17" s="22" t="n">
        <x:f>'Price History'!E248</x:f>
        <x:v>5.04</x:v>
      </x:c>
      <x:c r="F17" s="22" t="n">
        <x:f>'Price History'!F248</x:f>
        <x:v>4.93</x:v>
      </x:c>
      <x:c r="G17" s="22" t="n">
        <x:f>'Price History'!G248</x:f>
        <x:v>5.04</x:v>
      </x:c>
      <x:c r="H17" s="23" t="n">
        <x:f>'Price History'!H248</x:f>
        <x:v>808326</x:v>
      </x:c>
      <x:c r="I17" s="24" t="n">
        <x:f>'Price History'!I248</x:f>
        <x:v>1313.14</x:v>
      </x:c>
      <x:c r="J17" s="23" t="n">
        <x:f>'Price History'!J248</x:f>
        <x:v>260544352</x:v>
      </x:c>
      <x:c r="K17" s="25">
        <x:f t="shared" si="8"/>
        <x:v>2.4390243902439046E-2</x:v>
      </x:c>
      <x:c r="L17" s="25">
        <x:f t="shared" si="9"/>
        <x:v>2.4390243902439046E-2</x:v>
      </x:c>
      <x:c r="M17" s="22">
        <x:f t="shared" si="0"/>
        <x:v>0.11000000000000032</x:v>
      </x:c>
      <x:c r="N17" s="22" t="str">
        <x:f>IF(COUNT(G10:G17)&lt;20,"",AVERAGE(G10:G17))</x:f>
      </x:c>
      <x:c r="O17" s="22" t="str">
        <x:f>IF(COUNT(G10:G17)&lt;50,"",AVERAGE(G10:G17))</x:f>
      </x:c>
      <x:c r="P17" s="22" t="n">
        <x:f>MAX($G$10:G17)</x:f>
        <x:v>5.04</x:v>
      </x:c>
      <x:c r="Q17" s="25">
        <x:f t="shared" si="1"/>
        <x:v>0</x:v>
      </x:c>
      <x:c r="R17" s="24">
        <x:f t="shared" si="2"/>
        <x:v>1313.1435340799999</x:v>
      </x:c>
      <x:c r="S17" s="26">
        <x:f t="shared" si="3"/>
        <x:v>-3.53407999978117E-3</x:v>
      </x:c>
      <x:c r="T17" s="27">
        <x:f t="shared" si="4"/>
        <x:v>109.32754880694142</x:v>
      </x:c>
      <x:c r="U17" s="27">
        <x:f t="shared" si="5"/>
        <x:v>100</x:v>
      </x:c>
      <x:c r="V17" s="27">
        <x:f t="shared" si="6"/>
        <x:v>109.32720566809037</x:v>
      </x:c>
      <x:c r="W17" s="26">
        <x:f t="shared" si="7"/>
        <x:v>3.53407999978117E-3</x:v>
      </x:c>
    </x:row>
    <x:row r="18">
      <x:c r="A18" s="21" t="n">
        <x:f>DATE(VALUE(RIGHT('Price History'!C247,4)),VALUE(MID('Price History'!C247,4,2)),VALUE(LEFT('Price History'!C247,2)))</x:f>
        <x:v>45849</x:v>
      </x:c>
      <x:c r="B18" s="14" t="str">
        <x:f>'Price History'!A247</x:f>
        <x:v>IPH</x:v>
      </x:c>
      <x:c r="C18" s="14" t="str">
        <x:f>'Price History'!B247</x:f>
        <x:v>IPH Limited</x:v>
      </x:c>
      <x:c r="D18" s="22" t="n">
        <x:f>'Price History'!D247</x:f>
        <x:v>5.04</x:v>
      </x:c>
      <x:c r="E18" s="22" t="n">
        <x:f>'Price History'!E247</x:f>
        <x:v>5.09</x:v>
      </x:c>
      <x:c r="F18" s="22" t="n">
        <x:f>'Price History'!F247</x:f>
        <x:v>5.02</x:v>
      </x:c>
      <x:c r="G18" s="22" t="n">
        <x:f>'Price History'!G247</x:f>
        <x:v>5.08</x:v>
      </x:c>
      <x:c r="H18" s="23" t="n">
        <x:f>'Price History'!H247</x:f>
        <x:v>496170</x:v>
      </x:c>
      <x:c r="I18" s="24" t="n">
        <x:f>'Price History'!I247</x:f>
        <x:v>1323.57</x:v>
      </x:c>
      <x:c r="J18" s="23" t="n">
        <x:f>'Price History'!J247</x:f>
        <x:v>260544352</x:v>
      </x:c>
      <x:c r="K18" s="25">
        <x:f t="shared" si="8"/>
        <x:v>7.9365079365079083E-3</x:v>
      </x:c>
      <x:c r="L18" s="25">
        <x:f t="shared" si="9"/>
        <x:v>7.9365079365079083E-3</x:v>
      </x:c>
      <x:c r="M18" s="22">
        <x:f t="shared" si="0"/>
        <x:v>7.0000000000000284E-2</x:v>
      </x:c>
      <x:c r="N18" s="22" t="str">
        <x:f>IF(COUNT(G10:G18)&lt;20,"",AVERAGE(G10:G18))</x:f>
      </x:c>
      <x:c r="O18" s="22" t="str">
        <x:f>IF(COUNT(G10:G18)&lt;50,"",AVERAGE(G10:G18))</x:f>
      </x:c>
      <x:c r="P18" s="22" t="n">
        <x:f>MAX($G$10:G18)</x:f>
        <x:v>5.08</x:v>
      </x:c>
      <x:c r="Q18" s="25">
        <x:f t="shared" si="1"/>
        <x:v>0</x:v>
      </x:c>
      <x:c r="R18" s="24">
        <x:f t="shared" si="2"/>
        <x:v>1323.5653081600001</x:v>
      </x:c>
      <x:c r="S18" s="26">
        <x:f t="shared" si="3"/>
        <x:v>4.6918399998503446E-3</x:v>
      </x:c>
      <x:c r="T18" s="27">
        <x:f t="shared" si="4"/>
        <x:v>110.19522776572668</x:v>
      </x:c>
      <x:c r="U18" s="27">
        <x:f t="shared" si="5"/>
        <x:v>100</x:v>
      </x:c>
      <x:c r="V18" s="27">
        <x:f t="shared" si="6"/>
        <x:v>110.19556909858382</x:v>
      </x:c>
      <x:c r="W18" s="26">
        <x:f t="shared" si="7"/>
        <x:v>4.6918399998503446E-3</x:v>
      </x:c>
    </x:row>
    <x:row r="19">
      <x:c r="A19" s="21" t="n">
        <x:f>DATE(VALUE(RIGHT('Price History'!C246,4)),VALUE(MID('Price History'!C246,4,2)),VALUE(LEFT('Price History'!C246,2)))</x:f>
        <x:v>45852</x:v>
      </x:c>
      <x:c r="B19" s="14" t="str">
        <x:f>'Price History'!A246</x:f>
        <x:v>IPH</x:v>
      </x:c>
      <x:c r="C19" s="14" t="str">
        <x:f>'Price History'!B246</x:f>
        <x:v>IPH Limited</x:v>
      </x:c>
      <x:c r="D19" s="22" t="n">
        <x:f>'Price History'!D246</x:f>
        <x:v>5.07</x:v>
      </x:c>
      <x:c r="E19" s="22" t="n">
        <x:f>'Price History'!E246</x:f>
        <x:v>5.105</x:v>
      </x:c>
      <x:c r="F19" s="22" t="n">
        <x:f>'Price History'!F246</x:f>
        <x:v>5.04</x:v>
      </x:c>
      <x:c r="G19" s="22" t="n">
        <x:f>'Price History'!G246</x:f>
        <x:v>5.07</x:v>
      </x:c>
      <x:c r="H19" s="23" t="n">
        <x:f>'Price History'!H246</x:f>
        <x:v>1019211</x:v>
      </x:c>
      <x:c r="I19" s="24" t="n">
        <x:f>'Price History'!I246</x:f>
        <x:v>1320.96</x:v>
      </x:c>
      <x:c r="J19" s="23" t="n">
        <x:f>'Price History'!J246</x:f>
        <x:v>260544352</x:v>
      </x:c>
      <x:c r="K19" s="25">
        <x:f t="shared" si="8"/>
        <x:v>-1.9685039370078705E-3</x:v>
      </x:c>
      <x:c r="L19" s="25">
        <x:f t="shared" si="9"/>
        <x:v>1.9685039370078705E-3</x:v>
      </x:c>
      <x:c r="M19" s="22">
        <x:f t="shared" si="0"/>
        <x:v>6.5000000000000391E-2</x:v>
      </x:c>
      <x:c r="N19" s="22" t="str">
        <x:f>IF(COUNT(G10:G19)&lt;20,"",AVERAGE(G10:G19))</x:f>
      </x:c>
      <x:c r="O19" s="22" t="str">
        <x:f>IF(COUNT(G10:G19)&lt;50,"",AVERAGE(G10:G19))</x:f>
      </x:c>
      <x:c r="P19" s="22" t="n">
        <x:f>MAX($G$10:G19)</x:f>
        <x:v>5.08</x:v>
      </x:c>
      <x:c r="Q19" s="25">
        <x:f t="shared" si="1"/>
        <x:v>-1.9685039370078705E-3</x:v>
      </x:c>
      <x:c r="R19" s="24">
        <x:f t="shared" si="2"/>
        <x:v>1320.9598646400002</x:v>
      </x:c>
      <x:c r="S19" s="26">
        <x:f t="shared" si="3"/>
        <x:v>1.3535999983105285E-4</x:v>
      </x:c>
      <x:c r="T19" s="27">
        <x:f t="shared" si="4"/>
        <x:v>109.97830802603036</x:v>
      </x:c>
      <x:c r="U19" s="27">
        <x:f t="shared" si="5"/>
        <x:v>100</x:v>
      </x:c>
      <x:c r="V19" s="27">
        <x:f t="shared" si="6"/>
        <x:v>109.97827010015737</x:v>
      </x:c>
      <x:c r="W19" s="26">
        <x:f t="shared" si="7"/>
        <x:v>1.3535999983105285E-4</x:v>
      </x:c>
    </x:row>
    <x:row r="20">
      <x:c r="A20" s="21" t="n">
        <x:f>DATE(VALUE(RIGHT('Price History'!C245,4)),VALUE(MID('Price History'!C245,4,2)),VALUE(LEFT('Price History'!C245,2)))</x:f>
        <x:v>45853</x:v>
      </x:c>
      <x:c r="B20" s="14" t="str">
        <x:f>'Price History'!A245</x:f>
        <x:v>IPH</x:v>
      </x:c>
      <x:c r="C20" s="14" t="str">
        <x:f>'Price History'!B245</x:f>
        <x:v>IPH Limited</x:v>
      </x:c>
      <x:c r="D20" s="22" t="n">
        <x:f>'Price History'!D245</x:f>
        <x:v>5.09</x:v>
      </x:c>
      <x:c r="E20" s="22" t="n">
        <x:f>'Price History'!E245</x:f>
        <x:v>5.1</x:v>
      </x:c>
      <x:c r="F20" s="22" t="n">
        <x:f>'Price History'!F245</x:f>
        <x:v>5.04</x:v>
      </x:c>
      <x:c r="G20" s="22" t="n">
        <x:f>'Price History'!G245</x:f>
        <x:v>5.08</x:v>
      </x:c>
      <x:c r="H20" s="23" t="n">
        <x:f>'Price History'!H245</x:f>
        <x:v>1470120</x:v>
      </x:c>
      <x:c r="I20" s="24" t="n">
        <x:f>'Price History'!I245</x:f>
        <x:v>1323.57</x:v>
      </x:c>
      <x:c r="J20" s="23" t="n">
        <x:f>'Price History'!J245</x:f>
        <x:v>260544352</x:v>
      </x:c>
      <x:c r="K20" s="25">
        <x:f t="shared" si="8"/>
        <x:v>1.9723865877712132E-3</x:v>
      </x:c>
      <x:c r="L20" s="25">
        <x:f t="shared" si="9"/>
        <x:v>1.9723865877712132E-3</x:v>
      </x:c>
      <x:c r="M20" s="22">
        <x:f t="shared" si="0"/>
        <x:v>5.9999999999999609E-2</x:v>
      </x:c>
      <x:c r="N20" s="22" t="str">
        <x:f>IF(COUNT(G10:G20)&lt;20,"",AVERAGE(G10:G20))</x:f>
      </x:c>
      <x:c r="O20" s="22" t="str">
        <x:f>IF(COUNT(G10:G20)&lt;50,"",AVERAGE(G10:G20))</x:f>
      </x:c>
      <x:c r="P20" s="22" t="n">
        <x:f>MAX($G$10:G20)</x:f>
        <x:v>5.08</x:v>
      </x:c>
      <x:c r="Q20" s="25">
        <x:f t="shared" si="1"/>
        <x:v>0</x:v>
      </x:c>
      <x:c r="R20" s="24">
        <x:f t="shared" si="2"/>
        <x:v>1323.5653081600001</x:v>
      </x:c>
      <x:c r="S20" s="26">
        <x:f t="shared" si="3"/>
        <x:v>4.6918399998503446E-3</x:v>
      </x:c>
      <x:c r="T20" s="27">
        <x:f t="shared" si="4"/>
        <x:v>110.19522776572668</x:v>
      </x:c>
      <x:c r="U20" s="27">
        <x:f t="shared" si="5"/>
        <x:v>100</x:v>
      </x:c>
      <x:c r="V20" s="27">
        <x:f t="shared" si="6"/>
        <x:v>110.19556909858382</x:v>
      </x:c>
      <x:c r="W20" s="26">
        <x:f t="shared" si="7"/>
        <x:v>4.6918399998503446E-3</x:v>
      </x:c>
    </x:row>
    <x:row r="21">
      <x:c r="A21" s="21" t="n">
        <x:f>DATE(VALUE(RIGHT('Price History'!C244,4)),VALUE(MID('Price History'!C244,4,2)),VALUE(LEFT('Price History'!C244,2)))</x:f>
        <x:v>45854</x:v>
      </x:c>
      <x:c r="B21" s="14" t="str">
        <x:f>'Price History'!A244</x:f>
        <x:v>IPH</x:v>
      </x:c>
      <x:c r="C21" s="14" t="str">
        <x:f>'Price History'!B244</x:f>
        <x:v>IPH Limited</x:v>
      </x:c>
      <x:c r="D21" s="22" t="n">
        <x:f>'Price History'!D244</x:f>
        <x:v>5.02</x:v>
      </x:c>
      <x:c r="E21" s="22" t="n">
        <x:f>'Price History'!E244</x:f>
        <x:v>5.05</x:v>
      </x:c>
      <x:c r="F21" s="22" t="n">
        <x:f>'Price History'!F244</x:f>
        <x:v>4.96</x:v>
      </x:c>
      <x:c r="G21" s="22" t="n">
        <x:f>'Price History'!G244</x:f>
        <x:v>5.01</x:v>
      </x:c>
      <x:c r="H21" s="23" t="n">
        <x:f>'Price History'!H244</x:f>
        <x:v>2150721</x:v>
      </x:c>
      <x:c r="I21" s="24" t="n">
        <x:f>'Price History'!I244</x:f>
        <x:v>1305.33</x:v>
      </x:c>
      <x:c r="J21" s="23" t="n">
        <x:f>'Price History'!J244</x:f>
        <x:v>260544352</x:v>
      </x:c>
      <x:c r="K21" s="25">
        <x:f t="shared" si="8"/>
        <x:v>-1.3779527559055205E-2</x:v>
      </x:c>
      <x:c r="L21" s="25">
        <x:f t="shared" si="9"/>
        <x:v>1.3779527559055205E-2</x:v>
      </x:c>
      <x:c r="M21" s="22">
        <x:f t="shared" si="0"/>
        <x:v>8.9999999999999858E-2</x:v>
      </x:c>
      <x:c r="N21" s="22" t="str">
        <x:f>IF(COUNT(G10:G21)&lt;20,"",AVERAGE(G10:G21))</x:f>
      </x:c>
      <x:c r="O21" s="22" t="str">
        <x:f>IF(COUNT(G10:G21)&lt;50,"",AVERAGE(G10:G21))</x:f>
      </x:c>
      <x:c r="P21" s="22" t="n">
        <x:f>MAX($G$10:G21)</x:f>
        <x:v>5.08</x:v>
      </x:c>
      <x:c r="Q21" s="25">
        <x:f t="shared" si="1"/>
        <x:v>-1.3779527559055205E-2</x:v>
      </x:c>
      <x:c r="R21" s="24">
        <x:f t="shared" si="2"/>
        <x:v>1305.32720352</x:v>
      </x:c>
      <x:c r="S21" s="26">
        <x:f t="shared" si="3"/>
        <x:v>2.7964799999153911E-3</x:v>
      </x:c>
      <x:c r="T21" s="27">
        <x:f t="shared" si="4"/>
        <x:v>108.67678958785247</x:v>
      </x:c>
      <x:c r="U21" s="27">
        <x:f t="shared" si="5"/>
        <x:v>100</x:v>
      </x:c>
      <x:c r="V21" s="27">
        <x:f t="shared" si="6"/>
        <x:v>108.67697379923571</x:v>
      </x:c>
      <x:c r="W21" s="26">
        <x:f t="shared" si="7"/>
        <x:v>2.7964799999153911E-3</x:v>
      </x:c>
    </x:row>
    <x:row r="22">
      <x:c r="A22" s="21" t="n">
        <x:f>DATE(VALUE(RIGHT('Price History'!C243,4)),VALUE(MID('Price History'!C243,4,2)),VALUE(LEFT('Price History'!C243,2)))</x:f>
        <x:v>45855</x:v>
      </x:c>
      <x:c r="B22" s="14" t="str">
        <x:f>'Price History'!A243</x:f>
        <x:v>IPH</x:v>
      </x:c>
      <x:c r="C22" s="14" t="str">
        <x:f>'Price History'!B243</x:f>
        <x:v>IPH Limited</x:v>
      </x:c>
      <x:c r="D22" s="22" t="n">
        <x:f>'Price History'!D243</x:f>
        <x:v>5.04</x:v>
      </x:c>
      <x:c r="E22" s="22" t="n">
        <x:f>'Price History'!E243</x:f>
        <x:v>5.14</x:v>
      </x:c>
      <x:c r="F22" s="22" t="n">
        <x:f>'Price History'!F243</x:f>
        <x:v>5.03</x:v>
      </x:c>
      <x:c r="G22" s="22" t="n">
        <x:f>'Price History'!G243</x:f>
        <x:v>5.11</x:v>
      </x:c>
      <x:c r="H22" s="23" t="n">
        <x:f>'Price History'!H243</x:f>
        <x:v>1352276</x:v>
      </x:c>
      <x:c r="I22" s="24" t="n">
        <x:f>'Price History'!I243</x:f>
        <x:v>1331.38</x:v>
      </x:c>
      <x:c r="J22" s="23" t="n">
        <x:f>'Price History'!J243</x:f>
        <x:v>260544352</x:v>
      </x:c>
      <x:c r="K22" s="25">
        <x:f t="shared" si="8"/>
        <x:v>1.9960079840319445E-2</x:v>
      </x:c>
      <x:c r="L22" s="25">
        <x:f t="shared" si="9"/>
        <x:v>1.9960079840319445E-2</x:v>
      </x:c>
      <x:c r="M22" s="22">
        <x:f t="shared" si="0"/>
        <x:v>0.10999999999999943</x:v>
      </x:c>
      <x:c r="N22" s="22" t="str">
        <x:f>IF(COUNT(G10:G22)&lt;20,"",AVERAGE(G10:G22))</x:f>
      </x:c>
      <x:c r="O22" s="22" t="str">
        <x:f>IF(COUNT(G10:G22)&lt;50,"",AVERAGE(G10:G22))</x:f>
      </x:c>
      <x:c r="P22" s="22" t="n">
        <x:f>MAX($G$10:G22)</x:f>
        <x:v>5.11</x:v>
      </x:c>
      <x:c r="Q22" s="25">
        <x:f t="shared" si="1"/>
        <x:v>0</x:v>
      </x:c>
      <x:c r="R22" s="24">
        <x:f t="shared" si="2"/>
        <x:v>1331.38163872</x:v>
      </x:c>
      <x:c r="S22" s="26">
        <x:f t="shared" si="3"/>
        <x:v>-1.6387199998462165E-3</x:v>
      </x:c>
      <x:c r="T22" s="27">
        <x:f t="shared" si="4"/>
        <x:v>110.84598698481562</x:v>
      </x:c>
      <x:c r="U22" s="27">
        <x:f t="shared" si="5"/>
        <x:v>100</x:v>
      </x:c>
      <x:c r="V22" s="27">
        <x:f t="shared" si="6"/>
        <x:v>110.84580096743848</x:v>
      </x:c>
      <x:c r="W22" s="26">
        <x:f t="shared" si="7"/>
        <x:v>1.6387199998462165E-3</x:v>
      </x:c>
    </x:row>
    <x:row r="23">
      <x:c r="A23" s="21" t="n">
        <x:f>DATE(VALUE(RIGHT('Price History'!C242,4)),VALUE(MID('Price History'!C242,4,2)),VALUE(LEFT('Price History'!C242,2)))</x:f>
        <x:v>45856</x:v>
      </x:c>
      <x:c r="B23" s="14" t="str">
        <x:f>'Price History'!A242</x:f>
        <x:v>IPH</x:v>
      </x:c>
      <x:c r="C23" s="14" t="str">
        <x:f>'Price History'!B242</x:f>
        <x:v>IPH Limited</x:v>
      </x:c>
      <x:c r="D23" s="22" t="n">
        <x:f>'Price History'!D242</x:f>
        <x:v>5.13</x:v>
      </x:c>
      <x:c r="E23" s="22" t="n">
        <x:f>'Price History'!E242</x:f>
        <x:v>5.2</x:v>
      </x:c>
      <x:c r="F23" s="22" t="n">
        <x:f>'Price History'!F242</x:f>
        <x:v>5.11</x:v>
      </x:c>
      <x:c r="G23" s="22" t="n">
        <x:f>'Price History'!G242</x:f>
        <x:v>5.17</x:v>
      </x:c>
      <x:c r="H23" s="23" t="n">
        <x:f>'Price History'!H242</x:f>
        <x:v>626214</x:v>
      </x:c>
      <x:c r="I23" s="24" t="n">
        <x:f>'Price History'!I242</x:f>
        <x:v>1347.01</x:v>
      </x:c>
      <x:c r="J23" s="23" t="n">
        <x:f>'Price History'!J242</x:f>
        <x:v>260544352</x:v>
      </x:c>
      <x:c r="K23" s="25">
        <x:f t="shared" si="8"/>
        <x:v>1.1741682974559575E-2</x:v>
      </x:c>
      <x:c r="L23" s="25">
        <x:f t="shared" si="9"/>
        <x:v>1.1741682974559575E-2</x:v>
      </x:c>
      <x:c r="M23" s="22">
        <x:f t="shared" si="0"/>
        <x:v>8.9999999999999858E-2</x:v>
      </x:c>
      <x:c r="N23" s="22" t="str">
        <x:f>IF(COUNT(G10:G23)&lt;20,"",AVERAGE(G10:G23))</x:f>
      </x:c>
      <x:c r="O23" s="22" t="str">
        <x:f>IF(COUNT(G10:G23)&lt;50,"",AVERAGE(G10:G23))</x:f>
      </x:c>
      <x:c r="P23" s="22" t="n">
        <x:f>MAX($G$10:G23)</x:f>
        <x:v>5.17</x:v>
      </x:c>
      <x:c r="Q23" s="25">
        <x:f t="shared" si="1"/>
        <x:v>0</x:v>
      </x:c>
      <x:c r="R23" s="24">
        <x:f t="shared" si="2"/>
        <x:v>1347.0142998399999</x:v>
      </x:c>
      <x:c r="S23" s="26">
        <x:f t="shared" si="3"/>
        <x:v>-4.2998399999305548E-3</x:v>
      </x:c>
      <x:c r="T23" s="27">
        <x:f t="shared" si="4"/>
        <x:v>112.14750542299348</x:v>
      </x:c>
      <x:c r="U23" s="27">
        <x:f t="shared" si="5"/>
        <x:v>100</x:v>
      </x:c>
      <x:c r="V23" s="27">
        <x:f t="shared" si="6"/>
        <x:v>112.14709726836011</x:v>
      </x:c>
      <x:c r="W23" s="26">
        <x:f t="shared" si="7"/>
        <x:v>4.2998399999305548E-3</x:v>
      </x:c>
    </x:row>
    <x:row r="24">
      <x:c r="A24" s="21" t="n">
        <x:f>DATE(VALUE(RIGHT('Price History'!C241,4)),VALUE(MID('Price History'!C241,4,2)),VALUE(LEFT('Price History'!C241,2)))</x:f>
        <x:v>45859</x:v>
      </x:c>
      <x:c r="B24" s="14" t="str">
        <x:f>'Price History'!A241</x:f>
        <x:v>IPH</x:v>
      </x:c>
      <x:c r="C24" s="14" t="str">
        <x:f>'Price History'!B241</x:f>
        <x:v>IPH Limited</x:v>
      </x:c>
      <x:c r="D24" s="22" t="n">
        <x:f>'Price History'!D241</x:f>
        <x:v>5.18</x:v>
      </x:c>
      <x:c r="E24" s="22" t="n">
        <x:f>'Price History'!E241</x:f>
        <x:v>5.2</x:v>
      </x:c>
      <x:c r="F24" s="22" t="n">
        <x:f>'Price History'!F241</x:f>
        <x:v>5.12</x:v>
      </x:c>
      <x:c r="G24" s="22" t="n">
        <x:f>'Price History'!G241</x:f>
        <x:v>5.15</x:v>
      </x:c>
      <x:c r="H24" s="23" t="n">
        <x:f>'Price History'!H241</x:f>
        <x:v>533234</x:v>
      </x:c>
      <x:c r="I24" s="24" t="n">
        <x:f>'Price History'!I241</x:f>
        <x:v>1341.8</x:v>
      </x:c>
      <x:c r="J24" s="23" t="n">
        <x:f>'Price History'!J241</x:f>
        <x:v>260544352</x:v>
      </x:c>
      <x:c r="K24" s="25">
        <x:f t="shared" si="8"/>
        <x:v>-3.8684719535782008E-3</x:v>
      </x:c>
      <x:c r="L24" s="25">
        <x:f t="shared" si="9"/>
        <x:v>3.8684719535782008E-3</x:v>
      </x:c>
      <x:c r="M24" s="22">
        <x:f t="shared" si="0"/>
        <x:v>8.0000000000000071E-2</x:v>
      </x:c>
      <x:c r="N24" s="22" t="str">
        <x:f>IF(COUNT(G10:G24)&lt;20,"",AVERAGE(G10:G24))</x:f>
      </x:c>
      <x:c r="O24" s="22" t="str">
        <x:f>IF(COUNT(G10:G24)&lt;50,"",AVERAGE(G10:G24))</x:f>
      </x:c>
      <x:c r="P24" s="22" t="n">
        <x:f>MAX($G$10:G24)</x:f>
        <x:v>5.17</x:v>
      </x:c>
      <x:c r="Q24" s="25">
        <x:f t="shared" si="1"/>
        <x:v>-3.8684719535782008E-3</x:v>
      </x:c>
      <x:c r="R24" s="24">
        <x:f t="shared" si="2"/>
        <x:v>1341.8034128000002</x:v>
      </x:c>
      <x:c r="S24" s="26">
        <x:f t="shared" si="3"/>
        <x:v>-3.4128000002056069E-3</x:v>
      </x:c>
      <x:c r="T24" s="27">
        <x:f t="shared" si="4"/>
        <x:v>111.71366594360086</x:v>
      </x:c>
      <x:c r="U24" s="27">
        <x:f t="shared" si="5"/>
        <x:v>100</x:v>
      </x:c>
      <x:c r="V24" s="27">
        <x:f t="shared" si="6"/>
        <x:v>111.71333183471957</x:v>
      </x:c>
      <x:c r="W24" s="26">
        <x:f t="shared" si="7"/>
        <x:v>3.4128000002056069E-3</x:v>
      </x:c>
    </x:row>
    <x:row r="25">
      <x:c r="A25" s="21" t="n">
        <x:f>DATE(VALUE(RIGHT('Price History'!C240,4)),VALUE(MID('Price History'!C240,4,2)),VALUE(LEFT('Price History'!C240,2)))</x:f>
        <x:v>45860</x:v>
      </x:c>
      <x:c r="B25" s="14" t="str">
        <x:f>'Price History'!A240</x:f>
        <x:v>IPH</x:v>
      </x:c>
      <x:c r="C25" s="14" t="str">
        <x:f>'Price History'!B240</x:f>
        <x:v>IPH Limited</x:v>
      </x:c>
      <x:c r="D25" s="22" t="n">
        <x:f>'Price History'!D240</x:f>
        <x:v>5.14</x:v>
      </x:c>
      <x:c r="E25" s="22" t="n">
        <x:f>'Price History'!E240</x:f>
        <x:v>5.2</x:v>
      </x:c>
      <x:c r="F25" s="22" t="n">
        <x:f>'Price History'!F240</x:f>
        <x:v>5.1</x:v>
      </x:c>
      <x:c r="G25" s="22" t="n">
        <x:f>'Price History'!G240</x:f>
        <x:v>5.18</x:v>
      </x:c>
      <x:c r="H25" s="23" t="n">
        <x:f>'Price History'!H240</x:f>
        <x:v>740010</x:v>
      </x:c>
      <x:c r="I25" s="24" t="n">
        <x:f>'Price History'!I240</x:f>
        <x:v>1349.62</x:v>
      </x:c>
      <x:c r="J25" s="23" t="n">
        <x:f>'Price History'!J240</x:f>
        <x:v>260544352</x:v>
      </x:c>
      <x:c r="K25" s="25">
        <x:f t="shared" si="8"/>
        <x:v>5.8252427184464217E-3</x:v>
      </x:c>
      <x:c r="L25" s="25">
        <x:f t="shared" si="9"/>
        <x:v>5.8252427184464217E-3</x:v>
      </x:c>
      <x:c r="M25" s="22">
        <x:f t="shared" si="0"/>
        <x:v>0.10000000000000053</x:v>
      </x:c>
      <x:c r="N25" s="22" t="str">
        <x:f>IF(COUNT(G10:G25)&lt;20,"",AVERAGE(G10:G25))</x:f>
      </x:c>
      <x:c r="O25" s="22" t="str">
        <x:f>IF(COUNT(G10:G25)&lt;50,"",AVERAGE(G10:G25))</x:f>
      </x:c>
      <x:c r="P25" s="22" t="n">
        <x:f>MAX($G$10:G25)</x:f>
        <x:v>5.18</x:v>
      </x:c>
      <x:c r="Q25" s="25">
        <x:f t="shared" si="1"/>
        <x:v>0</x:v>
      </x:c>
      <x:c r="R25" s="24">
        <x:f t="shared" si="2"/>
        <x:v>1349.6197433599998</x:v>
      </x:c>
      <x:c r="S25" s="26">
        <x:f t="shared" si="3"/>
        <x:v>2.56640000088737E-4</x:v>
      </x:c>
      <x:c r="T25" s="27">
        <x:f t="shared" si="4"/>
        <x:v>112.36442516268978</x:v>
      </x:c>
      <x:c r="U25" s="27">
        <x:f t="shared" si="5"/>
        <x:v>100</x:v>
      </x:c>
      <x:c r="V25" s="27">
        <x:f t="shared" si="6"/>
        <x:v>112.36439626678656</x:v>
      </x:c>
      <x:c r="W25" s="26">
        <x:f t="shared" si="7"/>
        <x:v>2.56640000088737E-4</x:v>
      </x:c>
    </x:row>
    <x:row r="26">
      <x:c r="A26" s="21" t="n">
        <x:f>DATE(VALUE(RIGHT('Price History'!C239,4)),VALUE(MID('Price History'!C239,4,2)),VALUE(LEFT('Price History'!C239,2)))</x:f>
        <x:v>45861</x:v>
      </x:c>
      <x:c r="B26" s="14" t="str">
        <x:f>'Price History'!A239</x:f>
        <x:v>IPH</x:v>
      </x:c>
      <x:c r="C26" s="14" t="str">
        <x:f>'Price History'!B239</x:f>
        <x:v>IPH Limited</x:v>
      </x:c>
      <x:c r="D26" s="22" t="n">
        <x:f>'Price History'!D239</x:f>
        <x:v>5.19</x:v>
      </x:c>
      <x:c r="E26" s="22" t="n">
        <x:f>'Price History'!E239</x:f>
        <x:v>5.27</x:v>
      </x:c>
      <x:c r="F26" s="22" t="n">
        <x:f>'Price History'!F239</x:f>
        <x:v>5.18</x:v>
      </x:c>
      <x:c r="G26" s="22" t="n">
        <x:f>'Price History'!G239</x:f>
        <x:v>5.25</x:v>
      </x:c>
      <x:c r="H26" s="23" t="n">
        <x:f>'Price History'!H239</x:f>
        <x:v>1042621</x:v>
      </x:c>
      <x:c r="I26" s="24" t="n">
        <x:f>'Price History'!I239</x:f>
        <x:v>1367.86</x:v>
      </x:c>
      <x:c r="J26" s="23" t="n">
        <x:f>'Price History'!J239</x:f>
        <x:v>260544352</x:v>
      </x:c>
      <x:c r="K26" s="25">
        <x:f t="shared" si="8"/>
        <x:v>1.3513513513513598E-2</x:v>
      </x:c>
      <x:c r="L26" s="25">
        <x:f t="shared" si="9"/>
        <x:v>1.3513513513513598E-2</x:v>
      </x:c>
      <x:c r="M26" s="22">
        <x:f t="shared" si="0"/>
        <x:v>8.9999999999999858E-2</x:v>
      </x:c>
      <x:c r="N26" s="22" t="str">
        <x:f>IF(COUNT(G10:G26)&lt;20,"",AVERAGE(G10:G26))</x:f>
      </x:c>
      <x:c r="O26" s="22" t="str">
        <x:f>IF(COUNT(G10:G26)&lt;50,"",AVERAGE(G10:G26))</x:f>
      </x:c>
      <x:c r="P26" s="22" t="n">
        <x:f>MAX($G$10:G26)</x:f>
        <x:v>5.25</x:v>
      </x:c>
      <x:c r="Q26" s="25">
        <x:f t="shared" si="1"/>
        <x:v>0</x:v>
      </x:c>
      <x:c r="R26" s="24">
        <x:f t="shared" si="2"/>
        <x:v>1367.8578480000001</x:v>
      </x:c>
      <x:c r="S26" s="26">
        <x:f t="shared" si="3"/>
        <x:v>2.1519999997963168E-3</x:v>
      </x:c>
      <x:c r="T26" s="27">
        <x:f t="shared" si="4"/>
        <x:v>113.88286334056399</x:v>
      </x:c>
      <x:c r="U26" s="27">
        <x:f t="shared" si="5"/>
        <x:v>100</x:v>
      </x:c>
      <x:c r="V26" s="27">
        <x:f t="shared" si="6"/>
        <x:v>113.88299156613466</x:v>
      </x:c>
      <x:c r="W26" s="26">
        <x:f t="shared" si="7"/>
        <x:v>2.1519999997963168E-3</x:v>
      </x:c>
    </x:row>
    <x:row r="27">
      <x:c r="A27" s="21" t="n">
        <x:f>DATE(VALUE(RIGHT('Price History'!C238,4)),VALUE(MID('Price History'!C238,4,2)),VALUE(LEFT('Price History'!C238,2)))</x:f>
        <x:v>45862</x:v>
      </x:c>
      <x:c r="B27" s="14" t="str">
        <x:f>'Price History'!A238</x:f>
        <x:v>IPH</x:v>
      </x:c>
      <x:c r="C27" s="14" t="str">
        <x:f>'Price History'!B238</x:f>
        <x:v>IPH Limited</x:v>
      </x:c>
      <x:c r="D27" s="22" t="n">
        <x:f>'Price History'!D238</x:f>
        <x:v>5.28</x:v>
      </x:c>
      <x:c r="E27" s="22" t="n">
        <x:f>'Price History'!E238</x:f>
        <x:v>5.35</x:v>
      </x:c>
      <x:c r="F27" s="22" t="n">
        <x:f>'Price History'!F238</x:f>
        <x:v>5.16</x:v>
      </x:c>
      <x:c r="G27" s="22" t="n">
        <x:f>'Price History'!G238</x:f>
        <x:v>5.16</x:v>
      </x:c>
      <x:c r="H27" s="23" t="n">
        <x:f>'Price History'!H238</x:f>
        <x:v>2575071</x:v>
      </x:c>
      <x:c r="I27" s="24" t="n">
        <x:f>'Price History'!I238</x:f>
        <x:v>1344.41</x:v>
      </x:c>
      <x:c r="J27" s="23" t="n">
        <x:f>'Price History'!J238</x:f>
        <x:v>260544352</x:v>
      </x:c>
      <x:c r="K27" s="25">
        <x:f t="shared" si="8"/>
        <x:v>-1.7142857142857126E-2</x:v>
      </x:c>
      <x:c r="L27" s="25">
        <x:f t="shared" si="9"/>
        <x:v>1.7142857142857126E-2</x:v>
      </x:c>
      <x:c r="M27" s="22">
        <x:f t="shared" si="0"/>
        <x:v>0.1899999999999995</x:v>
      </x:c>
      <x:c r="N27" s="22" t="str">
        <x:f>IF(COUNT(G10:G27)&lt;20,"",AVERAGE(G10:G27))</x:f>
      </x:c>
      <x:c r="O27" s="22" t="str">
        <x:f>IF(COUNT(G10:G27)&lt;50,"",AVERAGE(G10:G27))</x:f>
      </x:c>
      <x:c r="P27" s="22" t="n">
        <x:f>MAX($G$10:G27)</x:f>
        <x:v>5.25</x:v>
      </x:c>
      <x:c r="Q27" s="25">
        <x:f t="shared" si="1"/>
        <x:v>-1.7142857142857126E-2</x:v>
      </x:c>
      <x:c r="R27" s="24">
        <x:f t="shared" si="2"/>
        <x:v>1344.40885632</x:v>
      </x:c>
      <x:c r="S27" s="26">
        <x:f t="shared" si="3"/>
        <x:v>1.1436800000410585E-3</x:v>
      </x:c>
      <x:c r="T27" s="27">
        <x:f t="shared" si="4"/>
        <x:v>111.93058568329717</x:v>
      </x:c>
      <x:c r="U27" s="27">
        <x:f t="shared" si="5"/>
        <x:v>100</x:v>
      </x:c>
      <x:c r="V27" s="27">
        <x:f t="shared" si="6"/>
        <x:v>111.93063083314603</x:v>
      </x:c>
      <x:c r="W27" s="26">
        <x:f t="shared" si="7"/>
        <x:v>1.1436800000410585E-3</x:v>
      </x:c>
    </x:row>
    <x:row r="28">
      <x:c r="A28" s="21" t="n">
        <x:f>DATE(VALUE(RIGHT('Price History'!C237,4)),VALUE(MID('Price History'!C237,4,2)),VALUE(LEFT('Price History'!C237,2)))</x:f>
        <x:v>45863</x:v>
      </x:c>
      <x:c r="B28" s="14" t="str">
        <x:f>'Price History'!A237</x:f>
        <x:v>IPH</x:v>
      </x:c>
      <x:c r="C28" s="14" t="str">
        <x:f>'Price History'!B237</x:f>
        <x:v>IPH Limited</x:v>
      </x:c>
      <x:c r="D28" s="22" t="n">
        <x:f>'Price History'!D237</x:f>
        <x:v>5.16</x:v>
      </x:c>
      <x:c r="E28" s="22" t="n">
        <x:f>'Price History'!E237</x:f>
        <x:v>5.26</x:v>
      </x:c>
      <x:c r="F28" s="22" t="n">
        <x:f>'Price History'!F237</x:f>
        <x:v>5.13</x:v>
      </x:c>
      <x:c r="G28" s="22" t="n">
        <x:f>'Price History'!G237</x:f>
        <x:v>5.2</x:v>
      </x:c>
      <x:c r="H28" s="23" t="n">
        <x:f>'Price History'!H237</x:f>
        <x:v>677612</x:v>
      </x:c>
      <x:c r="I28" s="24" t="n">
        <x:f>'Price History'!I237</x:f>
        <x:v>1354.83</x:v>
      </x:c>
      <x:c r="J28" s="23" t="n">
        <x:f>'Price History'!J237</x:f>
        <x:v>260544352</x:v>
      </x:c>
      <x:c r="K28" s="25">
        <x:f t="shared" si="8"/>
        <x:v>7.7519379844961378E-3</x:v>
      </x:c>
      <x:c r="L28" s="25">
        <x:f t="shared" si="9"/>
        <x:v>7.7519379844961378E-3</x:v>
      </x:c>
      <x:c r="M28" s="22">
        <x:f t="shared" si="0"/>
        <x:v>0.12999999999999989</x:v>
      </x:c>
      <x:c r="N28" s="22" t="str">
        <x:f>IF(COUNT(G10:G28)&lt;20,"",AVERAGE(G10:G28))</x:f>
      </x:c>
      <x:c r="O28" s="22" t="str">
        <x:f>IF(COUNT(G10:G28)&lt;50,"",AVERAGE(G10:G28))</x:f>
      </x:c>
      <x:c r="P28" s="22" t="n">
        <x:f>MAX($G$10:G28)</x:f>
        <x:v>5.25</x:v>
      </x:c>
      <x:c r="Q28" s="25">
        <x:f t="shared" si="1"/>
        <x:v>-9.52380952380949E-3</x:v>
      </x:c>
      <x:c r="R28" s="24">
        <x:f t="shared" si="2"/>
        <x:v>1354.8306304</x:v>
      </x:c>
      <x:c r="S28" s="26">
        <x:f t="shared" si="3"/>
        <x:v>-6.304000000909582E-4</x:v>
      </x:c>
      <x:c r="T28" s="27">
        <x:f t="shared" si="4"/>
        <x:v>112.79826464208243</x:v>
      </x:c>
      <x:c r="U28" s="27">
        <x:f t="shared" si="5"/>
        <x:v>100</x:v>
      </x:c>
      <x:c r="V28" s="27">
        <x:f t="shared" si="6"/>
        <x:v>112.79816170042712</x:v>
      </x:c>
      <x:c r="W28" s="26">
        <x:f t="shared" si="7"/>
        <x:v>6.304000000909582E-4</x:v>
      </x:c>
    </x:row>
    <x:row r="29">
      <x:c r="A29" s="21" t="n">
        <x:f>DATE(VALUE(RIGHT('Price History'!C236,4)),VALUE(MID('Price History'!C236,4,2)),VALUE(LEFT('Price History'!C236,2)))</x:f>
        <x:v>45866</x:v>
      </x:c>
      <x:c r="B29" s="14" t="str">
        <x:f>'Price History'!A236</x:f>
        <x:v>IPH</x:v>
      </x:c>
      <x:c r="C29" s="14" t="str">
        <x:f>'Price History'!B236</x:f>
        <x:v>IPH Limited</x:v>
      </x:c>
      <x:c r="D29" s="22" t="n">
        <x:f>'Price History'!D236</x:f>
        <x:v>5.23</x:v>
      </x:c>
      <x:c r="E29" s="22" t="n">
        <x:f>'Price History'!E236</x:f>
        <x:v>5.27</x:v>
      </x:c>
      <x:c r="F29" s="22" t="n">
        <x:f>'Price History'!F236</x:f>
        <x:v>5.2</x:v>
      </x:c>
      <x:c r="G29" s="22" t="n">
        <x:f>'Price History'!G236</x:f>
        <x:v>5.24</x:v>
      </x:c>
      <x:c r="H29" s="23" t="n">
        <x:f>'Price History'!H236</x:f>
        <x:v>682358</x:v>
      </x:c>
      <x:c r="I29" s="24" t="n">
        <x:f>'Price History'!I236</x:f>
        <x:v>1365.25</x:v>
      </x:c>
      <x:c r="J29" s="23" t="n">
        <x:f>'Price History'!J236</x:f>
        <x:v>260544352</x:v>
      </x:c>
      <x:c r="K29" s="25">
        <x:f t="shared" si="8"/>
        <x:v>7.692307692307665E-3</x:v>
      </x:c>
      <x:c r="L29" s="25">
        <x:f t="shared" si="9"/>
        <x:v>7.692307692307665E-3</x:v>
      </x:c>
      <x:c r="M29" s="22">
        <x:f t="shared" si="0"/>
        <x:v>6.9999999999999396E-2</x:v>
      </x:c>
      <x:c r="N29" s="22" t="n">
        <x:f t="shared" ref="N29:N92" si="10">IF(COUNT(G10:G29)&lt;20,"",AVERAGE(G10:G29))</x:f>
        <x:v>5.0015</x:v>
      </x:c>
      <x:c r="O29" s="22" t="str">
        <x:f>IF(COUNT(G10:G29)&lt;50,"",AVERAGE(G10:G29))</x:f>
      </x:c>
      <x:c r="P29" s="22" t="n">
        <x:f>MAX($G$10:G29)</x:f>
        <x:v>5.25</x:v>
      </x:c>
      <x:c r="Q29" s="25">
        <x:f t="shared" si="1"/>
        <x:v>-1.9047619047618536E-3</x:v>
      </x:c>
      <x:c r="R29" s="24">
        <x:f t="shared" si="2"/>
        <x:v>1365.25240448</x:v>
      </x:c>
      <x:c r="S29" s="26">
        <x:f t="shared" si="3"/>
        <x:v>-2.4044799999956012E-3</x:v>
      </x:c>
      <x:c r="T29" s="27">
        <x:f t="shared" si="4"/>
        <x:v>113.66594360086768</x:v>
      </x:c>
      <x:c r="U29" s="27">
        <x:f t="shared" si="5"/>
        <x:v>100</x:v>
      </x:c>
      <x:c r="V29" s="27">
        <x:f t="shared" si="6"/>
        <x:v>113.66569256770822</x:v>
      </x:c>
      <x:c r="W29" s="26">
        <x:f t="shared" si="7"/>
        <x:v>2.4044799999956012E-3</x:v>
      </x:c>
    </x:row>
    <x:row r="30">
      <x:c r="A30" s="21" t="n">
        <x:f>DATE(VALUE(RIGHT('Price History'!C235,4)),VALUE(MID('Price History'!C235,4,2)),VALUE(LEFT('Price History'!C235,2)))</x:f>
        <x:v>45867</x:v>
      </x:c>
      <x:c r="B30" s="14" t="str">
        <x:f>'Price History'!A235</x:f>
        <x:v>IPH</x:v>
      </x:c>
      <x:c r="C30" s="14" t="str">
        <x:f>'Price History'!B235</x:f>
        <x:v>IPH Limited</x:v>
      </x:c>
      <x:c r="D30" s="22" t="n">
        <x:f>'Price History'!D235</x:f>
        <x:v>5.2</x:v>
      </x:c>
      <x:c r="E30" s="22" t="n">
        <x:f>'Price History'!E235</x:f>
        <x:v>5.24</x:v>
      </x:c>
      <x:c r="F30" s="22" t="n">
        <x:f>'Price History'!F235</x:f>
        <x:v>5.17</x:v>
      </x:c>
      <x:c r="G30" s="22" t="n">
        <x:f>'Price History'!G235</x:f>
        <x:v>5.23</x:v>
      </x:c>
      <x:c r="H30" s="23" t="n">
        <x:f>'Price History'!H235</x:f>
        <x:v>466507</x:v>
      </x:c>
      <x:c r="I30" s="24" t="n">
        <x:f>'Price History'!I235</x:f>
        <x:v>1362.65</x:v>
      </x:c>
      <x:c r="J30" s="23" t="n">
        <x:f>'Price History'!J235</x:f>
        <x:v>260544352</x:v>
      </x:c>
      <x:c r="K30" s="25">
        <x:f t="shared" si="8"/>
        <x:v>-1.9083969465648609E-3</x:v>
      </x:c>
      <x:c r="L30" s="25">
        <x:f t="shared" si="9"/>
        <x:v>1.9083969465648609E-3</x:v>
      </x:c>
      <x:c r="M30" s="22">
        <x:f t="shared" si="0"/>
        <x:v>7.0000000000000284E-2</x:v>
      </x:c>
      <x:c r="N30" s="22">
        <x:f t="shared" si="10"/>
        <x:v>5.0324999999999998</x:v>
      </x:c>
      <x:c r="O30" s="22" t="str">
        <x:f>IF(COUNT(G10:G30)&lt;50,"",AVERAGE(G10:G30))</x:f>
      </x:c>
      <x:c r="P30" s="22" t="n">
        <x:f>MAX($G$10:G30)</x:f>
        <x:v>5.25</x:v>
      </x:c>
      <x:c r="Q30" s="25">
        <x:f t="shared" si="1"/>
        <x:v>-3.8095238095237072E-3</x:v>
      </x:c>
      <x:c r="R30" s="24">
        <x:f t="shared" si="2"/>
        <x:v>1362.6469609600001</x:v>
      </x:c>
      <x:c r="S30" s="26">
        <x:f t="shared" si="3"/>
        <x:v>3.039039999976012E-3</x:v>
      </x:c>
      <x:c r="T30" s="27">
        <x:f t="shared" si="4"/>
        <x:v>113.44902386117137</x:v>
      </x:c>
      <x:c r="U30" s="27">
        <x:f t="shared" si="5"/>
        <x:v>100</x:v>
      </x:c>
      <x:c r="V30" s="27">
        <x:f t="shared" si="6"/>
        <x:v>113.44922613249413</x:v>
      </x:c>
      <x:c r="W30" s="26">
        <x:f t="shared" si="7"/>
        <x:v>3.039039999976012E-3</x:v>
      </x:c>
    </x:row>
    <x:row r="31">
      <x:c r="A31" s="21" t="n">
        <x:f>DATE(VALUE(RIGHT('Price History'!C234,4)),VALUE(MID('Price History'!C234,4,2)),VALUE(LEFT('Price History'!C234,2)))</x:f>
        <x:v>45868</x:v>
      </x:c>
      <x:c r="B31" s="14" t="str">
        <x:f>'Price History'!A234</x:f>
        <x:v>IPH</x:v>
      </x:c>
      <x:c r="C31" s="14" t="str">
        <x:f>'Price History'!B234</x:f>
        <x:v>IPH Limited</x:v>
      </x:c>
      <x:c r="D31" s="22" t="n">
        <x:f>'Price History'!D234</x:f>
        <x:v>5.24</x:v>
      </x:c>
      <x:c r="E31" s="22" t="n">
        <x:f>'Price History'!E234</x:f>
        <x:v>5.29</x:v>
      </x:c>
      <x:c r="F31" s="22" t="n">
        <x:f>'Price History'!F234</x:f>
        <x:v>5.19</x:v>
      </x:c>
      <x:c r="G31" s="22" t="n">
        <x:f>'Price History'!G234</x:f>
        <x:v>5.26</x:v>
      </x:c>
      <x:c r="H31" s="23" t="n">
        <x:f>'Price History'!H234</x:f>
        <x:v>438581</x:v>
      </x:c>
      <x:c r="I31" s="24" t="n">
        <x:f>'Price History'!I234</x:f>
        <x:v>1370.46</x:v>
      </x:c>
      <x:c r="J31" s="23" t="n">
        <x:f>'Price History'!J234</x:f>
        <x:v>260544352</x:v>
      </x:c>
      <x:c r="K31" s="25">
        <x:f t="shared" si="8"/>
        <x:v>5.7361376673039643E-3</x:v>
      </x:c>
      <x:c r="L31" s="25">
        <x:f t="shared" si="9"/>
        <x:v>5.7361376673039643E-3</x:v>
      </x:c>
      <x:c r="M31" s="22">
        <x:f t="shared" si="0"/>
        <x:v>9.9999999999999645E-2</x:v>
      </x:c>
      <x:c r="N31" s="22">
        <x:f t="shared" si="10"/>
        <x:v>5.0625</x:v>
      </x:c>
      <x:c r="O31" s="22" t="str">
        <x:f>IF(COUNT(G10:G31)&lt;50,"",AVERAGE(G10:G31))</x:f>
      </x:c>
      <x:c r="P31" s="22" t="n">
        <x:f>MAX($G$10:G31)</x:f>
        <x:v>5.26</x:v>
      </x:c>
      <x:c r="Q31" s="25">
        <x:f t="shared" si="1"/>
        <x:v>0</x:v>
      </x:c>
      <x:c r="R31" s="24">
        <x:f t="shared" si="2"/>
        <x:v>1370.46329152</x:v>
      </x:c>
      <x:c r="S31" s="26">
        <x:f t="shared" si="3"/>
        <x:v>-3.2915199999479228E-3</x:v>
      </x:c>
      <x:c r="T31" s="27">
        <x:f t="shared" si="4"/>
        <x:v>114.09978308026029</x:v>
      </x:c>
      <x:c r="U31" s="27">
        <x:f t="shared" si="5"/>
        <x:v>100</x:v>
      </x:c>
      <x:c r="V31" s="27">
        <x:f t="shared" si="6"/>
        <x:v>114.09945800134878</x:v>
      </x:c>
      <x:c r="W31" s="26">
        <x:f t="shared" si="7"/>
        <x:v>3.2915199999479228E-3</x:v>
      </x:c>
    </x:row>
    <x:row r="32">
      <x:c r="A32" s="21" t="n">
        <x:f>DATE(VALUE(RIGHT('Price History'!C233,4)),VALUE(MID('Price History'!C233,4,2)),VALUE(LEFT('Price History'!C233,2)))</x:f>
        <x:v>45869</x:v>
      </x:c>
      <x:c r="B32" s="14" t="str">
        <x:f>'Price History'!A233</x:f>
        <x:v>IPH</x:v>
      </x:c>
      <x:c r="C32" s="14" t="str">
        <x:f>'Price History'!B233</x:f>
        <x:v>IPH Limited</x:v>
      </x:c>
      <x:c r="D32" s="22" t="n">
        <x:f>'Price History'!D233</x:f>
        <x:v>5.25</x:v>
      </x:c>
      <x:c r="E32" s="22" t="n">
        <x:f>'Price History'!E233</x:f>
        <x:v>5.29</x:v>
      </x:c>
      <x:c r="F32" s="22" t="n">
        <x:f>'Price History'!F233</x:f>
        <x:v>5.22</x:v>
      </x:c>
      <x:c r="G32" s="22" t="n">
        <x:f>'Price History'!G233</x:f>
        <x:v>5.25</x:v>
      </x:c>
      <x:c r="H32" s="23" t="n">
        <x:f>'Price History'!H233</x:f>
        <x:v>643722</x:v>
      </x:c>
      <x:c r="I32" s="24" t="n">
        <x:f>'Price History'!I233</x:f>
        <x:v>1367.86</x:v>
      </x:c>
      <x:c r="J32" s="23" t="n">
        <x:f>'Price History'!J233</x:f>
        <x:v>260544352</x:v>
      </x:c>
      <x:c r="K32" s="25">
        <x:f t="shared" si="8"/>
        <x:v>-1.9011406844106071E-3</x:v>
      </x:c>
      <x:c r="L32" s="25">
        <x:f t="shared" si="9"/>
        <x:v>1.9011406844106071E-3</x:v>
      </x:c>
      <x:c r="M32" s="22">
        <x:f t="shared" si="0"/>
        <x:v>7.0000000000000284E-2</x:v>
      </x:c>
      <x:c r="N32" s="22">
        <x:f t="shared" si="10"/>
        <x:v>5.0890000000000004</x:v>
      </x:c>
      <x:c r="O32" s="22" t="str">
        <x:f>IF(COUNT(G10:G32)&lt;50,"",AVERAGE(G10:G32))</x:f>
      </x:c>
      <x:c r="P32" s="22" t="n">
        <x:f>MAX($G$10:G32)</x:f>
        <x:v>5.26</x:v>
      </x:c>
      <x:c r="Q32" s="25">
        <x:f t="shared" si="1"/>
        <x:v>-1.9011406844106071E-3</x:v>
      </x:c>
      <x:c r="R32" s="24">
        <x:f t="shared" si="2"/>
        <x:v>1367.8578480000001</x:v>
      </x:c>
      <x:c r="S32" s="26">
        <x:f t="shared" si="3"/>
        <x:v>2.1519999997963168E-3</x:v>
      </x:c>
      <x:c r="T32" s="27">
        <x:f t="shared" si="4"/>
        <x:v>113.88286334056399</x:v>
      </x:c>
      <x:c r="U32" s="27">
        <x:f t="shared" si="5"/>
        <x:v>100</x:v>
      </x:c>
      <x:c r="V32" s="27">
        <x:f t="shared" si="6"/>
        <x:v>113.88299156613466</x:v>
      </x:c>
      <x:c r="W32" s="26">
        <x:f t="shared" si="7"/>
        <x:v>2.1519999997963168E-3</x:v>
      </x:c>
    </x:row>
    <x:row r="33">
      <x:c r="A33" s="21" t="n">
        <x:f>DATE(VALUE(RIGHT('Price History'!C232,4)),VALUE(MID('Price History'!C232,4,2)),VALUE(LEFT('Price History'!C232,2)))</x:f>
        <x:v>45870</x:v>
      </x:c>
      <x:c r="B33" s="14" t="str">
        <x:f>'Price History'!A232</x:f>
        <x:v>IPH</x:v>
      </x:c>
      <x:c r="C33" s="14" t="str">
        <x:f>'Price History'!B232</x:f>
        <x:v>IPH Limited</x:v>
      </x:c>
      <x:c r="D33" s="22" t="n">
        <x:f>'Price History'!D232</x:f>
        <x:v>5.23</x:v>
      </x:c>
      <x:c r="E33" s="22" t="n">
        <x:f>'Price History'!E232</x:f>
        <x:v>5.275</x:v>
      </x:c>
      <x:c r="F33" s="22" t="n">
        <x:f>'Price History'!F232</x:f>
        <x:v>5.205</x:v>
      </x:c>
      <x:c r="G33" s="22" t="n">
        <x:f>'Price History'!G232</x:f>
        <x:v>5.25</x:v>
      </x:c>
      <x:c r="H33" s="23" t="n">
        <x:f>'Price History'!H232</x:f>
        <x:v>611638</x:v>
      </x:c>
      <x:c r="I33" s="24" t="n">
        <x:f>'Price History'!I232</x:f>
        <x:v>1367.86</x:v>
      </x:c>
      <x:c r="J33" s="23" t="n">
        <x:f>'Price History'!J232</x:f>
        <x:v>260544352</x:v>
      </x:c>
      <x:c r="K33" s="25">
        <x:f t="shared" si="8"/>
        <x:v>0</x:v>
      </x:c>
      <x:c r="L33" s="25">
        <x:f t="shared" si="9"/>
        <x:v>0</x:v>
      </x:c>
      <x:c r="M33" s="22">
        <x:f t="shared" si="0"/>
        <x:v>7.0000000000000284E-2</x:v>
      </x:c>
      <x:c r="N33" s="22">
        <x:f t="shared" si="10"/>
        <x:v>5.1159999999999997</x:v>
      </x:c>
      <x:c r="O33" s="22" t="str">
        <x:f>IF(COUNT(G10:G33)&lt;50,"",AVERAGE(G10:G33))</x:f>
      </x:c>
      <x:c r="P33" s="22" t="n">
        <x:f>MAX($G$10:G33)</x:f>
        <x:v>5.26</x:v>
      </x:c>
      <x:c r="Q33" s="25">
        <x:f t="shared" si="1"/>
        <x:v>-1.9011406844106071E-3</x:v>
      </x:c>
      <x:c r="R33" s="24">
        <x:f t="shared" si="2"/>
        <x:v>1367.8578480000001</x:v>
      </x:c>
      <x:c r="S33" s="26">
        <x:f t="shared" si="3"/>
        <x:v>2.1519999997963168E-3</x:v>
      </x:c>
      <x:c r="T33" s="27">
        <x:f t="shared" si="4"/>
        <x:v>113.88286334056399</x:v>
      </x:c>
      <x:c r="U33" s="27">
        <x:f t="shared" si="5"/>
        <x:v>100</x:v>
      </x:c>
      <x:c r="V33" s="27">
        <x:f t="shared" si="6"/>
        <x:v>113.88299156613466</x:v>
      </x:c>
      <x:c r="W33" s="26">
        <x:f t="shared" si="7"/>
        <x:v>2.1519999997963168E-3</x:v>
      </x:c>
    </x:row>
    <x:row r="34">
      <x:c r="A34" s="21" t="n">
        <x:f>DATE(VALUE(RIGHT('Price History'!C231,4)),VALUE(MID('Price History'!C231,4,2)),VALUE(LEFT('Price History'!C231,2)))</x:f>
        <x:v>45873</x:v>
      </x:c>
      <x:c r="B34" s="14" t="str">
        <x:f>'Price History'!A231</x:f>
        <x:v>IPH</x:v>
      </x:c>
      <x:c r="C34" s="14" t="str">
        <x:f>'Price History'!B231</x:f>
        <x:v>IPH Limited</x:v>
      </x:c>
      <x:c r="D34" s="22" t="n">
        <x:f>'Price History'!D231</x:f>
        <x:v>5.26</x:v>
      </x:c>
      <x:c r="E34" s="22" t="n">
        <x:f>'Price History'!E231</x:f>
        <x:v>5.28</x:v>
      </x:c>
      <x:c r="F34" s="22" t="n">
        <x:f>'Price History'!F231</x:f>
        <x:v>5.2</x:v>
      </x:c>
      <x:c r="G34" s="22" t="n">
        <x:f>'Price History'!G231</x:f>
        <x:v>5.24</x:v>
      </x:c>
      <x:c r="H34" s="23" t="n">
        <x:f>'Price History'!H231</x:f>
        <x:v>476263</x:v>
      </x:c>
      <x:c r="I34" s="24" t="n">
        <x:f>'Price History'!I231</x:f>
        <x:v>1365.25</x:v>
      </x:c>
      <x:c r="J34" s="23" t="n">
        <x:f>'Price History'!J231</x:f>
        <x:v>260544352</x:v>
      </x:c>
      <x:c r="K34" s="25">
        <x:f t="shared" si="8"/>
        <x:v>-1.9047619047618536E-3</x:v>
      </x:c>
      <x:c r="L34" s="25">
        <x:f t="shared" si="9"/>
        <x:v>1.9047619047618536E-3</x:v>
      </x:c>
      <x:c r="M34" s="22">
        <x:f t="shared" si="0"/>
        <x:v>8.0000000000000071E-2</x:v>
      </x:c>
      <x:c r="N34" s="22">
        <x:f t="shared" si="10"/>
        <x:v>5.1354999999999995</x:v>
      </x:c>
      <x:c r="O34" s="22" t="str">
        <x:f>IF(COUNT(G10:G34)&lt;50,"",AVERAGE(G10:G34))</x:f>
      </x:c>
      <x:c r="P34" s="22" t="n">
        <x:f>MAX($G$10:G34)</x:f>
        <x:v>5.26</x:v>
      </x:c>
      <x:c r="Q34" s="25">
        <x:f t="shared" si="1"/>
        <x:v>-3.8022813688212143E-3</x:v>
      </x:c>
      <x:c r="R34" s="24">
        <x:f t="shared" si="2"/>
        <x:v>1365.25240448</x:v>
      </x:c>
      <x:c r="S34" s="26">
        <x:f t="shared" si="3"/>
        <x:v>-2.4044799999956012E-3</x:v>
      </x:c>
      <x:c r="T34" s="27">
        <x:f t="shared" si="4"/>
        <x:v>113.66594360086768</x:v>
      </x:c>
      <x:c r="U34" s="27">
        <x:f t="shared" si="5"/>
        <x:v>100</x:v>
      </x:c>
      <x:c r="V34" s="27">
        <x:f t="shared" si="6"/>
        <x:v>113.66569256770822</x:v>
      </x:c>
      <x:c r="W34" s="26">
        <x:f t="shared" si="7"/>
        <x:v>2.4044799999956012E-3</x:v>
      </x:c>
    </x:row>
    <x:row r="35">
      <x:c r="A35" s="21" t="n">
        <x:f>DATE(VALUE(RIGHT('Price History'!C230,4)),VALUE(MID('Price History'!C230,4,2)),VALUE(LEFT('Price History'!C230,2)))</x:f>
        <x:v>45874</x:v>
      </x:c>
      <x:c r="B35" s="14" t="str">
        <x:f>'Price History'!A230</x:f>
        <x:v>IPH</x:v>
      </x:c>
      <x:c r="C35" s="14" t="str">
        <x:f>'Price History'!B230</x:f>
        <x:v>IPH Limited</x:v>
      </x:c>
      <x:c r="D35" s="22" t="n">
        <x:f>'Price History'!D230</x:f>
        <x:v>5.28</x:v>
      </x:c>
      <x:c r="E35" s="22" t="n">
        <x:f>'Price History'!E230</x:f>
        <x:v>5.29</x:v>
      </x:c>
      <x:c r="F35" s="22" t="n">
        <x:f>'Price History'!F230</x:f>
        <x:v>5.25</x:v>
      </x:c>
      <x:c r="G35" s="22" t="n">
        <x:f>'Price History'!G230</x:f>
        <x:v>5.28</x:v>
      </x:c>
      <x:c r="H35" s="23" t="n">
        <x:f>'Price History'!H230</x:f>
        <x:v>562654</x:v>
      </x:c>
      <x:c r="I35" s="24" t="n">
        <x:f>'Price History'!I230</x:f>
        <x:v>1375.67</x:v>
      </x:c>
      <x:c r="J35" s="23" t="n">
        <x:f>'Price History'!J230</x:f>
        <x:v>260544352</x:v>
      </x:c>
      <x:c r="K35" s="25">
        <x:f t="shared" si="8"/>
        <x:v>7.6335877862594437E-3</x:v>
      </x:c>
      <x:c r="L35" s="25">
        <x:f t="shared" si="9"/>
        <x:v>7.6335877862594437E-3</x:v>
      </x:c>
      <x:c r="M35" s="22">
        <x:f t="shared" si="0"/>
        <x:v>4.0000000000000036E-2</x:v>
      </x:c>
      <x:c r="N35" s="22">
        <x:f t="shared" si="10"/>
        <x:v>5.1585000000000001</x:v>
      </x:c>
      <x:c r="O35" s="22" t="str">
        <x:f>IF(COUNT(G10:G35)&lt;50,"",AVERAGE(G10:G35))</x:f>
      </x:c>
      <x:c r="P35" s="22" t="n">
        <x:f>MAX($G$10:G35)</x:f>
        <x:v>5.28</x:v>
      </x:c>
      <x:c r="Q35" s="25">
        <x:f t="shared" si="1"/>
        <x:v>0</x:v>
      </x:c>
      <x:c r="R35" s="24">
        <x:f t="shared" si="2"/>
        <x:v>1375.6741785600002</x:v>
      </x:c>
      <x:c r="S35" s="26">
        <x:f t="shared" si="3"/>
        <x:v>-4.178560000127618E-3</x:v>
      </x:c>
      <x:c r="T35" s="27">
        <x:f t="shared" si="4"/>
        <x:v>114.53362255965294</x:v>
      </x:c>
      <x:c r="U35" s="27">
        <x:f t="shared" si="5"/>
        <x:v>100</x:v>
      </x:c>
      <x:c r="V35" s="27">
        <x:f t="shared" si="6"/>
        <x:v>114.53322343498931</x:v>
      </x:c>
      <x:c r="W35" s="26">
        <x:f t="shared" si="7"/>
        <x:v>4.178560000127618E-3</x:v>
      </x:c>
    </x:row>
    <x:row r="36">
      <x:c r="A36" s="21" t="n">
        <x:f>DATE(VALUE(RIGHT('Price History'!C229,4)),VALUE(MID('Price History'!C229,4,2)),VALUE(LEFT('Price History'!C229,2)))</x:f>
        <x:v>45875</x:v>
      </x:c>
      <x:c r="B36" s="14" t="str">
        <x:f>'Price History'!A229</x:f>
        <x:v>IPH</x:v>
      </x:c>
      <x:c r="C36" s="14" t="str">
        <x:f>'Price History'!B229</x:f>
        <x:v>IPH Limited</x:v>
      </x:c>
      <x:c r="D36" s="22" t="n">
        <x:f>'Price History'!D229</x:f>
        <x:v>5.25</x:v>
      </x:c>
      <x:c r="E36" s="22" t="n">
        <x:f>'Price History'!E229</x:f>
        <x:v>5.295</x:v>
      </x:c>
      <x:c r="F36" s="22" t="n">
        <x:f>'Price History'!F229</x:f>
        <x:v>5.22</x:v>
      </x:c>
      <x:c r="G36" s="22" t="n">
        <x:f>'Price History'!G229</x:f>
        <x:v>5.29</x:v>
      </x:c>
      <x:c r="H36" s="23" t="n">
        <x:f>'Price History'!H229</x:f>
        <x:v>707721</x:v>
      </x:c>
      <x:c r="I36" s="24" t="n">
        <x:f>'Price History'!I229</x:f>
        <x:v>1378.28</x:v>
      </x:c>
      <x:c r="J36" s="23" t="n">
        <x:f>'Price History'!J229</x:f>
        <x:v>260544352</x:v>
      </x:c>
      <x:c r="K36" s="25">
        <x:f t="shared" si="8"/>
        <x:v>1.8939393939394478E-3</x:v>
      </x:c>
      <x:c r="L36" s="25">
        <x:f t="shared" si="9"/>
        <x:v>1.8939393939394478E-3</x:v>
      </x:c>
      <x:c r="M36" s="22">
        <x:f t="shared" si="0"/>
        <x:v>7.5000000000000178E-2</x:v>
      </x:c>
      <x:c r="N36" s="22">
        <x:f t="shared" si="10"/>
        <x:v>5.1770000000000005</x:v>
      </x:c>
      <x:c r="O36" s="22" t="str">
        <x:f>IF(COUNT(G10:G36)&lt;50,"",AVERAGE(G10:G36))</x:f>
      </x:c>
      <x:c r="P36" s="22" t="n">
        <x:f>MAX($G$10:G36)</x:f>
        <x:v>5.29</x:v>
      </x:c>
      <x:c r="Q36" s="25">
        <x:f t="shared" si="1"/>
        <x:v>0</x:v>
      </x:c>
      <x:c r="R36" s="24">
        <x:f t="shared" si="2"/>
        <x:v>1378.2796220799999</x:v>
      </x:c>
      <x:c r="S36" s="26">
        <x:f t="shared" si="3"/>
        <x:v>3.7792000011904747E-4</x:v>
      </x:c>
      <x:c r="T36" s="27">
        <x:f t="shared" si="4"/>
        <x:v>114.75054229934922</x:v>
      </x:c>
      <x:c r="U36" s="27">
        <x:f t="shared" si="5"/>
        <x:v>100</x:v>
      </x:c>
      <x:c r="V36" s="27">
        <x:f t="shared" si="6"/>
        <x:v>114.75052243341577</x:v>
      </x:c>
      <x:c r="W36" s="26">
        <x:f t="shared" si="7"/>
        <x:v>3.7792000011904747E-4</x:v>
      </x:c>
    </x:row>
    <x:row r="37">
      <x:c r="A37" s="21" t="n">
        <x:f>DATE(VALUE(RIGHT('Price History'!C228,4)),VALUE(MID('Price History'!C228,4,2)),VALUE(LEFT('Price History'!C228,2)))</x:f>
        <x:v>45876</x:v>
      </x:c>
      <x:c r="B37" s="14" t="str">
        <x:f>'Price History'!A228</x:f>
        <x:v>IPH</x:v>
      </x:c>
      <x:c r="C37" s="14" t="str">
        <x:f>'Price History'!B228</x:f>
        <x:v>IPH Limited</x:v>
      </x:c>
      <x:c r="D37" s="22" t="n">
        <x:f>'Price History'!D228</x:f>
        <x:v>5.29</x:v>
      </x:c>
      <x:c r="E37" s="22" t="n">
        <x:f>'Price History'!E228</x:f>
        <x:v>5.36</x:v>
      </x:c>
      <x:c r="F37" s="22" t="n">
        <x:f>'Price History'!F228</x:f>
        <x:v>5.28</x:v>
      </x:c>
      <x:c r="G37" s="22" t="n">
        <x:f>'Price History'!G228</x:f>
        <x:v>5.33</x:v>
      </x:c>
      <x:c r="H37" s="23" t="n">
        <x:f>'Price History'!H228</x:f>
        <x:v>1217401</x:v>
      </x:c>
      <x:c r="I37" s="24" t="n">
        <x:f>'Price History'!I228</x:f>
        <x:v>1388.7</x:v>
      </x:c>
      <x:c r="J37" s="23" t="n">
        <x:f>'Price History'!J228</x:f>
        <x:v>260544352</x:v>
      </x:c>
      <x:c r="K37" s="25">
        <x:f t="shared" si="8"/>
        <x:v>7.5614366729679361E-3</x:v>
      </x:c>
      <x:c r="L37" s="25">
        <x:f t="shared" si="9"/>
        <x:v>7.5614366729679361E-3</x:v>
      </x:c>
      <x:c r="M37" s="22">
        <x:f t="shared" si="0"/>
        <x:v>8.0000000000000071E-2</x:v>
      </x:c>
      <x:c r="N37" s="22">
        <x:f t="shared" si="10"/>
        <x:v>5.1915000000000004</x:v>
      </x:c>
      <x:c r="O37" s="22" t="str">
        <x:f>IF(COUNT(G10:G37)&lt;50,"",AVERAGE(G10:G37))</x:f>
      </x:c>
      <x:c r="P37" s="22" t="n">
        <x:f>MAX($G$10:G37)</x:f>
        <x:v>5.33</x:v>
      </x:c>
      <x:c r="Q37" s="25">
        <x:f t="shared" si="1"/>
        <x:v>0</x:v>
      </x:c>
      <x:c r="R37" s="24">
        <x:f t="shared" si="2"/>
        <x:v>1388.7013961600001</x:v>
      </x:c>
      <x:c r="S37" s="26">
        <x:f t="shared" si="3"/>
        <x:v>-1.3961600000129692E-3</x:v>
      </x:c>
      <x:c r="T37" s="27">
        <x:f t="shared" si="4"/>
        <x:v>115.61822125813448</x:v>
      </x:c>
      <x:c r="U37" s="27">
        <x:f t="shared" si="5"/>
        <x:v>100</x:v>
      </x:c>
      <x:c r="V37" s="27">
        <x:f t="shared" si="6"/>
        <x:v>115.61805330069687</x:v>
      </x:c>
      <x:c r="W37" s="26">
        <x:f t="shared" si="7"/>
        <x:v>1.3961600000129692E-3</x:v>
      </x:c>
    </x:row>
    <x:row r="38">
      <x:c r="A38" s="21" t="n">
        <x:f>DATE(VALUE(RIGHT('Price History'!C227,4)),VALUE(MID('Price History'!C227,4,2)),VALUE(LEFT('Price History'!C227,2)))</x:f>
        <x:v>45877</x:v>
      </x:c>
      <x:c r="B38" s="14" t="str">
        <x:f>'Price History'!A227</x:f>
        <x:v>IPH</x:v>
      </x:c>
      <x:c r="C38" s="14" t="str">
        <x:f>'Price History'!B227</x:f>
        <x:v>IPH Limited</x:v>
      </x:c>
      <x:c r="D38" s="22" t="n">
        <x:f>'Price History'!D227</x:f>
        <x:v>5.37</x:v>
      </x:c>
      <x:c r="E38" s="22" t="n">
        <x:f>'Price History'!E227</x:f>
        <x:v>5.38</x:v>
      </x:c>
      <x:c r="F38" s="22" t="n">
        <x:f>'Price History'!F227</x:f>
        <x:v>5.32</x:v>
      </x:c>
      <x:c r="G38" s="22" t="n">
        <x:f>'Price History'!G227</x:f>
        <x:v>5.38</x:v>
      </x:c>
      <x:c r="H38" s="23" t="n">
        <x:f>'Price History'!H227</x:f>
        <x:v>386608</x:v>
      </x:c>
      <x:c r="I38" s="24" t="n">
        <x:f>'Price History'!I227</x:f>
        <x:v>1401.73</x:v>
      </x:c>
      <x:c r="J38" s="23" t="n">
        <x:f>'Price History'!J227</x:f>
        <x:v>260544352</x:v>
      </x:c>
      <x:c r="K38" s="25">
        <x:f t="shared" si="8"/>
        <x:v>9.3808630393996673E-3</x:v>
      </x:c>
      <x:c r="L38" s="25">
        <x:f t="shared" si="9"/>
        <x:v>9.3808630393996673E-3</x:v>
      </x:c>
      <x:c r="M38" s="22">
        <x:f t="shared" si="0"/>
        <x:v>5.9999999999999609E-2</x:v>
      </x:c>
      <x:c r="N38" s="22">
        <x:f t="shared" si="10"/>
        <x:v>5.2065000000000001</x:v>
      </x:c>
      <x:c r="O38" s="22" t="str">
        <x:f>IF(COUNT(G10:G38)&lt;50,"",AVERAGE(G10:G38))</x:f>
      </x:c>
      <x:c r="P38" s="22" t="n">
        <x:f>MAX($G$10:G38)</x:f>
        <x:v>5.38</x:v>
      </x:c>
      <x:c r="Q38" s="25">
        <x:f t="shared" si="1"/>
        <x:v>0</x:v>
      </x:c>
      <x:c r="R38" s="24">
        <x:f t="shared" si="2"/>
        <x:v>1401.7286137599999</x:v>
      </x:c>
      <x:c r="S38" s="26">
        <x:f t="shared" si="3"/>
        <x:v>1.3862400001016795E-3</x:v>
      </x:c>
      <x:c r="T38" s="27">
        <x:f t="shared" si="4"/>
        <x:v>116.70281995661604</x:v>
      </x:c>
      <x:c r="U38" s="27">
        <x:f t="shared" si="5"/>
        <x:v>100</x:v>
      </x:c>
      <x:c r="V38" s="27">
        <x:f t="shared" si="6"/>
        <x:v>116.70288316640442</x:v>
      </x:c>
      <x:c r="W38" s="26">
        <x:f t="shared" si="7"/>
        <x:v>1.3862400001016795E-3</x:v>
      </x:c>
    </x:row>
    <x:row r="39">
      <x:c r="A39" s="21" t="n">
        <x:f>DATE(VALUE(RIGHT('Price History'!C226,4)),VALUE(MID('Price History'!C226,4,2)),VALUE(LEFT('Price History'!C226,2)))</x:f>
        <x:v>45880</x:v>
      </x:c>
      <x:c r="B39" s="14" t="str">
        <x:f>'Price History'!A226</x:f>
        <x:v>IPH</x:v>
      </x:c>
      <x:c r="C39" s="14" t="str">
        <x:f>'Price History'!B226</x:f>
        <x:v>IPH Limited</x:v>
      </x:c>
      <x:c r="D39" s="22" t="n">
        <x:f>'Price History'!D226</x:f>
        <x:v>5.4</x:v>
      </x:c>
      <x:c r="E39" s="22" t="n">
        <x:f>'Price History'!E226</x:f>
        <x:v>5.44</x:v>
      </x:c>
      <x:c r="F39" s="22" t="n">
        <x:f>'Price History'!F226</x:f>
        <x:v>5.37</x:v>
      </x:c>
      <x:c r="G39" s="22" t="n">
        <x:f>'Price History'!G226</x:f>
        <x:v>5.42</x:v>
      </x:c>
      <x:c r="H39" s="23" t="n">
        <x:f>'Price History'!H226</x:f>
        <x:v>1001484</x:v>
      </x:c>
      <x:c r="I39" s="24" t="n">
        <x:f>'Price History'!I226</x:f>
        <x:v>1412.15</x:v>
      </x:c>
      <x:c r="J39" s="23" t="n">
        <x:f>'Price History'!J226</x:f>
        <x:v>260544352</x:v>
      </x:c>
      <x:c r="K39" s="25">
        <x:f t="shared" si="8"/>
        <x:v>7.4349442379182396E-3</x:v>
      </x:c>
      <x:c r="L39" s="25">
        <x:f t="shared" si="9"/>
        <x:v>7.4349442379182396E-3</x:v>
      </x:c>
      <x:c r="M39" s="22">
        <x:f t="shared" si="0"/>
        <x:v>7.0000000000000284E-2</x:v>
      </x:c>
      <x:c r="N39" s="22">
        <x:f t="shared" si="10"/>
        <x:v>5.2239999999999993</x:v>
      </x:c>
      <x:c r="O39" s="22" t="str">
        <x:f>IF(COUNT(G10:G39)&lt;50,"",AVERAGE(G10:G39))</x:f>
      </x:c>
      <x:c r="P39" s="22" t="n">
        <x:f>MAX($G$10:G39)</x:f>
        <x:v>5.42</x:v>
      </x:c>
      <x:c r="Q39" s="25">
        <x:f t="shared" si="1"/>
        <x:v>0</x:v>
      </x:c>
      <x:c r="R39" s="24">
        <x:f t="shared" si="2"/>
        <x:v>1412.1503878399999</x:v>
      </x:c>
      <x:c r="S39" s="26">
        <x:f t="shared" si="3"/>
        <x:v>-3.8783999980296358E-4</x:v>
      </x:c>
      <x:c r="T39" s="27">
        <x:f t="shared" si="4"/>
        <x:v>117.5704989154013</x:v>
      </x:c>
      <x:c r="U39" s="27">
        <x:f t="shared" si="5"/>
        <x:v>100</x:v>
      </x:c>
      <x:c r="V39" s="27">
        <x:f t="shared" si="6"/>
        <x:v>117.57041403368554</x:v>
      </x:c>
      <x:c r="W39" s="26">
        <x:f t="shared" si="7"/>
        <x:v>3.8783999980296358E-4</x:v>
      </x:c>
    </x:row>
    <x:row r="40">
      <x:c r="A40" s="21" t="n">
        <x:f>DATE(VALUE(RIGHT('Price History'!C225,4)),VALUE(MID('Price History'!C225,4,2)),VALUE(LEFT('Price History'!C225,2)))</x:f>
        <x:v>45881</x:v>
      </x:c>
      <x:c r="B40" s="14" t="str">
        <x:f>'Price History'!A225</x:f>
        <x:v>IPH</x:v>
      </x:c>
      <x:c r="C40" s="14" t="str">
        <x:f>'Price History'!B225</x:f>
        <x:v>IPH Limited</x:v>
      </x:c>
      <x:c r="D40" s="22" t="n">
        <x:f>'Price History'!D225</x:f>
        <x:v>5.41</x:v>
      </x:c>
      <x:c r="E40" s="22" t="n">
        <x:f>'Price History'!E225</x:f>
        <x:v>5.44</x:v>
      </x:c>
      <x:c r="F40" s="22" t="n">
        <x:f>'Price History'!F225</x:f>
        <x:v>5.39</x:v>
      </x:c>
      <x:c r="G40" s="22" t="n">
        <x:f>'Price History'!G225</x:f>
        <x:v>5.42</x:v>
      </x:c>
      <x:c r="H40" s="23" t="n">
        <x:f>'Price History'!H225</x:f>
        <x:v>573931</x:v>
      </x:c>
      <x:c r="I40" s="24" t="n">
        <x:f>'Price History'!I225</x:f>
        <x:v>1412.15</x:v>
      </x:c>
      <x:c r="J40" s="23" t="n">
        <x:f>'Price History'!J225</x:f>
        <x:v>260544352</x:v>
      </x:c>
      <x:c r="K40" s="25">
        <x:f t="shared" si="8"/>
        <x:v>0</x:v>
      </x:c>
      <x:c r="L40" s="25">
        <x:f t="shared" si="9"/>
        <x:v>0</x:v>
      </x:c>
      <x:c r="M40" s="22">
        <x:f t="shared" si="0"/>
        <x:v>5.0000000000000711E-2</x:v>
      </x:c>
      <x:c r="N40" s="22">
        <x:f t="shared" si="10"/>
        <x:v>5.2410000000000005</x:v>
      </x:c>
      <x:c r="O40" s="22" t="str">
        <x:f>IF(COUNT(G10:G40)&lt;50,"",AVERAGE(G10:G40))</x:f>
      </x:c>
      <x:c r="P40" s="22" t="n">
        <x:f>MAX($G$10:G40)</x:f>
        <x:v>5.42</x:v>
      </x:c>
      <x:c r="Q40" s="25">
        <x:f t="shared" si="1"/>
        <x:v>0</x:v>
      </x:c>
      <x:c r="R40" s="24">
        <x:f t="shared" si="2"/>
        <x:v>1412.1503878399999</x:v>
      </x:c>
      <x:c r="S40" s="26">
        <x:f t="shared" si="3"/>
        <x:v>-3.8783999980296358E-4</x:v>
      </x:c>
      <x:c r="T40" s="27">
        <x:f t="shared" si="4"/>
        <x:v>117.5704989154013</x:v>
      </x:c>
      <x:c r="U40" s="27">
        <x:f t="shared" si="5"/>
        <x:v>100</x:v>
      </x:c>
      <x:c r="V40" s="27">
        <x:f t="shared" si="6"/>
        <x:v>117.57041403368554</x:v>
      </x:c>
      <x:c r="W40" s="26">
        <x:f t="shared" si="7"/>
        <x:v>3.8783999980296358E-4</x:v>
      </x:c>
    </x:row>
    <x:row r="41">
      <x:c r="A41" s="21" t="n">
        <x:f>DATE(VALUE(RIGHT('Price History'!C224,4)),VALUE(MID('Price History'!C224,4,2)),VALUE(LEFT('Price History'!C224,2)))</x:f>
        <x:v>45882</x:v>
      </x:c>
      <x:c r="B41" s="14" t="str">
        <x:f>'Price History'!A224</x:f>
        <x:v>IPH</x:v>
      </x:c>
      <x:c r="C41" s="14" t="str">
        <x:f>'Price History'!B224</x:f>
        <x:v>IPH Limited</x:v>
      </x:c>
      <x:c r="D41" s="22" t="n">
        <x:f>'Price History'!D224</x:f>
        <x:v>5.45</x:v>
      </x:c>
      <x:c r="E41" s="22" t="n">
        <x:f>'Price History'!E224</x:f>
        <x:v>5.49</x:v>
      </x:c>
      <x:c r="F41" s="22" t="n">
        <x:f>'Price History'!F224</x:f>
        <x:v>5.42</x:v>
      </x:c>
      <x:c r="G41" s="22" t="n">
        <x:f>'Price History'!G224</x:f>
        <x:v>5.47</x:v>
      </x:c>
      <x:c r="H41" s="23" t="n">
        <x:f>'Price History'!H224</x:f>
        <x:v>658517</x:v>
      </x:c>
      <x:c r="I41" s="24" t="n">
        <x:f>'Price History'!I224</x:f>
        <x:v>1425.18</x:v>
      </x:c>
      <x:c r="J41" s="23" t="n">
        <x:f>'Price History'!J224</x:f>
        <x:v>260544352</x:v>
      </x:c>
      <x:c r="K41" s="25">
        <x:f t="shared" si="8"/>
        <x:v>9.2250922509224953E-3</x:v>
      </x:c>
      <x:c r="L41" s="25">
        <x:f t="shared" si="9"/>
        <x:v>9.2250922509224953E-3</x:v>
      </x:c>
      <x:c r="M41" s="22">
        <x:f t="shared" si="0"/>
        <x:v>7.0000000000000284E-2</x:v>
      </x:c>
      <x:c r="N41" s="22">
        <x:f t="shared" si="10"/>
        <x:v>5.2640000000000002</x:v>
      </x:c>
      <x:c r="O41" s="22" t="str">
        <x:f>IF(COUNT(G10:G41)&lt;50,"",AVERAGE(G10:G41))</x:f>
      </x:c>
      <x:c r="P41" s="22" t="n">
        <x:f>MAX($G$10:G41)</x:f>
        <x:v>5.47</x:v>
      </x:c>
      <x:c r="Q41" s="25">
        <x:f t="shared" si="1"/>
        <x:v>0</x:v>
      </x:c>
      <x:c r="R41" s="24">
        <x:f t="shared" si="2"/>
        <x:v>1425.1776054399998</x:v>
      </x:c>
      <x:c r="S41" s="26">
        <x:f t="shared" si="3"/>
        <x:v>2.3945600003116851E-3</x:v>
      </x:c>
      <x:c r="T41" s="27">
        <x:f t="shared" si="4"/>
        <x:v>118.65509761388284</x:v>
      </x:c>
      <x:c r="U41" s="27">
        <x:f t="shared" si="5"/>
        <x:v>100</x:v>
      </x:c>
      <x:c r="V41" s="27">
        <x:f t="shared" si="6"/>
        <x:v>118.65524389939308</x:v>
      </x:c>
      <x:c r="W41" s="26">
        <x:f t="shared" si="7"/>
        <x:v>2.3945600003116851E-3</x:v>
      </x:c>
    </x:row>
    <x:row r="42">
      <x:c r="A42" s="21" t="n">
        <x:f>DATE(VALUE(RIGHT('Price History'!C223,4)),VALUE(MID('Price History'!C223,4,2)),VALUE(LEFT('Price History'!C223,2)))</x:f>
        <x:v>45883</x:v>
      </x:c>
      <x:c r="B42" s="14" t="str">
        <x:f>'Price History'!A223</x:f>
        <x:v>IPH</x:v>
      </x:c>
      <x:c r="C42" s="14" t="str">
        <x:f>'Price History'!B223</x:f>
        <x:v>IPH Limited</x:v>
      </x:c>
      <x:c r="D42" s="22" t="n">
        <x:f>'Price History'!D223</x:f>
        <x:v>5.5</x:v>
      </x:c>
      <x:c r="E42" s="22" t="n">
        <x:f>'Price History'!E223</x:f>
        <x:v>5.55</x:v>
      </x:c>
      <x:c r="F42" s="22" t="n">
        <x:f>'Price History'!F223</x:f>
        <x:v>5.47</x:v>
      </x:c>
      <x:c r="G42" s="22" t="n">
        <x:f>'Price History'!G223</x:f>
        <x:v>5.51</x:v>
      </x:c>
      <x:c r="H42" s="23" t="n">
        <x:f>'Price History'!H223</x:f>
        <x:v>684844</x:v>
      </x:c>
      <x:c r="I42" s="24" t="n">
        <x:f>'Price History'!I223</x:f>
        <x:v>1435.6</x:v>
      </x:c>
      <x:c r="J42" s="23" t="n">
        <x:f>'Price History'!J223</x:f>
        <x:v>260544352</x:v>
      </x:c>
      <x:c r="K42" s="25">
        <x:f t="shared" si="8"/>
        <x:v>7.3126142595978383E-3</x:v>
      </x:c>
      <x:c r="L42" s="25">
        <x:f t="shared" si="9"/>
        <x:v>7.3126142595978383E-3</x:v>
      </x:c>
      <x:c r="M42" s="22">
        <x:f t="shared" si="0"/>
        <x:v>8.0000000000000071E-2</x:v>
      </x:c>
      <x:c r="N42" s="22">
        <x:f t="shared" si="10"/>
        <x:v>5.2840000000000007</x:v>
      </x:c>
      <x:c r="O42" s="22" t="str">
        <x:f>IF(COUNT(G10:G42)&lt;50,"",AVERAGE(G10:G42))</x:f>
      </x:c>
      <x:c r="P42" s="22" t="n">
        <x:f>MAX($G$10:G42)</x:f>
        <x:v>5.51</x:v>
      </x:c>
      <x:c r="Q42" s="25">
        <x:f t="shared" si="1"/>
        <x:v>0</x:v>
      </x:c>
      <x:c r="R42" s="24">
        <x:f t="shared" si="2"/>
        <x:v>1435.59937952</x:v>
      </x:c>
      <x:c r="S42" s="26">
        <x:f t="shared" si="3"/>
        <x:v>6.2047999995229475E-4</x:v>
      </x:c>
      <x:c r="T42" s="27">
        <x:f t="shared" si="4"/>
        <x:v>119.52277657266809</x:v>
      </x:c>
      <x:c r="U42" s="27">
        <x:f t="shared" si="5"/>
        <x:v>100</x:v>
      </x:c>
      <x:c r="V42" s="27">
        <x:f t="shared" si="6"/>
        <x:v>119.52277476667416</x:v>
      </x:c>
      <x:c r="W42" s="26">
        <x:f t="shared" si="7"/>
        <x:v>6.2047999995229475E-4</x:v>
      </x:c>
    </x:row>
    <x:row r="43">
      <x:c r="A43" s="21" t="n">
        <x:f>DATE(VALUE(RIGHT('Price History'!C222,4)),VALUE(MID('Price History'!C222,4,2)),VALUE(LEFT('Price History'!C222,2)))</x:f>
        <x:v>45884</x:v>
      </x:c>
      <x:c r="B43" s="14" t="str">
        <x:f>'Price History'!A222</x:f>
        <x:v>IPH</x:v>
      </x:c>
      <x:c r="C43" s="14" t="str">
        <x:f>'Price History'!B222</x:f>
        <x:v>IPH Limited</x:v>
      </x:c>
      <x:c r="D43" s="22" t="n">
        <x:f>'Price History'!D222</x:f>
        <x:v>5.54</x:v>
      </x:c>
      <x:c r="E43" s="22" t="n">
        <x:f>'Price History'!E222</x:f>
        <x:v>5.62</x:v>
      </x:c>
      <x:c r="F43" s="22" t="n">
        <x:f>'Price History'!F222</x:f>
        <x:v>5.52</x:v>
      </x:c>
      <x:c r="G43" s="22" t="n">
        <x:f>'Price History'!G222</x:f>
        <x:v>5.6</x:v>
      </x:c>
      <x:c r="H43" s="23" t="n">
        <x:f>'Price History'!H222</x:f>
        <x:v>997776</x:v>
      </x:c>
      <x:c r="I43" s="24" t="n">
        <x:f>'Price History'!I222</x:f>
        <x:v>1459.05</x:v>
      </x:c>
      <x:c r="J43" s="23" t="n">
        <x:f>'Price History'!J222</x:f>
        <x:v>260544352</x:v>
      </x:c>
      <x:c r="K43" s="25">
        <x:f t="shared" si="8"/>
        <x:v>1.6333938294010864E-2</x:v>
      </x:c>
      <x:c r="L43" s="25">
        <x:f t="shared" si="9"/>
        <x:v>1.6333938294010864E-2</x:v>
      </x:c>
      <x:c r="M43" s="22">
        <x:f t="shared" si="0"/>
        <x:v>0.10000000000000053</x:v>
      </x:c>
      <x:c r="N43" s="22">
        <x:f t="shared" si="10"/>
        <x:v>5.3055000000000003</x:v>
      </x:c>
      <x:c r="O43" s="22" t="str">
        <x:f>IF(COUNT(G10:G43)&lt;50,"",AVERAGE(G10:G43))</x:f>
      </x:c>
      <x:c r="P43" s="22" t="n">
        <x:f>MAX($G$10:G43)</x:f>
        <x:v>5.6</x:v>
      </x:c>
      <x:c r="Q43" s="25">
        <x:f t="shared" si="1"/>
        <x:v>0</x:v>
      </x:c>
      <x:c r="R43" s="24">
        <x:f t="shared" si="2"/>
        <x:v>1459.0483711999998</x:v>
      </x:c>
      <x:c r="S43" s="26">
        <x:f t="shared" si="3"/>
        <x:v>1.6288000001623004E-3</x:v>
      </x:c>
      <x:c r="T43" s="27">
        <x:f t="shared" si="4"/>
        <x:v>121.4750542299349</x:v>
      </x:c>
      <x:c r="U43" s="27">
        <x:f t="shared" si="5"/>
        <x:v>100</x:v>
      </x:c>
      <x:c r="V43" s="27">
        <x:f t="shared" si="6"/>
        <x:v>121.47513549966283</x:v>
      </x:c>
      <x:c r="W43" s="26">
        <x:f t="shared" si="7"/>
        <x:v>1.6288000001623004E-3</x:v>
      </x:c>
    </x:row>
    <x:row r="44">
      <x:c r="A44" s="21" t="n">
        <x:f>DATE(VALUE(RIGHT('Price History'!C221,4)),VALUE(MID('Price History'!C221,4,2)),VALUE(LEFT('Price History'!C221,2)))</x:f>
        <x:v>45887</x:v>
      </x:c>
      <x:c r="B44" s="14" t="str">
        <x:f>'Price History'!A221</x:f>
        <x:v>IPH</x:v>
      </x:c>
      <x:c r="C44" s="14" t="str">
        <x:f>'Price History'!B221</x:f>
        <x:v>IPH Limited</x:v>
      </x:c>
      <x:c r="D44" s="22" t="n">
        <x:f>'Price History'!D221</x:f>
        <x:v>5.6</x:v>
      </x:c>
      <x:c r="E44" s="22" t="n">
        <x:f>'Price History'!E221</x:f>
        <x:v>5.65</x:v>
      </x:c>
      <x:c r="F44" s="22" t="n">
        <x:f>'Price History'!F221</x:f>
        <x:v>5.59</x:v>
      </x:c>
      <x:c r="G44" s="22" t="n">
        <x:f>'Price History'!G221</x:f>
        <x:v>5.63</x:v>
      </x:c>
      <x:c r="H44" s="23" t="n">
        <x:f>'Price History'!H221</x:f>
        <x:v>770707</x:v>
      </x:c>
      <x:c r="I44" s="24" t="n">
        <x:f>'Price History'!I221</x:f>
        <x:v>1466.86</x:v>
      </x:c>
      <x:c r="J44" s="23" t="n">
        <x:f>'Price History'!J221</x:f>
        <x:v>260544352</x:v>
      </x:c>
      <x:c r="K44" s="25">
        <x:f t="shared" si="8"/>
        <x:v>5.3571428571428381E-3</x:v>
      </x:c>
      <x:c r="L44" s="25">
        <x:f t="shared" si="9"/>
        <x:v>5.3571428571428381E-3</x:v>
      </x:c>
      <x:c r="M44" s="22">
        <x:f t="shared" si="0"/>
        <x:v>6.0000000000000497E-2</x:v>
      </x:c>
      <x:c r="N44" s="22">
        <x:f t="shared" si="10"/>
        <x:v>5.3295000000000003</x:v>
      </x:c>
      <x:c r="O44" s="22" t="str">
        <x:f>IF(COUNT(G10:G44)&lt;50,"",AVERAGE(G10:G44))</x:f>
      </x:c>
      <x:c r="P44" s="22" t="n">
        <x:f>MAX($G$10:G44)</x:f>
        <x:v>5.63</x:v>
      </x:c>
      <x:c r="Q44" s="25">
        <x:f t="shared" si="1"/>
        <x:v>0</x:v>
      </x:c>
      <x:c r="R44" s="24">
        <x:f t="shared" si="2"/>
        <x:v>1466.8647017599999</x:v>
      </x:c>
      <x:c r="S44" s="26">
        <x:f t="shared" si="3"/>
        <x:v>-4.7017599999890081E-3</x:v>
      </x:c>
      <x:c r="T44" s="27">
        <x:f t="shared" si="4"/>
        <x:v>122.12581344902385</x:v>
      </x:c>
      <x:c r="U44" s="27">
        <x:f t="shared" si="5"/>
        <x:v>100</x:v>
      </x:c>
      <x:c r="V44" s="27">
        <x:f t="shared" si="6"/>
        <x:v>122.12536736851744</x:v>
      </x:c>
      <x:c r="W44" s="26">
        <x:f t="shared" si="7"/>
        <x:v>4.7017599999890081E-3</x:v>
      </x:c>
    </x:row>
    <x:row r="45">
      <x:c r="A45" s="21" t="n">
        <x:f>DATE(VALUE(RIGHT('Price History'!C220,4)),VALUE(MID('Price History'!C220,4,2)),VALUE(LEFT('Price History'!C220,2)))</x:f>
        <x:v>45888</x:v>
      </x:c>
      <x:c r="B45" s="14" t="str">
        <x:f>'Price History'!A220</x:f>
        <x:v>IPH</x:v>
      </x:c>
      <x:c r="C45" s="14" t="str">
        <x:f>'Price History'!B220</x:f>
        <x:v>IPH Limited</x:v>
      </x:c>
      <x:c r="D45" s="22" t="n">
        <x:f>'Price History'!D220</x:f>
        <x:v>5.62</x:v>
      </x:c>
      <x:c r="E45" s="22" t="n">
        <x:f>'Price History'!E220</x:f>
        <x:v>5.625</x:v>
      </x:c>
      <x:c r="F45" s="22" t="n">
        <x:f>'Price History'!F220</x:f>
        <x:v>5.55</x:v>
      </x:c>
      <x:c r="G45" s="22" t="n">
        <x:f>'Price History'!G220</x:f>
        <x:v>5.59</x:v>
      </x:c>
      <x:c r="H45" s="23" t="n">
        <x:f>'Price History'!H220</x:f>
        <x:v>1127846</x:v>
      </x:c>
      <x:c r="I45" s="24" t="n">
        <x:f>'Price History'!I220</x:f>
        <x:v>1456.44</x:v>
      </x:c>
      <x:c r="J45" s="23" t="n">
        <x:f>'Price History'!J220</x:f>
        <x:v>260544352</x:v>
      </x:c>
      <x:c r="K45" s="25">
        <x:f t="shared" si="8"/>
        <x:v>-7.1047957371225268E-3</x:v>
      </x:c>
      <x:c r="L45" s="25">
        <x:f t="shared" si="9"/>
        <x:v>7.1047957371225268E-3</x:v>
      </x:c>
      <x:c r="M45" s="22">
        <x:f t="shared" si="0"/>
        <x:v>7.5000000000000178E-2</x:v>
      </x:c>
      <x:c r="N45" s="22">
        <x:f t="shared" si="10"/>
        <x:v>5.35</x:v>
      </x:c>
      <x:c r="O45" s="22" t="str">
        <x:f>IF(COUNT(G10:G45)&lt;50,"",AVERAGE(G10:G45))</x:f>
      </x:c>
      <x:c r="P45" s="22" t="n">
        <x:f>MAX($G$10:G45)</x:f>
        <x:v>5.63</x:v>
      </x:c>
      <x:c r="Q45" s="25">
        <x:f t="shared" si="1"/>
        <x:v>-7.1047957371225268E-3</x:v>
      </x:c>
      <x:c r="R45" s="24">
        <x:f t="shared" si="2"/>
        <x:v>1456.4429276800001</x:v>
      </x:c>
      <x:c r="S45" s="26">
        <x:f t="shared" si="3"/>
        <x:v>-2.927680000084365E-3</x:v>
      </x:c>
      <x:c r="T45" s="27">
        <x:f t="shared" si="4"/>
        <x:v>121.25813449023859</x:v>
      </x:c>
      <x:c r="U45" s="27">
        <x:f t="shared" si="5"/>
        <x:v>100</x:v>
      </x:c>
      <x:c r="V45" s="27">
        <x:f t="shared" si="6"/>
        <x:v>121.25783650123635</x:v>
      </x:c>
      <x:c r="W45" s="26">
        <x:f t="shared" si="7"/>
        <x:v>2.927680000084365E-3</x:v>
      </x:c>
    </x:row>
    <x:row r="46">
      <x:c r="A46" s="21" t="n">
        <x:f>DATE(VALUE(RIGHT('Price History'!C219,4)),VALUE(MID('Price History'!C219,4,2)),VALUE(LEFT('Price History'!C219,2)))</x:f>
        <x:v>45889</x:v>
      </x:c>
      <x:c r="B46" s="14" t="str">
        <x:f>'Price History'!A219</x:f>
        <x:v>IPH</x:v>
      </x:c>
      <x:c r="C46" s="14" t="str">
        <x:f>'Price History'!B219</x:f>
        <x:v>IPH Limited</x:v>
      </x:c>
      <x:c r="D46" s="22" t="n">
        <x:f>'Price History'!D219</x:f>
        <x:v>5.65</x:v>
      </x:c>
      <x:c r="E46" s="22" t="n">
        <x:f>'Price History'!E219</x:f>
        <x:v>5.655</x:v>
      </x:c>
      <x:c r="F46" s="22" t="n">
        <x:f>'Price History'!F219</x:f>
        <x:v>5.52</x:v>
      </x:c>
      <x:c r="G46" s="22" t="n">
        <x:f>'Price History'!G219</x:f>
        <x:v>5.59</x:v>
      </x:c>
      <x:c r="H46" s="23" t="n">
        <x:f>'Price History'!H219</x:f>
        <x:v>807866</x:v>
      </x:c>
      <x:c r="I46" s="24" t="n">
        <x:f>'Price History'!I219</x:f>
        <x:v>1456.44</x:v>
      </x:c>
      <x:c r="J46" s="23" t="n">
        <x:f>'Price History'!J219</x:f>
        <x:v>260544352</x:v>
      </x:c>
      <x:c r="K46" s="25">
        <x:f t="shared" si="8"/>
        <x:v>0</x:v>
      </x:c>
      <x:c r="L46" s="25">
        <x:f t="shared" si="9"/>
        <x:v>0</x:v>
      </x:c>
      <x:c r="M46" s="22">
        <x:f t="shared" si="0"/>
        <x:v>0.13500000000000068</x:v>
      </x:c>
      <x:c r="N46" s="22">
        <x:f t="shared" si="10"/>
        <x:v>5.367</x:v>
      </x:c>
      <x:c r="O46" s="22" t="str">
        <x:f>IF(COUNT(G10:G46)&lt;50,"",AVERAGE(G10:G46))</x:f>
      </x:c>
      <x:c r="P46" s="22" t="n">
        <x:f>MAX($G$10:G46)</x:f>
        <x:v>5.63</x:v>
      </x:c>
      <x:c r="Q46" s="25">
        <x:f t="shared" si="1"/>
        <x:v>-7.1047957371225268E-3</x:v>
      </x:c>
      <x:c r="R46" s="24">
        <x:f t="shared" si="2"/>
        <x:v>1456.4429276800001</x:v>
      </x:c>
      <x:c r="S46" s="26">
        <x:f t="shared" si="3"/>
        <x:v>-2.927680000084365E-3</x:v>
      </x:c>
      <x:c r="T46" s="27">
        <x:f t="shared" si="4"/>
        <x:v>121.25813449023859</x:v>
      </x:c>
      <x:c r="U46" s="27">
        <x:f t="shared" si="5"/>
        <x:v>100</x:v>
      </x:c>
      <x:c r="V46" s="27">
        <x:f t="shared" si="6"/>
        <x:v>121.25783650123635</x:v>
      </x:c>
      <x:c r="W46" s="26">
        <x:f t="shared" si="7"/>
        <x:v>2.927680000084365E-3</x:v>
      </x:c>
    </x:row>
    <x:row r="47">
      <x:c r="A47" s="21" t="n">
        <x:f>DATE(VALUE(RIGHT('Price History'!C218,4)),VALUE(MID('Price History'!C218,4,2)),VALUE(LEFT('Price History'!C218,2)))</x:f>
        <x:v>45890</x:v>
      </x:c>
      <x:c r="B47" s="14" t="str">
        <x:f>'Price History'!A218</x:f>
        <x:v>IPH</x:v>
      </x:c>
      <x:c r="C47" s="14" t="str">
        <x:f>'Price History'!B218</x:f>
        <x:v>IPH Limited</x:v>
      </x:c>
      <x:c r="D47" s="22" t="n">
        <x:f>'Price History'!D218</x:f>
        <x:v>5.3</x:v>
      </x:c>
      <x:c r="E47" s="22" t="n">
        <x:f>'Price History'!E218</x:f>
        <x:v>5.31</x:v>
      </x:c>
      <x:c r="F47" s="22" t="n">
        <x:f>'Price History'!F218</x:f>
        <x:v>4.37</x:v>
      </x:c>
      <x:c r="G47" s="22" t="n">
        <x:f>'Price History'!G218</x:f>
        <x:v>4.5</x:v>
      </x:c>
      <x:c r="H47" s="23" t="n">
        <x:f>'Price History'!H218</x:f>
        <x:v>13650655</x:v>
      </x:c>
      <x:c r="I47" s="24" t="n">
        <x:f>'Price History'!I218</x:f>
        <x:v>1172.45</x:v>
      </x:c>
      <x:c r="J47" s="23" t="n">
        <x:f>'Price History'!J218</x:f>
        <x:v>260544352</x:v>
      </x:c>
      <x:c r="K47" s="25">
        <x:f t="shared" si="8"/>
        <x:v>-0.19499105545617168</x:v>
      </x:c>
      <x:c r="L47" s="25">
        <x:f t="shared" si="9"/>
        <x:v>0.19499105545617168</x:v>
      </x:c>
      <x:c r="M47" s="22">
        <x:f t="shared" si="0"/>
        <x:v>0.9399999999999995</x:v>
      </x:c>
      <x:c r="N47" s="22">
        <x:f t="shared" si="10"/>
        <x:v>5.3340000000000005</x:v>
      </x:c>
      <x:c r="O47" s="22" t="str">
        <x:f>IF(COUNT(G10:G47)&lt;50,"",AVERAGE(G10:G47))</x:f>
      </x:c>
      <x:c r="P47" s="22" t="n">
        <x:f>MAX($G$10:G47)</x:f>
        <x:v>5.63</x:v>
      </x:c>
      <x:c r="Q47" s="25">
        <x:f t="shared" si="1"/>
        <x:v>-0.20071047957371224</x:v>
      </x:c>
      <x:c r="R47" s="24">
        <x:f t="shared" si="2"/>
        <x:v>1172.449584</x:v>
      </x:c>
      <x:c r="S47" s="26">
        <x:f t="shared" si="3"/>
        <x:v>4.1600000008656934E-4</x:v>
      </x:c>
      <x:c r="T47" s="27">
        <x:f t="shared" si="4"/>
        <x:v>97.613882863340564</x:v>
      </x:c>
      <x:c r="U47" s="27">
        <x:f t="shared" si="5"/>
        <x:v>100</x:v>
      </x:c>
      <x:c r="V47" s="27">
        <x:f t="shared" si="6"/>
        <x:v>97.613873833370818</x:v>
      </x:c>
      <x:c r="W47" s="26">
        <x:f t="shared" si="7"/>
        <x:v>4.1600000008656934E-4</x:v>
      </x:c>
    </x:row>
    <x:row r="48">
      <x:c r="A48" s="21" t="n">
        <x:f>DATE(VALUE(RIGHT('Price History'!C217,4)),VALUE(MID('Price History'!C217,4,2)),VALUE(LEFT('Price History'!C217,2)))</x:f>
        <x:v>45891</x:v>
      </x:c>
      <x:c r="B48" s="14" t="str">
        <x:f>'Price History'!A217</x:f>
        <x:v>IPH</x:v>
      </x:c>
      <x:c r="C48" s="14" t="str">
        <x:f>'Price History'!B217</x:f>
        <x:v>IPH Limited</x:v>
      </x:c>
      <x:c r="D48" s="22" t="n">
        <x:f>'Price History'!D217</x:f>
        <x:v>4.5</x:v>
      </x:c>
      <x:c r="E48" s="22" t="n">
        <x:f>'Price History'!E217</x:f>
        <x:v>4.59</x:v>
      </x:c>
      <x:c r="F48" s="22" t="n">
        <x:f>'Price History'!F217</x:f>
        <x:v>4.44</x:v>
      </x:c>
      <x:c r="G48" s="22" t="n">
        <x:f>'Price History'!G217</x:f>
        <x:v>4.59</x:v>
      </x:c>
      <x:c r="H48" s="23" t="n">
        <x:f>'Price History'!H217</x:f>
        <x:v>3764701</x:v>
      </x:c>
      <x:c r="I48" s="24" t="n">
        <x:f>'Price History'!I217</x:f>
        <x:v>1195.9</x:v>
      </x:c>
      <x:c r="J48" s="23" t="n">
        <x:f>'Price History'!J217</x:f>
        <x:v>260544352</x:v>
      </x:c>
      <x:c r="K48" s="25">
        <x:f t="shared" si="8"/>
        <x:v>2.0000000000000018E-2</x:v>
      </x:c>
      <x:c r="L48" s="25">
        <x:f t="shared" si="9"/>
        <x:v>2.0000000000000018E-2</x:v>
      </x:c>
      <x:c r="M48" s="22">
        <x:f t="shared" si="0"/>
        <x:v>0.14999999999999947</x:v>
      </x:c>
      <x:c r="N48" s="22">
        <x:f t="shared" si="10"/>
        <x:v>5.3035000000000005</x:v>
      </x:c>
      <x:c r="O48" s="22" t="str">
        <x:f>IF(COUNT(G10:G48)&lt;50,"",AVERAGE(G10:G48))</x:f>
      </x:c>
      <x:c r="P48" s="22" t="n">
        <x:f>MAX($G$10:G48)</x:f>
        <x:v>5.63</x:v>
      </x:c>
      <x:c r="Q48" s="25">
        <x:f t="shared" si="1"/>
        <x:v>-0.18472468916518647</x:v>
      </x:c>
      <x:c r="R48" s="24">
        <x:f t="shared" si="2"/>
        <x:v>1195.89857568</x:v>
      </x:c>
      <x:c r="S48" s="26">
        <x:f t="shared" si="3"/>
        <x:v>1.4243200000692013E-3</x:v>
      </x:c>
      <x:c r="T48" s="27">
        <x:f t="shared" si="4"/>
        <x:v>99.566160520607355</x:v>
      </x:c>
      <x:c r="U48" s="27">
        <x:f t="shared" si="5"/>
        <x:v>100</x:v>
      </x:c>
      <x:c r="V48" s="27">
        <x:f t="shared" si="6"/>
        <x:v>99.566234566359469</x:v>
      </x:c>
      <x:c r="W48" s="26">
        <x:f t="shared" si="7"/>
        <x:v>1.4243200000692013E-3</x:v>
      </x:c>
    </x:row>
    <x:row r="49">
      <x:c r="A49" s="21" t="n">
        <x:f>DATE(VALUE(RIGHT('Price History'!C216,4)),VALUE(MID('Price History'!C216,4,2)),VALUE(LEFT('Price History'!C216,2)))</x:f>
        <x:v>45894</x:v>
      </x:c>
      <x:c r="B49" s="14" t="str">
        <x:f>'Price History'!A216</x:f>
        <x:v>IPH</x:v>
      </x:c>
      <x:c r="C49" s="14" t="str">
        <x:f>'Price History'!B216</x:f>
        <x:v>IPH Limited</x:v>
      </x:c>
      <x:c r="D49" s="22" t="n">
        <x:f>'Price History'!D216</x:f>
        <x:v>4.64</x:v>
      </x:c>
      <x:c r="E49" s="22" t="n">
        <x:f>'Price History'!E216</x:f>
        <x:v>4.77</x:v>
      </x:c>
      <x:c r="F49" s="22" t="n">
        <x:f>'Price History'!F216</x:f>
        <x:v>4.61</x:v>
      </x:c>
      <x:c r="G49" s="22" t="n">
        <x:f>'Price History'!G216</x:f>
        <x:v>4.74</x:v>
      </x:c>
      <x:c r="H49" s="23" t="n">
        <x:f>'Price History'!H216</x:f>
        <x:v>2653928</x:v>
      </x:c>
      <x:c r="I49" s="24" t="n">
        <x:f>'Price History'!I216</x:f>
        <x:v>1234.98</x:v>
      </x:c>
      <x:c r="J49" s="23" t="n">
        <x:f>'Price History'!J216</x:f>
        <x:v>260544352</x:v>
      </x:c>
      <x:c r="K49" s="25">
        <x:f t="shared" si="8"/>
        <x:v>3.2679738562091609E-2</x:v>
      </x:c>
      <x:c r="L49" s="25">
        <x:f t="shared" si="9"/>
        <x:v>3.2679738562091609E-2</x:v>
      </x:c>
      <x:c r="M49" s="22">
        <x:f t="shared" si="0"/>
        <x:v>0.15999999999999925</x:v>
      </x:c>
      <x:c r="N49" s="22">
        <x:f t="shared" si="10"/>
        <x:v>5.2785000000000002</x:v>
      </x:c>
      <x:c r="O49" s="22" t="str">
        <x:f>IF(COUNT(G10:G49)&lt;50,"",AVERAGE(G10:G49))</x:f>
      </x:c>
      <x:c r="P49" s="22" t="n">
        <x:f>MAX($G$10:G49)</x:f>
        <x:v>5.63</x:v>
      </x:c>
      <x:c r="Q49" s="25">
        <x:f t="shared" si="1"/>
        <x:v>-0.15808170515097686</x:v>
      </x:c>
      <x:c r="R49" s="24">
        <x:f t="shared" si="2"/>
        <x:v>1234.9802284800001</x:v>
      </x:c>
      <x:c r="S49" s="26">
        <x:f t="shared" si="3"/>
        <x:v>-2.284800000325049E-4</x:v>
      </x:c>
      <x:c r="T49" s="27">
        <x:f t="shared" si="4"/>
        <x:v>102.81995661605205</x:v>
      </x:c>
      <x:c r="U49" s="27">
        <x:f t="shared" si="5"/>
        <x:v>100</x:v>
      </x:c>
      <x:c r="V49" s="27">
        <x:f t="shared" si="6"/>
        <x:v>102.81989160026977</x:v>
      </x:c>
      <x:c r="W49" s="26">
        <x:f t="shared" si="7"/>
        <x:v>2.284800000325049E-4</x:v>
      </x:c>
    </x:row>
    <x:row r="50">
      <x:c r="A50" s="21" t="n">
        <x:f>DATE(VALUE(RIGHT('Price History'!C215,4)),VALUE(MID('Price History'!C215,4,2)),VALUE(LEFT('Price History'!C215,2)))</x:f>
        <x:v>45895</x:v>
      </x:c>
      <x:c r="B50" s="14" t="str">
        <x:f>'Price History'!A215</x:f>
        <x:v>IPH</x:v>
      </x:c>
      <x:c r="C50" s="14" t="str">
        <x:f>'Price History'!B215</x:f>
        <x:v>IPH Limited</x:v>
      </x:c>
      <x:c r="D50" s="22" t="n">
        <x:f>'Price History'!D215</x:f>
        <x:v>4.82</x:v>
      </x:c>
      <x:c r="E50" s="22" t="n">
        <x:f>'Price History'!E215</x:f>
        <x:v>4.83</x:v>
      </x:c>
      <x:c r="F50" s="22" t="n">
        <x:f>'Price History'!F215</x:f>
        <x:v>4.71</x:v>
      </x:c>
      <x:c r="G50" s="22" t="n">
        <x:f>'Price History'!G215</x:f>
        <x:v>4.78</x:v>
      </x:c>
      <x:c r="H50" s="23" t="n">
        <x:f>'Price History'!H215</x:f>
        <x:v>2593224</x:v>
      </x:c>
      <x:c r="I50" s="24" t="n">
        <x:f>'Price History'!I215</x:f>
        <x:v>1245.4</x:v>
      </x:c>
      <x:c r="J50" s="23" t="n">
        <x:f>'Price History'!J215</x:f>
        <x:v>260544352</x:v>
      </x:c>
      <x:c r="K50" s="25">
        <x:f t="shared" si="8"/>
        <x:v>8.4388185654007408E-3</x:v>
      </x:c>
      <x:c r="L50" s="25">
        <x:f t="shared" si="9"/>
        <x:v>8.4388185654007408E-3</x:v>
      </x:c>
      <x:c r="M50" s="22">
        <x:f t="shared" si="0"/>
        <x:v>0.12000000000000011</x:v>
      </x:c>
      <x:c r="N50" s="22">
        <x:f t="shared" si="10"/>
        <x:v>5.2560000000000002</x:v>
      </x:c>
      <x:c r="O50" s="22" t="str">
        <x:f>IF(COUNT(G10:G50)&lt;50,"",AVERAGE(G10:G50))</x:f>
      </x:c>
      <x:c r="P50" s="22" t="n">
        <x:f>MAX($G$10:G50)</x:f>
        <x:v>5.63</x:v>
      </x:c>
      <x:c r="Q50" s="25">
        <x:f t="shared" si="1"/>
        <x:v>-0.15097690941385433</x:v>
      </x:c>
      <x:c r="R50" s="24">
        <x:f t="shared" si="2"/>
        <x:v>1245.4020025600003</x:v>
      </x:c>
      <x:c r="S50" s="26">
        <x:f t="shared" si="3"/>
        <x:v>-2.0025600001645216E-3</x:v>
      </x:c>
      <x:c r="T50" s="27">
        <x:f t="shared" si="4"/>
        <x:v>103.68763557483732</x:v>
      </x:c>
      <x:c r="U50" s="27">
        <x:f t="shared" si="5"/>
        <x:v>100</x:v>
      </x:c>
      <x:c r="V50" s="27">
        <x:f t="shared" si="6"/>
        <x:v>103.68742246755087</x:v>
      </x:c>
      <x:c r="W50" s="26">
        <x:f t="shared" si="7"/>
        <x:v>2.0025600001645216E-3</x:v>
      </x:c>
    </x:row>
    <x:row r="51">
      <x:c r="A51" s="21" t="n">
        <x:f>DATE(VALUE(RIGHT('Price History'!C214,4)),VALUE(MID('Price History'!C214,4,2)),VALUE(LEFT('Price History'!C214,2)))</x:f>
        <x:v>45896</x:v>
      </x:c>
      <x:c r="B51" s="14" t="str">
        <x:f>'Price History'!A214</x:f>
        <x:v>IPH</x:v>
      </x:c>
      <x:c r="C51" s="14" t="str">
        <x:f>'Price History'!B214</x:f>
        <x:v>IPH Limited</x:v>
      </x:c>
      <x:c r="D51" s="22" t="n">
        <x:f>'Price History'!D214</x:f>
        <x:v>4.8</x:v>
      </x:c>
      <x:c r="E51" s="22" t="n">
        <x:f>'Price History'!E214</x:f>
        <x:v>4.8</x:v>
      </x:c>
      <x:c r="F51" s="22" t="n">
        <x:f>'Price History'!F214</x:f>
        <x:v>4.7</x:v>
      </x:c>
      <x:c r="G51" s="22" t="n">
        <x:f>'Price History'!G214</x:f>
        <x:v>4.76</x:v>
      </x:c>
      <x:c r="H51" s="23" t="n">
        <x:f>'Price History'!H214</x:f>
        <x:v>1965029</x:v>
      </x:c>
      <x:c r="I51" s="24" t="n">
        <x:f>'Price History'!I214</x:f>
        <x:v>1240.19</x:v>
      </x:c>
      <x:c r="J51" s="23" t="n">
        <x:f>'Price History'!J214</x:f>
        <x:v>260544352</x:v>
      </x:c>
      <x:c r="K51" s="25">
        <x:f t="shared" si="8"/>
        <x:v>-4.1841004184101083E-3</x:v>
      </x:c>
      <x:c r="L51" s="25">
        <x:f t="shared" si="9"/>
        <x:v>4.1841004184101083E-3</x:v>
      </x:c>
      <x:c r="M51" s="22">
        <x:f t="shared" si="0"/>
        <x:v>9.9999999999999645E-2</x:v>
      </x:c>
      <x:c r="N51" s="22">
        <x:f t="shared" si="10"/>
        <x:v>5.2309999999999999</x:v>
      </x:c>
      <x:c r="O51" s="22" t="str">
        <x:f>IF(COUNT(G10:G51)&lt;50,"",AVERAGE(G10:G51))</x:f>
      </x:c>
      <x:c r="P51" s="22" t="n">
        <x:f>MAX($G$10:G51)</x:f>
        <x:v>5.63</x:v>
      </x:c>
      <x:c r="Q51" s="25">
        <x:f t="shared" si="1"/>
        <x:v>-0.15452930728241565</x:v>
      </x:c>
      <x:c r="R51" s="24">
        <x:f t="shared" si="2"/>
        <x:v>1240.19111552</x:v>
      </x:c>
      <x:c r="S51" s="26">
        <x:f t="shared" si="3"/>
        <x:v>-1.1155199999848264E-3</x:v>
      </x:c>
      <x:c r="T51" s="27">
        <x:f t="shared" si="4"/>
        <x:v>103.25379609544467</x:v>
      </x:c>
      <x:c r="U51" s="27">
        <x:f t="shared" si="5"/>
        <x:v>100</x:v>
      </x:c>
      <x:c r="V51" s="27">
        <x:f t="shared" si="6"/>
        <x:v>103.25365703391032</x:v>
      </x:c>
      <x:c r="W51" s="26">
        <x:f t="shared" si="7"/>
        <x:v>1.1155199999848264E-3</x:v>
      </x:c>
    </x:row>
    <x:row r="52">
      <x:c r="A52" s="21" t="n">
        <x:f>DATE(VALUE(RIGHT('Price History'!C213,4)),VALUE(MID('Price History'!C213,4,2)),VALUE(LEFT('Price History'!C213,2)))</x:f>
        <x:v>45897</x:v>
      </x:c>
      <x:c r="B52" s="14" t="str">
        <x:f>'Price History'!A213</x:f>
        <x:v>IPH</x:v>
      </x:c>
      <x:c r="C52" s="14" t="str">
        <x:f>'Price History'!B213</x:f>
        <x:v>IPH Limited</x:v>
      </x:c>
      <x:c r="D52" s="22" t="n">
        <x:f>'Price History'!D213</x:f>
        <x:v>4.61</x:v>
      </x:c>
      <x:c r="E52" s="22" t="n">
        <x:f>'Price History'!E213</x:f>
        <x:v>4.67</x:v>
      </x:c>
      <x:c r="F52" s="22" t="n">
        <x:f>'Price History'!F213</x:f>
        <x:v>4.5</x:v>
      </x:c>
      <x:c r="G52" s="22" t="n">
        <x:f>'Price History'!G213</x:f>
        <x:v>4.56</x:v>
      </x:c>
      <x:c r="H52" s="23" t="n">
        <x:f>'Price History'!H213</x:f>
        <x:v>2029464</x:v>
      </x:c>
      <x:c r="I52" s="24" t="n">
        <x:f>'Price History'!I213</x:f>
        <x:v>1191.43</x:v>
      </x:c>
      <x:c r="J52" s="23" t="n">
        <x:f>'Price History'!J213</x:f>
        <x:v>261279326</x:v>
      </x:c>
      <x:c r="K52" s="25">
        <x:f t="shared" si="8"/>
        <x:v>-4.2016806722689148E-2</x:v>
      </x:c>
      <x:c r="L52" s="25">
        <x:f t="shared" si="9"/>
        <x:v>4.2016806722689148E-2</x:v>
      </x:c>
      <x:c r="M52" s="22">
        <x:f t="shared" si="0"/>
        <x:v>0.16999999999999993</x:v>
      </x:c>
      <x:c r="N52" s="22">
        <x:f t="shared" si="10"/>
        <x:v>5.1965000000000003</x:v>
      </x:c>
      <x:c r="O52" s="22" t="str">
        <x:f>IF(COUNT(G10:G52)&lt;50,"",AVERAGE(G10:G52))</x:f>
      </x:c>
      <x:c r="P52" s="22" t="n">
        <x:f>MAX($G$10:G52)</x:f>
        <x:v>5.63</x:v>
      </x:c>
      <x:c r="Q52" s="25">
        <x:f t="shared" si="1"/>
        <x:v>-0.19005328596802851</x:v>
      </x:c>
      <x:c r="R52" s="24">
        <x:f t="shared" si="2"/>
        <x:v>1191.43372656</x:v>
      </x:c>
      <x:c r="S52" s="26">
        <x:f t="shared" si="3"/>
        <x:v>-3.7265599999045662E-3</x:v>
      </x:c>
      <x:c r="T52" s="27">
        <x:f t="shared" si="4"/>
        <x:v>98.915401301518429</x:v>
      </x:c>
      <x:c r="U52" s="27">
        <x:f t="shared" si="5"/>
        <x:v>100.28209170314312</x:v>
      </x:c>
      <x:c r="V52" s="27">
        <x:f t="shared" si="6"/>
        <x:v>99.194078810433695</x:v>
      </x:c>
      <x:c r="W52" s="26">
        <x:f t="shared" si="7"/>
        <x:v>3.7265599999045662E-3</x:v>
      </x:c>
    </x:row>
    <x:row r="53">
      <x:c r="A53" s="21" t="n">
        <x:f>DATE(VALUE(RIGHT('Price History'!C212,4)),VALUE(MID('Price History'!C212,4,2)),VALUE(LEFT('Price History'!C212,2)))</x:f>
        <x:v>45898</x:v>
      </x:c>
      <x:c r="B53" s="14" t="str">
        <x:f>'Price History'!A212</x:f>
        <x:v>IPH</x:v>
      </x:c>
      <x:c r="C53" s="14" t="str">
        <x:f>'Price History'!B212</x:f>
        <x:v>IPH Limited</x:v>
      </x:c>
      <x:c r="D53" s="22" t="n">
        <x:f>'Price History'!D212</x:f>
        <x:v>4.61</x:v>
      </x:c>
      <x:c r="E53" s="22" t="n">
        <x:f>'Price History'!E212</x:f>
        <x:v>4.66</x:v>
      </x:c>
      <x:c r="F53" s="22" t="n">
        <x:f>'Price History'!F212</x:f>
        <x:v>4.55</x:v>
      </x:c>
      <x:c r="G53" s="22" t="n">
        <x:f>'Price History'!G212</x:f>
        <x:v>4.57</x:v>
      </x:c>
      <x:c r="H53" s="23" t="n">
        <x:f>'Price History'!H212</x:f>
        <x:v>1548856</x:v>
      </x:c>
      <x:c r="I53" s="24" t="n">
        <x:f>'Price History'!I212</x:f>
        <x:v>1194.05</x:v>
      </x:c>
      <x:c r="J53" s="23" t="n">
        <x:f>'Price History'!J212</x:f>
        <x:v>261279326</x:v>
      </x:c>
      <x:c r="K53" s="25">
        <x:f t="shared" si="8"/>
        <x:v>2.1929824561404132E-3</x:v>
      </x:c>
      <x:c r="L53" s="25">
        <x:f t="shared" si="9"/>
        <x:v>2.1929824561404132E-3</x:v>
      </x:c>
      <x:c r="M53" s="22">
        <x:f t="shared" si="0"/>
        <x:v>0.11000000000000032</x:v>
      </x:c>
      <x:c r="N53" s="22">
        <x:f t="shared" si="10"/>
        <x:v>5.1624999999999996</x:v>
      </x:c>
      <x:c r="O53" s="22" t="str">
        <x:f>IF(COUNT(G10:G53)&lt;50,"",AVERAGE(G10:G53))</x:f>
      </x:c>
      <x:c r="P53" s="22" t="n">
        <x:f>MAX($G$10:G53)</x:f>
        <x:v>5.63</x:v>
      </x:c>
      <x:c r="Q53" s="25">
        <x:f t="shared" si="1"/>
        <x:v>-0.18827708703374768</x:v>
      </x:c>
      <x:c r="R53" s="24">
        <x:f t="shared" si="2"/>
        <x:v>1194.0465198200002</x:v>
      </x:c>
      <x:c r="S53" s="26">
        <x:f t="shared" si="3"/>
        <x:v>3.4801799997694616E-3</x:v>
      </x:c>
      <x:c r="T53" s="27">
        <x:f t="shared" si="4"/>
        <x:v>99.132321041214752</x:v>
      </x:c>
      <x:c r="U53" s="27">
        <x:f t="shared" si="5"/>
        <x:v>100.28209170314312</x:v>
      </x:c>
      <x:c r="V53" s="27">
        <x:f t="shared" si="6"/>
        <x:v>99.412210372072508</x:v>
      </x:c>
      <x:c r="W53" s="26">
        <x:f t="shared" si="7"/>
        <x:v>3.4801799997694616E-3</x:v>
      </x:c>
    </x:row>
    <x:row r="54">
      <x:c r="A54" s="21" t="n">
        <x:f>DATE(VALUE(RIGHT('Price History'!C211,4)),VALUE(MID('Price History'!C211,4,2)),VALUE(LEFT('Price History'!C211,2)))</x:f>
        <x:v>45901</x:v>
      </x:c>
      <x:c r="B54" s="14" t="str">
        <x:f>'Price History'!A211</x:f>
        <x:v>IPH</x:v>
      </x:c>
      <x:c r="C54" s="14" t="str">
        <x:f>'Price History'!B211</x:f>
        <x:v>IPH Limited</x:v>
      </x:c>
      <x:c r="D54" s="22" t="n">
        <x:f>'Price History'!D211</x:f>
        <x:v>4.55</x:v>
      </x:c>
      <x:c r="E54" s="22" t="n">
        <x:f>'Price History'!E211</x:f>
        <x:v>4.57</x:v>
      </x:c>
      <x:c r="F54" s="22" t="n">
        <x:f>'Price History'!F211</x:f>
        <x:v>4.45</x:v>
      </x:c>
      <x:c r="G54" s="22" t="n">
        <x:f>'Price History'!G211</x:f>
        <x:v>4.46</x:v>
      </x:c>
      <x:c r="H54" s="23" t="n">
        <x:f>'Price History'!H211</x:f>
        <x:v>1120094</x:v>
      </x:c>
      <x:c r="I54" s="24" t="n">
        <x:f>'Price History'!I211</x:f>
        <x:v>1165.31</x:v>
      </x:c>
      <x:c r="J54" s="23" t="n">
        <x:f>'Price History'!J211</x:f>
        <x:v>261279326</x:v>
      </x:c>
      <x:c r="K54" s="25">
        <x:f t="shared" si="8"/>
        <x:v>-2.4070021881838155E-2</x:v>
      </x:c>
      <x:c r="L54" s="25">
        <x:f t="shared" si="9"/>
        <x:v>2.4070021881838155E-2</x:v>
      </x:c>
      <x:c r="M54" s="22">
        <x:f t="shared" si="0"/>
        <x:v>0.12000000000000011</x:v>
      </x:c>
      <x:c r="N54" s="22">
        <x:f t="shared" si="10"/>
        <x:v>5.1235000000000008</x:v>
      </x:c>
      <x:c r="O54" s="22" t="str">
        <x:f>IF(COUNT(G10:G54)&lt;50,"",AVERAGE(G10:G54))</x:f>
      </x:c>
      <x:c r="P54" s="22" t="n">
        <x:f>MAX($G$10:G54)</x:f>
        <x:v>5.63</x:v>
      </x:c>
      <x:c r="Q54" s="25">
        <x:f t="shared" si="1"/>
        <x:v>-0.20781527531083477</x:v>
      </x:c>
      <x:c r="R54" s="24">
        <x:f t="shared" si="2"/>
        <x:v>1165.3057939600001</x:v>
      </x:c>
      <x:c r="S54" s="26">
        <x:f t="shared" si="3"/>
        <x:v>4.2060399998717912E-3</x:v>
      </x:c>
      <x:c r="T54" s="27">
        <x:f t="shared" si="4"/>
        <x:v>96.746203904555301</x:v>
      </x:c>
      <x:c r="U54" s="27">
        <x:f t="shared" si="5"/>
        <x:v>100.28209170314312</x:v>
      </x:c>
      <x:c r="V54" s="27">
        <x:f t="shared" si="6"/>
        <x:v>97.019423699744408</x:v>
      </x:c>
      <x:c r="W54" s="26">
        <x:f t="shared" si="7"/>
        <x:v>4.2060399998717912E-3</x:v>
      </x:c>
    </x:row>
    <x:row r="55">
      <x:c r="A55" s="21" t="n">
        <x:f>DATE(VALUE(RIGHT('Price History'!C210,4)),VALUE(MID('Price History'!C210,4,2)),VALUE(LEFT('Price History'!C210,2)))</x:f>
        <x:v>45902</x:v>
      </x:c>
      <x:c r="B55" s="14" t="str">
        <x:f>'Price History'!A210</x:f>
        <x:v>IPH</x:v>
      </x:c>
      <x:c r="C55" s="14" t="str">
        <x:f>'Price History'!B210</x:f>
        <x:v>IPH Limited</x:v>
      </x:c>
      <x:c r="D55" s="22" t="n">
        <x:f>'Price History'!D210</x:f>
        <x:v>4.47</x:v>
      </x:c>
      <x:c r="E55" s="22" t="n">
        <x:f>'Price History'!E210</x:f>
        <x:v>4.52</x:v>
      </x:c>
      <x:c r="F55" s="22" t="n">
        <x:f>'Price History'!F210</x:f>
        <x:v>4.38</x:v>
      </x:c>
      <x:c r="G55" s="22" t="n">
        <x:f>'Price History'!G210</x:f>
        <x:v>4.38</x:v>
      </x:c>
      <x:c r="H55" s="23" t="n">
        <x:f>'Price History'!H210</x:f>
        <x:v>985640</x:v>
      </x:c>
      <x:c r="I55" s="24" t="n">
        <x:f>'Price History'!I210</x:f>
        <x:v>1144.4</x:v>
      </x:c>
      <x:c r="J55" s="23" t="n">
        <x:f>'Price History'!J210</x:f>
        <x:v>261279326</x:v>
      </x:c>
      <x:c r="K55" s="25">
        <x:f t="shared" si="8"/>
        <x:v>-1.7937219730941756E-2</x:v>
      </x:c>
      <x:c r="L55" s="25">
        <x:f t="shared" si="9"/>
        <x:v>1.7937219730941756E-2</x:v>
      </x:c>
      <x:c r="M55" s="22">
        <x:f t="shared" si="0"/>
        <x:v>0.13999999999999968</x:v>
      </x:c>
      <x:c r="N55" s="22">
        <x:f t="shared" si="10"/>
        <x:v>5.0785</x:v>
      </x:c>
      <x:c r="O55" s="22" t="str">
        <x:f>IF(COUNT(G10:G55)&lt;50,"",AVERAGE(G10:G55))</x:f>
      </x:c>
      <x:c r="P55" s="22" t="n">
        <x:f>MAX($G$10:G55)</x:f>
        <x:v>5.63</x:v>
      </x:c>
      <x:c r="Q55" s="25">
        <x:f t="shared" si="1"/>
        <x:v>-0.22202486678507993</x:v>
      </x:c>
      <x:c r="R55" s="24">
        <x:f t="shared" si="2"/>
        <x:v>1144.4034478799999</x:v>
      </x:c>
      <x:c r="S55" s="26">
        <x:f t="shared" si="3"/>
        <x:v>-3.4478799998396426E-3</x:v>
      </x:c>
      <x:c r="T55" s="27">
        <x:f t="shared" si="4"/>
        <x:v>95.010845986984805</x:v>
      </x:c>
      <x:c r="U55" s="27">
        <x:f t="shared" si="5"/>
        <x:v>100.28209170314312</x:v>
      </x:c>
      <x:c r="V55" s="27">
        <x:f t="shared" si="6"/>
        <x:v>95.278534022695695</x:v>
      </x:c>
      <x:c r="W55" s="26">
        <x:f t="shared" si="7"/>
        <x:v>3.4478799998396426E-3</x:v>
      </x:c>
    </x:row>
    <x:row r="56">
      <x:c r="A56" s="21" t="n">
        <x:f>DATE(VALUE(RIGHT('Price History'!C209,4)),VALUE(MID('Price History'!C209,4,2)),VALUE(LEFT('Price History'!C209,2)))</x:f>
        <x:v>45903</x:v>
      </x:c>
      <x:c r="B56" s="14" t="str">
        <x:f>'Price History'!A209</x:f>
        <x:v>IPH</x:v>
      </x:c>
      <x:c r="C56" s="14" t="str">
        <x:f>'Price History'!B209</x:f>
        <x:v>IPH Limited</x:v>
      </x:c>
      <x:c r="D56" s="22" t="n">
        <x:f>'Price History'!D209</x:f>
        <x:v>4.3</x:v>
      </x:c>
      <x:c r="E56" s="22" t="n">
        <x:f>'Price History'!E209</x:f>
        <x:v>4.41</x:v>
      </x:c>
      <x:c r="F56" s="22" t="n">
        <x:f>'Price History'!F209</x:f>
        <x:v>4.28</x:v>
      </x:c>
      <x:c r="G56" s="22" t="n">
        <x:f>'Price History'!G209</x:f>
        <x:v>4.38</x:v>
      </x:c>
      <x:c r="H56" s="23" t="n">
        <x:f>'Price History'!H209</x:f>
        <x:v>1607755</x:v>
      </x:c>
      <x:c r="I56" s="24" t="n">
        <x:f>'Price History'!I209</x:f>
        <x:v>1144.4</x:v>
      </x:c>
      <x:c r="J56" s="23" t="n">
        <x:f>'Price History'!J209</x:f>
        <x:v>261279326</x:v>
      </x:c>
      <x:c r="K56" s="25">
        <x:f t="shared" si="8"/>
        <x:v>0</x:v>
      </x:c>
      <x:c r="L56" s="25">
        <x:f t="shared" si="9"/>
        <x:v>0</x:v>
      </x:c>
      <x:c r="M56" s="22">
        <x:f t="shared" si="0"/>
        <x:v>0.12999999999999989</x:v>
      </x:c>
      <x:c r="N56" s="22">
        <x:f t="shared" si="10"/>
        <x:v>5.0330000000000004</x:v>
      </x:c>
      <x:c r="O56" s="22" t="str">
        <x:f>IF(COUNT(G10:G56)&lt;50,"",AVERAGE(G10:G56))</x:f>
      </x:c>
      <x:c r="P56" s="22" t="n">
        <x:f>MAX($G$10:G56)</x:f>
        <x:v>5.63</x:v>
      </x:c>
      <x:c r="Q56" s="25">
        <x:f t="shared" si="1"/>
        <x:v>-0.22202486678507993</x:v>
      </x:c>
      <x:c r="R56" s="24">
        <x:f t="shared" si="2"/>
        <x:v>1144.4034478799999</x:v>
      </x:c>
      <x:c r="S56" s="26">
        <x:f t="shared" si="3"/>
        <x:v>-3.4478799998396426E-3</x:v>
      </x:c>
      <x:c r="T56" s="27">
        <x:f t="shared" si="4"/>
        <x:v>95.010845986984805</x:v>
      </x:c>
      <x:c r="U56" s="27">
        <x:f t="shared" si="5"/>
        <x:v>100.28209170314312</x:v>
      </x:c>
      <x:c r="V56" s="27">
        <x:f t="shared" si="6"/>
        <x:v>95.278534022695695</x:v>
      </x:c>
      <x:c r="W56" s="26">
        <x:f t="shared" si="7"/>
        <x:v>3.4478799998396426E-3</x:v>
      </x:c>
    </x:row>
    <x:row r="57">
      <x:c r="A57" s="21" t="n">
        <x:f>DATE(VALUE(RIGHT('Price History'!C208,4)),VALUE(MID('Price History'!C208,4,2)),VALUE(LEFT('Price History'!C208,2)))</x:f>
        <x:v>45904</x:v>
      </x:c>
      <x:c r="B57" s="14" t="str">
        <x:f>'Price History'!A208</x:f>
        <x:v>IPH</x:v>
      </x:c>
      <x:c r="C57" s="14" t="str">
        <x:f>'Price History'!B208</x:f>
        <x:v>IPH Limited</x:v>
      </x:c>
      <x:c r="D57" s="22" t="n">
        <x:f>'Price History'!D208</x:f>
        <x:v>4.37</x:v>
      </x:c>
      <x:c r="E57" s="22" t="n">
        <x:f>'Price History'!E208</x:f>
        <x:v>4.45</x:v>
      </x:c>
      <x:c r="F57" s="22" t="n">
        <x:f>'Price History'!F208</x:f>
        <x:v>4.37</x:v>
      </x:c>
      <x:c r="G57" s="22" t="n">
        <x:f>'Price History'!G208</x:f>
        <x:v>4.39</x:v>
      </x:c>
      <x:c r="H57" s="23" t="n">
        <x:f>'Price History'!H208</x:f>
        <x:v>1135885</x:v>
      </x:c>
      <x:c r="I57" s="24" t="n">
        <x:f>'Price History'!I208</x:f>
        <x:v>1147.02</x:v>
      </x:c>
      <x:c r="J57" s="23" t="n">
        <x:f>'Price History'!J208</x:f>
        <x:v>261279326</x:v>
      </x:c>
      <x:c r="K57" s="25">
        <x:f t="shared" si="8"/>
        <x:v>2.2831050228309113E-3</x:v>
      </x:c>
      <x:c r="L57" s="25">
        <x:f t="shared" si="9"/>
        <x:v>2.2831050228309113E-3</x:v>
      </x:c>
      <x:c r="M57" s="22">
        <x:f t="shared" si="0"/>
        <x:v>8.0000000000000071E-2</x:v>
      </x:c>
      <x:c r="N57" s="22">
        <x:f t="shared" si="10"/>
        <x:v>4.9859999999999998</x:v>
      </x:c>
      <x:c r="O57" s="22" t="str">
        <x:f>IF(COUNT(G10:G57)&lt;50,"",AVERAGE(G10:G57))</x:f>
      </x:c>
      <x:c r="P57" s="22" t="n">
        <x:f>MAX($G$10:G57)</x:f>
        <x:v>5.63</x:v>
      </x:c>
      <x:c r="Q57" s="25">
        <x:f t="shared" si="1"/>
        <x:v>-0.22024866785079933</x:v>
      </x:c>
      <x:c r="R57" s="24">
        <x:f t="shared" si="2"/>
        <x:v>1147.0162411399999</x:v>
      </x:c>
      <x:c r="S57" s="26">
        <x:f t="shared" si="3"/>
        <x:v>3.7588600000617589E-3</x:v>
      </x:c>
      <x:c r="T57" s="27">
        <x:f t="shared" si="4"/>
        <x:v>95.227765726681113</x:v>
      </x:c>
      <x:c r="U57" s="27">
        <x:f t="shared" si="5"/>
        <x:v>100.28209170314312</x:v>
      </x:c>
      <x:c r="V57" s="27">
        <x:f t="shared" si="6"/>
        <x:v>95.496665584334494</x:v>
      </x:c>
      <x:c r="W57" s="26">
        <x:f t="shared" si="7"/>
        <x:v>3.7588600000617589E-3</x:v>
      </x:c>
    </x:row>
    <x:row r="58">
      <x:c r="A58" s="21" t="n">
        <x:f>DATE(VALUE(RIGHT('Price History'!C207,4)),VALUE(MID('Price History'!C207,4,2)),VALUE(LEFT('Price History'!C207,2)))</x:f>
        <x:v>45905</x:v>
      </x:c>
      <x:c r="B58" s="14" t="str">
        <x:f>'Price History'!A207</x:f>
        <x:v>IPH</x:v>
      </x:c>
      <x:c r="C58" s="14" t="str">
        <x:f>'Price History'!B207</x:f>
        <x:v>IPH Limited</x:v>
      </x:c>
      <x:c r="D58" s="22" t="n">
        <x:f>'Price History'!D207</x:f>
        <x:v>4.42</x:v>
      </x:c>
      <x:c r="E58" s="22" t="n">
        <x:f>'Price History'!E207</x:f>
        <x:v>4.45</x:v>
      </x:c>
      <x:c r="F58" s="22" t="n">
        <x:f>'Price History'!F207</x:f>
        <x:v>4.385</x:v>
      </x:c>
      <x:c r="G58" s="22" t="n">
        <x:f>'Price History'!G207</x:f>
        <x:v>4.41</x:v>
      </x:c>
      <x:c r="H58" s="23" t="n">
        <x:f>'Price History'!H207</x:f>
        <x:v>832819</x:v>
      </x:c>
      <x:c r="I58" s="24" t="n">
        <x:f>'Price History'!I207</x:f>
        <x:v>1152.24</x:v>
      </x:c>
      <x:c r="J58" s="23" t="n">
        <x:f>'Price History'!J207</x:f>
        <x:v>261279326</x:v>
      </x:c>
      <x:c r="K58" s="25">
        <x:f t="shared" si="8"/>
        <x:v>4.5558086560364419E-3</x:v>
      </x:c>
      <x:c r="L58" s="25">
        <x:f t="shared" si="9"/>
        <x:v>4.5558086560364419E-3</x:v>
      </x:c>
      <x:c r="M58" s="22">
        <x:f t="shared" si="0"/>
        <x:v>6.5000000000000391E-2</x:v>
      </x:c>
      <x:c r="N58" s="22">
        <x:f t="shared" si="10"/>
        <x:v>4.9375</x:v>
      </x:c>
      <x:c r="O58" s="22" t="str">
        <x:f>IF(COUNT(G10:G58)&lt;50,"",AVERAGE(G10:G58))</x:f>
      </x:c>
      <x:c r="P58" s="22" t="n">
        <x:f>MAX($G$10:G58)</x:f>
        <x:v>5.63</x:v>
      </x:c>
      <x:c r="Q58" s="25">
        <x:f t="shared" si="1"/>
        <x:v>-0.21669626998223801</x:v>
      </x:c>
      <x:c r="R58" s="24">
        <x:f t="shared" si="2"/>
        <x:v>1152.2418276600001</x:v>
      </x:c>
      <x:c r="S58" s="26">
        <x:f t="shared" si="3"/>
        <x:v>-1.8276600001172483E-3</x:v>
      </x:c>
      <x:c r="T58" s="27">
        <x:f t="shared" si="4"/>
        <x:v>95.661605206073759</x:v>
      </x:c>
      <x:c r="U58" s="27">
        <x:f t="shared" si="5"/>
        <x:v>100.28209170314312</x:v>
      </x:c>
      <x:c r="V58" s="27">
        <x:f t="shared" si="6"/>
        <x:v>95.931263581187409</x:v>
      </x:c>
      <x:c r="W58" s="26">
        <x:f t="shared" si="7"/>
        <x:v>1.8276600001172483E-3</x:v>
      </x:c>
    </x:row>
    <x:row r="59">
      <x:c r="A59" s="21" t="n">
        <x:f>DATE(VALUE(RIGHT('Price History'!C206,4)),VALUE(MID('Price History'!C206,4,2)),VALUE(LEFT('Price History'!C206,2)))</x:f>
        <x:v>45908</x:v>
      </x:c>
      <x:c r="B59" s="14" t="str">
        <x:f>'Price History'!A206</x:f>
        <x:v>IPH</x:v>
      </x:c>
      <x:c r="C59" s="14" t="str">
        <x:f>'Price History'!B206</x:f>
        <x:v>IPH Limited</x:v>
      </x:c>
      <x:c r="D59" s="22" t="n">
        <x:f>'Price History'!D206</x:f>
        <x:v>4.4</x:v>
      </x:c>
      <x:c r="E59" s="22" t="n">
        <x:f>'Price History'!E206</x:f>
        <x:v>4.42</x:v>
      </x:c>
      <x:c r="F59" s="22" t="n">
        <x:f>'Price History'!F206</x:f>
        <x:v>4.38</x:v>
      </x:c>
      <x:c r="G59" s="22" t="n">
        <x:f>'Price History'!G206</x:f>
        <x:v>4.38</x:v>
      </x:c>
      <x:c r="H59" s="23" t="n">
        <x:f>'Price History'!H206</x:f>
        <x:v>988592</x:v>
      </x:c>
      <x:c r="I59" s="24" t="n">
        <x:f>'Price History'!I206</x:f>
        <x:v>1144.4</x:v>
      </x:c>
      <x:c r="J59" s="23" t="n">
        <x:f>'Price History'!J206</x:f>
        <x:v>261279326</x:v>
      </x:c>
      <x:c r="K59" s="25">
        <x:f t="shared" si="8"/>
        <x:v>-6.8027210884353817E-3</x:v>
      </x:c>
      <x:c r="L59" s="25">
        <x:f t="shared" si="9"/>
        <x:v>6.8027210884353817E-3</x:v>
      </x:c>
      <x:c r="M59" s="22">
        <x:f t="shared" si="0"/>
        <x:v>4.0000000000000036E-2</x:v>
      </x:c>
      <x:c r="N59" s="22">
        <x:f t="shared" si="10"/>
        <x:v>4.8854999999999986</x:v>
      </x:c>
      <x:c r="O59" s="22" t="n">
        <x:f t="shared" ref="O59:O122" si="11">IF(COUNT(G10:G59)&lt;50,"",AVERAGE(G10:G59))</x:f>
        <x:v>5.013399999999999</x:v>
      </x:c>
      <x:c r="P59" s="22" t="n">
        <x:f>MAX($G$10:G59)</x:f>
        <x:v>5.63</x:v>
      </x:c>
      <x:c r="Q59" s="25">
        <x:f t="shared" si="1"/>
        <x:v>-0.22202486678507993</x:v>
      </x:c>
      <x:c r="R59" s="24">
        <x:f t="shared" si="2"/>
        <x:v>1144.4034478799999</x:v>
      </x:c>
      <x:c r="S59" s="26">
        <x:f t="shared" si="3"/>
        <x:v>-3.4478799998396426E-3</x:v>
      </x:c>
      <x:c r="T59" s="27">
        <x:f t="shared" si="4"/>
        <x:v>95.010845986984805</x:v>
      </x:c>
      <x:c r="U59" s="27">
        <x:f t="shared" si="5"/>
        <x:v>100.28209170314312</x:v>
      </x:c>
      <x:c r="V59" s="27">
        <x:f t="shared" si="6"/>
        <x:v>95.278534022695695</x:v>
      </x:c>
      <x:c r="W59" s="26">
        <x:f t="shared" si="7"/>
        <x:v>3.4478799998396426E-3</x:v>
      </x:c>
    </x:row>
    <x:row r="60">
      <x:c r="A60" s="21" t="n">
        <x:f>DATE(VALUE(RIGHT('Price History'!C205,4)),VALUE(MID('Price History'!C205,4,2)),VALUE(LEFT('Price History'!C205,2)))</x:f>
        <x:v>45909</x:v>
      </x:c>
      <x:c r="B60" s="14" t="str">
        <x:f>'Price History'!A205</x:f>
        <x:v>IPH</x:v>
      </x:c>
      <x:c r="C60" s="14" t="str">
        <x:f>'Price History'!B205</x:f>
        <x:v>IPH Limited</x:v>
      </x:c>
      <x:c r="D60" s="22" t="n">
        <x:f>'Price History'!D205</x:f>
        <x:v>4.37</x:v>
      </x:c>
      <x:c r="E60" s="22" t="n">
        <x:f>'Price History'!E205</x:f>
        <x:v>4.38</x:v>
      </x:c>
      <x:c r="F60" s="22" t="n">
        <x:f>'Price History'!F205</x:f>
        <x:v>4.23</x:v>
      </x:c>
      <x:c r="G60" s="22" t="n">
        <x:f>'Price History'!G205</x:f>
        <x:v>4.24</x:v>
      </x:c>
      <x:c r="H60" s="23" t="n">
        <x:f>'Price History'!H205</x:f>
        <x:v>1554443</x:v>
      </x:c>
      <x:c r="I60" s="24" t="n">
        <x:f>'Price History'!I205</x:f>
        <x:v>1107.82</x:v>
      </x:c>
      <x:c r="J60" s="23" t="n">
        <x:f>'Price History'!J205</x:f>
        <x:v>261279326</x:v>
      </x:c>
      <x:c r="K60" s="25">
        <x:f t="shared" si="8"/>
        <x:v>-3.1963470319634646E-2</x:v>
      </x:c>
      <x:c r="L60" s="25">
        <x:f t="shared" si="9"/>
        <x:v>3.1963470319634646E-2</x:v>
      </x:c>
      <x:c r="M60" s="22">
        <x:f t="shared" si="0"/>
        <x:v>0.14999999999999947</x:v>
      </x:c>
      <x:c r="N60" s="22">
        <x:f t="shared" si="10"/>
        <x:v>4.8264999999999993</x:v>
      </x:c>
      <x:c r="O60" s="22">
        <x:f t="shared" si="11"/>
        <x:v>5.0059999999999993</x:v>
      </x:c>
      <x:c r="P60" s="22" t="n">
        <x:f>MAX($G$10:G60)</x:f>
        <x:v>5.63</x:v>
      </x:c>
      <x:c r="Q60" s="25">
        <x:f t="shared" si="1"/>
        <x:v>-0.24689165186500883</x:v>
      </x:c>
      <x:c r="R60" s="24">
        <x:f t="shared" si="2"/>
        <x:v>1107.8243422400001</x:v>
      </x:c>
      <x:c r="S60" s="26">
        <x:f t="shared" si="3"/>
        <x:v>-4.3422400001418282E-3</x:v>
      </x:c>
      <x:c r="T60" s="27">
        <x:f t="shared" si="4"/>
        <x:v>91.973969631236443</x:v>
      </x:c>
      <x:c r="U60" s="27">
        <x:f t="shared" si="5"/>
        <x:v>100.28209170314312</x:v>
      </x:c>
      <x:c r="V60" s="27">
        <x:f t="shared" si="6"/>
        <x:v>92.233017791875852</x:v>
      </x:c>
      <x:c r="W60" s="26">
        <x:f t="shared" si="7"/>
        <x:v>4.3422400001418282E-3</x:v>
      </x:c>
    </x:row>
    <x:row r="61">
      <x:c r="A61" s="21" t="n">
        <x:f>DATE(VALUE(RIGHT('Price History'!C204,4)),VALUE(MID('Price History'!C204,4,2)),VALUE(LEFT('Price History'!C204,2)))</x:f>
        <x:v>45910</x:v>
      </x:c>
      <x:c r="B61" s="14" t="str">
        <x:f>'Price History'!A204</x:f>
        <x:v>IPH</x:v>
      </x:c>
      <x:c r="C61" s="14" t="str">
        <x:f>'Price History'!B204</x:f>
        <x:v>IPH Limited</x:v>
      </x:c>
      <x:c r="D61" s="22" t="n">
        <x:f>'Price History'!D204</x:f>
        <x:v>4.23</x:v>
      </x:c>
      <x:c r="E61" s="22" t="n">
        <x:f>'Price History'!E204</x:f>
        <x:v>4.25</x:v>
      </x:c>
      <x:c r="F61" s="22" t="n">
        <x:f>'Price History'!F204</x:f>
        <x:v>4.18</x:v>
      </x:c>
      <x:c r="G61" s="22" t="n">
        <x:f>'Price History'!G204</x:f>
        <x:v>4.18</x:v>
      </x:c>
      <x:c r="H61" s="23" t="n">
        <x:f>'Price History'!H204</x:f>
        <x:v>1511632</x:v>
      </x:c>
      <x:c r="I61" s="24" t="n">
        <x:f>'Price History'!I204</x:f>
        <x:v>1092.15</x:v>
      </x:c>
      <x:c r="J61" s="23" t="n">
        <x:f>'Price History'!J204</x:f>
        <x:v>261279326</x:v>
      </x:c>
      <x:c r="K61" s="25">
        <x:f t="shared" si="8"/>
        <x:v>-1.4150943396226578E-2</x:v>
      </x:c>
      <x:c r="L61" s="25">
        <x:f t="shared" si="9"/>
        <x:v>1.4150943396226578E-2</x:v>
      </x:c>
      <x:c r="M61" s="22">
        <x:f t="shared" si="0"/>
        <x:v>7.0000000000000284E-2</x:v>
      </x:c>
      <x:c r="N61" s="22">
        <x:f t="shared" si="10"/>
        <x:v>4.7619999999999987</x:v>
      </x:c>
      <x:c r="O61" s="22">
        <x:f t="shared" si="11"/>
        <x:v>4.9963999999999995</x:v>
      </x:c>
      <x:c r="P61" s="22" t="n">
        <x:f>MAX($G$10:G61)</x:f>
        <x:v>5.63</x:v>
      </x:c>
      <x:c r="Q61" s="25">
        <x:f t="shared" si="1"/>
        <x:v>-0.25754884547069279</x:v>
      </x:c>
      <x:c r="R61" s="24">
        <x:f t="shared" si="2"/>
        <x:v>1092.1475826799999</x:v>
      </x:c>
      <x:c r="S61" s="26">
        <x:f t="shared" si="3"/>
        <x:v>2.4173200001769146E-3</x:v>
      </x:c>
      <x:c r="T61" s="27">
        <x:f t="shared" si="4"/>
        <x:v>90.672451193058549</x:v>
      </x:c>
      <x:c r="U61" s="27">
        <x:f t="shared" si="5"/>
        <x:v>100.28209170314312</x:v>
      </x:c>
      <x:c r="V61" s="27">
        <x:f t="shared" si="6"/>
        <x:v>90.928391238104766</x:v>
      </x:c>
      <x:c r="W61" s="26">
        <x:f t="shared" si="7"/>
        <x:v>2.4173200001769146E-3</x:v>
      </x:c>
    </x:row>
    <x:row r="62">
      <x:c r="A62" s="21" t="n">
        <x:f>DATE(VALUE(RIGHT('Price History'!C203,4)),VALUE(MID('Price History'!C203,4,2)),VALUE(LEFT('Price History'!C203,2)))</x:f>
        <x:v>45911</x:v>
      </x:c>
      <x:c r="B62" s="14" t="str">
        <x:f>'Price History'!A203</x:f>
        <x:v>IPH</x:v>
      </x:c>
      <x:c r="C62" s="14" t="str">
        <x:f>'Price History'!B203</x:f>
        <x:v>IPH Limited</x:v>
      </x:c>
      <x:c r="D62" s="22" t="n">
        <x:f>'Price History'!D203</x:f>
        <x:v>4.19</x:v>
      </x:c>
      <x:c r="E62" s="22" t="n">
        <x:f>'Price History'!E203</x:f>
        <x:v>4.2</x:v>
      </x:c>
      <x:c r="F62" s="22" t="n">
        <x:f>'Price History'!F203</x:f>
        <x:v>4.03</x:v>
      </x:c>
      <x:c r="G62" s="22" t="n">
        <x:f>'Price History'!G203</x:f>
        <x:v>4.05</x:v>
      </x:c>
      <x:c r="H62" s="23" t="n">
        <x:f>'Price History'!H203</x:f>
        <x:v>2521304</x:v>
      </x:c>
      <x:c r="I62" s="24" t="n">
        <x:f>'Price History'!I203</x:f>
        <x:v>1058.22</x:v>
      </x:c>
      <x:c r="J62" s="23" t="n">
        <x:f>'Price History'!J203</x:f>
        <x:v>261288160</x:v>
      </x:c>
      <x:c r="K62" s="25">
        <x:f t="shared" si="8"/>
        <x:v>-3.1100478468899517E-2</x:v>
      </x:c>
      <x:c r="L62" s="25">
        <x:f t="shared" si="9"/>
        <x:v>3.1100478468899517E-2</x:v>
      </x:c>
      <x:c r="M62" s="22">
        <x:f t="shared" si="0"/>
        <x:v>0.16999999999999993</x:v>
      </x:c>
      <x:c r="N62" s="22">
        <x:f t="shared" si="10"/>
        <x:v>4.6889999999999992</x:v>
      </x:c>
      <x:c r="O62" s="22">
        <x:f t="shared" si="11"/>
        <x:v>4.9829999999999997</x:v>
      </x:c>
      <x:c r="P62" s="22" t="n">
        <x:f>MAX($G$10:G62)</x:f>
        <x:v>5.63</x:v>
      </x:c>
      <x:c r="Q62" s="25">
        <x:f t="shared" si="1"/>
        <x:v>-0.28063943161634108</x:v>
      </x:c>
      <x:c r="R62" s="24">
        <x:f t="shared" si="2"/>
        <x:v>1058.217048</x:v>
      </x:c>
      <x:c r="S62" s="26">
        <x:f t="shared" si="3"/>
        <x:v>2.9520000000502478E-3</x:v>
      </x:c>
      <x:c r="T62" s="27">
        <x:f t="shared" si="4"/>
        <x:v>87.852494577006496</x:v>
      </x:c>
      <x:c r="U62" s="27">
        <x:f t="shared" si="5"/>
        <x:v>100.28548229669549</x:v>
      </x:c>
      <x:c r="V62" s="27">
        <x:f t="shared" si="6"/>
        <x:v>88.103504258560832</x:v>
      </x:c>
      <x:c r="W62" s="26">
        <x:f t="shared" si="7"/>
        <x:v>2.9520000000502478E-3</x:v>
      </x:c>
    </x:row>
    <x:row r="63">
      <x:c r="A63" s="21" t="n">
        <x:f>DATE(VALUE(RIGHT('Price History'!C202,4)),VALUE(MID('Price History'!C202,4,2)),VALUE(LEFT('Price History'!C202,2)))</x:f>
        <x:v>45912</x:v>
      </x:c>
      <x:c r="B63" s="14" t="str">
        <x:f>'Price History'!A202</x:f>
        <x:v>IPH</x:v>
      </x:c>
      <x:c r="C63" s="14" t="str">
        <x:f>'Price History'!B202</x:f>
        <x:v>IPH Limited</x:v>
      </x:c>
      <x:c r="D63" s="22" t="n">
        <x:f>'Price History'!D202</x:f>
        <x:v>4.06</x:v>
      </x:c>
      <x:c r="E63" s="22" t="n">
        <x:f>'Price History'!E202</x:f>
        <x:v>4.09</x:v>
      </x:c>
      <x:c r="F63" s="22" t="n">
        <x:f>'Price History'!F202</x:f>
        <x:v>4</x:v>
      </x:c>
      <x:c r="G63" s="22" t="n">
        <x:f>'Price History'!G202</x:f>
        <x:v>4.01</x:v>
      </x:c>
      <x:c r="H63" s="23" t="n">
        <x:f>'Price History'!H202</x:f>
        <x:v>2069877</x:v>
      </x:c>
      <x:c r="I63" s="24" t="n">
        <x:f>'Price History'!I202</x:f>
        <x:v>1047.77</x:v>
      </x:c>
      <x:c r="J63" s="23" t="n">
        <x:f>'Price History'!J202</x:f>
        <x:v>261288160</x:v>
      </x:c>
      <x:c r="K63" s="25">
        <x:f t="shared" si="8"/>
        <x:v>-9.8765432098765205E-3</x:v>
      </x:c>
      <x:c r="L63" s="25">
        <x:f t="shared" si="9"/>
        <x:v>9.8765432098765205E-3</x:v>
      </x:c>
      <x:c r="M63" s="22">
        <x:f t="shared" si="0"/>
        <x:v>8.9999999999999858E-2</x:v>
      </x:c>
      <x:c r="N63" s="22">
        <x:f t="shared" si="10"/>
        <x:v>4.6094999999999997</x:v>
      </x:c>
      <x:c r="O63" s="22">
        <x:f t="shared" si="11"/>
        <x:v>4.9689999999999994</x:v>
      </x:c>
      <x:c r="P63" s="22" t="n">
        <x:f>MAX($G$10:G63)</x:f>
        <x:v>5.63</x:v>
      </x:c>
      <x:c r="Q63" s="25">
        <x:f t="shared" si="1"/>
        <x:v>-0.28774422735346361</x:v>
      </x:c>
      <x:c r="R63" s="24">
        <x:f t="shared" si="2"/>
        <x:v>1047.7655215999998</x:v>
      </x:c>
      <x:c r="S63" s="26">
        <x:f t="shared" si="3"/>
        <x:v>4.4784000001527602E-3</x:v>
      </x:c>
      <x:c r="T63" s="27">
        <x:f t="shared" si="4"/>
        <x:v>86.984815618221248</x:v>
      </x:c>
      <x:c r="U63" s="27">
        <x:f t="shared" si="5"/>
        <x:v>100.28548229669549</x:v>
      </x:c>
      <x:c r="V63" s="27">
        <x:f t="shared" si="6"/>
        <x:v>87.233475701642647</x:v>
      </x:c>
      <x:c r="W63" s="26">
        <x:f t="shared" si="7"/>
        <x:v>4.4784000001527602E-3</x:v>
      </x:c>
    </x:row>
    <x:row r="64">
      <x:c r="A64" s="21" t="n">
        <x:f>DATE(VALUE(RIGHT('Price History'!C201,4)),VALUE(MID('Price History'!C201,4,2)),VALUE(LEFT('Price History'!C201,2)))</x:f>
        <x:v>45915</x:v>
      </x:c>
      <x:c r="B64" s="14" t="str">
        <x:f>'Price History'!A201</x:f>
        <x:v>IPH</x:v>
      </x:c>
      <x:c r="C64" s="14" t="str">
        <x:f>'Price History'!B201</x:f>
        <x:v>IPH Limited</x:v>
      </x:c>
      <x:c r="D64" s="22" t="n">
        <x:f>'Price History'!D201</x:f>
        <x:v>4.01</x:v>
      </x:c>
      <x:c r="E64" s="22" t="n">
        <x:f>'Price History'!E201</x:f>
        <x:v>4.03</x:v>
      </x:c>
      <x:c r="F64" s="22" t="n">
        <x:f>'Price History'!F201</x:f>
        <x:v>3.97</x:v>
      </x:c>
      <x:c r="G64" s="22" t="n">
        <x:f>'Price History'!G201</x:f>
        <x:v>3.99</x:v>
      </x:c>
      <x:c r="H64" s="23" t="n">
        <x:f>'Price History'!H201</x:f>
        <x:v>1405295</x:v>
      </x:c>
      <x:c r="I64" s="24" t="n">
        <x:f>'Price History'!I201</x:f>
        <x:v>1042.54</x:v>
      </x:c>
      <x:c r="J64" s="23" t="n">
        <x:f>'Price History'!J201</x:f>
        <x:v>261288160</x:v>
      </x:c>
      <x:c r="K64" s="25">
        <x:f t="shared" si="8"/>
        <x:v>-4.9875311720697368E-3</x:v>
      </x:c>
      <x:c r="L64" s="25">
        <x:f t="shared" si="9"/>
        <x:v>4.9875311720697368E-3</x:v>
      </x:c>
      <x:c r="M64" s="22">
        <x:f t="shared" si="0"/>
        <x:v>6.0000000000000053E-2</x:v>
      </x:c>
      <x:c r="N64" s="22">
        <x:f t="shared" si="10"/>
        <x:v>4.5274999999999999</x:v>
      </x:c>
      <x:c r="O64" s="22">
        <x:f t="shared" si="11"/>
        <x:v>4.9517999999999995</x:v>
      </x:c>
      <x:c r="P64" s="22" t="n">
        <x:f>MAX($G$10:G64)</x:f>
        <x:v>5.63</x:v>
      </x:c>
      <x:c r="Q64" s="25">
        <x:f t="shared" si="1"/>
        <x:v>-0.29129662522202482</x:v>
      </x:c>
      <x:c r="R64" s="24">
        <x:f t="shared" si="2"/>
        <x:v>1042.5397584</x:v>
      </x:c>
      <x:c r="S64" s="26">
        <x:f t="shared" si="3"/>
        <x:v>2.4159999998119019E-4</x:v>
      </x:c>
      <x:c r="T64" s="27">
        <x:f t="shared" si="4"/>
        <x:v>86.550976138828631</x:v>
      </x:c>
      <x:c r="U64" s="27">
        <x:f t="shared" si="5"/>
        <x:v>100.28548229669549</x:v>
      </x:c>
      <x:c r="V64" s="27">
        <x:f t="shared" si="6"/>
        <x:v>86.798045141577376</x:v>
      </x:c>
      <x:c r="W64" s="26">
        <x:f t="shared" si="7"/>
        <x:v>2.4159999998119019E-4</x:v>
      </x:c>
    </x:row>
    <x:row r="65">
      <x:c r="A65" s="21" t="n">
        <x:f>DATE(VALUE(RIGHT('Price History'!C200,4)),VALUE(MID('Price History'!C200,4,2)),VALUE(LEFT('Price History'!C200,2)))</x:f>
        <x:v>45916</x:v>
      </x:c>
      <x:c r="B65" s="14" t="str">
        <x:f>'Price History'!A200</x:f>
        <x:v>IPH</x:v>
      </x:c>
      <x:c r="C65" s="14" t="str">
        <x:f>'Price History'!B200</x:f>
        <x:v>IPH Limited</x:v>
      </x:c>
      <x:c r="D65" s="22" t="n">
        <x:f>'Price History'!D200</x:f>
        <x:v>4.01</x:v>
      </x:c>
      <x:c r="E65" s="22" t="n">
        <x:f>'Price History'!E200</x:f>
        <x:v>4.02</x:v>
      </x:c>
      <x:c r="F65" s="22" t="n">
        <x:f>'Price History'!F200</x:f>
        <x:v>3.94</x:v>
      </x:c>
      <x:c r="G65" s="22" t="n">
        <x:f>'Price History'!G200</x:f>
        <x:v>3.94</x:v>
      </x:c>
      <x:c r="H65" s="23" t="n">
        <x:f>'Price History'!H200</x:f>
        <x:v>2222896</x:v>
      </x:c>
      <x:c r="I65" s="24" t="n">
        <x:f>'Price History'!I200</x:f>
        <x:v>1029.48</x:v>
      </x:c>
      <x:c r="J65" s="23" t="n">
        <x:f>'Price History'!J200</x:f>
        <x:v>261288160</x:v>
      </x:c>
      <x:c r="K65" s="25">
        <x:f t="shared" si="8"/>
        <x:v>-1.253132832080206E-2</x:v>
      </x:c>
      <x:c r="L65" s="25">
        <x:f t="shared" si="9"/>
        <x:v>1.253132832080206E-2</x:v>
      </x:c>
      <x:c r="M65" s="22">
        <x:f t="shared" si="0"/>
        <x:v>7.9999999999999627E-2</x:v>
      </x:c>
      <x:c r="N65" s="22">
        <x:f t="shared" si="10"/>
        <x:v>4.4449999999999994</x:v>
      </x:c>
      <x:c r="O65" s="22">
        <x:f t="shared" si="11"/>
        <x:v>4.9341999999999997</x:v>
      </x:c>
      <x:c r="P65" s="22" t="n">
        <x:f>MAX($G$10:G65)</x:f>
        <x:v>5.63</x:v>
      </x:c>
      <x:c r="Q65" s="25">
        <x:f t="shared" si="1"/>
        <x:v>-0.30017761989342806</x:v>
      </x:c>
      <x:c r="R65" s="24">
        <x:f t="shared" si="2"/>
        <x:v>1029.4753504</x:v>
      </x:c>
      <x:c r="S65" s="26">
        <x:f t="shared" si="3"/>
        <x:v>4.6495999999933701E-3</x:v>
      </x:c>
      <x:c r="T65" s="27">
        <x:f t="shared" si="4"/>
        <x:v>85.46637744034706</x:v>
      </x:c>
      <x:c r="U65" s="27">
        <x:f t="shared" si="5"/>
        <x:v>100.28548229669549</x:v>
      </x:c>
      <x:c r="V65" s="27">
        <x:f t="shared" si="6"/>
        <x:v>85.710717586232747</x:v>
      </x:c>
      <x:c r="W65" s="26">
        <x:f t="shared" si="7"/>
        <x:v>4.6495999999933701E-3</x:v>
      </x:c>
    </x:row>
    <x:row r="66">
      <x:c r="A66" s="21" t="n">
        <x:f>DATE(VALUE(RIGHT('Price History'!C199,4)),VALUE(MID('Price History'!C199,4,2)),VALUE(LEFT('Price History'!C199,2)))</x:f>
        <x:v>45917</x:v>
      </x:c>
      <x:c r="B66" s="14" t="str">
        <x:f>'Price History'!A199</x:f>
        <x:v>IPH</x:v>
      </x:c>
      <x:c r="C66" s="14" t="str">
        <x:f>'Price History'!B199</x:f>
        <x:v>IPH Limited</x:v>
      </x:c>
      <x:c r="D66" s="22" t="n">
        <x:f>'Price History'!D199</x:f>
        <x:v>3.99</x:v>
      </x:c>
      <x:c r="E66" s="22" t="n">
        <x:f>'Price History'!E199</x:f>
        <x:v>4.04</x:v>
      </x:c>
      <x:c r="F66" s="22" t="n">
        <x:f>'Price History'!F199</x:f>
        <x:v>3.92</x:v>
      </x:c>
      <x:c r="G66" s="22" t="n">
        <x:f>'Price History'!G199</x:f>
        <x:v>3.92</x:v>
      </x:c>
      <x:c r="H66" s="23" t="n">
        <x:f>'Price History'!H199</x:f>
        <x:v>1836333</x:v>
      </x:c>
      <x:c r="I66" s="24" t="n">
        <x:f>'Price History'!I199</x:f>
        <x:v>1024.25</x:v>
      </x:c>
      <x:c r="J66" s="23" t="n">
        <x:f>'Price History'!J199</x:f>
        <x:v>261288160</x:v>
      </x:c>
      <x:c r="K66" s="25">
        <x:f t="shared" si="8"/>
        <x:v>-5.0761421319797106E-3</x:v>
      </x:c>
      <x:c r="L66" s="25">
        <x:f t="shared" si="9"/>
        <x:v>5.0761421319797106E-3</x:v>
      </x:c>
      <x:c r="M66" s="22">
        <x:f t="shared" si="0"/>
        <x:v>0.12000000000000011</x:v>
      </x:c>
      <x:c r="N66" s="22">
        <x:f t="shared" si="10"/>
        <x:v>4.3615000000000013</x:v>
      </x:c>
      <x:c r="O66" s="22">
        <x:f t="shared" si="11"/>
        <x:v>4.9141999999999992</x:v>
      </x:c>
      <x:c r="P66" s="22" t="n">
        <x:f>MAX($G$10:G66)</x:f>
        <x:v>5.63</x:v>
      </x:c>
      <x:c r="Q66" s="25">
        <x:f t="shared" si="1"/>
        <x:v>-0.30373001776198938</x:v>
      </x:c>
      <x:c r="R66" s="24">
        <x:f t="shared" si="2"/>
        <x:v>1024.2495872</x:v>
      </x:c>
      <x:c r="S66" s="26">
        <x:f t="shared" si="3"/>
        <x:v>4.1280000004917383E-4</x:v>
      </x:c>
      <x:c r="T66" s="27">
        <x:f t="shared" si="4"/>
        <x:v>85.032537960954429</x:v>
      </x:c>
      <x:c r="U66" s="27">
        <x:f t="shared" si="5"/>
        <x:v>100.28548229669549</x:v>
      </x:c>
      <x:c r="V66" s="27">
        <x:f t="shared" si="6"/>
        <x:v>85.275287026167462</x:v>
      </x:c>
      <x:c r="W66" s="26">
        <x:f t="shared" si="7"/>
        <x:v>4.1280000004917383E-4</x:v>
      </x:c>
    </x:row>
    <x:row r="67">
      <x:c r="A67" s="21" t="n">
        <x:f>DATE(VALUE(RIGHT('Price History'!C198,4)),VALUE(MID('Price History'!C198,4,2)),VALUE(LEFT('Price History'!C198,2)))</x:f>
        <x:v>45918</x:v>
      </x:c>
      <x:c r="B67" s="14" t="str">
        <x:f>'Price History'!A198</x:f>
        <x:v>IPH</x:v>
      </x:c>
      <x:c r="C67" s="14" t="str">
        <x:f>'Price History'!B198</x:f>
        <x:v>IPH Limited</x:v>
      </x:c>
      <x:c r="D67" s="22" t="n">
        <x:f>'Price History'!D198</x:f>
        <x:v>3.9</x:v>
      </x:c>
      <x:c r="E67" s="22" t="n">
        <x:f>'Price History'!E198</x:f>
        <x:v>3.92</x:v>
      </x:c>
      <x:c r="F67" s="22" t="n">
        <x:f>'Price History'!F198</x:f>
        <x:v>3.85</x:v>
      </x:c>
      <x:c r="G67" s="22" t="n">
        <x:f>'Price History'!G198</x:f>
        <x:v>3.88</x:v>
      </x:c>
      <x:c r="H67" s="23" t="n">
        <x:f>'Price History'!H198</x:f>
        <x:v>1747642</x:v>
      </x:c>
      <x:c r="I67" s="24" t="n">
        <x:f>'Price History'!I198</x:f>
        <x:v>1013.8</x:v>
      </x:c>
      <x:c r="J67" s="23" t="n">
        <x:f>'Price History'!J198</x:f>
        <x:v>261288160</x:v>
      </x:c>
      <x:c r="K67" s="25">
        <x:f t="shared" si="8"/>
        <x:v>-1.0204081632653073E-2</x:v>
      </x:c>
      <x:c r="L67" s="25">
        <x:f t="shared" si="9"/>
        <x:v>1.0204081632653073E-2</x:v>
      </x:c>
      <x:c r="M67" s="22">
        <x:f t="shared" si="0"/>
        <x:v>6.999999999999984E-2</x:v>
      </x:c>
      <x:c r="N67" s="22">
        <x:f t="shared" si="10"/>
        <x:v>4.3304999999999998</x:v>
      </x:c>
      <x:c r="O67" s="22">
        <x:f t="shared" si="11"/>
        <x:v>4.891</x:v>
      </x:c>
      <x:c r="P67" s="22" t="n">
        <x:f>MAX($G$10:G67)</x:f>
        <x:v>5.63</x:v>
      </x:c>
      <x:c r="Q67" s="25">
        <x:f t="shared" si="1"/>
        <x:v>-0.31083481349911191</x:v>
      </x:c>
      <x:c r="R67" s="24">
        <x:f t="shared" si="2"/>
        <x:v>1013.7980607999999</x:v>
      </x:c>
      <x:c r="S67" s="26">
        <x:f t="shared" si="3"/>
        <x:v>1.9392000000379994E-3</x:v>
      </x:c>
      <x:c r="T67" s="27">
        <x:f t="shared" si="4"/>
        <x:v>84.164859002169194</x:v>
      </x:c>
      <x:c r="U67" s="27">
        <x:f t="shared" si="5"/>
        <x:v>100.28548229669549</x:v>
      </x:c>
      <x:c r="V67" s="27">
        <x:f t="shared" si="6"/>
        <x:v>84.405258469249276</x:v>
      </x:c>
      <x:c r="W67" s="26">
        <x:f t="shared" si="7"/>
        <x:v>1.9392000000379994E-3</x:v>
      </x:c>
    </x:row>
    <x:row r="68">
      <x:c r="A68" s="21" t="n">
        <x:f>DATE(VALUE(RIGHT('Price History'!C197,4)),VALUE(MID('Price History'!C197,4,2)),VALUE(LEFT('Price History'!C197,2)))</x:f>
        <x:v>45919</x:v>
      </x:c>
      <x:c r="B68" s="14" t="str">
        <x:f>'Price History'!A197</x:f>
        <x:v>IPH</x:v>
      </x:c>
      <x:c r="C68" s="14" t="str">
        <x:f>'Price History'!B197</x:f>
        <x:v>IPH Limited</x:v>
      </x:c>
      <x:c r="D68" s="22" t="n">
        <x:f>'Price History'!D197</x:f>
        <x:v>3.9</x:v>
      </x:c>
      <x:c r="E68" s="22" t="n">
        <x:f>'Price History'!E197</x:f>
        <x:v>3.9</x:v>
      </x:c>
      <x:c r="F68" s="22" t="n">
        <x:f>'Price History'!F197</x:f>
        <x:v>3.84</x:v>
      </x:c>
      <x:c r="G68" s="22" t="n">
        <x:f>'Price History'!G197</x:f>
        <x:v>3.85</x:v>
      </x:c>
      <x:c r="H68" s="23" t="n">
        <x:f>'Price History'!H197</x:f>
        <x:v>2507086</x:v>
      </x:c>
      <x:c r="I68" s="24" t="n">
        <x:f>'Price History'!I197</x:f>
        <x:v>1005.96</x:v>
      </x:c>
      <x:c r="J68" s="23" t="n">
        <x:f>'Price History'!J197</x:f>
        <x:v>261288160</x:v>
      </x:c>
      <x:c r="K68" s="25">
        <x:f t="shared" si="8"/>
        <x:v>-7.7319587628865705E-3</x:v>
      </x:c>
      <x:c r="L68" s="25">
        <x:f t="shared" si="9"/>
        <x:v>7.7319587628865705E-3</x:v>
      </x:c>
      <x:c r="M68" s="22">
        <x:f t="shared" si="0"/>
        <x:v>6.0000000000000053E-2</x:v>
      </x:c>
      <x:c r="N68" s="22">
        <x:f t="shared" si="10"/>
        <x:v>4.2934999999999999</x:v>
      </x:c>
      <x:c r="O68" s="22">
        <x:f t="shared" si="11"/>
        <x:v>4.8663999999999996</x:v>
      </x:c>
      <x:c r="P68" s="22" t="n">
        <x:f>MAX($G$10:G68)</x:f>
        <x:v>5.63</x:v>
      </x:c>
      <x:c r="Q68" s="25">
        <x:f t="shared" si="1"/>
        <x:v>-0.31616341030195383</x:v>
      </x:c>
      <x:c r="R68" s="24">
        <x:f t="shared" si="2"/>
        <x:v>1005.959416</x:v>
      </x:c>
      <x:c r="S68" s="26">
        <x:f t="shared" si="3"/>
        <x:v>5.8400000000347063E-4</x:v>
      </x:c>
      <x:c r="T68" s="27">
        <x:f t="shared" si="4"/>
        <x:v>83.514099783080255</x:v>
      </x:c>
      <x:c r="U68" s="27">
        <x:f t="shared" si="5"/>
        <x:v>100.28548229669549</x:v>
      </x:c>
      <x:c r="V68" s="27">
        <x:f t="shared" si="6"/>
        <x:v>83.752528910757562</x:v>
      </x:c>
      <x:c r="W68" s="26">
        <x:f t="shared" si="7"/>
        <x:v>5.8400000000347063E-4</x:v>
      </x:c>
    </x:row>
    <x:row r="69">
      <x:c r="A69" s="21" t="n">
        <x:f>DATE(VALUE(RIGHT('Price History'!C196,4)),VALUE(MID('Price History'!C196,4,2)),VALUE(LEFT('Price History'!C196,2)))</x:f>
        <x:v>45922</x:v>
      </x:c>
      <x:c r="B69" s="14" t="str">
        <x:f>'Price History'!A196</x:f>
        <x:v>IPH</x:v>
      </x:c>
      <x:c r="C69" s="14" t="str">
        <x:f>'Price History'!B196</x:f>
        <x:v>IPH Limited</x:v>
      </x:c>
      <x:c r="D69" s="22" t="n">
        <x:f>'Price History'!D196</x:f>
        <x:v>3.85</x:v>
      </x:c>
      <x:c r="E69" s="22" t="n">
        <x:f>'Price History'!E196</x:f>
        <x:v>3.88</x:v>
      </x:c>
      <x:c r="F69" s="22" t="n">
        <x:f>'Price History'!F196</x:f>
        <x:v>3.78</x:v>
      </x:c>
      <x:c r="G69" s="22" t="n">
        <x:f>'Price History'!G196</x:f>
        <x:v>3.79</x:v>
      </x:c>
      <x:c r="H69" s="23" t="n">
        <x:f>'Price History'!H196</x:f>
        <x:v>1301968</x:v>
      </x:c>
      <x:c r="I69" s="24" t="n">
        <x:f>'Price History'!I196</x:f>
        <x:v>990.28</x:v>
      </x:c>
      <x:c r="J69" s="23" t="n">
        <x:f>'Price History'!J196</x:f>
        <x:v>261288160</x:v>
      </x:c>
      <x:c r="K69" s="25">
        <x:f t="shared" si="8"/>
        <x:v>-1.558441558441559E-2</x:v>
      </x:c>
      <x:c r="L69" s="25">
        <x:f t="shared" si="9"/>
        <x:v>1.558441558441559E-2</x:v>
      </x:c>
      <x:c r="M69" s="22">
        <x:f t="shared" si="0"/>
        <x:v>0.10000000000000009</x:v>
      </x:c>
      <x:c r="N69" s="22">
        <x:f t="shared" si="10"/>
        <x:v>4.2459999999999996</x:v>
      </x:c>
      <x:c r="O69" s="22">
        <x:f t="shared" si="11"/>
        <x:v>4.8407999999999989</x:v>
      </x:c>
      <x:c r="P69" s="22" t="n">
        <x:f>MAX($G$10:G69)</x:f>
        <x:v>5.63</x:v>
      </x:c>
      <x:c r="Q69" s="25">
        <x:f t="shared" si="1"/>
        <x:v>-0.32682060390763767</x:v>
      </x:c>
      <x:c r="R69" s="24">
        <x:f t="shared" si="2"/>
        <x:v>990.28212639999992</x:v>
      </x:c>
      <x:c r="S69" s="26">
        <x:f t="shared" si="3"/>
        <x:v>-2.1263999999519001E-3</x:v>
      </x:c>
      <x:c r="T69" s="27">
        <x:f t="shared" si="4"/>
        <x:v>82.212581344902375</x:v>
      </x:c>
      <x:c r="U69" s="27">
        <x:f t="shared" si="5"/>
        <x:v>100.28548229669549</x:v>
      </x:c>
      <x:c r="V69" s="27">
        <x:f t="shared" si="6"/>
        <x:v>82.447069793774091</x:v>
      </x:c>
      <x:c r="W69" s="26">
        <x:f t="shared" si="7"/>
        <x:v>2.1263999999519001E-3</x:v>
      </x:c>
    </x:row>
    <x:row r="70">
      <x:c r="A70" s="21" t="n">
        <x:f>DATE(VALUE(RIGHT('Price History'!C195,4)),VALUE(MID('Price History'!C195,4,2)),VALUE(LEFT('Price History'!C195,2)))</x:f>
        <x:v>45923</x:v>
      </x:c>
      <x:c r="B70" s="14" t="str">
        <x:f>'Price History'!A195</x:f>
        <x:v>IPH</x:v>
      </x:c>
      <x:c r="C70" s="14" t="str">
        <x:f>'Price History'!B195</x:f>
        <x:v>IPH Limited</x:v>
      </x:c>
      <x:c r="D70" s="22" t="n">
        <x:f>'Price History'!D195</x:f>
        <x:v>3.82</x:v>
      </x:c>
      <x:c r="E70" s="22" t="n">
        <x:f>'Price History'!E195</x:f>
        <x:v>3.87</x:v>
      </x:c>
      <x:c r="F70" s="22" t="n">
        <x:f>'Price History'!F195</x:f>
        <x:v>3.73</x:v>
      </x:c>
      <x:c r="G70" s="22" t="n">
        <x:f>'Price History'!G195</x:f>
        <x:v>3.73</x:v>
      </x:c>
      <x:c r="H70" s="23" t="n">
        <x:f>'Price History'!H195</x:f>
        <x:v>1951022</x:v>
      </x:c>
      <x:c r="I70" s="24" t="n">
        <x:f>'Price History'!I195</x:f>
        <x:v>974.6</x:v>
      </x:c>
      <x:c r="J70" s="23" t="n">
        <x:f>'Price History'!J195</x:f>
        <x:v>261288160</x:v>
      </x:c>
      <x:c r="K70" s="25">
        <x:f t="shared" si="8"/>
        <x:v>-1.5831134564643801E-2</x:v>
      </x:c>
      <x:c r="L70" s="25">
        <x:f t="shared" si="9"/>
        <x:v>1.5831134564643801E-2</x:v>
      </x:c>
      <x:c r="M70" s="22">
        <x:f t="shared" si="0"/>
        <x:v>0.14000000000000012</x:v>
      </x:c>
      <x:c r="N70" s="22">
        <x:f t="shared" si="10"/>
        <x:v>4.1935000000000002</x:v>
      </x:c>
      <x:c r="O70" s="22">
        <x:f t="shared" si="11"/>
        <x:v>4.8137999999999996</x:v>
      </x:c>
      <x:c r="P70" s="22" t="n">
        <x:f>MAX($G$10:G70)</x:f>
        <x:v>5.63</x:v>
      </x:c>
      <x:c r="Q70" s="25">
        <x:f t="shared" si="1"/>
        <x:v>-0.33747779751332152</x:v>
      </x:c>
      <x:c r="R70" s="24">
        <x:f t="shared" si="2"/>
        <x:v>974.60483679999993</x:v>
      </x:c>
      <x:c r="S70" s="26">
        <x:f t="shared" si="3"/>
        <x:v>-4.8367999999072708E-3</x:v>
      </x:c>
      <x:c r="T70" s="27">
        <x:f t="shared" si="4"/>
        <x:v>80.91106290672451</x:v>
      </x:c>
      <x:c r="U70" s="27">
        <x:f t="shared" si="5"/>
        <x:v>100.28548229669549</x:v>
      </x:c>
      <x:c r="V70" s="27">
        <x:f t="shared" si="6"/>
        <x:v>81.141610676790648</x:v>
      </x:c>
      <x:c r="W70" s="26">
        <x:f t="shared" si="7"/>
        <x:v>4.8367999999072708E-3</x:v>
      </x:c>
    </x:row>
    <x:row r="71">
      <x:c r="A71" s="21" t="n">
        <x:f>DATE(VALUE(RIGHT('Price History'!C194,4)),VALUE(MID('Price History'!C194,4,2)),VALUE(LEFT('Price History'!C194,2)))</x:f>
        <x:v>45924</x:v>
      </x:c>
      <x:c r="B71" s="14" t="str">
        <x:f>'Price History'!A194</x:f>
        <x:v>IPH</x:v>
      </x:c>
      <x:c r="C71" s="14" t="str">
        <x:f>'Price History'!B194</x:f>
        <x:v>IPH Limited</x:v>
      </x:c>
      <x:c r="D71" s="22" t="n">
        <x:f>'Price History'!D194</x:f>
        <x:v>3.72</x:v>
      </x:c>
      <x:c r="E71" s="22" t="n">
        <x:f>'Price History'!E194</x:f>
        <x:v>3.73</x:v>
      </x:c>
      <x:c r="F71" s="22" t="n">
        <x:f>'Price History'!F194</x:f>
        <x:v>3.645</x:v>
      </x:c>
      <x:c r="G71" s="22" t="n">
        <x:f>'Price History'!G194</x:f>
        <x:v>3.71</x:v>
      </x:c>
      <x:c r="H71" s="23" t="n">
        <x:f>'Price History'!H194</x:f>
        <x:v>2119253</x:v>
      </x:c>
      <x:c r="I71" s="24" t="n">
        <x:f>'Price History'!I194</x:f>
        <x:v>970.09</x:v>
      </x:c>
      <x:c r="J71" s="23" t="n">
        <x:f>'Price History'!J194</x:f>
        <x:v>261480659</x:v>
      </x:c>
      <x:c r="K71" s="25">
        <x:f t="shared" si="8"/>
        <x:v>-5.3619302949061698E-3</x:v>
      </x:c>
      <x:c r="L71" s="25">
        <x:f t="shared" si="9"/>
        <x:v>5.3619302949061698E-3</x:v>
      </x:c>
      <x:c r="M71" s="22">
        <x:f t="shared" si="0"/>
        <x:v>8.4999999999999964E-2</x:v>
      </x:c>
      <x:c r="N71" s="22">
        <x:f t="shared" si="10"/>
        <x:v>4.141</x:v>
      </x:c>
      <x:c r="O71" s="22">
        <x:f t="shared" si="11"/>
        <x:v>4.7877999999999989</x:v>
      </x:c>
      <x:c r="P71" s="22" t="n">
        <x:f>MAX($G$10:G71)</x:f>
        <x:v>5.63</x:v>
      </x:c>
      <x:c r="Q71" s="25">
        <x:f t="shared" si="1"/>
        <x:v>-0.34103019538188273</x:v>
      </x:c>
      <x:c r="R71" s="24">
        <x:f t="shared" si="2"/>
        <x:v>970.09324488999994</x:v>
      </x:c>
      <x:c r="S71" s="26">
        <x:f t="shared" si="3"/>
        <x:v>-3.2448899999053538E-3</x:v>
      </x:c>
      <x:c r="T71" s="27">
        <x:f t="shared" si="4"/>
        <x:v>80.477223427331879</x:v>
      </x:c>
      <x:c r="U71" s="27">
        <x:f t="shared" si="5"/>
        <x:v>100.35936568680637</x:v>
      </x:c>
      <x:c r="V71" s="27">
        <x:f t="shared" si="6"/>
        <x:v>80.766124668015422</x:v>
      </x:c>
      <x:c r="W71" s="26">
        <x:f t="shared" si="7"/>
        <x:v>3.2448899999053538E-3</x:v>
      </x:c>
    </x:row>
    <x:row r="72">
      <x:c r="A72" s="21" t="n">
        <x:f>DATE(VALUE(RIGHT('Price History'!C193,4)),VALUE(MID('Price History'!C193,4,2)),VALUE(LEFT('Price History'!C193,2)))</x:f>
        <x:v>45925</x:v>
      </x:c>
      <x:c r="B72" s="14" t="str">
        <x:f>'Price History'!A193</x:f>
        <x:v>IPH</x:v>
      </x:c>
      <x:c r="C72" s="14" t="str">
        <x:f>'Price History'!B193</x:f>
        <x:v>IPH Limited</x:v>
      </x:c>
      <x:c r="D72" s="22" t="n">
        <x:f>'Price History'!D193</x:f>
        <x:v>3.71</x:v>
      </x:c>
      <x:c r="E72" s="22" t="n">
        <x:f>'Price History'!E193</x:f>
        <x:v>3.72</x:v>
      </x:c>
      <x:c r="F72" s="22" t="n">
        <x:f>'Price History'!F193</x:f>
        <x:v>3.64</x:v>
      </x:c>
      <x:c r="G72" s="22" t="n">
        <x:f>'Price History'!G193</x:f>
        <x:v>3.66</x:v>
      </x:c>
      <x:c r="H72" s="23" t="n">
        <x:f>'Price History'!H193</x:f>
        <x:v>1775886</x:v>
      </x:c>
      <x:c r="I72" s="24" t="n">
        <x:f>'Price History'!I193</x:f>
        <x:v>957.02</x:v>
      </x:c>
      <x:c r="J72" s="23" t="n">
        <x:f>'Price History'!J193</x:f>
        <x:v>261480659</x:v>
      </x:c>
      <x:c r="K72" s="25">
        <x:f t="shared" si="8"/>
        <x:v>-1.3477088948786964E-2</x:v>
      </x:c>
      <x:c r="L72" s="25">
        <x:f t="shared" si="9"/>
        <x:v>1.3477088948786964E-2</x:v>
      </x:c>
      <x:c r="M72" s="22">
        <x:f t="shared" si="0"/>
        <x:v>8.0000000000000071E-2</x:v>
      </x:c>
      <x:c r="N72" s="22">
        <x:f t="shared" si="10"/>
        <x:v>4.0960000000000001</x:v>
      </x:c>
      <x:c r="O72" s="22">
        <x:f t="shared" si="11"/>
        <x:v>4.758799999999999</x:v>
      </x:c>
      <x:c r="P72" s="22" t="n">
        <x:f>MAX($G$10:G72)</x:f>
        <x:v>5.63</x:v>
      </x:c>
      <x:c r="Q72" s="25">
        <x:f t="shared" si="1"/>
        <x:v>-0.34991119005328597</x:v>
      </x:c>
      <x:c r="R72" s="24">
        <x:f t="shared" si="2"/>
        <x:v>957.0192119400001</x:v>
      </x:c>
      <x:c r="S72" s="26">
        <x:f t="shared" si="3"/>
        <x:v>7.8805999987707764E-4</x:v>
      </x:c>
      <x:c r="T72" s="27">
        <x:f t="shared" si="4"/>
        <x:v>79.392624728850322</x:v>
      </x:c>
      <x:c r="U72" s="27">
        <x:f t="shared" si="5"/>
        <x:v>100.35936568680637</x:v>
      </x:c>
      <x:c r="V72" s="27">
        <x:f t="shared" si="6"/>
        <x:v>79.677964549458423</x:v>
      </x:c>
      <x:c r="W72" s="26">
        <x:f t="shared" si="7"/>
        <x:v>7.8805999987707764E-4</x:v>
      </x:c>
    </x:row>
    <x:row r="73">
      <x:c r="A73" s="21" t="n">
        <x:f>DATE(VALUE(RIGHT('Price History'!C192,4)),VALUE(MID('Price History'!C192,4,2)),VALUE(LEFT('Price History'!C192,2)))</x:f>
        <x:v>45926</x:v>
      </x:c>
      <x:c r="B73" s="14" t="str">
        <x:f>'Price History'!A192</x:f>
        <x:v>IPH</x:v>
      </x:c>
      <x:c r="C73" s="14" t="str">
        <x:f>'Price History'!B192</x:f>
        <x:v>IPH Limited</x:v>
      </x:c>
      <x:c r="D73" s="22" t="n">
        <x:f>'Price History'!D192</x:f>
        <x:v>3.66</x:v>
      </x:c>
      <x:c r="E73" s="22" t="n">
        <x:f>'Price History'!E192</x:f>
        <x:v>3.71</x:v>
      </x:c>
      <x:c r="F73" s="22" t="n">
        <x:f>'Price History'!F192</x:f>
        <x:v>3.64</x:v>
      </x:c>
      <x:c r="G73" s="22" t="n">
        <x:f>'Price History'!G192</x:f>
        <x:v>3.65</x:v>
      </x:c>
      <x:c r="H73" s="23" t="n">
        <x:f>'Price History'!H192</x:f>
        <x:v>996901</x:v>
      </x:c>
      <x:c r="I73" s="24" t="n">
        <x:f>'Price History'!I192</x:f>
        <x:v>954.4</x:v>
      </x:c>
      <x:c r="J73" s="23" t="n">
        <x:f>'Price History'!J192</x:f>
        <x:v>261480659</x:v>
      </x:c>
      <x:c r="K73" s="25">
        <x:f t="shared" si="8"/>
        <x:v>-2.732240437158584E-3</x:v>
      </x:c>
      <x:c r="L73" s="25">
        <x:f t="shared" si="9"/>
        <x:v>2.732240437158584E-3</x:v>
      </x:c>
      <x:c r="M73" s="22">
        <x:f t="shared" si="0"/>
        <x:v>6.999999999999984E-2</x:v>
      </x:c>
      <x:c r="N73" s="22">
        <x:f t="shared" si="10"/>
        <x:v>4.05</x:v>
      </x:c>
      <x:c r="O73" s="22">
        <x:f t="shared" si="11"/>
        <x:v>4.7283999999999988</x:v>
      </x:c>
      <x:c r="P73" s="22" t="n">
        <x:f>MAX($G$10:G73)</x:f>
        <x:v>5.63</x:v>
      </x:c>
      <x:c r="Q73" s="25">
        <x:f t="shared" si="1"/>
        <x:v>-0.35168738898756657</x:v>
      </x:c>
      <x:c r="R73" s="24">
        <x:f t="shared" si="2"/>
        <x:v>954.40440535000005</x:v>
      </x:c>
      <x:c r="S73" s="26">
        <x:f t="shared" si="3"/>
        <x:v>-4.4053500000700296E-3</x:v>
      </x:c>
      <x:c r="T73" s="27">
        <x:f t="shared" si="4"/>
        <x:v>79.175704989153999</x:v>
      </x:c>
      <x:c r="U73" s="27">
        <x:f t="shared" si="5"/>
        <x:v>100.35936568680637</x:v>
      </x:c>
      <x:c r="V73" s="27">
        <x:f t="shared" si="6"/>
        <x:v>79.459832987819595</x:v>
      </x:c>
      <x:c r="W73" s="26">
        <x:f t="shared" si="7"/>
        <x:v>4.4053500000700296E-3</x:v>
      </x:c>
    </x:row>
    <x:row r="74">
      <x:c r="A74" s="21" t="n">
        <x:f>DATE(VALUE(RIGHT('Price History'!C191,4)),VALUE(MID('Price History'!C191,4,2)),VALUE(LEFT('Price History'!C191,2)))</x:f>
        <x:v>45929</x:v>
      </x:c>
      <x:c r="B74" s="14" t="str">
        <x:f>'Price History'!A191</x:f>
        <x:v>IPH</x:v>
      </x:c>
      <x:c r="C74" s="14" t="str">
        <x:f>'Price History'!B191</x:f>
        <x:v>IPH Limited</x:v>
      </x:c>
      <x:c r="D74" s="22" t="n">
        <x:f>'Price History'!D191</x:f>
        <x:v>3.67</x:v>
      </x:c>
      <x:c r="E74" s="22" t="n">
        <x:f>'Price History'!E191</x:f>
        <x:v>3.705</x:v>
      </x:c>
      <x:c r="F74" s="22" t="n">
        <x:f>'Price History'!F191</x:f>
        <x:v>3.63</x:v>
      </x:c>
      <x:c r="G74" s="22" t="n">
        <x:f>'Price History'!G191</x:f>
        <x:v>3.64</x:v>
      </x:c>
      <x:c r="H74" s="23" t="n">
        <x:f>'Price History'!H191</x:f>
        <x:v>1259831</x:v>
      </x:c>
      <x:c r="I74" s="24" t="n">
        <x:f>'Price History'!I191</x:f>
        <x:v>951.79</x:v>
      </x:c>
      <x:c r="J74" s="23" t="n">
        <x:f>'Price History'!J191</x:f>
        <x:v>261480659</x:v>
      </x:c>
      <x:c r="K74" s="25">
        <x:f t="shared" si="8"/>
        <x:v>-2.739726027397249E-3</x:v>
      </x:c>
      <x:c r="L74" s="25">
        <x:f t="shared" si="9"/>
        <x:v>2.739726027397249E-3</x:v>
      </x:c>
      <x:c r="M74" s="22" t="n">
        <x:f t="shared" ref="M74:M137" si="12">E74-F74</x:f>
        <x:v>0.07500000000000018</x:v>
      </x:c>
      <x:c r="N74" s="22">
        <x:f t="shared" si="10"/>
        <x:v>4.0089999999999995</x:v>
      </x:c>
      <x:c r="O74" s="22">
        <x:f t="shared" si="11"/>
        <x:v>4.698199999999999</x:v>
      </x:c>
      <x:c r="P74" s="22" t="n">
        <x:f>MAX($G$10:G74)</x:f>
        <x:v>5.63</x:v>
      </x:c>
      <x:c r="Q74" s="25" t="n">
        <x:f t="shared" ref="Q74:Q137" si="13">G74/P74-1</x:f>
        <x:v>-0.3534635879218472</x:v>
      </x:c>
      <x:c r="R74" s="24" t="n">
        <x:f t="shared" ref="R74:R137" si="14">G74*J74/1000000</x:f>
        <x:v>951.78959876</x:v>
      </x:c>
      <x:c r="S74" s="26" t="n">
        <x:f t="shared" ref="S74:S137" si="15">I74-R74</x:f>
        <x:v>0.00040123999997376814</x:v>
      </x:c>
      <x:c r="T74" s="27" t="n">
        <x:f t="shared" ref="T74:T137" si="16">G74/$G$10*100</x:f>
        <x:v>78.95878524945769</x:v>
      </x:c>
      <x:c r="U74" s="27" t="n">
        <x:f t="shared" ref="U74:U137" si="17">J74/$J$10*100</x:f>
        <x:v>100.35936568680637</x:v>
      </x:c>
      <x:c r="V74" s="27" t="n">
        <x:f t="shared" ref="V74:V137" si="18">I74/$I$10*100</x:f>
        <x:v>79.24253398939315</x:v>
      </x:c>
      <x:c r="W74" s="26" t="n">
        <x:f t="shared" ref="W74:W137" si="19">ABS(S74)</x:f>
        <x:v>0.00040123999997376814</x:v>
      </x:c>
    </x:row>
    <x:row r="75">
      <x:c r="A75" s="21" t="n">
        <x:f>DATE(VALUE(RIGHT('Price History'!C190,4)),VALUE(MID('Price History'!C190,4,2)),VALUE(LEFT('Price History'!C190,2)))</x:f>
        <x:v>45930</x:v>
      </x:c>
      <x:c r="B75" s="14" t="str">
        <x:f>'Price History'!A190</x:f>
        <x:v>IPH</x:v>
      </x:c>
      <x:c r="C75" s="14" t="str">
        <x:f>'Price History'!B190</x:f>
        <x:v>IPH Limited</x:v>
      </x:c>
      <x:c r="D75" s="22" t="n">
        <x:f>'Price History'!D190</x:f>
        <x:v>3.63</x:v>
      </x:c>
      <x:c r="E75" s="22" t="n">
        <x:f>'Price History'!E190</x:f>
        <x:v>3.685</x:v>
      </x:c>
      <x:c r="F75" s="22" t="n">
        <x:f>'Price History'!F190</x:f>
        <x:v>3.57</x:v>
      </x:c>
      <x:c r="G75" s="22" t="n">
        <x:f>'Price History'!G190</x:f>
        <x:v>3.57</x:v>
      </x:c>
      <x:c r="H75" s="23" t="n">
        <x:f>'Price History'!H190</x:f>
        <x:v>2059271</x:v>
      </x:c>
      <x:c r="I75" s="24" t="n">
        <x:f>'Price History'!I190</x:f>
        <x:v>933.49</x:v>
      </x:c>
      <x:c r="J75" s="23" t="n">
        <x:f>'Price History'!J190</x:f>
        <x:v>261480659</x:v>
      </x:c>
      <x:c r="K75" s="25" t="n">
        <x:f t="shared" ref="K75:K138" si="20">IFERROR(G75/G74-1,"")</x:f>
        <x:v>-0.019230769230769273</x:v>
      </x:c>
      <x:c r="L75" s="25" t="n">
        <x:f t="shared" ref="L75:L138" si="21">ABS(K75)</x:f>
        <x:v>0.019230769230769273</x:v>
      </x:c>
      <x:c r="M75" s="22">
        <x:f t="shared" si="12"/>
        <x:v>0.11500000000000021</x:v>
      </x:c>
      <x:c r="N75" s="22">
        <x:f t="shared" si="10"/>
        <x:v>3.9684999999999997</x:v>
      </x:c>
      <x:c r="O75" s="22">
        <x:f t="shared" si="11"/>
        <x:v>4.6659999999999986</x:v>
      </x:c>
      <x:c r="P75" s="22" t="n">
        <x:f>MAX($G$10:G75)</x:f>
        <x:v>5.63</x:v>
      </x:c>
      <x:c r="Q75" s="25">
        <x:f t="shared" si="13"/>
        <x:v>-0.36589698046181174</x:v>
      </x:c>
      <x:c r="R75" s="24">
        <x:f t="shared" si="14"/>
        <x:v>933.48595263000004</x:v>
      </x:c>
      <x:c r="S75" s="26">
        <x:f t="shared" si="15"/>
        <x:v>4.0473699999665769E-3</x:v>
      </x:c>
      <x:c r="T75" s="27">
        <x:f t="shared" si="16"/>
        <x:v>77.440347071583503</x:v>
      </x:c>
      <x:c r="U75" s="27">
        <x:f t="shared" si="17"/>
        <x:v>100.35936568680637</x:v>
      </x:c>
      <x:c r="V75" s="27">
        <x:f t="shared" si="18"/>
        <x:v>77.718943310770882</x:v>
      </x:c>
      <x:c r="W75" s="26">
        <x:f t="shared" si="19"/>
        <x:v>4.0473699999665769E-3</x:v>
      </x:c>
    </x:row>
    <x:row r="76">
      <x:c r="A76" s="21" t="n">
        <x:f>DATE(VALUE(RIGHT('Price History'!C189,4)),VALUE(MID('Price History'!C189,4,2)),VALUE(LEFT('Price History'!C189,2)))</x:f>
        <x:v>45931</x:v>
      </x:c>
      <x:c r="B76" s="14" t="str">
        <x:f>'Price History'!A189</x:f>
        <x:v>IPH</x:v>
      </x:c>
      <x:c r="C76" s="14" t="str">
        <x:f>'Price History'!B189</x:f>
        <x:v>IPH Limited</x:v>
      </x:c>
      <x:c r="D76" s="22" t="n">
        <x:f>'Price History'!D189</x:f>
        <x:v>3.58</x:v>
      </x:c>
      <x:c r="E76" s="22" t="n">
        <x:f>'Price History'!E189</x:f>
        <x:v>3.6</x:v>
      </x:c>
      <x:c r="F76" s="22" t="n">
        <x:f>'Price History'!F189</x:f>
        <x:v>3.53</x:v>
      </x:c>
      <x:c r="G76" s="22" t="n">
        <x:f>'Price History'!G189</x:f>
        <x:v>3.53</x:v>
      </x:c>
      <x:c r="H76" s="23" t="n">
        <x:f>'Price History'!H189</x:f>
        <x:v>1227684</x:v>
      </x:c>
      <x:c r="I76" s="24" t="n">
        <x:f>'Price History'!I189</x:f>
        <x:v>923.03</x:v>
      </x:c>
      <x:c r="J76" s="23" t="n">
        <x:f>'Price History'!J189</x:f>
        <x:v>261480659</x:v>
      </x:c>
      <x:c r="K76" s="25">
        <x:f t="shared" si="20"/>
        <x:v>-1.1204481792717047E-2</x:v>
      </x:c>
      <x:c r="L76" s="25">
        <x:f t="shared" si="21"/>
        <x:v>1.1204481792717047E-2</x:v>
      </x:c>
      <x:c r="M76" s="22">
        <x:f t="shared" si="12"/>
        <x:v>7.0000000000000284E-2</x:v>
      </x:c>
      <x:c r="N76" s="22">
        <x:f t="shared" si="10"/>
        <x:v>3.9260000000000006</x:v>
      </x:c>
      <x:c r="O76" s="22">
        <x:f t="shared" si="11"/>
        <x:v>4.6315999999999988</x:v>
      </x:c>
      <x:c r="P76" s="22" t="n">
        <x:f>MAX($G$10:G76)</x:f>
        <x:v>5.63</x:v>
      </x:c>
      <x:c r="Q76" s="25">
        <x:f t="shared" si="13"/>
        <x:v>-0.37300177619893427</x:v>
      </x:c>
      <x:c r="R76" s="24">
        <x:f t="shared" si="14"/>
        <x:v>923.02672626999993</x:v>
      </x:c>
      <x:c r="S76" s="26">
        <x:f t="shared" si="15"/>
        <x:v>3.273730000046271E-3</x:v>
      </x:c>
      <x:c r="T76" s="27">
        <x:f t="shared" si="16"/>
        <x:v>76.572668112798254</x:v>
      </x:c>
      <x:c r="U76" s="27">
        <x:f t="shared" si="17"/>
        <x:v>100.35936568680637</x:v>
      </x:c>
      <x:c r="V76" s="27">
        <x:f t="shared" si="18"/>
        <x:v>76.848082190640326</x:v>
      </x:c>
      <x:c r="W76" s="26">
        <x:f t="shared" si="19"/>
        <x:v>3.273730000046271E-3</x:v>
      </x:c>
    </x:row>
    <x:row r="77">
      <x:c r="A77" s="21" t="n">
        <x:f>DATE(VALUE(RIGHT('Price History'!C188,4)),VALUE(MID('Price History'!C188,4,2)),VALUE(LEFT('Price History'!C188,2)))</x:f>
        <x:v>45932</x:v>
      </x:c>
      <x:c r="B77" s="14" t="str">
        <x:f>'Price History'!A188</x:f>
        <x:v>IPH</x:v>
      </x:c>
      <x:c r="C77" s="14" t="str">
        <x:f>'Price History'!B188</x:f>
        <x:v>IPH Limited</x:v>
      </x:c>
      <x:c r="D77" s="22" t="n">
        <x:f>'Price History'!D188</x:f>
        <x:v>3.57</x:v>
      </x:c>
      <x:c r="E77" s="22" t="n">
        <x:f>'Price History'!E188</x:f>
        <x:v>3.61</x:v>
      </x:c>
      <x:c r="F77" s="22" t="n">
        <x:f>'Price History'!F188</x:f>
        <x:v>3.54</x:v>
      </x:c>
      <x:c r="G77" s="22" t="n">
        <x:f>'Price History'!G188</x:f>
        <x:v>3.6</x:v>
      </x:c>
      <x:c r="H77" s="23" t="n">
        <x:f>'Price History'!H188</x:f>
        <x:v>1423827</x:v>
      </x:c>
      <x:c r="I77" s="24" t="n">
        <x:f>'Price History'!I188</x:f>
        <x:v>941.33</x:v>
      </x:c>
      <x:c r="J77" s="23" t="n">
        <x:f>'Price History'!J188</x:f>
        <x:v>261480659</x:v>
      </x:c>
      <x:c r="K77" s="25">
        <x:f t="shared" si="20"/>
        <x:v>1.9830028328611915E-2</x:v>
      </x:c>
      <x:c r="L77" s="25">
        <x:f t="shared" si="21"/>
        <x:v>1.9830028328611915E-2</x:v>
      </x:c>
      <x:c r="M77" s="22">
        <x:f t="shared" si="12"/>
        <x:v>6.999999999999984E-2</x:v>
      </x:c>
      <x:c r="N77" s="22">
        <x:f t="shared" si="10"/>
        <x:v>3.8864999999999994</x:v>
      </x:c>
      <x:c r="O77" s="22">
        <x:f t="shared" si="11"/>
        <x:v>4.6003999999999987</x:v>
      </x:c>
      <x:c r="P77" s="22" t="n">
        <x:f>MAX($G$10:G77)</x:f>
        <x:v>5.63</x:v>
      </x:c>
      <x:c r="Q77" s="25">
        <x:f t="shared" si="13"/>
        <x:v>-0.36056838365896982</x:v>
      </x:c>
      <x:c r="R77" s="24">
        <x:f t="shared" si="14"/>
        <x:v>941.33037239999999</x:v>
      </x:c>
      <x:c r="S77" s="26">
        <x:f t="shared" si="15"/>
        <x:v>-3.7239999994653772E-4</x:v>
      </x:c>
      <x:c r="T77" s="27">
        <x:f t="shared" si="16"/>
        <x:v>78.091106290672457</x:v>
      </x:c>
      <x:c r="U77" s="27">
        <x:f t="shared" si="17"/>
        <x:v>100.35936568680637</x:v>
      </x:c>
      <x:c r="V77" s="27">
        <x:f t="shared" si="18"/>
        <x:v>78.371672869262611</x:v>
      </x:c>
      <x:c r="W77" s="26">
        <x:f t="shared" si="19"/>
        <x:v>3.7239999994653772E-4</x:v>
      </x:c>
    </x:row>
    <x:row r="78">
      <x:c r="A78" s="21" t="n">
        <x:f>DATE(VALUE(RIGHT('Price History'!C187,4)),VALUE(MID('Price History'!C187,4,2)),VALUE(LEFT('Price History'!C187,2)))</x:f>
        <x:v>45933</x:v>
      </x:c>
      <x:c r="B78" s="14" t="str">
        <x:f>'Price History'!A187</x:f>
        <x:v>IPH</x:v>
      </x:c>
      <x:c r="C78" s="14" t="str">
        <x:f>'Price History'!B187</x:f>
        <x:v>IPH Limited</x:v>
      </x:c>
      <x:c r="D78" s="22" t="n">
        <x:f>'Price History'!D187</x:f>
        <x:v>3.62</x:v>
      </x:c>
      <x:c r="E78" s="22" t="n">
        <x:f>'Price History'!E187</x:f>
        <x:v>3.68</x:v>
      </x:c>
      <x:c r="F78" s="22" t="n">
        <x:f>'Price History'!F187</x:f>
        <x:v>3.59</x:v>
      </x:c>
      <x:c r="G78" s="22" t="n">
        <x:f>'Price History'!G187</x:f>
        <x:v>3.64</x:v>
      </x:c>
      <x:c r="H78" s="23" t="n">
        <x:f>'Price History'!H187</x:f>
        <x:v>1629040</x:v>
      </x:c>
      <x:c r="I78" s="24" t="n">
        <x:f>'Price History'!I187</x:f>
        <x:v>951.79</x:v>
      </x:c>
      <x:c r="J78" s="23" t="n">
        <x:f>'Price History'!J187</x:f>
        <x:v>261480659</x:v>
      </x:c>
      <x:c r="K78" s="25">
        <x:f t="shared" si="20"/>
        <x:v>1.1111111111111072E-2</x:v>
      </x:c>
      <x:c r="L78" s="25">
        <x:f t="shared" si="21"/>
        <x:v>1.1111111111111072E-2</x:v>
      </x:c>
      <x:c r="M78" s="22">
        <x:f t="shared" si="12"/>
        <x:v>9.0000000000000302E-2</x:v>
      </x:c>
      <x:c r="N78" s="22">
        <x:f t="shared" si="10"/>
        <x:v>3.8479999999999999</x:v>
      </x:c>
      <x:c r="O78" s="22">
        <x:f t="shared" si="11"/>
        <x:v>4.5691999999999986</x:v>
      </x:c>
      <x:c r="P78" s="22" t="n">
        <x:f>MAX($G$10:G78)</x:f>
        <x:v>5.63</x:v>
      </x:c>
      <x:c r="Q78" s="25">
        <x:f t="shared" si="13"/>
        <x:v>-0.35346358792184718</x:v>
      </x:c>
      <x:c r="R78" s="24">
        <x:f t="shared" si="14"/>
        <x:v>951.78959875999999</x:v>
      </x:c>
      <x:c r="S78" s="26">
        <x:f t="shared" si="15"/>
        <x:v>4.0123999997376814E-4</x:v>
      </x:c>
      <x:c r="T78" s="27">
        <x:f t="shared" si="16"/>
        <x:v>78.958785249457691</x:v>
      </x:c>
      <x:c r="U78" s="27">
        <x:f t="shared" si="17"/>
        <x:v>100.35936568680637</x:v>
      </x:c>
      <x:c r="V78" s="27">
        <x:f t="shared" si="18"/>
        <x:v>79.242533989393152</x:v>
      </x:c>
      <x:c r="W78" s="26">
        <x:f t="shared" si="19"/>
        <x:v>4.0123999997376814E-4</x:v>
      </x:c>
    </x:row>
    <x:row r="79">
      <x:c r="A79" s="21" t="n">
        <x:f>DATE(VALUE(RIGHT('Price History'!C186,4)),VALUE(MID('Price History'!C186,4,2)),VALUE(LEFT('Price History'!C186,2)))</x:f>
        <x:v>45936</x:v>
      </x:c>
      <x:c r="B79" s="14" t="str">
        <x:f>'Price History'!A186</x:f>
        <x:v>IPH</x:v>
      </x:c>
      <x:c r="C79" s="14" t="str">
        <x:f>'Price History'!B186</x:f>
        <x:v>IPH Limited</x:v>
      </x:c>
      <x:c r="D79" s="22" t="n">
        <x:f>'Price History'!D186</x:f>
        <x:v>3.69</x:v>
      </x:c>
      <x:c r="E79" s="22" t="n">
        <x:f>'Price History'!E186</x:f>
        <x:v>3.7</x:v>
      </x:c>
      <x:c r="F79" s="22" t="n">
        <x:f>'Price History'!F186</x:f>
        <x:v>3.61</x:v>
      </x:c>
      <x:c r="G79" s="22" t="n">
        <x:f>'Price History'!G186</x:f>
        <x:v>3.63</x:v>
      </x:c>
      <x:c r="H79" s="23" t="n">
        <x:f>'Price History'!H186</x:f>
        <x:v>1624550</x:v>
      </x:c>
      <x:c r="I79" s="24" t="n">
        <x:f>'Price History'!I186</x:f>
        <x:v>949.17</x:v>
      </x:c>
      <x:c r="J79" s="23" t="n">
        <x:f>'Price History'!J186</x:f>
        <x:v>261480659</x:v>
      </x:c>
      <x:c r="K79" s="25">
        <x:f t="shared" si="20"/>
        <x:v>-2.7472527472528485E-3</x:v>
      </x:c>
      <x:c r="L79" s="25">
        <x:f t="shared" si="21"/>
        <x:v>2.7472527472528485E-3</x:v>
      </x:c>
      <x:c r="M79" s="22">
        <x:f t="shared" si="12"/>
        <x:v>9.0000000000000302E-2</x:v>
      </x:c>
      <x:c r="N79" s="22">
        <x:f t="shared" si="10"/>
        <x:v>3.8104999999999998</x:v>
      </x:c>
      <x:c r="O79" s="22">
        <x:f t="shared" si="11"/>
        <x:v>4.536999999999999</x:v>
      </x:c>
      <x:c r="P79" s="22" t="n">
        <x:f>MAX($G$10:G79)</x:f>
        <x:v>5.63</x:v>
      </x:c>
      <x:c r="Q79" s="25">
        <x:f t="shared" si="13"/>
        <x:v>-0.35523978685612789</x:v>
      </x:c>
      <x:c r="R79" s="24">
        <x:f t="shared" si="14"/>
        <x:v>949.17479216999993</x:v>
      </x:c>
      <x:c r="S79" s="26">
        <x:f t="shared" si="15"/>
        <x:v>-4.7921699999733391E-3</x:v>
      </x:c>
      <x:c r="T79" s="27">
        <x:f t="shared" si="16"/>
        <x:v>78.741865509761382</x:v>
      </x:c>
      <x:c r="U79" s="27">
        <x:f t="shared" si="17"/>
        <x:v>100.35936568680637</x:v>
      </x:c>
      <x:c r="V79" s="27">
        <x:f t="shared" si="18"/>
        <x:v>79.024402427754325</x:v>
      </x:c>
      <x:c r="W79" s="26">
        <x:f t="shared" si="19"/>
        <x:v>4.7921699999733391E-3</x:v>
      </x:c>
    </x:row>
    <x:row r="80">
      <x:c r="A80" s="21" t="n">
        <x:f>DATE(VALUE(RIGHT('Price History'!C185,4)),VALUE(MID('Price History'!C185,4,2)),VALUE(LEFT('Price History'!C185,2)))</x:f>
        <x:v>45937</x:v>
      </x:c>
      <x:c r="B80" s="14" t="str">
        <x:f>'Price History'!A185</x:f>
        <x:v>IPH</x:v>
      </x:c>
      <x:c r="C80" s="14" t="str">
        <x:f>'Price History'!B185</x:f>
        <x:v>IPH Limited</x:v>
      </x:c>
      <x:c r="D80" s="22" t="n">
        <x:f>'Price History'!D185</x:f>
        <x:v>3.64</x:v>
      </x:c>
      <x:c r="E80" s="22" t="n">
        <x:f>'Price History'!E185</x:f>
        <x:v>3.665</x:v>
      </x:c>
      <x:c r="F80" s="22" t="n">
        <x:f>'Price History'!F185</x:f>
        <x:v>3.55</x:v>
      </x:c>
      <x:c r="G80" s="22" t="n">
        <x:f>'Price History'!G185</x:f>
        <x:v>3.59</x:v>
      </x:c>
      <x:c r="H80" s="23" t="n">
        <x:f>'Price History'!H185</x:f>
        <x:v>1425783</x:v>
      </x:c>
      <x:c r="I80" s="24" t="n">
        <x:f>'Price History'!I185</x:f>
        <x:v>938.72</x:v>
      </x:c>
      <x:c r="J80" s="23" t="n">
        <x:f>'Price History'!J185</x:f>
        <x:v>261480659</x:v>
      </x:c>
      <x:c r="K80" s="25">
        <x:f t="shared" si="20"/>
        <x:v>-1.1019283746556474E-2</x:v>
      </x:c>
      <x:c r="L80" s="25">
        <x:f t="shared" si="21"/>
        <x:v>1.1019283746556474E-2</x:v>
      </x:c>
      <x:c r="M80" s="22">
        <x:f t="shared" si="12"/>
        <x:v>0.11500000000000021</x:v>
      </x:c>
      <x:c r="N80" s="22">
        <x:f t="shared" si="10"/>
        <x:v>3.778</x:v>
      </x:c>
      <x:c r="O80" s="22">
        <x:f t="shared" si="11"/>
        <x:v>4.5041999999999991</x:v>
      </x:c>
      <x:c r="P80" s="22" t="n">
        <x:f>MAX($G$10:G80)</x:f>
        <x:v>5.63</x:v>
      </x:c>
      <x:c r="Q80" s="25">
        <x:f t="shared" si="13"/>
        <x:v>-0.36234458259325042</x:v>
      </x:c>
      <x:c r="R80" s="24">
        <x:f t="shared" si="14"/>
        <x:v>938.71556580999993</x:v>
      </x:c>
      <x:c r="S80" s="26">
        <x:f t="shared" si="15"/>
        <x:v>4.4341900000972601E-3</x:v>
      </x:c>
      <x:c r="T80" s="27">
        <x:f t="shared" si="16"/>
        <x:v>77.874186550976134</x:v>
      </x:c>
      <x:c r="U80" s="27">
        <x:f t="shared" si="17"/>
        <x:v>100.35936568680637</x:v>
      </x:c>
      <x:c r="V80" s="27">
        <x:f t="shared" si="18"/>
        <x:v>78.154373870836153</x:v>
      </x:c>
      <x:c r="W80" s="26">
        <x:f t="shared" si="19"/>
        <x:v>4.4341900000972601E-3</x:v>
      </x:c>
    </x:row>
    <x:row r="81">
      <x:c r="A81" s="21" t="n">
        <x:f>DATE(VALUE(RIGHT('Price History'!C184,4)),VALUE(MID('Price History'!C184,4,2)),VALUE(LEFT('Price History'!C184,2)))</x:f>
        <x:v>45938</x:v>
      </x:c>
      <x:c r="B81" s="14" t="str">
        <x:f>'Price History'!A184</x:f>
        <x:v>IPH</x:v>
      </x:c>
      <x:c r="C81" s="14" t="str">
        <x:f>'Price History'!B184</x:f>
        <x:v>IPH Limited</x:v>
      </x:c>
      <x:c r="D81" s="22" t="n">
        <x:f>'Price History'!D184</x:f>
        <x:v>3.6</x:v>
      </x:c>
      <x:c r="E81" s="22" t="n">
        <x:f>'Price History'!E184</x:f>
        <x:v>3.635</x:v>
      </x:c>
      <x:c r="F81" s="22" t="n">
        <x:f>'Price History'!F184</x:f>
        <x:v>3.52</x:v>
      </x:c>
      <x:c r="G81" s="22" t="n">
        <x:f>'Price History'!G184</x:f>
        <x:v>3.62</x:v>
      </x:c>
      <x:c r="H81" s="23" t="n">
        <x:f>'Price History'!H184</x:f>
        <x:v>1607306</x:v>
      </x:c>
      <x:c r="I81" s="24" t="n">
        <x:f>'Price History'!I184</x:f>
        <x:v>946.56</x:v>
      </x:c>
      <x:c r="J81" s="23" t="n">
        <x:f>'Price History'!J184</x:f>
        <x:v>261480659</x:v>
      </x:c>
      <x:c r="K81" s="25">
        <x:f t="shared" si="20"/>
        <x:v>8.3565459610028814E-3</x:v>
      </x:c>
      <x:c r="L81" s="25">
        <x:f t="shared" si="21"/>
        <x:v>8.3565459610028814E-3</x:v>
      </x:c>
      <x:c r="M81" s="22">
        <x:f t="shared" si="12"/>
        <x:v>0.11499999999999977</x:v>
      </x:c>
      <x:c r="N81" s="22">
        <x:f t="shared" si="10"/>
        <x:v>3.75</x:v>
      </x:c>
      <x:c r="O81" s="22">
        <x:f t="shared" si="11"/>
        <x:v>4.4713999999999992</x:v>
      </x:c>
      <x:c r="P81" s="22" t="n">
        <x:f>MAX($G$10:G81)</x:f>
        <x:v>5.63</x:v>
      </x:c>
      <x:c r="Q81" s="25">
        <x:f t="shared" si="13"/>
        <x:v>-0.3570159857904085</x:v>
      </x:c>
      <x:c r="R81" s="24">
        <x:f t="shared" si="14"/>
        <x:v>946.55998557999999</x:v>
      </x:c>
      <x:c r="S81" s="26">
        <x:f t="shared" si="15"/>
        <x:v>1.441999995677179E-5</x:v>
      </x:c>
      <x:c r="T81" s="27">
        <x:f t="shared" si="16"/>
        <x:v>78.524945770065074</x:v>
      </x:c>
      <x:c r="U81" s="27">
        <x:f t="shared" si="17"/>
        <x:v>100.35936568680637</x:v>
      </x:c>
      <x:c r="V81" s="27">
        <x:f t="shared" si="18"/>
        <x:v>78.807103429327867</x:v>
      </x:c>
      <x:c r="W81" s="26">
        <x:f t="shared" si="19"/>
        <x:v>1.441999995677179E-5</x:v>
      </x:c>
    </x:row>
    <x:row r="82">
      <x:c r="A82" s="21" t="n">
        <x:f>DATE(VALUE(RIGHT('Price History'!C183,4)),VALUE(MID('Price History'!C183,4,2)),VALUE(LEFT('Price History'!C183,2)))</x:f>
        <x:v>45939</x:v>
      </x:c>
      <x:c r="B82" s="14" t="str">
        <x:f>'Price History'!A183</x:f>
        <x:v>IPH</x:v>
      </x:c>
      <x:c r="C82" s="14" t="str">
        <x:f>'Price History'!B183</x:f>
        <x:v>IPH Limited</x:v>
      </x:c>
      <x:c r="D82" s="22" t="n">
        <x:f>'Price History'!D183</x:f>
        <x:v>3.64</x:v>
      </x:c>
      <x:c r="E82" s="22" t="n">
        <x:f>'Price History'!E183</x:f>
        <x:v>3.65</x:v>
      </x:c>
      <x:c r="F82" s="22" t="n">
        <x:f>'Price History'!F183</x:f>
        <x:v>3.57</x:v>
      </x:c>
      <x:c r="G82" s="22" t="n">
        <x:f>'Price History'!G183</x:f>
        <x:v>3.59</x:v>
      </x:c>
      <x:c r="H82" s="23" t="n">
        <x:f>'Price History'!H183</x:f>
        <x:v>1345892</x:v>
      </x:c>
      <x:c r="I82" s="24" t="n">
        <x:f>'Price History'!I183</x:f>
        <x:v>938.72</x:v>
      </x:c>
      <x:c r="J82" s="23" t="n">
        <x:f>'Price History'!J183</x:f>
        <x:v>261480659</x:v>
      </x:c>
      <x:c r="K82" s="25">
        <x:f t="shared" si="20"/>
        <x:v>-8.2872928176795924E-3</x:v>
      </x:c>
      <x:c r="L82" s="25">
        <x:f t="shared" si="21"/>
        <x:v>8.2872928176795924E-3</x:v>
      </x:c>
      <x:c r="M82" s="22">
        <x:f t="shared" si="12"/>
        <x:v>8.0000000000000071E-2</x:v>
      </x:c>
      <x:c r="N82" s="22">
        <x:f t="shared" si="10"/>
        <x:v>3.7270000000000012</x:v>
      </x:c>
      <x:c r="O82" s="22">
        <x:f t="shared" si="11"/>
        <x:v>4.4381999999999984</x:v>
      </x:c>
      <x:c r="P82" s="22" t="n">
        <x:f>MAX($G$10:G82)</x:f>
        <x:v>5.63</x:v>
      </x:c>
      <x:c r="Q82" s="25">
        <x:f t="shared" si="13"/>
        <x:v>-0.36234458259325042</x:v>
      </x:c>
      <x:c r="R82" s="24">
        <x:f t="shared" si="14"/>
        <x:v>938.71556580999993</x:v>
      </x:c>
      <x:c r="S82" s="26">
        <x:f t="shared" si="15"/>
        <x:v>4.4341900000972601E-3</x:v>
      </x:c>
      <x:c r="T82" s="27">
        <x:f t="shared" si="16"/>
        <x:v>77.874186550976134</x:v>
      </x:c>
      <x:c r="U82" s="27">
        <x:f t="shared" si="17"/>
        <x:v>100.35936568680637</x:v>
      </x:c>
      <x:c r="V82" s="27">
        <x:f t="shared" si="18"/>
        <x:v>78.154373870836153</x:v>
      </x:c>
      <x:c r="W82" s="26">
        <x:f t="shared" si="19"/>
        <x:v>4.4341900000972601E-3</x:v>
      </x:c>
    </x:row>
    <x:row r="83">
      <x:c r="A83" s="21" t="n">
        <x:f>DATE(VALUE(RIGHT('Price History'!C182,4)),VALUE(MID('Price History'!C182,4,2)),VALUE(LEFT('Price History'!C182,2)))</x:f>
        <x:v>45940</x:v>
      </x:c>
      <x:c r="B83" s="14" t="str">
        <x:f>'Price History'!A182</x:f>
        <x:v>IPH</x:v>
      </x:c>
      <x:c r="C83" s="14" t="str">
        <x:f>'Price History'!B182</x:f>
        <x:v>IPH Limited</x:v>
      </x:c>
      <x:c r="D83" s="22" t="n">
        <x:f>'Price History'!D182</x:f>
        <x:v>3.59</x:v>
      </x:c>
      <x:c r="E83" s="22" t="n">
        <x:f>'Price History'!E182</x:f>
        <x:v>3.67</x:v>
      </x:c>
      <x:c r="F83" s="22" t="n">
        <x:f>'Price History'!F182</x:f>
        <x:v>3.59</x:v>
      </x:c>
      <x:c r="G83" s="22" t="n">
        <x:f>'Price History'!G182</x:f>
        <x:v>3.64</x:v>
      </x:c>
      <x:c r="H83" s="23" t="n">
        <x:f>'Price History'!H182</x:f>
        <x:v>992045</x:v>
      </x:c>
      <x:c r="I83" s="24" t="n">
        <x:f>'Price History'!I182</x:f>
        <x:v>951.79</x:v>
      </x:c>
      <x:c r="J83" s="23" t="n">
        <x:f>'Price History'!J182</x:f>
        <x:v>261480659</x:v>
      </x:c>
      <x:c r="K83" s="25">
        <x:f t="shared" si="20"/>
        <x:v>1.3927576601671321E-2</x:v>
      </x:c>
      <x:c r="L83" s="25">
        <x:f t="shared" si="21"/>
        <x:v>1.3927576601671321E-2</x:v>
      </x:c>
      <x:c r="M83" s="22">
        <x:f t="shared" si="12"/>
        <x:v>8.0000000000000071E-2</x:v>
      </x:c>
      <x:c r="N83" s="22">
        <x:f t="shared" si="10"/>
        <x:v>3.7085000000000008</x:v>
      </x:c>
      <x:c r="O83" s="22">
        <x:f t="shared" si="11"/>
        <x:v>4.4059999999999988</x:v>
      </x:c>
      <x:c r="P83" s="22" t="n">
        <x:f>MAX($G$10:G83)</x:f>
        <x:v>5.63</x:v>
      </x:c>
      <x:c r="Q83" s="25">
        <x:f t="shared" si="13"/>
        <x:v>-0.35346358792184718</x:v>
      </x:c>
      <x:c r="R83" s="24">
        <x:f t="shared" si="14"/>
        <x:v>951.78959875999999</x:v>
      </x:c>
      <x:c r="S83" s="26">
        <x:f t="shared" si="15"/>
        <x:v>4.0123999997376814E-4</x:v>
      </x:c>
      <x:c r="T83" s="27">
        <x:f t="shared" si="16"/>
        <x:v>78.958785249457691</x:v>
      </x:c>
      <x:c r="U83" s="27">
        <x:f t="shared" si="17"/>
        <x:v>100.35936568680637</x:v>
      </x:c>
      <x:c r="V83" s="27">
        <x:f t="shared" si="18"/>
        <x:v>79.242533989393152</x:v>
      </x:c>
      <x:c r="W83" s="26">
        <x:f t="shared" si="19"/>
        <x:v>4.0123999997376814E-4</x:v>
      </x:c>
    </x:row>
    <x:row r="84">
      <x:c r="A84" s="21" t="n">
        <x:f>DATE(VALUE(RIGHT('Price History'!C181,4)),VALUE(MID('Price History'!C181,4,2)),VALUE(LEFT('Price History'!C181,2)))</x:f>
        <x:v>45943</x:v>
      </x:c>
      <x:c r="B84" s="14" t="str">
        <x:f>'Price History'!A181</x:f>
        <x:v>IPH</x:v>
      </x:c>
      <x:c r="C84" s="14" t="str">
        <x:f>'Price History'!B181</x:f>
        <x:v>IPH Limited</x:v>
      </x:c>
      <x:c r="D84" s="22" t="n">
        <x:f>'Price History'!D181</x:f>
        <x:v>3.65</x:v>
      </x:c>
      <x:c r="E84" s="22" t="n">
        <x:f>'Price History'!E181</x:f>
        <x:v>3.65</x:v>
      </x:c>
      <x:c r="F84" s="22" t="n">
        <x:f>'Price History'!F181</x:f>
        <x:v>3.57</x:v>
      </x:c>
      <x:c r="G84" s="22" t="n">
        <x:f>'Price History'!G181</x:f>
        <x:v>3.57</x:v>
      </x:c>
      <x:c r="H84" s="23" t="n">
        <x:f>'Price History'!H181</x:f>
        <x:v>739947</x:v>
      </x:c>
      <x:c r="I84" s="24" t="n">
        <x:f>'Price History'!I181</x:f>
        <x:v>933.49</x:v>
      </x:c>
      <x:c r="J84" s="23" t="n">
        <x:f>'Price History'!J181</x:f>
        <x:v>261480659</x:v>
      </x:c>
      <x:c r="K84" s="25">
        <x:f t="shared" si="20"/>
        <x:v>-1.9230769230769273E-2</x:v>
      </x:c>
      <x:c r="L84" s="25">
        <x:f t="shared" si="21"/>
        <x:v>1.9230769230769273E-2</x:v>
      </x:c>
      <x:c r="M84" s="22">
        <x:f t="shared" si="12"/>
        <x:v>8.0000000000000071E-2</x:v>
      </x:c>
      <x:c r="N84" s="22">
        <x:f t="shared" si="10"/>
        <x:v>3.6875</x:v>
      </x:c>
      <x:c r="O84" s="22">
        <x:f t="shared" si="11"/>
        <x:v>4.3725999999999985</x:v>
      </x:c>
      <x:c r="P84" s="22" t="n">
        <x:f>MAX($G$10:G84)</x:f>
        <x:v>5.63</x:v>
      </x:c>
      <x:c r="Q84" s="25">
        <x:f t="shared" si="13"/>
        <x:v>-0.36589698046181174</x:v>
      </x:c>
      <x:c r="R84" s="24">
        <x:f t="shared" si="14"/>
        <x:v>933.48595263000004</x:v>
      </x:c>
      <x:c r="S84" s="26">
        <x:f t="shared" si="15"/>
        <x:v>4.0473699999665769E-3</x:v>
      </x:c>
      <x:c r="T84" s="27">
        <x:f t="shared" si="16"/>
        <x:v>77.440347071583503</x:v>
      </x:c>
      <x:c r="U84" s="27">
        <x:f t="shared" si="17"/>
        <x:v>100.35936568680637</x:v>
      </x:c>
      <x:c r="V84" s="27">
        <x:f t="shared" si="18"/>
        <x:v>77.718943310770882</x:v>
      </x:c>
      <x:c r="W84" s="26">
        <x:f t="shared" si="19"/>
        <x:v>4.0473699999665769E-3</x:v>
      </x:c>
    </x:row>
    <x:row r="85">
      <x:c r="A85" s="21" t="n">
        <x:f>DATE(VALUE(RIGHT('Price History'!C180,4)),VALUE(MID('Price History'!C180,4,2)),VALUE(LEFT('Price History'!C180,2)))</x:f>
        <x:v>45944</x:v>
      </x:c>
      <x:c r="B85" s="14" t="str">
        <x:f>'Price History'!A180</x:f>
        <x:v>IPH</x:v>
      </x:c>
      <x:c r="C85" s="14" t="str">
        <x:f>'Price History'!B180</x:f>
        <x:v>IPH Limited</x:v>
      </x:c>
      <x:c r="D85" s="22" t="n">
        <x:f>'Price History'!D180</x:f>
        <x:v>3.58</x:v>
      </x:c>
      <x:c r="E85" s="22" t="n">
        <x:f>'Price History'!E180</x:f>
        <x:v>3.595</x:v>
      </x:c>
      <x:c r="F85" s="22" t="n">
        <x:f>'Price History'!F180</x:f>
        <x:v>3.515</x:v>
      </x:c>
      <x:c r="G85" s="22" t="n">
        <x:f>'Price History'!G180</x:f>
        <x:v>3.52</x:v>
      </x:c>
      <x:c r="H85" s="23" t="n">
        <x:f>'Price History'!H180</x:f>
        <x:v>1188072</x:v>
      </x:c>
      <x:c r="I85" s="24" t="n">
        <x:f>'Price History'!I180</x:f>
        <x:v>920.41</x:v>
      </x:c>
      <x:c r="J85" s="23" t="n">
        <x:f>'Price History'!J180</x:f>
        <x:v>261480659</x:v>
      </x:c>
      <x:c r="K85" s="25">
        <x:f t="shared" si="20"/>
        <x:v>-1.4005602240896309E-2</x:v>
      </x:c>
      <x:c r="L85" s="25">
        <x:f t="shared" si="21"/>
        <x:v>1.4005602240896309E-2</x:v>
      </x:c>
      <x:c r="M85" s="22">
        <x:f t="shared" si="12"/>
        <x:v>8.0000000000000071E-2</x:v>
      </x:c>
      <x:c r="N85" s="22">
        <x:f t="shared" si="10"/>
        <x:v>3.6664999999999992</x:v>
      </x:c>
      <x:c r="O85" s="22">
        <x:f t="shared" si="11"/>
        <x:v>4.3373999999999988</x:v>
      </x:c>
      <x:c r="P85" s="22" t="n">
        <x:f>MAX($G$10:G85)</x:f>
        <x:v>5.63</x:v>
      </x:c>
      <x:c r="Q85" s="25">
        <x:f t="shared" si="13"/>
        <x:v>-0.37477797513321487</x:v>
      </x:c>
      <x:c r="R85" s="24">
        <x:f t="shared" si="14"/>
        <x:v>920.41191967999998</x:v>
      </x:c>
      <x:c r="S85" s="26">
        <x:f t="shared" si="15"/>
        <x:v>-1.9196800000145231E-3</x:v>
      </x:c>
      <x:c r="T85" s="27">
        <x:f t="shared" si="16"/>
        <x:v>76.355748373101946</x:v>
      </x:c>
      <x:c r="U85" s="27">
        <x:f t="shared" si="17"/>
        <x:v>100.35936568680637</x:v>
      </x:c>
      <x:c r="V85" s="27">
        <x:f t="shared" si="18"/>
        <x:v>76.629950629001513</x:v>
      </x:c>
      <x:c r="W85" s="26">
        <x:f t="shared" si="19"/>
        <x:v>1.9196800000145231E-3</x:v>
      </x:c>
    </x:row>
    <x:row r="86">
      <x:c r="A86" s="21" t="n">
        <x:f>DATE(VALUE(RIGHT('Price History'!C179,4)),VALUE(MID('Price History'!C179,4,2)),VALUE(LEFT('Price History'!C179,2)))</x:f>
        <x:v>45945</x:v>
      </x:c>
      <x:c r="B86" s="14" t="str">
        <x:f>'Price History'!A179</x:f>
        <x:v>IPH</x:v>
      </x:c>
      <x:c r="C86" s="14" t="str">
        <x:f>'Price History'!B179</x:f>
        <x:v>IPH Limited</x:v>
      </x:c>
      <x:c r="D86" s="22" t="n">
        <x:f>'Price History'!D179</x:f>
        <x:v>3.55</x:v>
      </x:c>
      <x:c r="E86" s="22" t="n">
        <x:f>'Price History'!E179</x:f>
        <x:v>3.58</x:v>
      </x:c>
      <x:c r="F86" s="22" t="n">
        <x:f>'Price History'!F179</x:f>
        <x:v>3.51</x:v>
      </x:c>
      <x:c r="G86" s="22" t="n">
        <x:f>'Price History'!G179</x:f>
        <x:v>3.55</x:v>
      </x:c>
      <x:c r="H86" s="23" t="n">
        <x:f>'Price History'!H179</x:f>
        <x:v>1121919</x:v>
      </x:c>
      <x:c r="I86" s="24" t="n">
        <x:f>'Price History'!I179</x:f>
        <x:v>928.26</x:v>
      </x:c>
      <x:c r="J86" s="23" t="n">
        <x:f>'Price History'!J179</x:f>
        <x:v>261480659</x:v>
      </x:c>
      <x:c r="K86" s="25">
        <x:f t="shared" si="20"/>
        <x:v>8.5227272727272929E-3</x:v>
      </x:c>
      <x:c r="L86" s="25">
        <x:f t="shared" si="21"/>
        <x:v>8.5227272727272929E-3</x:v>
      </x:c>
      <x:c r="M86" s="22">
        <x:f t="shared" si="12"/>
        <x:v>7.0000000000000284E-2</x:v>
      </x:c>
      <x:c r="N86" s="22">
        <x:f t="shared" si="10"/>
        <x:v>3.6479999999999988</x:v>
      </x:c>
      <x:c r="O86" s="22">
        <x:f t="shared" si="11"/>
        <x:v>4.3025999999999991</x:v>
      </x:c>
      <x:c r="P86" s="22" t="n">
        <x:f>MAX($G$10:G86)</x:f>
        <x:v>5.63</x:v>
      </x:c>
      <x:c r="Q86" s="25">
        <x:f t="shared" si="13"/>
        <x:v>-0.36944937833037306</x:v>
      </x:c>
      <x:c r="R86" s="24">
        <x:f t="shared" si="14"/>
        <x:v>928.25633944999993</x:v>
      </x:c>
      <x:c r="S86" s="26">
        <x:f t="shared" si="15"/>
        <x:v>3.6605500000632674E-3</x:v>
      </x:c>
      <x:c r="T86" s="27">
        <x:f t="shared" si="16"/>
        <x:v>77.006507592190871</x:v>
      </x:c>
      <x:c r="U86" s="27">
        <x:f t="shared" si="17"/>
        <x:v>100.35936568680637</x:v>
      </x:c>
      <x:c r="V86" s="27">
        <x:f t="shared" si="18"/>
        <x:v>77.283512750705611</x:v>
      </x:c>
      <x:c r="W86" s="26">
        <x:f t="shared" si="19"/>
        <x:v>3.6605500000632674E-3</x:v>
      </x:c>
    </x:row>
    <x:row r="87">
      <x:c r="A87" s="21" t="n">
        <x:f>DATE(VALUE(RIGHT('Price History'!C178,4)),VALUE(MID('Price History'!C178,4,2)),VALUE(LEFT('Price History'!C178,2)))</x:f>
        <x:v>45946</x:v>
      </x:c>
      <x:c r="B87" s="14" t="str">
        <x:f>'Price History'!A178</x:f>
        <x:v>IPH</x:v>
      </x:c>
      <x:c r="C87" s="14" t="str">
        <x:f>'Price History'!B178</x:f>
        <x:v>IPH Limited</x:v>
      </x:c>
      <x:c r="D87" s="22" t="n">
        <x:f>'Price History'!D178</x:f>
        <x:v>3.55</x:v>
      </x:c>
      <x:c r="E87" s="22" t="n">
        <x:f>'Price History'!E178</x:f>
        <x:v>3.56</x:v>
      </x:c>
      <x:c r="F87" s="22" t="n">
        <x:f>'Price History'!F178</x:f>
        <x:v>3.5</x:v>
      </x:c>
      <x:c r="G87" s="22" t="n">
        <x:f>'Price History'!G178</x:f>
        <x:v>3.54</x:v>
      </x:c>
      <x:c r="H87" s="23" t="n">
        <x:f>'Price History'!H178</x:f>
        <x:v>1208255</x:v>
      </x:c>
      <x:c r="I87" s="24" t="n">
        <x:f>'Price History'!I178</x:f>
        <x:v>925.64</x:v>
      </x:c>
      <x:c r="J87" s="23" t="n">
        <x:f>'Price History'!J178</x:f>
        <x:v>261480659</x:v>
      </x:c>
      <x:c r="K87" s="25">
        <x:f t="shared" si="20"/>
        <x:v>-2.8169014084505895E-3</x:v>
      </x:c>
      <x:c r="L87" s="25">
        <x:f t="shared" si="21"/>
        <x:v>2.8169014084505895E-3</x:v>
      </x:c>
      <x:c r="M87" s="22">
        <x:f t="shared" si="12"/>
        <x:v>6.0000000000000053E-2</x:v>
      </x:c>
      <x:c r="N87" s="22">
        <x:f t="shared" si="10"/>
        <x:v>3.6310000000000002</x:v>
      </x:c>
      <x:c r="O87" s="22">
        <x:f t="shared" si="11"/>
        <x:v>4.2667999999999981</x:v>
      </x:c>
      <x:c r="P87" s="22" t="n">
        <x:f>MAX($G$10:G87)</x:f>
        <x:v>5.63</x:v>
      </x:c>
      <x:c r="Q87" s="25">
        <x:f t="shared" si="13"/>
        <x:v>-0.37122557726465366</x:v>
      </x:c>
      <x:c r="R87" s="24">
        <x:f t="shared" si="14"/>
        <x:v>925.64153285999998</x:v>
      </x:c>
      <x:c r="S87" s="26">
        <x:f t="shared" si="15"/>
        <x:v>-1.5328599999975268E-3</x:v>
      </x:c>
      <x:c r="T87" s="27">
        <x:f t="shared" si="16"/>
        <x:v>76.789587852494563</x:v>
      </x:c>
      <x:c r="U87" s="27">
        <x:f t="shared" si="17"/>
        <x:v>100.35936568680637</x:v>
      </x:c>
      <x:c r="V87" s="27">
        <x:f t="shared" si="18"/>
        <x:v>77.065381189066784</x:v>
      </x:c>
      <x:c r="W87" s="26">
        <x:f t="shared" si="19"/>
        <x:v>1.5328599999975268E-3</x:v>
      </x:c>
    </x:row>
    <x:row r="88">
      <x:c r="A88" s="21" t="n">
        <x:f>DATE(VALUE(RIGHT('Price History'!C177,4)),VALUE(MID('Price History'!C177,4,2)),VALUE(LEFT('Price History'!C177,2)))</x:f>
        <x:v>45947</x:v>
      </x:c>
      <x:c r="B88" s="14" t="str">
        <x:f>'Price History'!A177</x:f>
        <x:v>IPH</x:v>
      </x:c>
      <x:c r="C88" s="14" t="str">
        <x:f>'Price History'!B177</x:f>
        <x:v>IPH Limited</x:v>
      </x:c>
      <x:c r="D88" s="22" t="n">
        <x:f>'Price History'!D177</x:f>
        <x:v>3.55</x:v>
      </x:c>
      <x:c r="E88" s="22" t="n">
        <x:f>'Price History'!E177</x:f>
        <x:v>3.58</x:v>
      </x:c>
      <x:c r="F88" s="22" t="n">
        <x:f>'Price History'!F177</x:f>
        <x:v>3.52</x:v>
      </x:c>
      <x:c r="G88" s="22" t="n">
        <x:f>'Price History'!G177</x:f>
        <x:v>3.52</x:v>
      </x:c>
      <x:c r="H88" s="23" t="n">
        <x:f>'Price History'!H177</x:f>
        <x:v>1205202</x:v>
      </x:c>
      <x:c r="I88" s="24" t="n">
        <x:f>'Price History'!I177</x:f>
        <x:v>920.41</x:v>
      </x:c>
      <x:c r="J88" s="23" t="n">
        <x:f>'Price History'!J177</x:f>
        <x:v>261480659</x:v>
      </x:c>
      <x:c r="K88" s="25">
        <x:f t="shared" si="20"/>
        <x:v>-5.6497175141243527E-3</x:v>
      </x:c>
      <x:c r="L88" s="25">
        <x:f t="shared" si="21"/>
        <x:v>5.6497175141243527E-3</x:v>
      </x:c>
      <x:c r="M88" s="22">
        <x:f t="shared" si="12"/>
        <x:v>6.0000000000000053E-2</x:v>
      </x:c>
      <x:c r="N88" s="22">
        <x:f t="shared" si="10"/>
        <x:v>3.6145000000000005</x:v>
      </x:c>
      <x:c r="O88" s="22">
        <x:f t="shared" si="11"/>
        <x:v>4.2295999999999987</x:v>
      </x:c>
      <x:c r="P88" s="22" t="n">
        <x:f>MAX($G$10:G88)</x:f>
        <x:v>5.63</x:v>
      </x:c>
      <x:c r="Q88" s="25">
        <x:f t="shared" si="13"/>
        <x:v>-0.37477797513321487</x:v>
      </x:c>
      <x:c r="R88" s="24">
        <x:f t="shared" si="14"/>
        <x:v>920.41191967999998</x:v>
      </x:c>
      <x:c r="S88" s="26">
        <x:f t="shared" si="15"/>
        <x:v>-1.9196800000145231E-3</x:v>
      </x:c>
      <x:c r="T88" s="27">
        <x:f t="shared" si="16"/>
        <x:v>76.355748373101946</x:v>
      </x:c>
      <x:c r="U88" s="27">
        <x:f t="shared" si="17"/>
        <x:v>100.35936568680637</x:v>
      </x:c>
      <x:c r="V88" s="27">
        <x:f t="shared" si="18"/>
        <x:v>76.629950629001513</x:v>
      </x:c>
      <x:c r="W88" s="26">
        <x:f t="shared" si="19"/>
        <x:v>1.9196800000145231E-3</x:v>
      </x:c>
    </x:row>
    <x:row r="89">
      <x:c r="A89" s="21" t="n">
        <x:f>DATE(VALUE(RIGHT('Price History'!C176,4)),VALUE(MID('Price History'!C176,4,2)),VALUE(LEFT('Price History'!C176,2)))</x:f>
        <x:v>45950</x:v>
      </x:c>
      <x:c r="B89" s="14" t="str">
        <x:f>'Price History'!A176</x:f>
        <x:v>IPH</x:v>
      </x:c>
      <x:c r="C89" s="14" t="str">
        <x:f>'Price History'!B176</x:f>
        <x:v>IPH Limited</x:v>
      </x:c>
      <x:c r="D89" s="22" t="n">
        <x:f>'Price History'!D176</x:f>
        <x:v>3.52</x:v>
      </x:c>
      <x:c r="E89" s="22" t="n">
        <x:f>'Price History'!E176</x:f>
        <x:v>3.54</x:v>
      </x:c>
      <x:c r="F89" s="22" t="n">
        <x:f>'Price History'!F176</x:f>
        <x:v>3.46</x:v>
      </x:c>
      <x:c r="G89" s="22" t="n">
        <x:f>'Price History'!G176</x:f>
        <x:v>3.48</x:v>
      </x:c>
      <x:c r="H89" s="23" t="n">
        <x:f>'Price History'!H176</x:f>
        <x:v>1361742</x:v>
      </x:c>
      <x:c r="I89" s="24" t="n">
        <x:f>'Price History'!I176</x:f>
        <x:v>909.95</x:v>
      </x:c>
      <x:c r="J89" s="23" t="n">
        <x:f>'Price History'!J176</x:f>
        <x:v>261480659</x:v>
      </x:c>
      <x:c r="K89" s="25">
        <x:f t="shared" si="20"/>
        <x:v>-1.1363636363636354E-2</x:v>
      </x:c>
      <x:c r="L89" s="25">
        <x:f t="shared" si="21"/>
        <x:v>1.1363636363636354E-2</x:v>
      </x:c>
      <x:c r="M89" s="22">
        <x:f t="shared" si="12"/>
        <x:v>8.0000000000000071E-2</x:v>
      </x:c>
      <x:c r="N89" s="22">
        <x:f t="shared" si="10"/>
        <x:v>3.5990000000000002</x:v>
      </x:c>
      <x:c r="O89" s="22">
        <x:f t="shared" si="11"/>
        <x:v>4.1907999999999985</x:v>
      </x:c>
      <x:c r="P89" s="22" t="n">
        <x:f>MAX($G$10:G89)</x:f>
        <x:v>5.63</x:v>
      </x:c>
      <x:c r="Q89" s="25">
        <x:f t="shared" si="13"/>
        <x:v>-0.38188277087033751</x:v>
      </x:c>
      <x:c r="R89" s="24">
        <x:f t="shared" si="14"/>
        <x:v>909.95269332000009</x:v>
      </x:c>
      <x:c r="S89" s="26">
        <x:f t="shared" si="15"/>
        <x:v>-2.6933200000485158E-3</x:v>
      </x:c>
      <x:c r="T89" s="27">
        <x:f t="shared" si="16"/>
        <x:v>75.488069414316698</x:v>
      </x:c>
      <x:c r="U89" s="27">
        <x:f t="shared" si="17"/>
        <x:v>100.35936568680637</x:v>
      </x:c>
      <x:c r="V89" s="27">
        <x:f t="shared" si="18"/>
        <x:v>75.759089508870971</x:v>
      </x:c>
      <x:c r="W89" s="26">
        <x:f t="shared" si="19"/>
        <x:v>2.6933200000485158E-3</x:v>
      </x:c>
    </x:row>
    <x:row r="90">
      <x:c r="A90" s="21" t="n">
        <x:f>DATE(VALUE(RIGHT('Price History'!C175,4)),VALUE(MID('Price History'!C175,4,2)),VALUE(LEFT('Price History'!C175,2)))</x:f>
        <x:v>45951</x:v>
      </x:c>
      <x:c r="B90" s="14" t="str">
        <x:f>'Price History'!A175</x:f>
        <x:v>IPH</x:v>
      </x:c>
      <x:c r="C90" s="14" t="str">
        <x:f>'Price History'!B175</x:f>
        <x:v>IPH Limited</x:v>
      </x:c>
      <x:c r="D90" s="22" t="n">
        <x:f>'Price History'!D175</x:f>
        <x:v>3.5</x:v>
      </x:c>
      <x:c r="E90" s="22" t="n">
        <x:f>'Price History'!E175</x:f>
        <x:v>3.525</x:v>
      </x:c>
      <x:c r="F90" s="22" t="n">
        <x:f>'Price History'!F175</x:f>
        <x:v>3.48</x:v>
      </x:c>
      <x:c r="G90" s="22" t="n">
        <x:f>'Price History'!G175</x:f>
        <x:v>3.52</x:v>
      </x:c>
      <x:c r="H90" s="23" t="n">
        <x:f>'Price History'!H175</x:f>
        <x:v>1340863</x:v>
      </x:c>
      <x:c r="I90" s="24" t="n">
        <x:f>'Price History'!I175</x:f>
        <x:v>920.41</x:v>
      </x:c>
      <x:c r="J90" s="23" t="n">
        <x:f>'Price History'!J175</x:f>
        <x:v>261480659</x:v>
      </x:c>
      <x:c r="K90" s="25">
        <x:f t="shared" si="20"/>
        <x:v>1.1494252873563315E-2</x:v>
      </x:c>
      <x:c r="L90" s="25">
        <x:f t="shared" si="21"/>
        <x:v>1.1494252873563315E-2</x:v>
      </x:c>
      <x:c r="M90" s="22">
        <x:f t="shared" si="12"/>
        <x:v>4.4999999999999929E-2</x:v>
      </x:c>
      <x:c r="N90" s="22">
        <x:f t="shared" si="10"/>
        <x:v>3.5884999999999998</x:v>
      </x:c>
      <x:c r="O90" s="22">
        <x:f t="shared" si="11"/>
        <x:v>4.1527999999999983</x:v>
      </x:c>
      <x:c r="P90" s="22" t="n">
        <x:f>MAX($G$10:G90)</x:f>
        <x:v>5.63</x:v>
      </x:c>
      <x:c r="Q90" s="25">
        <x:f t="shared" si="13"/>
        <x:v>-0.37477797513321487</x:v>
      </x:c>
      <x:c r="R90" s="24">
        <x:f t="shared" si="14"/>
        <x:v>920.41191967999998</x:v>
      </x:c>
      <x:c r="S90" s="26">
        <x:f t="shared" si="15"/>
        <x:v>-1.9196800000145231E-3</x:v>
      </x:c>
      <x:c r="T90" s="27">
        <x:f t="shared" si="16"/>
        <x:v>76.355748373101946</x:v>
      </x:c>
      <x:c r="U90" s="27">
        <x:f t="shared" si="17"/>
        <x:v>100.35936568680637</x:v>
      </x:c>
      <x:c r="V90" s="27">
        <x:f t="shared" si="18"/>
        <x:v>76.629950629001513</x:v>
      </x:c>
      <x:c r="W90" s="26">
        <x:f t="shared" si="19"/>
        <x:v>1.9196800000145231E-3</x:v>
      </x:c>
    </x:row>
    <x:row r="91">
      <x:c r="A91" s="21" t="n">
        <x:f>DATE(VALUE(RIGHT('Price History'!C174,4)),VALUE(MID('Price History'!C174,4,2)),VALUE(LEFT('Price History'!C174,2)))</x:f>
        <x:v>45952</x:v>
      </x:c>
      <x:c r="B91" s="14" t="str">
        <x:f>'Price History'!A174</x:f>
        <x:v>IPH</x:v>
      </x:c>
      <x:c r="C91" s="14" t="str">
        <x:f>'Price History'!B174</x:f>
        <x:v>IPH Limited</x:v>
      </x:c>
      <x:c r="D91" s="22" t="n">
        <x:f>'Price History'!D174</x:f>
        <x:v>3.52</x:v>
      </x:c>
      <x:c r="E91" s="22" t="n">
        <x:f>'Price History'!E174</x:f>
        <x:v>3.545</x:v>
      </x:c>
      <x:c r="F91" s="22" t="n">
        <x:f>'Price History'!F174</x:f>
        <x:v>3.49</x:v>
      </x:c>
      <x:c r="G91" s="22" t="n">
        <x:f>'Price History'!G174</x:f>
        <x:v>3.52</x:v>
      </x:c>
      <x:c r="H91" s="23" t="n">
        <x:f>'Price History'!H174</x:f>
        <x:v>1393767</x:v>
      </x:c>
      <x:c r="I91" s="24" t="n">
        <x:f>'Price History'!I174</x:f>
        <x:v>920.41</x:v>
      </x:c>
      <x:c r="J91" s="23" t="n">
        <x:f>'Price History'!J174</x:f>
        <x:v>261480659</x:v>
      </x:c>
      <x:c r="K91" s="25">
        <x:f t="shared" si="20"/>
        <x:v>0</x:v>
      </x:c>
      <x:c r="L91" s="25">
        <x:f t="shared" si="21"/>
        <x:v>0</x:v>
      </x:c>
      <x:c r="M91" s="22">
        <x:f t="shared" si="12"/>
        <x:v>5.4999999999999716E-2</x:v>
      </x:c>
      <x:c r="N91" s="22">
        <x:f t="shared" si="10"/>
        <x:v>3.5789999999999997</x:v>
      </x:c>
      <x:c r="O91" s="22">
        <x:f t="shared" si="11"/>
        <x:v>4.1137999999999995</x:v>
      </x:c>
      <x:c r="P91" s="22" t="n">
        <x:f>MAX($G$10:G91)</x:f>
        <x:v>5.63</x:v>
      </x:c>
      <x:c r="Q91" s="25">
        <x:f t="shared" si="13"/>
        <x:v>-0.37477797513321487</x:v>
      </x:c>
      <x:c r="R91" s="24">
        <x:f t="shared" si="14"/>
        <x:v>920.41191967999998</x:v>
      </x:c>
      <x:c r="S91" s="26">
        <x:f t="shared" si="15"/>
        <x:v>-1.9196800000145231E-3</x:v>
      </x:c>
      <x:c r="T91" s="27">
        <x:f t="shared" si="16"/>
        <x:v>76.355748373101946</x:v>
      </x:c>
      <x:c r="U91" s="27">
        <x:f t="shared" si="17"/>
        <x:v>100.35936568680637</x:v>
      </x:c>
      <x:c r="V91" s="27">
        <x:f t="shared" si="18"/>
        <x:v>76.629950629001513</x:v>
      </x:c>
      <x:c r="W91" s="26">
        <x:f t="shared" si="19"/>
        <x:v>1.9196800000145231E-3</x:v>
      </x:c>
    </x:row>
    <x:row r="92">
      <x:c r="A92" s="21" t="n">
        <x:f>DATE(VALUE(RIGHT('Price History'!C173,4)),VALUE(MID('Price History'!C173,4,2)),VALUE(LEFT('Price History'!C173,2)))</x:f>
        <x:v>45953</x:v>
      </x:c>
      <x:c r="B92" s="14" t="str">
        <x:f>'Price History'!A173</x:f>
        <x:v>IPH</x:v>
      </x:c>
      <x:c r="C92" s="14" t="str">
        <x:f>'Price History'!B173</x:f>
        <x:v>IPH Limited</x:v>
      </x:c>
      <x:c r="D92" s="22" t="n">
        <x:f>'Price History'!D173</x:f>
        <x:v>3.52</x:v>
      </x:c>
      <x:c r="E92" s="22" t="n">
        <x:f>'Price History'!E173</x:f>
        <x:v>3.6</x:v>
      </x:c>
      <x:c r="F92" s="22" t="n">
        <x:f>'Price History'!F173</x:f>
        <x:v>3.52</x:v>
      </x:c>
      <x:c r="G92" s="22" t="n">
        <x:f>'Price History'!G173</x:f>
        <x:v>3.59</x:v>
      </x:c>
      <x:c r="H92" s="23" t="n">
        <x:f>'Price History'!H173</x:f>
        <x:v>1434925</x:v>
      </x:c>
      <x:c r="I92" s="24" t="n">
        <x:f>'Price History'!I173</x:f>
        <x:v>938.72</x:v>
      </x:c>
      <x:c r="J92" s="23" t="n">
        <x:f>'Price History'!J173</x:f>
        <x:v>261480659</x:v>
      </x:c>
      <x:c r="K92" s="25">
        <x:f t="shared" si="20"/>
        <x:v>1.9886363636363535E-2</x:v>
      </x:c>
      <x:c r="L92" s="25">
        <x:f t="shared" si="21"/>
        <x:v>1.9886363636363535E-2</x:v>
      </x:c>
      <x:c r="M92" s="22">
        <x:f t="shared" si="12"/>
        <x:v>8.0000000000000071E-2</x:v>
      </x:c>
      <x:c r="N92" s="22">
        <x:f t="shared" si="10"/>
        <x:v>3.5755000000000003</x:v>
      </x:c>
      <x:c r="O92" s="22">
        <x:f t="shared" si="11"/>
        <x:v>4.0753999999999992</x:v>
      </x:c>
      <x:c r="P92" s="22" t="n">
        <x:f>MAX($G$10:G92)</x:f>
        <x:v>5.63</x:v>
      </x:c>
      <x:c r="Q92" s="25">
        <x:f t="shared" si="13"/>
        <x:v>-0.36234458259325042</x:v>
      </x:c>
      <x:c r="R92" s="24">
        <x:f t="shared" si="14"/>
        <x:v>938.71556580999993</x:v>
      </x:c>
      <x:c r="S92" s="26">
        <x:f t="shared" si="15"/>
        <x:v>4.4341900000972601E-3</x:v>
      </x:c>
      <x:c r="T92" s="27">
        <x:f t="shared" si="16"/>
        <x:v>77.874186550976134</x:v>
      </x:c>
      <x:c r="U92" s="27">
        <x:f t="shared" si="17"/>
        <x:v>100.35936568680637</x:v>
      </x:c>
      <x:c r="V92" s="27">
        <x:f t="shared" si="18"/>
        <x:v>78.154373870836153</x:v>
      </x:c>
      <x:c r="W92" s="26">
        <x:f t="shared" si="19"/>
        <x:v>4.4341900000972601E-3</x:v>
      </x:c>
    </x:row>
    <x:row r="93">
      <x:c r="A93" s="21" t="n">
        <x:f>DATE(VALUE(RIGHT('Price History'!C172,4)),VALUE(MID('Price History'!C172,4,2)),VALUE(LEFT('Price History'!C172,2)))</x:f>
        <x:v>45954</x:v>
      </x:c>
      <x:c r="B93" s="14" t="str">
        <x:f>'Price History'!A172</x:f>
        <x:v>IPH</x:v>
      </x:c>
      <x:c r="C93" s="14" t="str">
        <x:f>'Price History'!B172</x:f>
        <x:v>IPH Limited</x:v>
      </x:c>
      <x:c r="D93" s="22" t="n">
        <x:f>'Price History'!D172</x:f>
        <x:v>3.59</x:v>
      </x:c>
      <x:c r="E93" s="22" t="n">
        <x:f>'Price History'!E172</x:f>
        <x:v>3.71</x:v>
      </x:c>
      <x:c r="F93" s="22" t="n">
        <x:f>'Price History'!F172</x:f>
        <x:v>3.56</x:v>
      </x:c>
      <x:c r="G93" s="22" t="n">
        <x:f>'Price History'!G172</x:f>
        <x:v>3.68</x:v>
      </x:c>
      <x:c r="H93" s="23" t="n">
        <x:f>'Price History'!H172</x:f>
        <x:v>1006461</x:v>
      </x:c>
      <x:c r="I93" s="24" t="n">
        <x:f>'Price History'!I172</x:f>
        <x:v>962.25</x:v>
      </x:c>
      <x:c r="J93" s="23" t="n">
        <x:f>'Price History'!J172</x:f>
        <x:v>261480659</x:v>
      </x:c>
      <x:c r="K93" s="25">
        <x:f t="shared" si="20"/>
        <x:v>2.5069637883008422E-2</x:v>
      </x:c>
      <x:c r="L93" s="25">
        <x:f t="shared" si="21"/>
        <x:v>2.5069637883008422E-2</x:v>
      </x:c>
      <x:c r="M93" s="22">
        <x:f t="shared" si="12"/>
        <x:v>0.14999999999999991</x:v>
      </x:c>
      <x:c r="N93" s="22" t="n">
        <x:f t="shared" ref="N93:N156" si="22">IF(COUNT(G74:G93)&lt;20,"",AVERAGE(G74:G93))</x:f>
        <x:v>3.5770000000000004</x:v>
      </x:c>
      <x:c r="O93" s="22">
        <x:f t="shared" si="11"/>
        <x:v>4.036999999999999</x:v>
      </x:c>
      <x:c r="P93" s="22" t="n">
        <x:f>MAX($G$10:G93)</x:f>
        <x:v>5.63</x:v>
      </x:c>
      <x:c r="Q93" s="25">
        <x:f t="shared" si="13"/>
        <x:v>-0.34635879218472465</x:v>
      </x:c>
      <x:c r="R93" s="24">
        <x:f t="shared" si="14"/>
        <x:v>962.24882511999999</x:v>
      </x:c>
      <x:c r="S93" s="26">
        <x:f t="shared" si="15"/>
        <x:v>1.1748800000077608E-3</x:v>
      </x:c>
      <x:c r="T93" s="27">
        <x:f t="shared" si="16"/>
        <x:v>79.826464208242953</x:v>
      </x:c>
      <x:c r="U93" s="27">
        <x:f t="shared" si="17"/>
        <x:v>100.35936568680637</x:v>
      </x:c>
      <x:c r="V93" s="27">
        <x:f t="shared" si="18"/>
        <x:v>80.113395109523694</x:v>
      </x:c>
      <x:c r="W93" s="26">
        <x:f t="shared" si="19"/>
        <x:v>1.1748800000077608E-3</x:v>
      </x:c>
    </x:row>
    <x:row r="94">
      <x:c r="A94" s="21" t="n">
        <x:f>DATE(VALUE(RIGHT('Price History'!C171,4)),VALUE(MID('Price History'!C171,4,2)),VALUE(LEFT('Price History'!C171,2)))</x:f>
        <x:v>45957</x:v>
      </x:c>
      <x:c r="B94" s="14" t="str">
        <x:f>'Price History'!A171</x:f>
        <x:v>IPH</x:v>
      </x:c>
      <x:c r="C94" s="14" t="str">
        <x:f>'Price History'!B171</x:f>
        <x:v>IPH Limited</x:v>
      </x:c>
      <x:c r="D94" s="22" t="n">
        <x:f>'Price History'!D171</x:f>
        <x:v>3.71</x:v>
      </x:c>
      <x:c r="E94" s="22" t="n">
        <x:f>'Price History'!E171</x:f>
        <x:v>3.81</x:v>
      </x:c>
      <x:c r="F94" s="22" t="n">
        <x:f>'Price History'!F171</x:f>
        <x:v>3.7</x:v>
      </x:c>
      <x:c r="G94" s="22" t="n">
        <x:f>'Price History'!G171</x:f>
        <x:v>3.79</x:v>
      </x:c>
      <x:c r="H94" s="23" t="n">
        <x:f>'Price History'!H171</x:f>
        <x:v>1774649</x:v>
      </x:c>
      <x:c r="I94" s="24" t="n">
        <x:f>'Price History'!I171</x:f>
        <x:v>991.01</x:v>
      </x:c>
      <x:c r="J94" s="23" t="n">
        <x:f>'Price History'!J171</x:f>
        <x:v>261480659</x:v>
      </x:c>
      <x:c r="K94" s="25">
        <x:f t="shared" si="20"/>
        <x:v>2.9891304347825942E-2</x:v>
      </x:c>
      <x:c r="L94" s="25">
        <x:f t="shared" si="21"/>
        <x:v>2.9891304347825942E-2</x:v>
      </x:c>
      <x:c r="M94" s="22">
        <x:f t="shared" si="12"/>
        <x:v>0.10999999999999988</x:v>
      </x:c>
      <x:c r="N94" s="22">
        <x:f t="shared" si="22"/>
        <x:v>3.5845000000000007</x:v>
      </x:c>
      <x:c r="O94" s="22">
        <x:f t="shared" si="11"/>
        <x:v>4.0001999999999995</x:v>
      </x:c>
      <x:c r="P94" s="22" t="n">
        <x:f>MAX($G$10:G94)</x:f>
        <x:v>5.63</x:v>
      </x:c>
      <x:c r="Q94" s="25">
        <x:f t="shared" si="13"/>
        <x:v>-0.32682060390763767</x:v>
      </x:c>
      <x:c r="R94" s="24">
        <x:f t="shared" si="14"/>
        <x:v>991.01169761000006</x:v>
      </x:c>
      <x:c r="S94" s="26">
        <x:f t="shared" si="15"/>
        <x:v>-1.6976100000647421E-3</x:v>
      </x:c>
      <x:c r="T94" s="27">
        <x:f t="shared" si="16"/>
        <x:v>82.212581344902375</x:v>
      </x:c>
      <x:c r="U94" s="27">
        <x:f t="shared" si="17"/>
        <x:v>100.35936568680637</x:v>
      </x:c>
      <x:c r="V94" s="27">
        <x:f t="shared" si="18"/>
        <x:v>82.50784690827652</x:v>
      </x:c>
      <x:c r="W94" s="26">
        <x:f t="shared" si="19"/>
        <x:v>1.6976100000647421E-3</x:v>
      </x:c>
    </x:row>
    <x:row r="95">
      <x:c r="A95" s="21" t="n">
        <x:f>DATE(VALUE(RIGHT('Price History'!C170,4)),VALUE(MID('Price History'!C170,4,2)),VALUE(LEFT('Price History'!C170,2)))</x:f>
        <x:v>45958</x:v>
      </x:c>
      <x:c r="B95" s="14" t="str">
        <x:f>'Price History'!A170</x:f>
        <x:v>IPH</x:v>
      </x:c>
      <x:c r="C95" s="14" t="str">
        <x:f>'Price History'!B170</x:f>
        <x:v>IPH Limited</x:v>
      </x:c>
      <x:c r="D95" s="22" t="n">
        <x:f>'Price History'!D170</x:f>
        <x:v>3.78</x:v>
      </x:c>
      <x:c r="E95" s="22" t="n">
        <x:f>'Price History'!E170</x:f>
        <x:v>3.81</x:v>
      </x:c>
      <x:c r="F95" s="22" t="n">
        <x:f>'Price History'!F170</x:f>
        <x:v>3.65</x:v>
      </x:c>
      <x:c r="G95" s="22" t="n">
        <x:f>'Price History'!G170</x:f>
        <x:v>3.72</x:v>
      </x:c>
      <x:c r="H95" s="23" t="n">
        <x:f>'Price History'!H170</x:f>
        <x:v>1734259</x:v>
      </x:c>
      <x:c r="I95" s="24" t="n">
        <x:f>'Price History'!I170</x:f>
        <x:v>972.71</x:v>
      </x:c>
      <x:c r="J95" s="23" t="n">
        <x:f>'Price History'!J170</x:f>
        <x:v>261480659</x:v>
      </x:c>
      <x:c r="K95" s="25">
        <x:f t="shared" si="20"/>
        <x:v>-1.846965699208436E-2</x:v>
      </x:c>
      <x:c r="L95" s="25">
        <x:f t="shared" si="21"/>
        <x:v>1.846965699208436E-2</x:v>
      </x:c>
      <x:c r="M95" s="22">
        <x:f t="shared" si="12"/>
        <x:v>0.16000000000000014</x:v>
      </x:c>
      <x:c r="N95" s="22">
        <x:f t="shared" si="22"/>
        <x:v>3.592000000000001</x:v>
      </x:c>
      <x:c r="O95" s="22">
        <x:f t="shared" si="11"/>
        <x:v>3.9627999999999997</x:v>
      </x:c>
      <x:c r="P95" s="22" t="n">
        <x:f>MAX($G$10:G95)</x:f>
        <x:v>5.63</x:v>
      </x:c>
      <x:c r="Q95" s="25">
        <x:f t="shared" si="13"/>
        <x:v>-0.33925399644760212</x:v>
      </x:c>
      <x:c r="R95" s="24">
        <x:f t="shared" si="14"/>
        <x:v>972.70805147999999</x:v>
      </x:c>
      <x:c r="S95" s="26">
        <x:f t="shared" si="15"/>
        <x:v>1.9485200000417535E-3</x:v>
      </x:c>
      <x:c r="T95" s="27">
        <x:f t="shared" si="16"/>
        <x:v>80.694143167028201</x:v>
      </x:c>
      <x:c r="U95" s="27">
        <x:f t="shared" si="17"/>
        <x:v>100.35936568680637</x:v>
      </x:c>
      <x:c r="V95" s="27">
        <x:f t="shared" si="18"/>
        <x:v>80.98425622965425</x:v>
      </x:c>
      <x:c r="W95" s="26">
        <x:f t="shared" si="19"/>
        <x:v>1.9485200000417535E-3</x:v>
      </x:c>
    </x:row>
    <x:row r="96">
      <x:c r="A96" s="21" t="n">
        <x:f>DATE(VALUE(RIGHT('Price History'!C169,4)),VALUE(MID('Price History'!C169,4,2)),VALUE(LEFT('Price History'!C169,2)))</x:f>
        <x:v>45959</x:v>
      </x:c>
      <x:c r="B96" s="14" t="str">
        <x:f>'Price History'!A169</x:f>
        <x:v>IPH</x:v>
      </x:c>
      <x:c r="C96" s="14" t="str">
        <x:f>'Price History'!B169</x:f>
        <x:v>IPH Limited</x:v>
      </x:c>
      <x:c r="D96" s="22" t="n">
        <x:f>'Price History'!D169</x:f>
        <x:v>3.73</x:v>
      </x:c>
      <x:c r="E96" s="22" t="n">
        <x:f>'Price History'!E169</x:f>
        <x:v>3.73</x:v>
      </x:c>
      <x:c r="F96" s="22" t="n">
        <x:f>'Price History'!F169</x:f>
        <x:v>3.63</x:v>
      </x:c>
      <x:c r="G96" s="22" t="n">
        <x:f>'Price History'!G169</x:f>
        <x:v>3.66</x:v>
      </x:c>
      <x:c r="H96" s="23" t="n">
        <x:f>'Price History'!H169</x:f>
        <x:v>1693071</x:v>
      </x:c>
      <x:c r="I96" s="24" t="n">
        <x:f>'Price History'!I169</x:f>
        <x:v>957.02</x:v>
      </x:c>
      <x:c r="J96" s="23" t="n">
        <x:f>'Price History'!J169</x:f>
        <x:v>261480659</x:v>
      </x:c>
      <x:c r="K96" s="25">
        <x:f t="shared" si="20"/>
        <x:v>-1.6129032258064502E-2</x:v>
      </x:c>
      <x:c r="L96" s="25">
        <x:f t="shared" si="21"/>
        <x:v>1.6129032258064502E-2</x:v>
      </x:c>
      <x:c r="M96" s="22">
        <x:f t="shared" si="12"/>
        <x:v>0.10000000000000009</x:v>
      </x:c>
      <x:c r="N96" s="22">
        <x:f t="shared" si="22"/>
        <x:v>3.5985</x:v>
      </x:c>
      <x:c r="O96" s="22">
        <x:f t="shared" si="11"/>
        <x:v>3.9242000000000004</x:v>
      </x:c>
      <x:c r="P96" s="22" t="n">
        <x:f>MAX($G$10:G96)</x:f>
        <x:v>5.63</x:v>
      </x:c>
      <x:c r="Q96" s="25">
        <x:f t="shared" si="13"/>
        <x:v>-0.34991119005328597</x:v>
      </x:c>
      <x:c r="R96" s="24">
        <x:f t="shared" si="14"/>
        <x:v>957.0192119400001</x:v>
      </x:c>
      <x:c r="S96" s="26">
        <x:f t="shared" si="15"/>
        <x:v>7.8805999987707764E-4</x:v>
      </x:c>
      <x:c r="T96" s="27">
        <x:f t="shared" si="16"/>
        <x:v>79.392624728850322</x:v>
      </x:c>
      <x:c r="U96" s="27">
        <x:f t="shared" si="17"/>
        <x:v>100.35936568680637</x:v>
      </x:c>
      <x:c r="V96" s="27">
        <x:f t="shared" si="18"/>
        <x:v>79.677964549458423</x:v>
      </x:c>
      <x:c r="W96" s="26">
        <x:f t="shared" si="19"/>
        <x:v>7.8805999987707764E-4</x:v>
      </x:c>
    </x:row>
    <x:row r="97">
      <x:c r="A97" s="21" t="n">
        <x:f>DATE(VALUE(RIGHT('Price History'!C168,4)),VALUE(MID('Price History'!C168,4,2)),VALUE(LEFT('Price History'!C168,2)))</x:f>
        <x:v>45960</x:v>
      </x:c>
      <x:c r="B97" s="14" t="str">
        <x:f>'Price History'!A168</x:f>
        <x:v>IPH</x:v>
      </x:c>
      <x:c r="C97" s="14" t="str">
        <x:f>'Price History'!B168</x:f>
        <x:v>IPH Limited</x:v>
      </x:c>
      <x:c r="D97" s="22" t="n">
        <x:f>'Price History'!D168</x:f>
        <x:v>3.62</x:v>
      </x:c>
      <x:c r="E97" s="22" t="n">
        <x:f>'Price History'!E168</x:f>
        <x:v>3.65</x:v>
      </x:c>
      <x:c r="F97" s="22" t="n">
        <x:f>'Price History'!F168</x:f>
        <x:v>3.6</x:v>
      </x:c>
      <x:c r="G97" s="22" t="n">
        <x:f>'Price History'!G168</x:f>
        <x:v>3.64</x:v>
      </x:c>
      <x:c r="H97" s="23" t="n">
        <x:f>'Price History'!H168</x:f>
        <x:v>688436</x:v>
      </x:c>
      <x:c r="I97" s="24" t="n">
        <x:f>'Price History'!I168</x:f>
        <x:v>951.79</x:v>
      </x:c>
      <x:c r="J97" s="23" t="n">
        <x:f>'Price History'!J168</x:f>
        <x:v>261480659</x:v>
      </x:c>
      <x:c r="K97" s="25">
        <x:f t="shared" si="20"/>
        <x:v>-5.464480874316946E-3</x:v>
      </x:c>
      <x:c r="L97" s="25">
        <x:f t="shared" si="21"/>
        <x:v>5.464480874316946E-3</x:v>
      </x:c>
      <x:c r="M97" s="22">
        <x:f t="shared" si="12"/>
        <x:v>4.9999999999999822E-2</x:v>
      </x:c>
      <x:c r="N97" s="22">
        <x:f t="shared" si="22"/>
        <x:v>3.6005000000000003</x:v>
      </x:c>
      <x:c r="O97" s="22">
        <x:f t="shared" si="11"/>
        <x:v>3.907</x:v>
      </x:c>
      <x:c r="P97" s="22" t="n">
        <x:f>MAX($G$10:G97)</x:f>
        <x:v>5.63</x:v>
      </x:c>
      <x:c r="Q97" s="25">
        <x:f t="shared" si="13"/>
        <x:v>-0.35346358792184718</x:v>
      </x:c>
      <x:c r="R97" s="24">
        <x:f t="shared" si="14"/>
        <x:v>951.78959875999999</x:v>
      </x:c>
      <x:c r="S97" s="26">
        <x:f t="shared" si="15"/>
        <x:v>4.0123999997376814E-4</x:v>
      </x:c>
      <x:c r="T97" s="27">
        <x:f t="shared" si="16"/>
        <x:v>78.958785249457691</x:v>
      </x:c>
      <x:c r="U97" s="27">
        <x:f t="shared" si="17"/>
        <x:v>100.35936568680637</x:v>
      </x:c>
      <x:c r="V97" s="27">
        <x:f t="shared" si="18"/>
        <x:v>79.242533989393152</x:v>
      </x:c>
      <x:c r="W97" s="26">
        <x:f t="shared" si="19"/>
        <x:v>4.0123999997376814E-4</x:v>
      </x:c>
    </x:row>
    <x:row r="98">
      <x:c r="A98" s="21" t="n">
        <x:f>DATE(VALUE(RIGHT('Price History'!C167,4)),VALUE(MID('Price History'!C167,4,2)),VALUE(LEFT('Price History'!C167,2)))</x:f>
        <x:v>45961</x:v>
      </x:c>
      <x:c r="B98" s="14" t="str">
        <x:f>'Price History'!A167</x:f>
        <x:v>IPH</x:v>
      </x:c>
      <x:c r="C98" s="14" t="str">
        <x:f>'Price History'!B167</x:f>
        <x:v>IPH Limited</x:v>
      </x:c>
      <x:c r="D98" s="22" t="n">
        <x:f>'Price History'!D167</x:f>
        <x:v>3.64</x:v>
      </x:c>
      <x:c r="E98" s="22" t="n">
        <x:f>'Price History'!E167</x:f>
        <x:v>3.72</x:v>
      </x:c>
      <x:c r="F98" s="22" t="n">
        <x:f>'Price History'!F167</x:f>
        <x:v>3.63</x:v>
      </x:c>
      <x:c r="G98" s="22" t="n">
        <x:f>'Price History'!G167</x:f>
        <x:v>3.69</x:v>
      </x:c>
      <x:c r="H98" s="23" t="n">
        <x:f>'Price History'!H167</x:f>
        <x:v>690156</x:v>
      </x:c>
      <x:c r="I98" s="24" t="n">
        <x:f>'Price History'!I167</x:f>
        <x:v>964.86</x:v>
      </x:c>
      <x:c r="J98" s="23" t="n">
        <x:f>'Price History'!J167</x:f>
        <x:v>261480659</x:v>
      </x:c>
      <x:c r="K98" s="25">
        <x:f t="shared" si="20"/>
        <x:v>1.3736263736263687E-2</x:v>
      </x:c>
      <x:c r="L98" s="25">
        <x:f t="shared" si="21"/>
        <x:v>1.3736263736263687E-2</x:v>
      </x:c>
      <x:c r="M98" s="22">
        <x:f t="shared" si="12"/>
        <x:v>9.0000000000000302E-2</x:v>
      </x:c>
      <x:c r="N98" s="22">
        <x:f t="shared" si="22"/>
        <x:v>3.6030000000000002</x:v>
      </x:c>
      <x:c r="O98" s="22">
        <x:f t="shared" si="11"/>
        <x:v>3.8889999999999998</x:v>
      </x:c>
      <x:c r="P98" s="22" t="n">
        <x:f>MAX($G$10:G98)</x:f>
        <x:v>5.63</x:v>
      </x:c>
      <x:c r="Q98" s="25">
        <x:f t="shared" si="13"/>
        <x:v>-0.34458259325044405</x:v>
      </x:c>
      <x:c r="R98" s="24">
        <x:f t="shared" si="14"/>
        <x:v>964.86363171000005</x:v>
      </x:c>
      <x:c r="S98" s="26">
        <x:f t="shared" si="15"/>
        <x:v>-3.6317100000360369E-3</x:v>
      </x:c>
      <x:c r="T98" s="27">
        <x:f t="shared" si="16"/>
        <x:v>80.043383947939247</x:v>
      </x:c>
      <x:c r="U98" s="27">
        <x:f t="shared" si="17"/>
        <x:v>100.35936568680637</x:v>
      </x:c>
      <x:c r="V98" s="27">
        <x:f t="shared" si="18"/>
        <x:v>80.330694107950151</x:v>
      </x:c>
      <x:c r="W98" s="26">
        <x:f t="shared" si="19"/>
        <x:v>3.6317100000360369E-3</x:v>
      </x:c>
    </x:row>
    <x:row r="99">
      <x:c r="A99" s="21" t="n">
        <x:f>DATE(VALUE(RIGHT('Price History'!C166,4)),VALUE(MID('Price History'!C166,4,2)),VALUE(LEFT('Price History'!C166,2)))</x:f>
        <x:v>45964</x:v>
      </x:c>
      <x:c r="B99" s="14" t="str">
        <x:f>'Price History'!A166</x:f>
        <x:v>IPH</x:v>
      </x:c>
      <x:c r="C99" s="14" t="str">
        <x:f>'Price History'!B166</x:f>
        <x:v>IPH Limited</x:v>
      </x:c>
      <x:c r="D99" s="22" t="n">
        <x:f>'Price History'!D166</x:f>
        <x:v>3.71</x:v>
      </x:c>
      <x:c r="E99" s="22" t="n">
        <x:f>'Price History'!E166</x:f>
        <x:v>3.8</x:v>
      </x:c>
      <x:c r="F99" s="22" t="n">
        <x:f>'Price History'!F166</x:f>
        <x:v>3.7</x:v>
      </x:c>
      <x:c r="G99" s="22" t="n">
        <x:f>'Price History'!G166</x:f>
        <x:v>3.7</x:v>
      </x:c>
      <x:c r="H99" s="23" t="n">
        <x:f>'Price History'!H166</x:f>
        <x:v>1449927</x:v>
      </x:c>
      <x:c r="I99" s="24" t="n">
        <x:f>'Price History'!I166</x:f>
        <x:v>967.48</x:v>
      </x:c>
      <x:c r="J99" s="23" t="n">
        <x:f>'Price History'!J166</x:f>
        <x:v>261480659</x:v>
      </x:c>
      <x:c r="K99" s="25">
        <x:f t="shared" si="20"/>
        <x:v>2.7100271002711285E-3</x:v>
      </x:c>
      <x:c r="L99" s="25">
        <x:f t="shared" si="21"/>
        <x:v>2.7100271002711285E-3</x:v>
      </x:c>
      <x:c r="M99" s="22">
        <x:f t="shared" si="12"/>
        <x:v>9.9999999999999645E-2</x:v>
      </x:c>
      <x:c r="N99" s="22">
        <x:f t="shared" si="22"/>
        <x:v>3.6064999999999996</x:v>
      </x:c>
      <x:c r="O99" s="22">
        <x:f t="shared" si="11"/>
        <x:v>3.8681999999999994</x:v>
      </x:c>
      <x:c r="P99" s="22" t="n">
        <x:f>MAX($G$10:G99)</x:f>
        <x:v>5.63</x:v>
      </x:c>
      <x:c r="Q99" s="25">
        <x:f t="shared" si="13"/>
        <x:v>-0.34280639431616333</x:v>
      </x:c>
      <x:c r="R99" s="24">
        <x:f t="shared" si="14"/>
        <x:v>967.47843830000011</x:v>
      </x:c>
      <x:c r="S99" s="26">
        <x:f t="shared" si="15"/>
        <x:v>1.5616999999110703E-3</x:v>
      </x:c>
      <x:c r="T99" s="27">
        <x:f t="shared" si="16"/>
        <x:v>80.26030368763557</x:v>
      </x:c>
      <x:c r="U99" s="27">
        <x:f t="shared" si="17"/>
        <x:v>100.35936568680637</x:v>
      </x:c>
      <x:c r="V99" s="27">
        <x:f t="shared" si="18"/>
        <x:v>80.548825669588979</x:v>
      </x:c>
      <x:c r="W99" s="26">
        <x:f t="shared" si="19"/>
        <x:v>1.5616999999110703E-3</x:v>
      </x:c>
    </x:row>
    <x:row r="100">
      <x:c r="A100" s="21" t="n">
        <x:f>DATE(VALUE(RIGHT('Price History'!C165,4)),VALUE(MID('Price History'!C165,4,2)),VALUE(LEFT('Price History'!C165,2)))</x:f>
        <x:v>45965</x:v>
      </x:c>
      <x:c r="B100" s="14" t="str">
        <x:f>'Price History'!A165</x:f>
        <x:v>IPH</x:v>
      </x:c>
      <x:c r="C100" s="14" t="str">
        <x:f>'Price History'!B165</x:f>
        <x:v>IPH Limited</x:v>
      </x:c>
      <x:c r="D100" s="22" t="n">
        <x:f>'Price History'!D165</x:f>
        <x:v>3.7</x:v>
      </x:c>
      <x:c r="E100" s="22" t="n">
        <x:f>'Price History'!E165</x:f>
        <x:v>3.84</x:v>
      </x:c>
      <x:c r="F100" s="22" t="n">
        <x:f>'Price History'!F165</x:f>
        <x:v>3.6</x:v>
      </x:c>
      <x:c r="G100" s="22" t="n">
        <x:f>'Price History'!G165</x:f>
        <x:v>3.81</x:v>
      </x:c>
      <x:c r="H100" s="23" t="n">
        <x:f>'Price History'!H165</x:f>
        <x:v>2501869</x:v>
      </x:c>
      <x:c r="I100" s="24" t="n">
        <x:f>'Price History'!I165</x:f>
        <x:v>996.24</x:v>
      </x:c>
      <x:c r="J100" s="23" t="n">
        <x:f>'Price History'!J165</x:f>
        <x:v>261480659</x:v>
      </x:c>
      <x:c r="K100" s="25">
        <x:f t="shared" si="20"/>
        <x:v>2.9729729729729648E-2</x:v>
      </x:c>
      <x:c r="L100" s="25">
        <x:f t="shared" si="21"/>
        <x:v>2.9729729729729648E-2</x:v>
      </x:c>
      <x:c r="M100" s="22">
        <x:f t="shared" si="12"/>
        <x:v>0.23999999999999977</x:v>
      </x:c>
      <x:c r="N100" s="22">
        <x:f t="shared" si="22"/>
        <x:v>3.6175000000000006</x:v>
      </x:c>
      <x:c r="O100" s="22">
        <x:f t="shared" si="11"/>
        <x:v>3.8487999999999998</x:v>
      </x:c>
      <x:c r="P100" s="22" t="n">
        <x:f>MAX($G$10:G100)</x:f>
        <x:v>5.63</x:v>
      </x:c>
      <x:c r="Q100" s="25">
        <x:f t="shared" si="13"/>
        <x:v>-0.32326820603907636</x:v>
      </x:c>
      <x:c r="R100" s="24">
        <x:f t="shared" si="14"/>
        <x:v>996.24131078999994</x:v>
      </x:c>
      <x:c r="S100" s="26">
        <x:f t="shared" si="15"/>
        <x:v>-1.3107899999340589E-3</x:v>
      </x:c>
      <x:c r="T100" s="27">
        <x:f t="shared" si="16"/>
        <x:v>82.646420824295006</x:v>
      </x:c>
      <x:c r="U100" s="27">
        <x:f t="shared" si="17"/>
        <x:v>100.35936568680637</x:v>
      </x:c>
      <x:c r="V100" s="27">
        <x:f t="shared" si="18"/>
        <x:v>82.94327746834179</x:v>
      </x:c>
      <x:c r="W100" s="26">
        <x:f t="shared" si="19"/>
        <x:v>1.3107899999340589E-3</x:v>
      </x:c>
    </x:row>
    <x:row r="101">
      <x:c r="A101" s="21" t="n">
        <x:f>DATE(VALUE(RIGHT('Price History'!C164,4)),VALUE(MID('Price History'!C164,4,2)),VALUE(LEFT('Price History'!C164,2)))</x:f>
        <x:v>45966</x:v>
      </x:c>
      <x:c r="B101" s="14" t="str">
        <x:f>'Price History'!A164</x:f>
        <x:v>IPH</x:v>
      </x:c>
      <x:c r="C101" s="14" t="str">
        <x:f>'Price History'!B164</x:f>
        <x:v>IPH Limited</x:v>
      </x:c>
      <x:c r="D101" s="22" t="n">
        <x:f>'Price History'!D164</x:f>
        <x:v>3.82</x:v>
      </x:c>
      <x:c r="E101" s="22" t="n">
        <x:f>'Price History'!E164</x:f>
        <x:v>3.83</x:v>
      </x:c>
      <x:c r="F101" s="22" t="n">
        <x:f>'Price History'!F164</x:f>
        <x:v>3.67</x:v>
      </x:c>
      <x:c r="G101" s="22" t="n">
        <x:f>'Price History'!G164</x:f>
        <x:v>3.7</x:v>
      </x:c>
      <x:c r="H101" s="23" t="n">
        <x:f>'Price History'!H164</x:f>
        <x:v>1247893</x:v>
      </x:c>
      <x:c r="I101" s="24" t="n">
        <x:f>'Price History'!I164</x:f>
        <x:v>967.48</x:v>
      </x:c>
      <x:c r="J101" s="23" t="n">
        <x:f>'Price History'!J164</x:f>
        <x:v>261480659</x:v>
      </x:c>
      <x:c r="K101" s="25">
        <x:f t="shared" si="20"/>
        <x:v>-2.8871391076115471E-2</x:v>
      </x:c>
      <x:c r="L101" s="25">
        <x:f t="shared" si="21"/>
        <x:v>2.8871391076115471E-2</x:v>
      </x:c>
      <x:c r="M101" s="22">
        <x:f t="shared" si="12"/>
        <x:v>0.16000000000000014</x:v>
      </x:c>
      <x:c r="N101" s="22">
        <x:f t="shared" si="22"/>
        <x:v>3.6215000000000002</x:v>
      </x:c>
      <x:c r="O101" s="22">
        <x:f t="shared" si="11"/>
        <x:v>3.8275999999999999</x:v>
      </x:c>
      <x:c r="P101" s="22" t="n">
        <x:f>MAX($G$10:G101)</x:f>
        <x:v>5.63</x:v>
      </x:c>
      <x:c r="Q101" s="25">
        <x:f t="shared" si="13"/>
        <x:v>-0.34280639431616333</x:v>
      </x:c>
      <x:c r="R101" s="24">
        <x:f t="shared" si="14"/>
        <x:v>967.47843830000011</x:v>
      </x:c>
      <x:c r="S101" s="26">
        <x:f t="shared" si="15"/>
        <x:v>1.5616999999110703E-3</x:v>
      </x:c>
      <x:c r="T101" s="27">
        <x:f t="shared" si="16"/>
        <x:v>80.26030368763557</x:v>
      </x:c>
      <x:c r="U101" s="27">
        <x:f t="shared" si="17"/>
        <x:v>100.35936568680637</x:v>
      </x:c>
      <x:c r="V101" s="27">
        <x:f t="shared" si="18"/>
        <x:v>80.548825669588979</x:v>
      </x:c>
      <x:c r="W101" s="26">
        <x:f t="shared" si="19"/>
        <x:v>1.5616999999110703E-3</x:v>
      </x:c>
    </x:row>
    <x:row r="102">
      <x:c r="A102" s="21" t="n">
        <x:f>DATE(VALUE(RIGHT('Price History'!C163,4)),VALUE(MID('Price History'!C163,4,2)),VALUE(LEFT('Price History'!C163,2)))</x:f>
        <x:v>45967</x:v>
      </x:c>
      <x:c r="B102" s="14" t="str">
        <x:f>'Price History'!A163</x:f>
        <x:v>IPH</x:v>
      </x:c>
      <x:c r="C102" s="14" t="str">
        <x:f>'Price History'!B163</x:f>
        <x:v>IPH Limited</x:v>
      </x:c>
      <x:c r="D102" s="22" t="n">
        <x:f>'Price History'!D163</x:f>
        <x:v>3.68</x:v>
      </x:c>
      <x:c r="E102" s="22" t="n">
        <x:f>'Price History'!E163</x:f>
        <x:v>3.685</x:v>
      </x:c>
      <x:c r="F102" s="22" t="n">
        <x:f>'Price History'!F163</x:f>
        <x:v>3.48</x:v>
      </x:c>
      <x:c r="G102" s="22" t="n">
        <x:f>'Price History'!G163</x:f>
        <x:v>3.5</x:v>
      </x:c>
      <x:c r="H102" s="23" t="n">
        <x:f>'Price History'!H163</x:f>
        <x:v>3050696</x:v>
      </x:c>
      <x:c r="I102" s="24" t="n">
        <x:f>'Price History'!I163</x:f>
        <x:v>915.18</x:v>
      </x:c>
      <x:c r="J102" s="23" t="n">
        <x:f>'Price History'!J163</x:f>
        <x:v>261480659</x:v>
      </x:c>
      <x:c r="K102" s="25">
        <x:f t="shared" si="20"/>
        <x:v>-5.4054054054054057E-2</x:v>
      </x:c>
      <x:c r="L102" s="25">
        <x:f t="shared" si="21"/>
        <x:v>5.4054054054054057E-2</x:v>
      </x:c>
      <x:c r="M102" s="22">
        <x:f t="shared" si="12"/>
        <x:v>0.20500000000000007</x:v>
      </x:c>
      <x:c r="N102" s="22">
        <x:f t="shared" si="22"/>
        <x:v>3.617</x:v>
      </x:c>
      <x:c r="O102" s="22">
        <x:f t="shared" si="11"/>
        <x:v>3.8064</x:v>
      </x:c>
      <x:c r="P102" s="22" t="n">
        <x:f>MAX($G$10:G102)</x:f>
        <x:v>5.63</x:v>
      </x:c>
      <x:c r="Q102" s="25">
        <x:f t="shared" si="13"/>
        <x:v>-0.37833037300177619</x:v>
      </x:c>
      <x:c r="R102" s="24">
        <x:f t="shared" si="14"/>
        <x:v>915.18230649999998</x:v>
      </x:c>
      <x:c r="S102" s="26">
        <x:f t="shared" si="15"/>
        <x:v>-2.3065000000315194E-3</x:v>
      </x:c>
      <x:c r="T102" s="27">
        <x:f t="shared" si="16"/>
        <x:v>75.921908893709329</x:v>
      </x:c>
      <x:c r="U102" s="27">
        <x:f t="shared" si="17"/>
        <x:v>100.35936568680637</x:v>
      </x:c>
      <x:c r="V102" s="27">
        <x:f t="shared" si="18"/>
        <x:v>76.194520068936228</x:v>
      </x:c>
      <x:c r="W102" s="26">
        <x:f t="shared" si="19"/>
        <x:v>2.3065000000315194E-3</x:v>
      </x:c>
    </x:row>
    <x:row r="103">
      <x:c r="A103" s="21" t="n">
        <x:f>DATE(VALUE(RIGHT('Price History'!C162,4)),VALUE(MID('Price History'!C162,4,2)),VALUE(LEFT('Price History'!C162,2)))</x:f>
        <x:v>45968</x:v>
      </x:c>
      <x:c r="B103" s="14" t="str">
        <x:f>'Price History'!A162</x:f>
        <x:v>IPH</x:v>
      </x:c>
      <x:c r="C103" s="14" t="str">
        <x:f>'Price History'!B162</x:f>
        <x:v>IPH Limited</x:v>
      </x:c>
      <x:c r="D103" s="22" t="n">
        <x:f>'Price History'!D162</x:f>
        <x:v>3.51</x:v>
      </x:c>
      <x:c r="E103" s="22" t="n">
        <x:f>'Price History'!E162</x:f>
        <x:v>3.61</x:v>
      </x:c>
      <x:c r="F103" s="22" t="n">
        <x:f>'Price History'!F162</x:f>
        <x:v>3.48</x:v>
      </x:c>
      <x:c r="G103" s="22" t="n">
        <x:f>'Price History'!G162</x:f>
        <x:v>3.6</x:v>
      </x:c>
      <x:c r="H103" s="23" t="n">
        <x:f>'Price History'!H162</x:f>
        <x:v>1787046</x:v>
      </x:c>
      <x:c r="I103" s="24" t="n">
        <x:f>'Price History'!I162</x:f>
        <x:v>941.33</x:v>
      </x:c>
      <x:c r="J103" s="23" t="n">
        <x:f>'Price History'!J162</x:f>
        <x:v>261480659</x:v>
      </x:c>
      <x:c r="K103" s="25">
        <x:f t="shared" si="20"/>
        <x:v>2.8571428571428692E-2</x:v>
      </x:c>
      <x:c r="L103" s="25">
        <x:f t="shared" si="21"/>
        <x:v>2.8571428571428692E-2</x:v>
      </x:c>
      <x:c r="M103" s="22">
        <x:f t="shared" si="12"/>
        <x:v>0.12999999999999989</x:v>
      </x:c>
      <x:c r="N103" s="22">
        <x:f t="shared" si="22"/>
        <x:v>3.6149999999999998</x:v>
      </x:c>
      <x:c r="O103" s="22">
        <x:f t="shared" si="11"/>
        <x:v>3.7869999999999995</x:v>
      </x:c>
      <x:c r="P103" s="22" t="n">
        <x:f>MAX($G$10:G103)</x:f>
        <x:v>5.63</x:v>
      </x:c>
      <x:c r="Q103" s="25">
        <x:f t="shared" si="13"/>
        <x:v>-0.36056838365896982</x:v>
      </x:c>
      <x:c r="R103" s="24">
        <x:f t="shared" si="14"/>
        <x:v>941.33037239999999</x:v>
      </x:c>
      <x:c r="S103" s="26">
        <x:f t="shared" si="15"/>
        <x:v>-3.7239999994653772E-4</x:v>
      </x:c>
      <x:c r="T103" s="27">
        <x:f t="shared" si="16"/>
        <x:v>78.091106290672457</x:v>
      </x:c>
      <x:c r="U103" s="27">
        <x:f t="shared" si="17"/>
        <x:v>100.35936568680637</x:v>
      </x:c>
      <x:c r="V103" s="27">
        <x:f t="shared" si="18"/>
        <x:v>78.371672869262611</x:v>
      </x:c>
      <x:c r="W103" s="26">
        <x:f t="shared" si="19"/>
        <x:v>3.7239999994653772E-4</x:v>
      </x:c>
    </x:row>
    <x:row r="104">
      <x:c r="A104" s="21" t="n">
        <x:f>DATE(VALUE(RIGHT('Price History'!C161,4)),VALUE(MID('Price History'!C161,4,2)),VALUE(LEFT('Price History'!C161,2)))</x:f>
        <x:v>45971</x:v>
      </x:c>
      <x:c r="B104" s="14" t="str">
        <x:f>'Price History'!A161</x:f>
        <x:v>IPH</x:v>
      </x:c>
      <x:c r="C104" s="14" t="str">
        <x:f>'Price History'!B161</x:f>
        <x:v>IPH Limited</x:v>
      </x:c>
      <x:c r="D104" s="22" t="n">
        <x:f>'Price History'!D161</x:f>
        <x:v>3.6</x:v>
      </x:c>
      <x:c r="E104" s="22" t="n">
        <x:f>'Price History'!E161</x:f>
        <x:v>3.64</x:v>
      </x:c>
      <x:c r="F104" s="22" t="n">
        <x:f>'Price History'!F161</x:f>
        <x:v>3.53</x:v>
      </x:c>
      <x:c r="G104" s="22" t="n">
        <x:f>'Price History'!G161</x:f>
        <x:v>3.64</x:v>
      </x:c>
      <x:c r="H104" s="23" t="n">
        <x:f>'Price History'!H161</x:f>
        <x:v>910161</x:v>
      </x:c>
      <x:c r="I104" s="24" t="n">
        <x:f>'Price History'!I161</x:f>
        <x:v>951.79</x:v>
      </x:c>
      <x:c r="J104" s="23" t="n">
        <x:f>'Price History'!J161</x:f>
        <x:v>261480659</x:v>
      </x:c>
      <x:c r="K104" s="25">
        <x:f t="shared" si="20"/>
        <x:v>1.1111111111111072E-2</x:v>
      </x:c>
      <x:c r="L104" s="25">
        <x:f t="shared" si="21"/>
        <x:v>1.1111111111111072E-2</x:v>
      </x:c>
      <x:c r="M104" s="22">
        <x:f t="shared" si="12"/>
        <x:v>0.11000000000000032</x:v>
      </x:c>
      <x:c r="N104" s="22">
        <x:f t="shared" si="22"/>
        <x:v>3.6185</x:v>
      </x:c>
      <x:c r="O104" s="22">
        <x:f t="shared" si="11"/>
        <x:v>3.7705999999999991</x:v>
      </x:c>
      <x:c r="P104" s="22" t="n">
        <x:f>MAX($G$10:G104)</x:f>
        <x:v>5.63</x:v>
      </x:c>
      <x:c r="Q104" s="25">
        <x:f t="shared" si="13"/>
        <x:v>-0.35346358792184718</x:v>
      </x:c>
      <x:c r="R104" s="24">
        <x:f t="shared" si="14"/>
        <x:v>951.78959875999999</x:v>
      </x:c>
      <x:c r="S104" s="26">
        <x:f t="shared" si="15"/>
        <x:v>4.0123999997376814E-4</x:v>
      </x:c>
      <x:c r="T104" s="27">
        <x:f t="shared" si="16"/>
        <x:v>78.958785249457691</x:v>
      </x:c>
      <x:c r="U104" s="27">
        <x:f t="shared" si="17"/>
        <x:v>100.35936568680637</x:v>
      </x:c>
      <x:c r="V104" s="27">
        <x:f t="shared" si="18"/>
        <x:v>79.242533989393152</x:v>
      </x:c>
      <x:c r="W104" s="26">
        <x:f t="shared" si="19"/>
        <x:v>4.0123999997376814E-4</x:v>
      </x:c>
    </x:row>
    <x:row r="105">
      <x:c r="A105" s="21" t="n">
        <x:f>DATE(VALUE(RIGHT('Price History'!C160,4)),VALUE(MID('Price History'!C160,4,2)),VALUE(LEFT('Price History'!C160,2)))</x:f>
        <x:v>45972</x:v>
      </x:c>
      <x:c r="B105" s="14" t="str">
        <x:f>'Price History'!A160</x:f>
        <x:v>IPH</x:v>
      </x:c>
      <x:c r="C105" s="14" t="str">
        <x:f>'Price History'!B160</x:f>
        <x:v>IPH Limited</x:v>
      </x:c>
      <x:c r="D105" s="22" t="n">
        <x:f>'Price History'!D160</x:f>
        <x:v>3.66</x:v>
      </x:c>
      <x:c r="E105" s="22" t="n">
        <x:f>'Price History'!E160</x:f>
        <x:v>3.71</x:v>
      </x:c>
      <x:c r="F105" s="22" t="n">
        <x:f>'Price History'!F160</x:f>
        <x:v>3.56</x:v>
      </x:c>
      <x:c r="G105" s="22" t="n">
        <x:f>'Price History'!G160</x:f>
        <x:v>3.59</x:v>
      </x:c>
      <x:c r="H105" s="23" t="n">
        <x:f>'Price History'!H160</x:f>
        <x:v>1926917</x:v>
      </x:c>
      <x:c r="I105" s="24" t="n">
        <x:f>'Price History'!I160</x:f>
        <x:v>938.72</x:v>
      </x:c>
      <x:c r="J105" s="23" t="n">
        <x:f>'Price History'!J160</x:f>
        <x:v>261480659</x:v>
      </x:c>
      <x:c r="K105" s="25">
        <x:f t="shared" si="20"/>
        <x:v>-1.3736263736263798E-2</x:v>
      </x:c>
      <x:c r="L105" s="25">
        <x:f t="shared" si="21"/>
        <x:v>1.3736263736263798E-2</x:v>
      </x:c>
      <x:c r="M105" s="22">
        <x:f t="shared" si="12"/>
        <x:v>0.14999999999999991</x:v>
      </x:c>
      <x:c r="N105" s="22">
        <x:f t="shared" si="22"/>
        <x:v>3.6219999999999999</x:v>
      </x:c>
      <x:c r="O105" s="22">
        <x:f t="shared" si="11"/>
        <x:v>3.754799999999999</x:v>
      </x:c>
      <x:c r="P105" s="22" t="n">
        <x:f>MAX($G$10:G105)</x:f>
        <x:v>5.63</x:v>
      </x:c>
      <x:c r="Q105" s="25">
        <x:f t="shared" si="13"/>
        <x:v>-0.36234458259325042</x:v>
      </x:c>
      <x:c r="R105" s="24">
        <x:f t="shared" si="14"/>
        <x:v>938.71556580999993</x:v>
      </x:c>
      <x:c r="S105" s="26">
        <x:f t="shared" si="15"/>
        <x:v>4.4341900000972601E-3</x:v>
      </x:c>
      <x:c r="T105" s="27">
        <x:f t="shared" si="16"/>
        <x:v>77.874186550976134</x:v>
      </x:c>
      <x:c r="U105" s="27">
        <x:f t="shared" si="17"/>
        <x:v>100.35936568680637</x:v>
      </x:c>
      <x:c r="V105" s="27">
        <x:f t="shared" si="18"/>
        <x:v>78.154373870836153</x:v>
      </x:c>
      <x:c r="W105" s="26">
        <x:f t="shared" si="19"/>
        <x:v>4.4341900000972601E-3</x:v>
      </x:c>
    </x:row>
    <x:row r="106">
      <x:c r="A106" s="21" t="n">
        <x:f>DATE(VALUE(RIGHT('Price History'!C159,4)),VALUE(MID('Price History'!C159,4,2)),VALUE(LEFT('Price History'!C159,2)))</x:f>
        <x:v>45973</x:v>
      </x:c>
      <x:c r="B106" s="14" t="str">
        <x:f>'Price History'!A159</x:f>
        <x:v>IPH</x:v>
      </x:c>
      <x:c r="C106" s="14" t="str">
        <x:f>'Price History'!B159</x:f>
        <x:v>IPH Limited</x:v>
      </x:c>
      <x:c r="D106" s="22" t="n">
        <x:f>'Price History'!D159</x:f>
        <x:v>3.65</x:v>
      </x:c>
      <x:c r="E106" s="22" t="n">
        <x:f>'Price History'!E159</x:f>
        <x:v>3.75</x:v>
      </x:c>
      <x:c r="F106" s="22" t="n">
        <x:f>'Price History'!F159</x:f>
        <x:v>3.64</x:v>
      </x:c>
      <x:c r="G106" s="22" t="n">
        <x:f>'Price History'!G159</x:f>
        <x:v>3.72</x:v>
      </x:c>
      <x:c r="H106" s="23" t="n">
        <x:f>'Price History'!H159</x:f>
        <x:v>1550439</x:v>
      </x:c>
      <x:c r="I106" s="24" t="n">
        <x:f>'Price History'!I159</x:f>
        <x:v>972.71</x:v>
      </x:c>
      <x:c r="J106" s="23" t="n">
        <x:f>'Price History'!J159</x:f>
        <x:v>261480659</x:v>
      </x:c>
      <x:c r="K106" s="25">
        <x:f t="shared" si="20"/>
        <x:v>3.6211699164345523E-2</x:v>
      </x:c>
      <x:c r="L106" s="25">
        <x:f t="shared" si="21"/>
        <x:v>3.6211699164345523E-2</x:v>
      </x:c>
      <x:c r="M106" s="22">
        <x:f t="shared" si="12"/>
        <x:v>0.10999999999999988</x:v>
      </x:c>
      <x:c r="N106" s="22">
        <x:f t="shared" si="22"/>
        <x:v>3.6305000000000001</x:v>
      </x:c>
      <x:c r="O106" s="22">
        <x:f t="shared" si="11"/>
        <x:v>3.7415999999999991</x:v>
      </x:c>
      <x:c r="P106" s="22" t="n">
        <x:f>MAX($G$10:G106)</x:f>
        <x:v>5.63</x:v>
      </x:c>
      <x:c r="Q106" s="25">
        <x:f t="shared" si="13"/>
        <x:v>-0.33925399644760212</x:v>
      </x:c>
      <x:c r="R106" s="24">
        <x:f t="shared" si="14"/>
        <x:v>972.70805147999999</x:v>
      </x:c>
      <x:c r="S106" s="26">
        <x:f t="shared" si="15"/>
        <x:v>1.9485200000417535E-3</x:v>
      </x:c>
      <x:c r="T106" s="27">
        <x:f t="shared" si="16"/>
        <x:v>80.694143167028201</x:v>
      </x:c>
      <x:c r="U106" s="27">
        <x:f t="shared" si="17"/>
        <x:v>100.35936568680637</x:v>
      </x:c>
      <x:c r="V106" s="27">
        <x:f t="shared" si="18"/>
        <x:v>80.98425622965425</x:v>
      </x:c>
      <x:c r="W106" s="26">
        <x:f t="shared" si="19"/>
        <x:v>1.9485200000417535E-3</x:v>
      </x:c>
    </x:row>
    <x:row r="107">
      <x:c r="A107" s="21" t="n">
        <x:f>DATE(VALUE(RIGHT('Price History'!C158,4)),VALUE(MID('Price History'!C158,4,2)),VALUE(LEFT('Price History'!C158,2)))</x:f>
        <x:v>45974</x:v>
      </x:c>
      <x:c r="B107" s="14" t="str">
        <x:f>'Price History'!A158</x:f>
        <x:v>IPH</x:v>
      </x:c>
      <x:c r="C107" s="14" t="str">
        <x:f>'Price History'!B158</x:f>
        <x:v>IPH Limited</x:v>
      </x:c>
      <x:c r="D107" s="22" t="n">
        <x:f>'Price History'!D158</x:f>
        <x:v>3.7</x:v>
      </x:c>
      <x:c r="E107" s="22" t="n">
        <x:f>'Price History'!E158</x:f>
        <x:v>3.74</x:v>
      </x:c>
      <x:c r="F107" s="22" t="n">
        <x:f>'Price History'!F158</x:f>
        <x:v>3.63</x:v>
      </x:c>
      <x:c r="G107" s="22" t="n">
        <x:f>'Price History'!G158</x:f>
        <x:v>3.66</x:v>
      </x:c>
      <x:c r="H107" s="23" t="n">
        <x:f>'Price History'!H158</x:f>
        <x:v>819908</x:v>
      </x:c>
      <x:c r="I107" s="24" t="n">
        <x:f>'Price History'!I158</x:f>
        <x:v>957.02</x:v>
      </x:c>
      <x:c r="J107" s="23" t="n">
        <x:f>'Price History'!J158</x:f>
        <x:v>261480659</x:v>
      </x:c>
      <x:c r="K107" s="25">
        <x:f t="shared" si="20"/>
        <x:v>-1.6129032258064502E-2</x:v>
      </x:c>
      <x:c r="L107" s="25">
        <x:f t="shared" si="21"/>
        <x:v>1.6129032258064502E-2</x:v>
      </x:c>
      <x:c r="M107" s="22">
        <x:f t="shared" si="12"/>
        <x:v>0.11000000000000032</x:v>
      </x:c>
      <x:c r="N107" s="22">
        <x:f t="shared" si="22"/>
        <x:v>3.6365000000000003</x:v>
      </x:c>
      <x:c r="O107" s="22">
        <x:f t="shared" si="11"/>
        <x:v>3.7269999999999981</x:v>
      </x:c>
      <x:c r="P107" s="22" t="n">
        <x:f>MAX($G$10:G107)</x:f>
        <x:v>5.63</x:v>
      </x:c>
      <x:c r="Q107" s="25">
        <x:f t="shared" si="13"/>
        <x:v>-0.34991119005328597</x:v>
      </x:c>
      <x:c r="R107" s="24">
        <x:f t="shared" si="14"/>
        <x:v>957.0192119400001</x:v>
      </x:c>
      <x:c r="S107" s="26">
        <x:f t="shared" si="15"/>
        <x:v>7.8805999987707764E-4</x:v>
      </x:c>
      <x:c r="T107" s="27">
        <x:f t="shared" si="16"/>
        <x:v>79.392624728850322</x:v>
      </x:c>
      <x:c r="U107" s="27">
        <x:f t="shared" si="17"/>
        <x:v>100.35936568680637</x:v>
      </x:c>
      <x:c r="V107" s="27">
        <x:f t="shared" si="18"/>
        <x:v>79.677964549458423</x:v>
      </x:c>
      <x:c r="W107" s="26">
        <x:f t="shared" si="19"/>
        <x:v>7.8805999987707764E-4</x:v>
      </x:c>
    </x:row>
    <x:row r="108">
      <x:c r="A108" s="21" t="n">
        <x:f>DATE(VALUE(RIGHT('Price History'!C157,4)),VALUE(MID('Price History'!C157,4,2)),VALUE(LEFT('Price History'!C157,2)))</x:f>
        <x:v>45975</x:v>
      </x:c>
      <x:c r="B108" s="14" t="str">
        <x:f>'Price History'!A157</x:f>
        <x:v>IPH</x:v>
      </x:c>
      <x:c r="C108" s="14" t="str">
        <x:f>'Price History'!B157</x:f>
        <x:v>IPH Limited</x:v>
      </x:c>
      <x:c r="D108" s="22" t="n">
        <x:f>'Price History'!D157</x:f>
        <x:v>3.6</x:v>
      </x:c>
      <x:c r="E108" s="22" t="n">
        <x:f>'Price History'!E157</x:f>
        <x:v>3.605</x:v>
      </x:c>
      <x:c r="F108" s="22" t="n">
        <x:f>'Price History'!F157</x:f>
        <x:v>3.56</x:v>
      </x:c>
      <x:c r="G108" s="22" t="n">
        <x:f>'Price History'!G157</x:f>
        <x:v>3.6</x:v>
      </x:c>
      <x:c r="H108" s="23" t="n">
        <x:f>'Price History'!H157</x:f>
        <x:v>663896</x:v>
      </x:c>
      <x:c r="I108" s="24" t="n">
        <x:f>'Price History'!I157</x:f>
        <x:v>941.33</x:v>
      </x:c>
      <x:c r="J108" s="23" t="n">
        <x:f>'Price History'!J157</x:f>
        <x:v>261480659</x:v>
      </x:c>
      <x:c r="K108" s="25">
        <x:f t="shared" si="20"/>
        <x:v>-1.6393442622950838E-2</x:v>
      </x:c>
      <x:c r="L108" s="25">
        <x:f t="shared" si="21"/>
        <x:v>1.6393442622950838E-2</x:v>
      </x:c>
      <x:c r="M108" s="22">
        <x:f t="shared" si="12"/>
        <x:v>4.4999999999999929E-2</x:v>
      </x:c>
      <x:c r="N108" s="22">
        <x:f t="shared" si="22"/>
        <x:v>3.6404999999999994</x:v>
      </x:c>
      <x:c r="O108" s="22">
        <x:f t="shared" si="11"/>
        <x:v>3.7107999999999981</x:v>
      </x:c>
      <x:c r="P108" s="22" t="n">
        <x:f>MAX($G$10:G108)</x:f>
        <x:v>5.63</x:v>
      </x:c>
      <x:c r="Q108" s="25">
        <x:f t="shared" si="13"/>
        <x:v>-0.36056838365896982</x:v>
      </x:c>
      <x:c r="R108" s="24">
        <x:f t="shared" si="14"/>
        <x:v>941.33037239999999</x:v>
      </x:c>
      <x:c r="S108" s="26">
        <x:f t="shared" si="15"/>
        <x:v>-3.7239999994653772E-4</x:v>
      </x:c>
      <x:c r="T108" s="27">
        <x:f t="shared" si="16"/>
        <x:v>78.091106290672457</x:v>
      </x:c>
      <x:c r="U108" s="27">
        <x:f t="shared" si="17"/>
        <x:v>100.35936568680637</x:v>
      </x:c>
      <x:c r="V108" s="27">
        <x:f t="shared" si="18"/>
        <x:v>78.371672869262611</x:v>
      </x:c>
      <x:c r="W108" s="26">
        <x:f t="shared" si="19"/>
        <x:v>3.7239999994653772E-4</x:v>
      </x:c>
    </x:row>
    <x:row r="109">
      <x:c r="A109" s="21" t="n">
        <x:f>DATE(VALUE(RIGHT('Price History'!C156,4)),VALUE(MID('Price History'!C156,4,2)),VALUE(LEFT('Price History'!C156,2)))</x:f>
        <x:v>45978</x:v>
      </x:c>
      <x:c r="B109" s="14" t="str">
        <x:f>'Price History'!A156</x:f>
        <x:v>IPH</x:v>
      </x:c>
      <x:c r="C109" s="14" t="str">
        <x:f>'Price History'!B156</x:f>
        <x:v>IPH Limited</x:v>
      </x:c>
      <x:c r="D109" s="22" t="n">
        <x:f>'Price History'!D156</x:f>
        <x:v>3.58</x:v>
      </x:c>
      <x:c r="E109" s="22" t="n">
        <x:f>'Price History'!E156</x:f>
        <x:v>3.645</x:v>
      </x:c>
      <x:c r="F109" s="22" t="n">
        <x:f>'Price History'!F156</x:f>
        <x:v>3.53</x:v>
      </x:c>
      <x:c r="G109" s="22" t="n">
        <x:f>'Price History'!G156</x:f>
        <x:v>3.63</x:v>
      </x:c>
      <x:c r="H109" s="23" t="n">
        <x:f>'Price History'!H156</x:f>
        <x:v>900516</x:v>
      </x:c>
      <x:c r="I109" s="24" t="n">
        <x:f>'Price History'!I156</x:f>
        <x:v>949.17</x:v>
      </x:c>
      <x:c r="J109" s="23" t="n">
        <x:f>'Price History'!J156</x:f>
        <x:v>261480659</x:v>
      </x:c>
      <x:c r="K109" s="25">
        <x:f t="shared" si="20"/>
        <x:v>8.3333333333333037E-3</x:v>
      </x:c>
      <x:c r="L109" s="25">
        <x:f t="shared" si="21"/>
        <x:v>8.3333333333333037E-3</x:v>
      </x:c>
      <x:c r="M109" s="22">
        <x:f t="shared" si="12"/>
        <x:v>0.11500000000000021</x:v>
      </x:c>
      <x:c r="N109" s="22">
        <x:f t="shared" si="22"/>
        <x:v>3.6479999999999997</x:v>
      </x:c>
      <x:c r="O109" s="22">
        <x:f t="shared" si="11"/>
        <x:v>3.6957999999999989</x:v>
      </x:c>
      <x:c r="P109" s="22" t="n">
        <x:f>MAX($G$10:G109)</x:f>
        <x:v>5.63</x:v>
      </x:c>
      <x:c r="Q109" s="25">
        <x:f t="shared" si="13"/>
        <x:v>-0.35523978685612789</x:v>
      </x:c>
      <x:c r="R109" s="24">
        <x:f t="shared" si="14"/>
        <x:v>949.17479216999993</x:v>
      </x:c>
      <x:c r="S109" s="26">
        <x:f t="shared" si="15"/>
        <x:v>-4.7921699999733391E-3</x:v>
      </x:c>
      <x:c r="T109" s="27">
        <x:f t="shared" si="16"/>
        <x:v>78.741865509761382</x:v>
      </x:c>
      <x:c r="U109" s="27">
        <x:f t="shared" si="17"/>
        <x:v>100.35936568680637</x:v>
      </x:c>
      <x:c r="V109" s="27">
        <x:f t="shared" si="18"/>
        <x:v>79.024402427754325</x:v>
      </x:c>
      <x:c r="W109" s="26">
        <x:f t="shared" si="19"/>
        <x:v>4.7921699999733391E-3</x:v>
      </x:c>
    </x:row>
    <x:row r="110">
      <x:c r="A110" s="21" t="n">
        <x:f>DATE(VALUE(RIGHT('Price History'!C155,4)),VALUE(MID('Price History'!C155,4,2)),VALUE(LEFT('Price History'!C155,2)))</x:f>
        <x:v>45979</x:v>
      </x:c>
      <x:c r="B110" s="14" t="str">
        <x:f>'Price History'!A155</x:f>
        <x:v>IPH</x:v>
      </x:c>
      <x:c r="C110" s="14" t="str">
        <x:f>'Price History'!B155</x:f>
        <x:v>IPH Limited</x:v>
      </x:c>
      <x:c r="D110" s="22" t="n">
        <x:f>'Price History'!D155</x:f>
        <x:v>3.66</x:v>
      </x:c>
      <x:c r="E110" s="22" t="n">
        <x:f>'Price History'!E155</x:f>
        <x:v>3.66</x:v>
      </x:c>
      <x:c r="F110" s="22" t="n">
        <x:f>'Price History'!F155</x:f>
        <x:v>3.57</x:v>
      </x:c>
      <x:c r="G110" s="22" t="n">
        <x:f>'Price History'!G155</x:f>
        <x:v>3.59</x:v>
      </x:c>
      <x:c r="H110" s="23" t="n">
        <x:f>'Price History'!H155</x:f>
        <x:v>559946</x:v>
      </x:c>
      <x:c r="I110" s="24" t="n">
        <x:f>'Price History'!I155</x:f>
        <x:v>938.72</x:v>
      </x:c>
      <x:c r="J110" s="23" t="n">
        <x:f>'Price History'!J155</x:f>
        <x:v>261480659</x:v>
      </x:c>
      <x:c r="K110" s="25">
        <x:f t="shared" si="20"/>
        <x:v>-1.1019283746556474E-2</x:v>
      </x:c>
      <x:c r="L110" s="25">
        <x:f t="shared" si="21"/>
        <x:v>1.1019283746556474E-2</x:v>
      </x:c>
      <x:c r="M110" s="22">
        <x:f t="shared" si="12"/>
        <x:v>9.0000000000000302E-2</x:v>
      </x:c>
      <x:c r="N110" s="22">
        <x:f t="shared" si="22"/>
        <x:v>3.6515</x:v>
      </x:c>
      <x:c r="O110" s="22">
        <x:f t="shared" si="11"/>
        <x:v>3.682799999999999</x:v>
      </x:c>
      <x:c r="P110" s="22" t="n">
        <x:f>MAX($G$10:G110)</x:f>
        <x:v>5.63</x:v>
      </x:c>
      <x:c r="Q110" s="25">
        <x:f t="shared" si="13"/>
        <x:v>-0.36234458259325042</x:v>
      </x:c>
      <x:c r="R110" s="24">
        <x:f t="shared" si="14"/>
        <x:v>938.71556580999993</x:v>
      </x:c>
      <x:c r="S110" s="26">
        <x:f t="shared" si="15"/>
        <x:v>4.4341900000972601E-3</x:v>
      </x:c>
      <x:c r="T110" s="27">
        <x:f t="shared" si="16"/>
        <x:v>77.874186550976134</x:v>
      </x:c>
      <x:c r="U110" s="27">
        <x:f t="shared" si="17"/>
        <x:v>100.35936568680637</x:v>
      </x:c>
      <x:c r="V110" s="27">
        <x:f t="shared" si="18"/>
        <x:v>78.154373870836153</x:v>
      </x:c>
      <x:c r="W110" s="26">
        <x:f t="shared" si="19"/>
        <x:v>4.4341900000972601E-3</x:v>
      </x:c>
    </x:row>
    <x:row r="111">
      <x:c r="A111" s="21" t="n">
        <x:f>DATE(VALUE(RIGHT('Price History'!C154,4)),VALUE(MID('Price History'!C154,4,2)),VALUE(LEFT('Price History'!C154,2)))</x:f>
        <x:v>45980</x:v>
      </x:c>
      <x:c r="B111" s="14" t="str">
        <x:f>'Price History'!A154</x:f>
        <x:v>IPH</x:v>
      </x:c>
      <x:c r="C111" s="14" t="str">
        <x:f>'Price History'!B154</x:f>
        <x:v>IPH Limited</x:v>
      </x:c>
      <x:c r="D111" s="22" t="n">
        <x:f>'Price History'!D154</x:f>
        <x:v>3.59</x:v>
      </x:c>
      <x:c r="E111" s="22" t="n">
        <x:f>'Price History'!E154</x:f>
        <x:v>3.6</x:v>
      </x:c>
      <x:c r="F111" s="22" t="n">
        <x:f>'Price History'!F154</x:f>
        <x:v>3.51</x:v>
      </x:c>
      <x:c r="G111" s="22" t="n">
        <x:f>'Price History'!G154</x:f>
        <x:v>3.51</x:v>
      </x:c>
      <x:c r="H111" s="23" t="n">
        <x:f>'Price History'!H154</x:f>
        <x:v>1132758</x:v>
      </x:c>
      <x:c r="I111" s="24" t="n">
        <x:f>'Price History'!I154</x:f>
        <x:v>917.8</x:v>
      </x:c>
      <x:c r="J111" s="23" t="n">
        <x:f>'Price History'!J154</x:f>
        <x:v>261480659</x:v>
      </x:c>
      <x:c r="K111" s="25">
        <x:f t="shared" si="20"/>
        <x:v>-2.2284122562674091E-2</x:v>
      </x:c>
      <x:c r="L111" s="25">
        <x:f t="shared" si="21"/>
        <x:v>2.2284122562674091E-2</x:v>
      </x:c>
      <x:c r="M111" s="22">
        <x:f t="shared" si="12"/>
        <x:v>9.0000000000000302E-2</x:v>
      </x:c>
      <x:c r="N111" s="22">
        <x:f t="shared" si="22"/>
        <x:v>3.6510000000000007</x:v>
      </x:c>
      <x:c r="O111" s="22">
        <x:f t="shared" si="11"/>
        <x:v>3.6693999999999987</x:v>
      </x:c>
      <x:c r="P111" s="22" t="n">
        <x:f>MAX($G$10:G111)</x:f>
        <x:v>5.63</x:v>
      </x:c>
      <x:c r="Q111" s="25">
        <x:f t="shared" si="13"/>
        <x:v>-0.37655417406749558</x:v>
      </x:c>
      <x:c r="R111" s="24">
        <x:f t="shared" si="14"/>
        <x:v>917.79711308999993</x:v>
      </x:c>
      <x:c r="S111" s="26">
        <x:f t="shared" si="15"/>
        <x:v>2.8869100000292747E-3</x:v>
      </x:c>
      <x:c r="T111" s="27">
        <x:f t="shared" si="16"/>
        <x:v>76.138828633405637</x:v>
      </x:c>
      <x:c r="U111" s="27">
        <x:f t="shared" si="17"/>
        <x:v>100.35936568680637</x:v>
      </x:c>
      <x:c r="V111" s="27">
        <x:f t="shared" si="18"/>
        <x:v>76.412651630575056</x:v>
      </x:c>
      <x:c r="W111" s="26">
        <x:f t="shared" si="19"/>
        <x:v>2.8869100000292747E-3</x:v>
      </x:c>
    </x:row>
    <x:row r="112">
      <x:c r="A112" s="21" t="n">
        <x:f>DATE(VALUE(RIGHT('Price History'!C153,4)),VALUE(MID('Price History'!C153,4,2)),VALUE(LEFT('Price History'!C153,2)))</x:f>
        <x:v>45981</x:v>
      </x:c>
      <x:c r="B112" s="14" t="str">
        <x:f>'Price History'!A153</x:f>
        <x:v>IPH</x:v>
      </x:c>
      <x:c r="C112" s="14" t="str">
        <x:f>'Price History'!B153</x:f>
        <x:v>IPH Limited</x:v>
      </x:c>
      <x:c r="D112" s="22" t="n">
        <x:f>'Price History'!D153</x:f>
        <x:v>3.52</x:v>
      </x:c>
      <x:c r="E112" s="22" t="n">
        <x:f>'Price History'!E153</x:f>
        <x:v>3.76</x:v>
      </x:c>
      <x:c r="F112" s="22" t="n">
        <x:f>'Price History'!F153</x:f>
        <x:v>3.52</x:v>
      </x:c>
      <x:c r="G112" s="22" t="n">
        <x:f>'Price History'!G153</x:f>
        <x:v>3.6</x:v>
      </x:c>
      <x:c r="H112" s="23" t="n">
        <x:f>'Price History'!H153</x:f>
        <x:v>2450940</x:v>
      </x:c>
      <x:c r="I112" s="24" t="n">
        <x:f>'Price History'!I153</x:f>
        <x:v>941.33</x:v>
      </x:c>
      <x:c r="J112" s="23" t="n">
        <x:f>'Price History'!J153</x:f>
        <x:v>261480659</x:v>
      </x:c>
      <x:c r="K112" s="25">
        <x:f t="shared" si="20"/>
        <x:v>2.5641025641025772E-2</x:v>
      </x:c>
      <x:c r="L112" s="25">
        <x:f t="shared" si="21"/>
        <x:v>2.5641025641025772E-2</x:v>
      </x:c>
      <x:c r="M112" s="22">
        <x:f t="shared" si="12"/>
        <x:v>0.23999999999999977</x:v>
      </x:c>
      <x:c r="N112" s="22">
        <x:f t="shared" si="22"/>
        <x:v>3.6515</x:v>
      </x:c>
      <x:c r="O112" s="22">
        <x:f t="shared" si="11"/>
        <x:v>3.6603999999999992</x:v>
      </x:c>
      <x:c r="P112" s="22" t="n">
        <x:f>MAX($G$10:G112)</x:f>
        <x:v>5.63</x:v>
      </x:c>
      <x:c r="Q112" s="25">
        <x:f t="shared" si="13"/>
        <x:v>-0.36056838365896982</x:v>
      </x:c>
      <x:c r="R112" s="24">
        <x:f t="shared" si="14"/>
        <x:v>941.33037239999999</x:v>
      </x:c>
      <x:c r="S112" s="26">
        <x:f t="shared" si="15"/>
        <x:v>-3.7239999994653772E-4</x:v>
      </x:c>
      <x:c r="T112" s="27">
        <x:f t="shared" si="16"/>
        <x:v>78.091106290672457</x:v>
      </x:c>
      <x:c r="U112" s="27">
        <x:f t="shared" si="17"/>
        <x:v>100.35936568680637</x:v>
      </x:c>
      <x:c r="V112" s="27">
        <x:f t="shared" si="18"/>
        <x:v>78.371672869262611</x:v>
      </x:c>
      <x:c r="W112" s="26">
        <x:f t="shared" si="19"/>
        <x:v>3.7239999994653772E-4</x:v>
      </x:c>
    </x:row>
    <x:row r="113">
      <x:c r="A113" s="21" t="n">
        <x:f>DATE(VALUE(RIGHT('Price History'!C152,4)),VALUE(MID('Price History'!C152,4,2)),VALUE(LEFT('Price History'!C152,2)))</x:f>
        <x:v>45982</x:v>
      </x:c>
      <x:c r="B113" s="14" t="str">
        <x:f>'Price History'!A152</x:f>
        <x:v>IPH</x:v>
      </x:c>
      <x:c r="C113" s="14" t="str">
        <x:f>'Price History'!B152</x:f>
        <x:v>IPH Limited</x:v>
      </x:c>
      <x:c r="D113" s="22" t="n">
        <x:f>'Price History'!D152</x:f>
        <x:v>3.57</x:v>
      </x:c>
      <x:c r="E113" s="22" t="n">
        <x:f>'Price History'!E152</x:f>
        <x:v>3.57</x:v>
      </x:c>
      <x:c r="F113" s="22" t="n">
        <x:f>'Price History'!F152</x:f>
        <x:v>3.46</x:v>
      </x:c>
      <x:c r="G113" s="22" t="n">
        <x:f>'Price History'!G152</x:f>
        <x:v>3.47</x:v>
      </x:c>
      <x:c r="H113" s="23" t="n">
        <x:f>'Price History'!H152</x:f>
        <x:v>1905312</x:v>
      </x:c>
      <x:c r="I113" s="24" t="n">
        <x:f>'Price History'!I152</x:f>
        <x:v>907.34</x:v>
      </x:c>
      <x:c r="J113" s="23" t="n">
        <x:f>'Price History'!J152</x:f>
        <x:v>261480659</x:v>
      </x:c>
      <x:c r="K113" s="25">
        <x:f t="shared" si="20"/>
        <x:v>-3.6111111111111094E-2</x:v>
      </x:c>
      <x:c r="L113" s="25">
        <x:f t="shared" si="21"/>
        <x:v>3.6111111111111094E-2</x:v>
      </x:c>
      <x:c r="M113" s="22">
        <x:f t="shared" si="12"/>
        <x:v>0.10999999999999988</x:v>
      </x:c>
      <x:c r="N113" s="22">
        <x:f t="shared" si="22"/>
        <x:v>3.6409999999999996</x:v>
      </x:c>
      <x:c r="O113" s="22">
        <x:f t="shared" si="11"/>
        <x:v>3.6495999999999991</x:v>
      </x:c>
      <x:c r="P113" s="22" t="n">
        <x:f>MAX($G$10:G113)</x:f>
        <x:v>5.63</x:v>
      </x:c>
      <x:c r="Q113" s="25">
        <x:f t="shared" si="13"/>
        <x:v>-0.38365896980461811</x:v>
      </x:c>
      <x:c r="R113" s="24">
        <x:f t="shared" si="14"/>
        <x:v>907.33788673000004</x:v>
      </x:c>
      <x:c r="S113" s="26">
        <x:f t="shared" si="15"/>
        <x:v>2.113269999995282E-3</x:v>
      </x:c>
      <x:c r="T113" s="27">
        <x:f t="shared" si="16"/>
        <x:v>75.271149674620389</x:v>
      </x:c>
      <x:c r="U113" s="27">
        <x:f t="shared" si="17"/>
        <x:v>100.35936568680637</x:v>
      </x:c>
      <x:c r="V113" s="27">
        <x:f t="shared" si="18"/>
        <x:v>75.541790510444514</x:v>
      </x:c>
      <x:c r="W113" s="26">
        <x:f t="shared" si="19"/>
        <x:v>2.113269999995282E-3</x:v>
      </x:c>
    </x:row>
    <x:row r="114">
      <x:c r="A114" s="21" t="n">
        <x:f>DATE(VALUE(RIGHT('Price History'!C151,4)),VALUE(MID('Price History'!C151,4,2)),VALUE(LEFT('Price History'!C151,2)))</x:f>
        <x:v>45985</x:v>
      </x:c>
      <x:c r="B114" s="14" t="str">
        <x:f>'Price History'!A151</x:f>
        <x:v>IPH</x:v>
      </x:c>
      <x:c r="C114" s="14" t="str">
        <x:f>'Price History'!B151</x:f>
        <x:v>IPH Limited</x:v>
      </x:c>
      <x:c r="D114" s="22" t="n">
        <x:f>'Price History'!D151</x:f>
        <x:v>3.42</x:v>
      </x:c>
      <x:c r="E114" s="22" t="n">
        <x:f>'Price History'!E151</x:f>
        <x:v>3.535</x:v>
      </x:c>
      <x:c r="F114" s="22" t="n">
        <x:f>'Price History'!F151</x:f>
        <x:v>3.36</x:v>
      </x:c>
      <x:c r="G114" s="22" t="n">
        <x:f>'Price History'!G151</x:f>
        <x:v>3.51</x:v>
      </x:c>
      <x:c r="H114" s="23" t="n">
        <x:f>'Price History'!H151</x:f>
        <x:v>1886972</x:v>
      </x:c>
      <x:c r="I114" s="24" t="n">
        <x:f>'Price History'!I151</x:f>
        <x:v>917.8</x:v>
      </x:c>
      <x:c r="J114" s="23" t="n">
        <x:f>'Price History'!J151</x:f>
        <x:v>261480659</x:v>
      </x:c>
      <x:c r="K114" s="25">
        <x:f t="shared" si="20"/>
        <x:v>1.1527377521613813E-2</x:v>
      </x:c>
      <x:c r="L114" s="25">
        <x:f t="shared" si="21"/>
        <x:v>1.1527377521613813E-2</x:v>
      </x:c>
      <x:c r="M114" s="22">
        <x:f t="shared" si="12"/>
        <x:v>0.17500000000000027</x:v>
      </x:c>
      <x:c r="N114" s="22">
        <x:f t="shared" si="22"/>
        <x:v>3.6270000000000002</x:v>
      </x:c>
      <x:c r="O114" s="22">
        <x:f t="shared" si="11"/>
        <x:v>3.6399999999999988</x:v>
      </x:c>
      <x:c r="P114" s="22" t="n">
        <x:f>MAX($G$10:G114)</x:f>
        <x:v>5.63</x:v>
      </x:c>
      <x:c r="Q114" s="25">
        <x:f t="shared" si="13"/>
        <x:v>-0.37655417406749558</x:v>
      </x:c>
      <x:c r="R114" s="24">
        <x:f t="shared" si="14"/>
        <x:v>917.79711308999993</x:v>
      </x:c>
      <x:c r="S114" s="26">
        <x:f t="shared" si="15"/>
        <x:v>2.8869100000292747E-3</x:v>
      </x:c>
      <x:c r="T114" s="27">
        <x:f t="shared" si="16"/>
        <x:v>76.138828633405637</x:v>
      </x:c>
      <x:c r="U114" s="27">
        <x:f t="shared" si="17"/>
        <x:v>100.35936568680637</x:v>
      </x:c>
      <x:c r="V114" s="27">
        <x:f t="shared" si="18"/>
        <x:v>76.412651630575056</x:v>
      </x:c>
      <x:c r="W114" s="26">
        <x:f t="shared" si="19"/>
        <x:v>2.8869100000292747E-3</x:v>
      </x:c>
    </x:row>
    <x:row r="115">
      <x:c r="A115" s="21" t="n">
        <x:f>DATE(VALUE(RIGHT('Price History'!C150,4)),VALUE(MID('Price History'!C150,4,2)),VALUE(LEFT('Price History'!C150,2)))</x:f>
        <x:v>45986</x:v>
      </x:c>
      <x:c r="B115" s="14" t="str">
        <x:f>'Price History'!A150</x:f>
        <x:v>IPH</x:v>
      </x:c>
      <x:c r="C115" s="14" t="str">
        <x:f>'Price History'!B150</x:f>
        <x:v>IPH Limited</x:v>
      </x:c>
      <x:c r="D115" s="22" t="n">
        <x:f>'Price History'!D150</x:f>
        <x:v>3.51</x:v>
      </x:c>
      <x:c r="E115" s="22" t="n">
        <x:f>'Price History'!E150</x:f>
        <x:v>3.52</x:v>
      </x:c>
      <x:c r="F115" s="22" t="n">
        <x:f>'Price History'!F150</x:f>
        <x:v>3.43</x:v>
      </x:c>
      <x:c r="G115" s="22" t="n">
        <x:f>'Price History'!G150</x:f>
        <x:v>3.47</x:v>
      </x:c>
      <x:c r="H115" s="23" t="n">
        <x:f>'Price History'!H150</x:f>
        <x:v>1342117</x:v>
      </x:c>
      <x:c r="I115" s="24" t="n">
        <x:f>'Price History'!I150</x:f>
        <x:v>907.34</x:v>
      </x:c>
      <x:c r="J115" s="23" t="n">
        <x:f>'Price History'!J150</x:f>
        <x:v>261480659</x:v>
      </x:c>
      <x:c r="K115" s="25">
        <x:f t="shared" si="20"/>
        <x:v>-1.1396011396011319E-2</x:v>
      </x:c>
      <x:c r="L115" s="25">
        <x:f t="shared" si="21"/>
        <x:v>1.1396011396011319E-2</x:v>
      </x:c>
      <x:c r="M115" s="22">
        <x:f t="shared" si="12"/>
        <x:v>8.9999999999999858E-2</x:v>
      </x:c>
      <x:c r="N115" s="22">
        <x:f t="shared" si="22"/>
        <x:v>3.6145000000000005</x:v>
      </x:c>
      <x:c r="O115" s="22">
        <x:f t="shared" si="11"/>
        <x:v>3.6305999999999989</x:v>
      </x:c>
      <x:c r="P115" s="22" t="n">
        <x:f>MAX($G$10:G115)</x:f>
        <x:v>5.63</x:v>
      </x:c>
      <x:c r="Q115" s="25">
        <x:f t="shared" si="13"/>
        <x:v>-0.38365896980461811</x:v>
      </x:c>
      <x:c r="R115" s="24">
        <x:f t="shared" si="14"/>
        <x:v>907.33788673000004</x:v>
      </x:c>
      <x:c r="S115" s="26">
        <x:f t="shared" si="15"/>
        <x:v>2.113269999995282E-3</x:v>
      </x:c>
      <x:c r="T115" s="27">
        <x:f t="shared" si="16"/>
        <x:v>75.271149674620389</x:v>
      </x:c>
      <x:c r="U115" s="27">
        <x:f t="shared" si="17"/>
        <x:v>100.35936568680637</x:v>
      </x:c>
      <x:c r="V115" s="27">
        <x:f t="shared" si="18"/>
        <x:v>75.541790510444514</x:v>
      </x:c>
      <x:c r="W115" s="26">
        <x:f t="shared" si="19"/>
        <x:v>2.113269999995282E-3</x:v>
      </x:c>
    </x:row>
    <x:row r="116">
      <x:c r="A116" s="21" t="n">
        <x:f>DATE(VALUE(RIGHT('Price History'!C149,4)),VALUE(MID('Price History'!C149,4,2)),VALUE(LEFT('Price History'!C149,2)))</x:f>
        <x:v>45987</x:v>
      </x:c>
      <x:c r="B116" s="14" t="str">
        <x:f>'Price History'!A149</x:f>
        <x:v>IPH</x:v>
      </x:c>
      <x:c r="C116" s="14" t="str">
        <x:f>'Price History'!B149</x:f>
        <x:v>IPH Limited</x:v>
      </x:c>
      <x:c r="D116" s="22" t="n">
        <x:f>'Price History'!D149</x:f>
        <x:v>3.47</x:v>
      </x:c>
      <x:c r="E116" s="22" t="n">
        <x:f>'Price History'!E149</x:f>
        <x:v>3.575</x:v>
      </x:c>
      <x:c r="F116" s="22" t="n">
        <x:f>'Price History'!F149</x:f>
        <x:v>3.43</x:v>
      </x:c>
      <x:c r="G116" s="22" t="n">
        <x:f>'Price History'!G149</x:f>
        <x:v>3.48</x:v>
      </x:c>
      <x:c r="H116" s="23" t="n">
        <x:f>'Price History'!H149</x:f>
        <x:v>1707647</x:v>
      </x:c>
      <x:c r="I116" s="24" t="n">
        <x:f>'Price History'!I149</x:f>
        <x:v>909.95</x:v>
      </x:c>
      <x:c r="J116" s="23" t="n">
        <x:f>'Price History'!J149</x:f>
        <x:v>261480659</x:v>
      </x:c>
      <x:c r="K116" s="25">
        <x:f t="shared" si="20"/>
        <x:v>2.8818443804032867E-3</x:v>
      </x:c>
      <x:c r="L116" s="25">
        <x:f t="shared" si="21"/>
        <x:v>2.8818443804032867E-3</x:v>
      </x:c>
      <x:c r="M116" s="22">
        <x:f t="shared" si="12"/>
        <x:v>0.14500000000000002</x:v>
      </x:c>
      <x:c r="N116" s="22">
        <x:f t="shared" si="22"/>
        <x:v>3.6055000000000006</x:v>
      </x:c>
      <x:c r="O116" s="22">
        <x:f t="shared" si="11"/>
        <x:v>3.6217999999999986</x:v>
      </x:c>
      <x:c r="P116" s="22" t="n">
        <x:f>MAX($G$10:G116)</x:f>
        <x:v>5.63</x:v>
      </x:c>
      <x:c r="Q116" s="25">
        <x:f t="shared" si="13"/>
        <x:v>-0.38188277087033751</x:v>
      </x:c>
      <x:c r="R116" s="24">
        <x:f t="shared" si="14"/>
        <x:v>909.95269332000009</x:v>
      </x:c>
      <x:c r="S116" s="26">
        <x:f t="shared" si="15"/>
        <x:v>-2.6933200000485158E-3</x:v>
      </x:c>
      <x:c r="T116" s="27">
        <x:f t="shared" si="16"/>
        <x:v>75.488069414316698</x:v>
      </x:c>
      <x:c r="U116" s="27">
        <x:f t="shared" si="17"/>
        <x:v>100.35936568680637</x:v>
      </x:c>
      <x:c r="V116" s="27">
        <x:f t="shared" si="18"/>
        <x:v>75.759089508870971</x:v>
      </x:c>
      <x:c r="W116" s="26">
        <x:f t="shared" si="19"/>
        <x:v>2.6933200000485158E-3</x:v>
      </x:c>
    </x:row>
    <x:row r="117">
      <x:c r="A117" s="21" t="n">
        <x:f>DATE(VALUE(RIGHT('Price History'!C148,4)),VALUE(MID('Price History'!C148,4,2)),VALUE(LEFT('Price History'!C148,2)))</x:f>
        <x:v>45988</x:v>
      </x:c>
      <x:c r="B117" s="14" t="str">
        <x:f>'Price History'!A148</x:f>
        <x:v>IPH</x:v>
      </x:c>
      <x:c r="C117" s="14" t="str">
        <x:f>'Price History'!B148</x:f>
        <x:v>IPH Limited</x:v>
      </x:c>
      <x:c r="D117" s="22" t="n">
        <x:f>'Price History'!D148</x:f>
        <x:v>3.48</x:v>
      </x:c>
      <x:c r="E117" s="22" t="n">
        <x:f>'Price History'!E148</x:f>
        <x:v>3.49</x:v>
      </x:c>
      <x:c r="F117" s="22" t="n">
        <x:f>'Price History'!F148</x:f>
        <x:v>3.43</x:v>
      </x:c>
      <x:c r="G117" s="22" t="n">
        <x:f>'Price History'!G148</x:f>
        <x:v>3.48</x:v>
      </x:c>
      <x:c r="H117" s="23" t="n">
        <x:f>'Price History'!H148</x:f>
        <x:v>1781545</x:v>
      </x:c>
      <x:c r="I117" s="24" t="n">
        <x:f>'Price History'!I148</x:f>
        <x:v>909.95</x:v>
      </x:c>
      <x:c r="J117" s="23" t="n">
        <x:f>'Price History'!J148</x:f>
        <x:v>261480659</x:v>
      </x:c>
      <x:c r="K117" s="25">
        <x:f t="shared" si="20"/>
        <x:v>0</x:v>
      </x:c>
      <x:c r="L117" s="25">
        <x:f t="shared" si="21"/>
        <x:v>0</x:v>
      </x:c>
      <x:c r="M117" s="22">
        <x:f t="shared" si="12"/>
        <x:v>6.0000000000000053E-2</x:v>
      </x:c>
      <x:c r="N117" s="22">
        <x:f t="shared" si="22"/>
        <x:v>3.597500000000001</x:v>
      </x:c>
      <x:c r="O117" s="22">
        <x:f t="shared" si="11"/>
        <x:v>3.613799999999999</x:v>
      </x:c>
      <x:c r="P117" s="22" t="n">
        <x:f>MAX($G$10:G117)</x:f>
        <x:v>5.63</x:v>
      </x:c>
      <x:c r="Q117" s="25">
        <x:f t="shared" si="13"/>
        <x:v>-0.38188277087033751</x:v>
      </x:c>
      <x:c r="R117" s="24">
        <x:f t="shared" si="14"/>
        <x:v>909.95269332000009</x:v>
      </x:c>
      <x:c r="S117" s="26">
        <x:f t="shared" si="15"/>
        <x:v>-2.6933200000485158E-3</x:v>
      </x:c>
      <x:c r="T117" s="27">
        <x:f t="shared" si="16"/>
        <x:v>75.488069414316698</x:v>
      </x:c>
      <x:c r="U117" s="27">
        <x:f t="shared" si="17"/>
        <x:v>100.35936568680637</x:v>
      </x:c>
      <x:c r="V117" s="27">
        <x:f t="shared" si="18"/>
        <x:v>75.759089508870971</x:v>
      </x:c>
      <x:c r="W117" s="26">
        <x:f t="shared" si="19"/>
        <x:v>2.6933200000485158E-3</x:v>
      </x:c>
    </x:row>
    <x:row r="118">
      <x:c r="A118" s="21" t="n">
        <x:f>DATE(VALUE(RIGHT('Price History'!C147,4)),VALUE(MID('Price History'!C147,4,2)),VALUE(LEFT('Price History'!C147,2)))</x:f>
        <x:v>45989</x:v>
      </x:c>
      <x:c r="B118" s="14" t="str">
        <x:f>'Price History'!A147</x:f>
        <x:v>IPH</x:v>
      </x:c>
      <x:c r="C118" s="14" t="str">
        <x:f>'Price History'!B147</x:f>
        <x:v>IPH Limited</x:v>
      </x:c>
      <x:c r="D118" s="22" t="n">
        <x:f>'Price History'!D147</x:f>
        <x:v>3.49</x:v>
      </x:c>
      <x:c r="E118" s="22" t="n">
        <x:f>'Price History'!E147</x:f>
        <x:v>3.535</x:v>
      </x:c>
      <x:c r="F118" s="22" t="n">
        <x:f>'Price History'!F147</x:f>
        <x:v>3.42</x:v>
      </x:c>
      <x:c r="G118" s="22" t="n">
        <x:f>'Price History'!G147</x:f>
        <x:v>3.52</x:v>
      </x:c>
      <x:c r="H118" s="23" t="n">
        <x:f>'Price History'!H147</x:f>
        <x:v>2623553</x:v>
      </x:c>
      <x:c r="I118" s="24" t="n">
        <x:f>'Price History'!I147</x:f>
        <x:v>920.41</x:v>
      </x:c>
      <x:c r="J118" s="23" t="n">
        <x:f>'Price History'!J147</x:f>
        <x:v>261480659</x:v>
      </x:c>
      <x:c r="K118" s="25">
        <x:f t="shared" si="20"/>
        <x:v>1.1494252873563315E-2</x:v>
      </x:c>
      <x:c r="L118" s="25">
        <x:f t="shared" si="21"/>
        <x:v>1.1494252873563315E-2</x:v>
      </x:c>
      <x:c r="M118" s="22">
        <x:f t="shared" si="12"/>
        <x:v>0.11500000000000021</x:v>
      </x:c>
      <x:c r="N118" s="22">
        <x:f t="shared" si="22"/>
        <x:v>3.589</x:v>
      </x:c>
      <x:c r="O118" s="22">
        <x:f t="shared" si="11"/>
        <x:v>3.6071999999999993</x:v>
      </x:c>
      <x:c r="P118" s="22" t="n">
        <x:f>MAX($G$10:G118)</x:f>
        <x:v>5.63</x:v>
      </x:c>
      <x:c r="Q118" s="25">
        <x:f t="shared" si="13"/>
        <x:v>-0.37477797513321487</x:v>
      </x:c>
      <x:c r="R118" s="24">
        <x:f t="shared" si="14"/>
        <x:v>920.41191967999998</x:v>
      </x:c>
      <x:c r="S118" s="26">
        <x:f t="shared" si="15"/>
        <x:v>-1.9196800000145231E-3</x:v>
      </x:c>
      <x:c r="T118" s="27">
        <x:f t="shared" si="16"/>
        <x:v>76.355748373101946</x:v>
      </x:c>
      <x:c r="U118" s="27">
        <x:f t="shared" si="17"/>
        <x:v>100.35936568680637</x:v>
      </x:c>
      <x:c r="V118" s="27">
        <x:f t="shared" si="18"/>
        <x:v>76.629950629001513</x:v>
      </x:c>
      <x:c r="W118" s="26">
        <x:f t="shared" si="19"/>
        <x:v>1.9196800000145231E-3</x:v>
      </x:c>
    </x:row>
    <x:row r="119">
      <x:c r="A119" s="21" t="n">
        <x:f>DATE(VALUE(RIGHT('Price History'!C146,4)),VALUE(MID('Price History'!C146,4,2)),VALUE(LEFT('Price History'!C146,2)))</x:f>
        <x:v>45992</x:v>
      </x:c>
      <x:c r="B119" s="14" t="str">
        <x:f>'Price History'!A146</x:f>
        <x:v>IPH</x:v>
      </x:c>
      <x:c r="C119" s="14" t="str">
        <x:f>'Price History'!B146</x:f>
        <x:v>IPH Limited</x:v>
      </x:c>
      <x:c r="D119" s="22" t="n">
        <x:f>'Price History'!D146</x:f>
        <x:v>3.52</x:v>
      </x:c>
      <x:c r="E119" s="22" t="n">
        <x:f>'Price History'!E146</x:f>
        <x:v>3.62</x:v>
      </x:c>
      <x:c r="F119" s="22" t="n">
        <x:f>'Price History'!F146</x:f>
        <x:v>3.52</x:v>
      </x:c>
      <x:c r="G119" s="22" t="n">
        <x:f>'Price History'!G146</x:f>
        <x:v>3.57</x:v>
      </x:c>
      <x:c r="H119" s="23" t="n">
        <x:f>'Price History'!H146</x:f>
        <x:v>2665565</x:v>
      </x:c>
      <x:c r="I119" s="24" t="n">
        <x:f>'Price History'!I146</x:f>
        <x:v>933.49</x:v>
      </x:c>
      <x:c r="J119" s="23" t="n">
        <x:f>'Price History'!J146</x:f>
        <x:v>261480659</x:v>
      </x:c>
      <x:c r="K119" s="25">
        <x:f t="shared" si="20"/>
        <x:v>1.4204545454545414E-2</x:v>
      </x:c>
      <x:c r="L119" s="25">
        <x:f t="shared" si="21"/>
        <x:v>1.4204545454545414E-2</x:v>
      </x:c>
      <x:c r="M119" s="22">
        <x:f t="shared" si="12"/>
        <x:v>0.10000000000000009</x:v>
      </x:c>
      <x:c r="N119" s="22">
        <x:f t="shared" si="22"/>
        <x:v>3.5824999999999996</x:v>
      </x:c>
      <x:c r="O119" s="22">
        <x:f t="shared" si="11"/>
        <x:v>3.6027999999999993</x:v>
      </x:c>
      <x:c r="P119" s="22" t="n">
        <x:f>MAX($G$10:G119)</x:f>
        <x:v>5.63</x:v>
      </x:c>
      <x:c r="Q119" s="25">
        <x:f t="shared" si="13"/>
        <x:v>-0.36589698046181174</x:v>
      </x:c>
      <x:c r="R119" s="24">
        <x:f t="shared" si="14"/>
        <x:v>933.48595263000004</x:v>
      </x:c>
      <x:c r="S119" s="26">
        <x:f t="shared" si="15"/>
        <x:v>4.0473699999665769E-3</x:v>
      </x:c>
      <x:c r="T119" s="27">
        <x:f t="shared" si="16"/>
        <x:v>77.440347071583503</x:v>
      </x:c>
      <x:c r="U119" s="27">
        <x:f t="shared" si="17"/>
        <x:v>100.35936568680637</x:v>
      </x:c>
      <x:c r="V119" s="27">
        <x:f t="shared" si="18"/>
        <x:v>77.718943310770882</x:v>
      </x:c>
      <x:c r="W119" s="26">
        <x:f t="shared" si="19"/>
        <x:v>4.0473699999665769E-3</x:v>
      </x:c>
    </x:row>
    <x:row r="120">
      <x:c r="A120" s="21" t="n">
        <x:f>DATE(VALUE(RIGHT('Price History'!C145,4)),VALUE(MID('Price History'!C145,4,2)),VALUE(LEFT('Price History'!C145,2)))</x:f>
        <x:v>45993</x:v>
      </x:c>
      <x:c r="B120" s="14" t="str">
        <x:f>'Price History'!A145</x:f>
        <x:v>IPH</x:v>
      </x:c>
      <x:c r="C120" s="14" t="str">
        <x:f>'Price History'!B145</x:f>
        <x:v>IPH Limited</x:v>
      </x:c>
      <x:c r="D120" s="22" t="n">
        <x:f>'Price History'!D145</x:f>
        <x:v>3.6</x:v>
      </x:c>
      <x:c r="E120" s="22" t="n">
        <x:f>'Price History'!E145</x:f>
        <x:v>3.655</x:v>
      </x:c>
      <x:c r="F120" s="22" t="n">
        <x:f>'Price History'!F145</x:f>
        <x:v>3.57</x:v>
      </x:c>
      <x:c r="G120" s="22" t="n">
        <x:f>'Price History'!G145</x:f>
        <x:v>3.58</x:v>
      </x:c>
      <x:c r="H120" s="23" t="n">
        <x:f>'Price History'!H145</x:f>
        <x:v>2062431</x:v>
      </x:c>
      <x:c r="I120" s="24" t="n">
        <x:f>'Price History'!I145</x:f>
        <x:v>936.1</x:v>
      </x:c>
      <x:c r="J120" s="23" t="n">
        <x:f>'Price History'!J145</x:f>
        <x:v>261480659</x:v>
      </x:c>
      <x:c r="K120" s="25">
        <x:f t="shared" si="20"/>
        <x:v>2.8011204481792618E-3</x:v>
      </x:c>
      <x:c r="L120" s="25">
        <x:f t="shared" si="21"/>
        <x:v>2.8011204481792618E-3</x:v>
      </x:c>
      <x:c r="M120" s="22">
        <x:f t="shared" si="12"/>
        <x:v>8.4999999999999964E-2</x:v>
      </x:c>
      <x:c r="N120" s="22">
        <x:f t="shared" si="22"/>
        <x:v>3.5709999999999993</x:v>
      </x:c>
      <x:c r="O120" s="22">
        <x:f t="shared" si="11"/>
        <x:v>3.5997999999999997</x:v>
      </x:c>
      <x:c r="P120" s="22" t="n">
        <x:f>MAX($G$10:G120)</x:f>
        <x:v>5.63</x:v>
      </x:c>
      <x:c r="Q120" s="25">
        <x:f t="shared" si="13"/>
        <x:v>-0.36412078152753102</x:v>
      </x:c>
      <x:c r="R120" s="24">
        <x:f t="shared" si="14"/>
        <x:v>936.10075921999999</x:v>
      </x:c>
      <x:c r="S120" s="26">
        <x:f t="shared" si="15"/>
        <x:v>-7.5921999996353406E-4</x:v>
      </x:c>
      <x:c r="T120" s="27">
        <x:f t="shared" si="16"/>
        <x:v>77.657266811279825</x:v>
      </x:c>
      <x:c r="U120" s="27">
        <x:f t="shared" si="17"/>
        <x:v>100.35936568680637</x:v>
      </x:c>
      <x:c r="V120" s="27">
        <x:f t="shared" si="18"/>
        <x:v>77.93624230919734</x:v>
      </x:c>
      <x:c r="W120" s="26">
        <x:f t="shared" si="19"/>
        <x:v>7.5921999996353406E-4</x:v>
      </x:c>
    </x:row>
    <x:row r="121">
      <x:c r="A121" s="21" t="n">
        <x:f>DATE(VALUE(RIGHT('Price History'!C144,4)),VALUE(MID('Price History'!C144,4,2)),VALUE(LEFT('Price History'!C144,2)))</x:f>
        <x:v>45994</x:v>
      </x:c>
      <x:c r="B121" s="14" t="str">
        <x:f>'Price History'!A144</x:f>
        <x:v>IPH</x:v>
      </x:c>
      <x:c r="C121" s="14" t="str">
        <x:f>'Price History'!B144</x:f>
        <x:v>IPH Limited</x:v>
      </x:c>
      <x:c r="D121" s="22" t="n">
        <x:f>'Price History'!D144</x:f>
        <x:v>3.54</x:v>
      </x:c>
      <x:c r="E121" s="22" t="n">
        <x:f>'Price History'!E144</x:f>
        <x:v>3.57</x:v>
      </x:c>
      <x:c r="F121" s="22" t="n">
        <x:f>'Price History'!F144</x:f>
        <x:v>3.46</x:v>
      </x:c>
      <x:c r="G121" s="22" t="n">
        <x:f>'Price History'!G144</x:f>
        <x:v>3.49</x:v>
      </x:c>
      <x:c r="H121" s="23" t="n">
        <x:f>'Price History'!H144</x:f>
        <x:v>2481273</x:v>
      </x:c>
      <x:c r="I121" s="24" t="n">
        <x:f>'Price History'!I144</x:f>
        <x:v>912.57</x:v>
      </x:c>
      <x:c r="J121" s="23" t="n">
        <x:f>'Price History'!J144</x:f>
        <x:v>261480659</x:v>
      </x:c>
      <x:c r="K121" s="25">
        <x:f t="shared" si="20"/>
        <x:v>-2.5139664804469275E-2</x:v>
      </x:c>
      <x:c r="L121" s="25">
        <x:f t="shared" si="21"/>
        <x:v>2.5139664804469275E-2</x:v>
      </x:c>
      <x:c r="M121" s="22">
        <x:f t="shared" si="12"/>
        <x:v>0.10999999999999988</x:v>
      </x:c>
      <x:c r="N121" s="22">
        <x:f t="shared" si="22"/>
        <x:v>3.5604999999999989</x:v>
      </x:c>
      <x:c r="O121" s="22">
        <x:f t="shared" si="11"/>
        <x:v>3.5953999999999997</x:v>
      </x:c>
      <x:c r="P121" s="22" t="n">
        <x:f>MAX($G$10:G121)</x:f>
        <x:v>5.63</x:v>
      </x:c>
      <x:c r="Q121" s="25">
        <x:f t="shared" si="13"/>
        <x:v>-0.38010657193605679</x:v>
      </x:c>
      <x:c r="R121" s="24">
        <x:f t="shared" si="14"/>
        <x:v>912.56749991000004</x:v>
      </x:c>
      <x:c r="S121" s="26">
        <x:f t="shared" si="15"/>
        <x:v>2.5000900000122783E-3</x:v>
      </x:c>
      <x:c r="T121" s="27">
        <x:f t="shared" si="16"/>
        <x:v>75.70498915401302</x:v>
      </x:c>
      <x:c r="U121" s="27">
        <x:f t="shared" si="17"/>
        <x:v>100.35936568680637</x:v>
      </x:c>
      <x:c r="V121" s="27">
        <x:f t="shared" si="18"/>
        <x:v>75.977221070509799</x:v>
      </x:c>
      <x:c r="W121" s="26">
        <x:f t="shared" si="19"/>
        <x:v>2.5000900000122783E-3</x:v>
      </x:c>
    </x:row>
    <x:row r="122">
      <x:c r="A122" s="21" t="n">
        <x:f>DATE(VALUE(RIGHT('Price History'!C143,4)),VALUE(MID('Price History'!C143,4,2)),VALUE(LEFT('Price History'!C143,2)))</x:f>
        <x:v>45995</x:v>
      </x:c>
      <x:c r="B122" s="14" t="str">
        <x:f>'Price History'!A143</x:f>
        <x:v>IPH</x:v>
      </x:c>
      <x:c r="C122" s="14" t="str">
        <x:f>'Price History'!B143</x:f>
        <x:v>IPH Limited</x:v>
      </x:c>
      <x:c r="D122" s="22" t="n">
        <x:f>'Price History'!D143</x:f>
        <x:v>3.51</x:v>
      </x:c>
      <x:c r="E122" s="22" t="n">
        <x:f>'Price History'!E143</x:f>
        <x:v>3.52</x:v>
      </x:c>
      <x:c r="F122" s="22" t="n">
        <x:f>'Price History'!F143</x:f>
        <x:v>3.45</x:v>
      </x:c>
      <x:c r="G122" s="22" t="n">
        <x:f>'Price History'!G143</x:f>
        <x:v>3.46</x:v>
      </x:c>
      <x:c r="H122" s="23" t="n">
        <x:f>'Price History'!H143</x:f>
        <x:v>1126356</x:v>
      </x:c>
      <x:c r="I122" s="24" t="n">
        <x:f>'Price History'!I143</x:f>
        <x:v>904.72</x:v>
      </x:c>
      <x:c r="J122" s="23" t="n">
        <x:f>'Price History'!J143</x:f>
        <x:v>261480659</x:v>
      </x:c>
      <x:c r="K122" s="25">
        <x:f t="shared" si="20"/>
        <x:v>-8.5959885386820423E-3</x:v>
      </x:c>
      <x:c r="L122" s="25">
        <x:f t="shared" si="21"/>
        <x:v>8.5959885386820423E-3</x:v>
      </x:c>
      <x:c r="M122" s="22">
        <x:f t="shared" si="12"/>
        <x:v>6.999999999999984E-2</x:v>
      </x:c>
      <x:c r="N122" s="22">
        <x:f t="shared" si="22"/>
        <x:v>3.5584999999999996</x:v>
      </x:c>
      <x:c r="O122" s="22">
        <x:f t="shared" si="11"/>
        <x:v>3.5913999999999997</x:v>
      </x:c>
      <x:c r="P122" s="22" t="n">
        <x:f>MAX($G$10:G122)</x:f>
        <x:v>5.63</x:v>
      </x:c>
      <x:c r="Q122" s="25">
        <x:f t="shared" si="13"/>
        <x:v>-0.38543516873889871</x:v>
      </x:c>
      <x:c r="R122" s="24">
        <x:f t="shared" si="14"/>
        <x:v>904.72308013999998</x:v>
      </x:c>
      <x:c r="S122" s="26">
        <x:f t="shared" si="15"/>
        <x:v>-3.0801399999518253E-3</x:v>
      </x:c>
      <x:c r="T122" s="27">
        <x:f t="shared" si="16"/>
        <x:v>75.054229934924081</x:v>
      </x:c>
      <x:c r="U122" s="27">
        <x:f t="shared" si="17"/>
        <x:v>100.35936568680637</x:v>
      </x:c>
      <x:c r="V122" s="27">
        <x:f t="shared" si="18"/>
        <x:v>75.323658948805701</x:v>
      </x:c>
      <x:c r="W122" s="26">
        <x:f t="shared" si="19"/>
        <x:v>3.0801399999518253E-3</x:v>
      </x:c>
    </x:row>
    <x:row r="123">
      <x:c r="A123" s="21" t="n">
        <x:f>DATE(VALUE(RIGHT('Price History'!C142,4)),VALUE(MID('Price History'!C142,4,2)),VALUE(LEFT('Price History'!C142,2)))</x:f>
        <x:v>45996</x:v>
      </x:c>
      <x:c r="B123" s="14" t="str">
        <x:f>'Price History'!A142</x:f>
        <x:v>IPH</x:v>
      </x:c>
      <x:c r="C123" s="14" t="str">
        <x:f>'Price History'!B142</x:f>
        <x:v>IPH Limited</x:v>
      </x:c>
      <x:c r="D123" s="22" t="n">
        <x:f>'Price History'!D142</x:f>
        <x:v>3.45</x:v>
      </x:c>
      <x:c r="E123" s="22" t="n">
        <x:f>'Price History'!E142</x:f>
        <x:v>3.49</x:v>
      </x:c>
      <x:c r="F123" s="22" t="n">
        <x:f>'Price History'!F142</x:f>
        <x:v>3.42</x:v>
      </x:c>
      <x:c r="G123" s="22" t="n">
        <x:f>'Price History'!G142</x:f>
        <x:v>3.47</x:v>
      </x:c>
      <x:c r="H123" s="23" t="n">
        <x:f>'Price History'!H142</x:f>
        <x:v>955018</x:v>
      </x:c>
      <x:c r="I123" s="24" t="n">
        <x:f>'Price History'!I142</x:f>
        <x:v>907.34</x:v>
      </x:c>
      <x:c r="J123" s="23" t="n">
        <x:f>'Price History'!J142</x:f>
        <x:v>261480659</x:v>
      </x:c>
      <x:c r="K123" s="25">
        <x:f t="shared" si="20"/>
        <x:v>2.8901734104047616E-3</x:v>
      </x:c>
      <x:c r="L123" s="25">
        <x:f t="shared" si="21"/>
        <x:v>2.8901734104047616E-3</x:v>
      </x:c>
      <x:c r="M123" s="22">
        <x:f t="shared" si="12"/>
        <x:v>7.0000000000000284E-2</x:v>
      </x:c>
      <x:c r="N123" s="22">
        <x:f t="shared" si="22"/>
        <x:v>3.5519999999999987</x:v>
      </x:c>
      <x:c r="O123" s="22" t="n">
        <x:f t="shared" ref="O123:O186" si="23">IF(COUNT(G74:G123)&lt;50,"",AVERAGE(G74:G123))</x:f>
        <x:v>3.5877999999999997</x:v>
      </x:c>
      <x:c r="P123" s="22" t="n">
        <x:f>MAX($G$10:G123)</x:f>
        <x:v>5.63</x:v>
      </x:c>
      <x:c r="Q123" s="25">
        <x:f t="shared" si="13"/>
        <x:v>-0.38365896980461811</x:v>
      </x:c>
      <x:c r="R123" s="24">
        <x:f t="shared" si="14"/>
        <x:v>907.33788673000004</x:v>
      </x:c>
      <x:c r="S123" s="26">
        <x:f t="shared" si="15"/>
        <x:v>2.113269999995282E-3</x:v>
      </x:c>
      <x:c r="T123" s="27">
        <x:f t="shared" si="16"/>
        <x:v>75.271149674620389</x:v>
      </x:c>
      <x:c r="U123" s="27">
        <x:f t="shared" si="17"/>
        <x:v>100.35936568680637</x:v>
      </x:c>
      <x:c r="V123" s="27">
        <x:f t="shared" si="18"/>
        <x:v>75.541790510444514</x:v>
      </x:c>
      <x:c r="W123" s="26">
        <x:f t="shared" si="19"/>
        <x:v>2.113269999995282E-3</x:v>
      </x:c>
    </x:row>
    <x:row r="124">
      <x:c r="A124" s="21" t="n">
        <x:f>DATE(VALUE(RIGHT('Price History'!C141,4)),VALUE(MID('Price History'!C141,4,2)),VALUE(LEFT('Price History'!C141,2)))</x:f>
        <x:v>45999</x:v>
      </x:c>
      <x:c r="B124" s="14" t="str">
        <x:f>'Price History'!A141</x:f>
        <x:v>IPH</x:v>
      </x:c>
      <x:c r="C124" s="14" t="str">
        <x:f>'Price History'!B141</x:f>
        <x:v>IPH Limited</x:v>
      </x:c>
      <x:c r="D124" s="22" t="n">
        <x:f>'Price History'!D141</x:f>
        <x:v>3.42</x:v>
      </x:c>
      <x:c r="E124" s="22" t="n">
        <x:f>'Price History'!E141</x:f>
        <x:v>3.52</x:v>
      </x:c>
      <x:c r="F124" s="22" t="n">
        <x:f>'Price History'!F141</x:f>
        <x:v>3.39</x:v>
      </x:c>
      <x:c r="G124" s="22" t="n">
        <x:f>'Price History'!G141</x:f>
        <x:v>3.51</x:v>
      </x:c>
      <x:c r="H124" s="23" t="n">
        <x:f>'Price History'!H141</x:f>
        <x:v>1648783</x:v>
      </x:c>
      <x:c r="I124" s="24" t="n">
        <x:f>'Price History'!I141</x:f>
        <x:v>917.8</x:v>
      </x:c>
      <x:c r="J124" s="23" t="n">
        <x:f>'Price History'!J141</x:f>
        <x:v>261480659</x:v>
      </x:c>
      <x:c r="K124" s="25">
        <x:f t="shared" si="20"/>
        <x:v>1.1527377521613813E-2</x:v>
      </x:c>
      <x:c r="L124" s="25">
        <x:f t="shared" si="21"/>
        <x:v>1.1527377521613813E-2</x:v>
      </x:c>
      <x:c r="M124" s="22">
        <x:f t="shared" si="12"/>
        <x:v>0.12999999999999989</x:v>
      </x:c>
      <x:c r="N124" s="22">
        <x:f t="shared" si="22"/>
        <x:v>3.5454999999999997</x:v>
      </x:c>
      <x:c r="O124" s="22">
        <x:f t="shared" si="23"/>
        <x:v>3.5851999999999991</x:v>
      </x:c>
      <x:c r="P124" s="22" t="n">
        <x:f>MAX($G$10:G124)</x:f>
        <x:v>5.63</x:v>
      </x:c>
      <x:c r="Q124" s="25">
        <x:f t="shared" si="13"/>
        <x:v>-0.37655417406749558</x:v>
      </x:c>
      <x:c r="R124" s="24">
        <x:f t="shared" si="14"/>
        <x:v>917.79711308999993</x:v>
      </x:c>
      <x:c r="S124" s="26">
        <x:f t="shared" si="15"/>
        <x:v>2.8869100000292747E-3</x:v>
      </x:c>
      <x:c r="T124" s="27">
        <x:f t="shared" si="16"/>
        <x:v>76.138828633405637</x:v>
      </x:c>
      <x:c r="U124" s="27">
        <x:f t="shared" si="17"/>
        <x:v>100.35936568680637</x:v>
      </x:c>
      <x:c r="V124" s="27">
        <x:f t="shared" si="18"/>
        <x:v>76.412651630575056</x:v>
      </x:c>
      <x:c r="W124" s="26">
        <x:f t="shared" si="19"/>
        <x:v>2.8869100000292747E-3</x:v>
      </x:c>
    </x:row>
    <x:row r="125">
      <x:c r="A125" s="21" t="n">
        <x:f>DATE(VALUE(RIGHT('Price History'!C140,4)),VALUE(MID('Price History'!C140,4,2)),VALUE(LEFT('Price History'!C140,2)))</x:f>
        <x:v>46000</x:v>
      </x:c>
      <x:c r="B125" s="14" t="str">
        <x:f>'Price History'!A140</x:f>
        <x:v>IPH</x:v>
      </x:c>
      <x:c r="C125" s="14" t="str">
        <x:f>'Price History'!B140</x:f>
        <x:v>IPH Limited</x:v>
      </x:c>
      <x:c r="D125" s="22" t="n">
        <x:f>'Price History'!D140</x:f>
        <x:v>3.5</x:v>
      </x:c>
      <x:c r="E125" s="22" t="n">
        <x:f>'Price History'!E140</x:f>
        <x:v>3.5</x:v>
      </x:c>
      <x:c r="F125" s="22" t="n">
        <x:f>'Price History'!F140</x:f>
        <x:v>3.44</x:v>
      </x:c>
      <x:c r="G125" s="22" t="n">
        <x:f>'Price History'!G140</x:f>
        <x:v>3.46</x:v>
      </x:c>
      <x:c r="H125" s="23" t="n">
        <x:f>'Price History'!H140</x:f>
        <x:v>884691</x:v>
      </x:c>
      <x:c r="I125" s="24" t="n">
        <x:f>'Price History'!I140</x:f>
        <x:v>904.72</x:v>
      </x:c>
      <x:c r="J125" s="23" t="n">
        <x:f>'Price History'!J140</x:f>
        <x:v>261480659</x:v>
      </x:c>
      <x:c r="K125" s="25">
        <x:f t="shared" si="20"/>
        <x:v>-1.4245014245014231E-2</x:v>
      </x:c>
      <x:c r="L125" s="25">
        <x:f t="shared" si="21"/>
        <x:v>1.4245014245014231E-2</x:v>
      </x:c>
      <x:c r="M125" s="22">
        <x:f t="shared" si="12"/>
        <x:v>6.0000000000000053E-2</x:v>
      </x:c>
      <x:c r="N125" s="22">
        <x:f t="shared" si="22"/>
        <x:v>3.5389999999999993</x:v>
      </x:c>
      <x:c r="O125" s="22">
        <x:f t="shared" si="23"/>
        <x:v>3.5830000000000002</x:v>
      </x:c>
      <x:c r="P125" s="22" t="n">
        <x:f>MAX($G$10:G125)</x:f>
        <x:v>5.63</x:v>
      </x:c>
      <x:c r="Q125" s="25">
        <x:f t="shared" si="13"/>
        <x:v>-0.38543516873889871</x:v>
      </x:c>
      <x:c r="R125" s="24">
        <x:f t="shared" si="14"/>
        <x:v>904.72308013999998</x:v>
      </x:c>
      <x:c r="S125" s="26">
        <x:f t="shared" si="15"/>
        <x:v>-3.0801399999518253E-3</x:v>
      </x:c>
      <x:c r="T125" s="27">
        <x:f t="shared" si="16"/>
        <x:v>75.054229934924081</x:v>
      </x:c>
      <x:c r="U125" s="27">
        <x:f t="shared" si="17"/>
        <x:v>100.35936568680637</x:v>
      </x:c>
      <x:c r="V125" s="27">
        <x:f t="shared" si="18"/>
        <x:v>75.323658948805701</x:v>
      </x:c>
      <x:c r="W125" s="26">
        <x:f t="shared" si="19"/>
        <x:v>3.0801399999518253E-3</x:v>
      </x:c>
    </x:row>
    <x:row r="126">
      <x:c r="A126" s="21" t="n">
        <x:f>DATE(VALUE(RIGHT('Price History'!C139,4)),VALUE(MID('Price History'!C139,4,2)),VALUE(LEFT('Price History'!C139,2)))</x:f>
        <x:v>46001</x:v>
      </x:c>
      <x:c r="B126" s="14" t="str">
        <x:f>'Price History'!A139</x:f>
        <x:v>IPH</x:v>
      </x:c>
      <x:c r="C126" s="14" t="str">
        <x:f>'Price History'!B139</x:f>
        <x:v>IPH Limited</x:v>
      </x:c>
      <x:c r="D126" s="22" t="n">
        <x:f>'Price History'!D139</x:f>
        <x:v>3.47</x:v>
      </x:c>
      <x:c r="E126" s="22" t="n">
        <x:f>'Price History'!E139</x:f>
        <x:v>3.47</x:v>
      </x:c>
      <x:c r="F126" s="22" t="n">
        <x:f>'Price History'!F139</x:f>
        <x:v>3.42</x:v>
      </x:c>
      <x:c r="G126" s="22" t="n">
        <x:f>'Price History'!G139</x:f>
        <x:v>3.42</x:v>
      </x:c>
      <x:c r="H126" s="23" t="n">
        <x:f>'Price History'!H139</x:f>
        <x:v>783634</x:v>
      </x:c>
      <x:c r="I126" s="24" t="n">
        <x:f>'Price History'!I139</x:f>
        <x:v>894.26</x:v>
      </x:c>
      <x:c r="J126" s="23" t="n">
        <x:f>'Price History'!J139</x:f>
        <x:v>261480659</x:v>
      </x:c>
      <x:c r="K126" s="25">
        <x:f t="shared" si="20"/>
        <x:v>-1.1560693641618491E-2</x:v>
      </x:c>
      <x:c r="L126" s="25">
        <x:f t="shared" si="21"/>
        <x:v>1.1560693641618491E-2</x:v>
      </x:c>
      <x:c r="M126" s="22">
        <x:f t="shared" si="12"/>
        <x:v>5.0000000000000266E-2</x:v>
      </x:c>
      <x:c r="N126" s="22">
        <x:f t="shared" si="22"/>
        <x:v>3.5239999999999996</x:v>
      </x:c>
      <x:c r="O126" s="22">
        <x:f t="shared" si="23"/>
        <x:v>3.5808</x:v>
      </x:c>
      <x:c r="P126" s="22" t="n">
        <x:f>MAX($G$10:G126)</x:f>
        <x:v>5.63</x:v>
      </x:c>
      <x:c r="Q126" s="25">
        <x:f t="shared" si="13"/>
        <x:v>-0.39253996447602135</x:v>
      </x:c>
      <x:c r="R126" s="24">
        <x:f t="shared" si="14"/>
        <x:v>894.26385377999998</x:v>
      </x:c>
      <x:c r="S126" s="26">
        <x:f t="shared" si="15"/>
        <x:v>-3.853779999985818E-3</x:v>
      </x:c>
      <x:c r="T126" s="27">
        <x:f t="shared" si="16"/>
        <x:v>74.186550976138818</x:v>
      </x:c>
      <x:c r="U126" s="27">
        <x:f t="shared" si="17"/>
        <x:v>100.35936568680637</x:v>
      </x:c>
      <x:c r="V126" s="27">
        <x:f t="shared" si="18"/>
        <x:v>74.452797828675145</x:v>
      </x:c>
      <x:c r="W126" s="26">
        <x:f t="shared" si="19"/>
        <x:v>3.853779999985818E-3</x:v>
      </x:c>
    </x:row>
    <x:row r="127">
      <x:c r="A127" s="21" t="n">
        <x:f>DATE(VALUE(RIGHT('Price History'!C138,4)),VALUE(MID('Price History'!C138,4,2)),VALUE(LEFT('Price History'!C138,2)))</x:f>
        <x:v>46002</x:v>
      </x:c>
      <x:c r="B127" s="14" t="str">
        <x:f>'Price History'!A138</x:f>
        <x:v>IPH</x:v>
      </x:c>
      <x:c r="C127" s="14" t="str">
        <x:f>'Price History'!B138</x:f>
        <x:v>IPH Limited</x:v>
      </x:c>
      <x:c r="D127" s="22" t="n">
        <x:f>'Price History'!D138</x:f>
        <x:v>3.44</x:v>
      </x:c>
      <x:c r="E127" s="22" t="n">
        <x:f>'Price History'!E138</x:f>
        <x:v>3.47</x:v>
      </x:c>
      <x:c r="F127" s="22" t="n">
        <x:f>'Price History'!F138</x:f>
        <x:v>3.4</x:v>
      </x:c>
      <x:c r="G127" s="22" t="n">
        <x:f>'Price History'!G138</x:f>
        <x:v>3.42</x:v>
      </x:c>
      <x:c r="H127" s="23" t="n">
        <x:f>'Price History'!H138</x:f>
        <x:v>1299184</x:v>
      </x:c>
      <x:c r="I127" s="24" t="n">
        <x:f>'Price History'!I138</x:f>
        <x:v>894.26</x:v>
      </x:c>
      <x:c r="J127" s="23" t="n">
        <x:f>'Price History'!J138</x:f>
        <x:v>261480659</x:v>
      </x:c>
      <x:c r="K127" s="25">
        <x:f t="shared" si="20"/>
        <x:v>0</x:v>
      </x:c>
      <x:c r="L127" s="25">
        <x:f t="shared" si="21"/>
        <x:v>0</x:v>
      </x:c>
      <x:c r="M127" s="22">
        <x:f t="shared" si="12"/>
        <x:v>7.0000000000000284E-2</x:v>
      </x:c>
      <x:c r="N127" s="22">
        <x:f t="shared" si="22"/>
        <x:v>3.5119999999999996</x:v>
      </x:c>
      <x:c r="O127" s="22">
        <x:f t="shared" si="23"/>
        <x:v>3.5771999999999995</x:v>
      </x:c>
      <x:c r="P127" s="22" t="n">
        <x:f>MAX($G$10:G127)</x:f>
        <x:v>5.63</x:v>
      </x:c>
      <x:c r="Q127" s="25">
        <x:f t="shared" si="13"/>
        <x:v>-0.39253996447602135</x:v>
      </x:c>
      <x:c r="R127" s="24">
        <x:f t="shared" si="14"/>
        <x:v>894.26385377999998</x:v>
      </x:c>
      <x:c r="S127" s="26">
        <x:f t="shared" si="15"/>
        <x:v>-3.853779999985818E-3</x:v>
      </x:c>
      <x:c r="T127" s="27">
        <x:f t="shared" si="16"/>
        <x:v>74.186550976138818</x:v>
      </x:c>
      <x:c r="U127" s="27">
        <x:f t="shared" si="17"/>
        <x:v>100.35936568680637</x:v>
      </x:c>
      <x:c r="V127" s="27">
        <x:f t="shared" si="18"/>
        <x:v>74.452797828675145</x:v>
      </x:c>
      <x:c r="W127" s="26">
        <x:f t="shared" si="19"/>
        <x:v>3.853779999985818E-3</x:v>
      </x:c>
    </x:row>
    <x:row r="128">
      <x:c r="A128" s="21" t="n">
        <x:f>DATE(VALUE(RIGHT('Price History'!C137,4)),VALUE(MID('Price History'!C137,4,2)),VALUE(LEFT('Price History'!C137,2)))</x:f>
        <x:v>46003</x:v>
      </x:c>
      <x:c r="B128" s="14" t="str">
        <x:f>'Price History'!A137</x:f>
        <x:v>IPH</x:v>
      </x:c>
      <x:c r="C128" s="14" t="str">
        <x:f>'Price History'!B137</x:f>
        <x:v>IPH Limited</x:v>
      </x:c>
      <x:c r="D128" s="22" t="n">
        <x:f>'Price History'!D137</x:f>
        <x:v>3.43</x:v>
      </x:c>
      <x:c r="E128" s="22" t="n">
        <x:f>'Price History'!E137</x:f>
        <x:v>3.43</x:v>
      </x:c>
      <x:c r="F128" s="22" t="n">
        <x:f>'Price History'!F137</x:f>
        <x:v>3.38</x:v>
      </x:c>
      <x:c r="G128" s="22" t="n">
        <x:f>'Price History'!G137</x:f>
        <x:v>3.39</x:v>
      </x:c>
      <x:c r="H128" s="23" t="n">
        <x:f>'Price History'!H137</x:f>
        <x:v>1474618</x:v>
      </x:c>
      <x:c r="I128" s="24" t="n">
        <x:f>'Price History'!I137</x:f>
        <x:v>886.42</x:v>
      </x:c>
      <x:c r="J128" s="23" t="n">
        <x:f>'Price History'!J137</x:f>
        <x:v>261480659</x:v>
      </x:c>
      <x:c r="K128" s="25">
        <x:f t="shared" si="20"/>
        <x:v>-8.7719298245613198E-3</x:v>
      </x:c>
      <x:c r="L128" s="25">
        <x:f t="shared" si="21"/>
        <x:v>8.7719298245613198E-3</x:v>
      </x:c>
      <x:c r="M128" s="22">
        <x:f t="shared" si="12"/>
        <x:v>5.0000000000000266E-2</x:v>
      </x:c>
      <x:c r="N128" s="22">
        <x:f t="shared" si="22"/>
        <x:v>3.5015000000000001</x:v>
      </x:c>
      <x:c r="O128" s="22">
        <x:f t="shared" si="23"/>
        <x:v>3.5721999999999992</x:v>
      </x:c>
      <x:c r="P128" s="22" t="n">
        <x:f>MAX($G$10:G128)</x:f>
        <x:v>5.63</x:v>
      </x:c>
      <x:c r="Q128" s="25">
        <x:f t="shared" si="13"/>
        <x:v>-0.39786856127886316</x:v>
      </x:c>
      <x:c r="R128" s="24">
        <x:f t="shared" si="14"/>
        <x:v>886.41943401000003</x:v>
      </x:c>
      <x:c r="S128" s="26">
        <x:f t="shared" si="15"/>
        <x:v>5.6598999992729659E-4</x:v>
      </x:c>
      <x:c r="T128" s="27">
        <x:f t="shared" si="16"/>
        <x:v>73.535791757049878</x:v>
      </x:c>
      <x:c r="U128" s="27">
        <x:f t="shared" si="17"/>
        <x:v>100.35936568680637</x:v>
      </x:c>
      <x:c r="V128" s="27">
        <x:f t="shared" si="18"/>
        <x:v>73.800068270183417</x:v>
      </x:c>
      <x:c r="W128" s="26">
        <x:f t="shared" si="19"/>
        <x:v>5.6598999992729659E-4</x:v>
      </x:c>
    </x:row>
    <x:row r="129">
      <x:c r="A129" s="21" t="n">
        <x:f>DATE(VALUE(RIGHT('Price History'!C136,4)),VALUE(MID('Price History'!C136,4,2)),VALUE(LEFT('Price History'!C136,2)))</x:f>
        <x:v>46006</x:v>
      </x:c>
      <x:c r="B129" s="14" t="str">
        <x:f>'Price History'!A136</x:f>
        <x:v>IPH</x:v>
      </x:c>
      <x:c r="C129" s="14" t="str">
        <x:f>'Price History'!B136</x:f>
        <x:v>IPH Limited</x:v>
      </x:c>
      <x:c r="D129" s="22" t="n">
        <x:f>'Price History'!D136</x:f>
        <x:v>3.38</x:v>
      </x:c>
      <x:c r="E129" s="22" t="n">
        <x:f>'Price History'!E136</x:f>
        <x:v>3.39</x:v>
      </x:c>
      <x:c r="F129" s="22" t="n">
        <x:f>'Price History'!F136</x:f>
        <x:v>3.3</x:v>
      </x:c>
      <x:c r="G129" s="22" t="n">
        <x:f>'Price History'!G136</x:f>
        <x:v>3.31</x:v>
      </x:c>
      <x:c r="H129" s="23" t="n">
        <x:f>'Price History'!H136</x:f>
        <x:v>1501277</x:v>
      </x:c>
      <x:c r="I129" s="24" t="n">
        <x:f>'Price History'!I136</x:f>
        <x:v>865.5</x:v>
      </x:c>
      <x:c r="J129" s="23" t="n">
        <x:f>'Price History'!J136</x:f>
        <x:v>261480659</x:v>
      </x:c>
      <x:c r="K129" s="25">
        <x:f t="shared" si="20"/>
        <x:v>-2.359882005899705E-2</x:v>
      </x:c>
      <x:c r="L129" s="25">
        <x:f t="shared" si="21"/>
        <x:v>2.359882005899705E-2</x:v>
      </x:c>
      <x:c r="M129" s="22">
        <x:f t="shared" si="12"/>
        <x:v>9.0000000000000302E-2</x:v>
      </x:c>
      <x:c r="N129" s="22">
        <x:f t="shared" si="22"/>
        <x:v>3.4854999999999996</x:v>
      </x:c>
      <x:c r="O129" s="22">
        <x:f t="shared" si="23"/>
        <x:v>3.5657999999999994</x:v>
      </x:c>
      <x:c r="P129" s="22" t="n">
        <x:f>MAX($G$10:G129)</x:f>
        <x:v>5.63</x:v>
      </x:c>
      <x:c r="Q129" s="25">
        <x:f t="shared" si="13"/>
        <x:v>-0.41207815275310833</x:v>
      </x:c>
      <x:c r="R129" s="24">
        <x:f t="shared" si="14"/>
        <x:v>865.50098128999991</x:v>
      </x:c>
      <x:c r="S129" s="26">
        <x:f t="shared" si="15"/>
        <x:v>-9.8128999991331511E-4</x:v>
      </x:c>
      <x:c r="T129" s="27">
        <x:f t="shared" si="16"/>
        <x:v>71.800433839479396</x:v>
      </x:c>
      <x:c r="U129" s="27">
        <x:f t="shared" si="17"/>
        <x:v>100.35936568680637</x:v>
      </x:c>
      <x:c r="V129" s="27">
        <x:f t="shared" si="18"/>
        <x:v>72.058346029922333</x:v>
      </x:c>
      <x:c r="W129" s="26">
        <x:f t="shared" si="19"/>
        <x:v>9.8128999991331511E-4</x:v>
      </x:c>
    </x:row>
    <x:row r="130">
      <x:c r="A130" s="21" t="n">
        <x:f>DATE(VALUE(RIGHT('Price History'!C135,4)),VALUE(MID('Price History'!C135,4,2)),VALUE(LEFT('Price History'!C135,2)))</x:f>
        <x:v>46007</x:v>
      </x:c>
      <x:c r="B130" s="14" t="str">
        <x:f>'Price History'!A135</x:f>
        <x:v>IPH</x:v>
      </x:c>
      <x:c r="C130" s="14" t="str">
        <x:f>'Price History'!B135</x:f>
        <x:v>IPH Limited</x:v>
      </x:c>
      <x:c r="D130" s="22" t="n">
        <x:f>'Price History'!D135</x:f>
        <x:v>3.3</x:v>
      </x:c>
      <x:c r="E130" s="22" t="n">
        <x:f>'Price History'!E135</x:f>
        <x:v>3.31</x:v>
      </x:c>
      <x:c r="F130" s="22" t="n">
        <x:f>'Price History'!F135</x:f>
        <x:v>3.23</x:v>
      </x:c>
      <x:c r="G130" s="22" t="n">
        <x:f>'Price History'!G135</x:f>
        <x:v>3.29</x:v>
      </x:c>
      <x:c r="H130" s="23" t="n">
        <x:f>'Price History'!H135</x:f>
        <x:v>1848979</x:v>
      </x:c>
      <x:c r="I130" s="24" t="n">
        <x:f>'Price History'!I135</x:f>
        <x:v>860.27</x:v>
      </x:c>
      <x:c r="J130" s="23" t="n">
        <x:f>'Price History'!J135</x:f>
        <x:v>261480659</x:v>
      </x:c>
      <x:c r="K130" s="25">
        <x:f t="shared" si="20"/>
        <x:v>-6.0422960725076136E-3</x:v>
      </x:c>
      <x:c r="L130" s="25">
        <x:f t="shared" si="21"/>
        <x:v>6.0422960725076136E-3</x:v>
      </x:c>
      <x:c r="M130" s="22">
        <x:f t="shared" si="12"/>
        <x:v>8.0000000000000071E-2</x:v>
      </x:c>
      <x:c r="N130" s="22">
        <x:f t="shared" si="22"/>
        <x:v>3.4705000000000004</x:v>
      </x:c>
      <x:c r="O130" s="22">
        <x:f t="shared" si="23"/>
        <x:v>3.5597999999999996</x:v>
      </x:c>
      <x:c r="P130" s="22" t="n">
        <x:f>MAX($G$10:G130)</x:f>
        <x:v>5.63</x:v>
      </x:c>
      <x:c r="Q130" s="25">
        <x:f t="shared" si="13"/>
        <x:v>-0.41563055062166965</x:v>
      </x:c>
      <x:c r="R130" s="24">
        <x:f t="shared" si="14"/>
        <x:v>860.27136811000003</x:v>
      </x:c>
      <x:c r="S130" s="26">
        <x:f t="shared" si="15"/>
        <x:v>-1.3681100000439983E-3</x:v>
      </x:c>
      <x:c r="T130" s="27">
        <x:f t="shared" si="16"/>
        <x:v>71.366594360086765</x:v>
      </x:c>
      <x:c r="U130" s="27">
        <x:f t="shared" si="17"/>
        <x:v>100.35936568680637</x:v>
      </x:c>
      <x:c r="V130" s="27">
        <x:f t="shared" si="18"/>
        <x:v>71.622915469857048</x:v>
      </x:c>
      <x:c r="W130" s="26">
        <x:f t="shared" si="19"/>
        <x:v>1.3681100000439983E-3</x:v>
      </x:c>
    </x:row>
    <x:row r="131">
      <x:c r="A131" s="21" t="n">
        <x:f>DATE(VALUE(RIGHT('Price History'!C134,4)),VALUE(MID('Price History'!C134,4,2)),VALUE(LEFT('Price History'!C134,2)))</x:f>
        <x:v>46008</x:v>
      </x:c>
      <x:c r="B131" s="14" t="str">
        <x:f>'Price History'!A134</x:f>
        <x:v>IPH</x:v>
      </x:c>
      <x:c r="C131" s="14" t="str">
        <x:f>'Price History'!B134</x:f>
        <x:v>IPH Limited</x:v>
      </x:c>
      <x:c r="D131" s="22" t="n">
        <x:f>'Price History'!D134</x:f>
        <x:v>3.25</x:v>
      </x:c>
      <x:c r="E131" s="22" t="n">
        <x:f>'Price History'!E134</x:f>
        <x:v>3.32</x:v>
      </x:c>
      <x:c r="F131" s="22" t="n">
        <x:f>'Price History'!F134</x:f>
        <x:v>3.25</x:v>
      </x:c>
      <x:c r="G131" s="22" t="n">
        <x:f>'Price History'!G134</x:f>
        <x:v>3.3</x:v>
      </x:c>
      <x:c r="H131" s="23" t="n">
        <x:f>'Price History'!H134</x:f>
        <x:v>1018689</x:v>
      </x:c>
      <x:c r="I131" s="24" t="n">
        <x:f>'Price History'!I134</x:f>
        <x:v>862.89</x:v>
      </x:c>
      <x:c r="J131" s="23" t="n">
        <x:f>'Price History'!J134</x:f>
        <x:v>261480659</x:v>
      </x:c>
      <x:c r="K131" s="25">
        <x:f t="shared" si="20"/>
        <x:v>3.0395136778114118E-3</x:v>
      </x:c>
      <x:c r="L131" s="25">
        <x:f t="shared" si="21"/>
        <x:v>3.0395136778114118E-3</x:v>
      </x:c>
      <x:c r="M131" s="22">
        <x:f t="shared" si="12"/>
        <x:v>6.999999999999984E-2</x:v>
      </x:c>
      <x:c r="N131" s="22">
        <x:f t="shared" si="22"/>
        <x:v>3.46</x:v>
      </x:c>
      <x:c r="O131" s="22">
        <x:f t="shared" si="23"/>
        <x:v>3.5533999999999999</x:v>
      </x:c>
      <x:c r="P131" s="22" t="n">
        <x:f>MAX($G$10:G131)</x:f>
        <x:v>5.63</x:v>
      </x:c>
      <x:c r="Q131" s="25">
        <x:f t="shared" si="13"/>
        <x:v>-0.41385435168738904</x:v>
      </x:c>
      <x:c r="R131" s="24">
        <x:f t="shared" si="14"/>
        <x:v>862.88617469999997</x:v>
      </x:c>
      <x:c r="S131" s="26">
        <x:f t="shared" si="15"/>
        <x:v>3.8253000000167958E-3</x:v>
      </x:c>
      <x:c r="T131" s="27">
        <x:f t="shared" si="16"/>
        <x:v>71.583514099783073</x:v>
      </x:c>
      <x:c r="U131" s="27">
        <x:f t="shared" si="17"/>
        <x:v>100.35936568680637</x:v>
      </x:c>
      <x:c r="V131" s="27">
        <x:f t="shared" si="18"/>
        <x:v>71.841047031495876</x:v>
      </x:c>
      <x:c r="W131" s="26">
        <x:f t="shared" si="19"/>
        <x:v>3.8253000000167958E-3</x:v>
      </x:c>
    </x:row>
    <x:row r="132">
      <x:c r="A132" s="21" t="n">
        <x:f>DATE(VALUE(RIGHT('Price History'!C133,4)),VALUE(MID('Price History'!C133,4,2)),VALUE(LEFT('Price History'!C133,2)))</x:f>
        <x:v>46009</x:v>
      </x:c>
      <x:c r="B132" s="14" t="str">
        <x:f>'Price History'!A133</x:f>
        <x:v>IPH</x:v>
      </x:c>
      <x:c r="C132" s="14" t="str">
        <x:f>'Price History'!B133</x:f>
        <x:v>IPH Limited</x:v>
      </x:c>
      <x:c r="D132" s="22" t="n">
        <x:f>'Price History'!D133</x:f>
        <x:v>3.29</x:v>
      </x:c>
      <x:c r="E132" s="22" t="n">
        <x:f>'Price History'!E133</x:f>
        <x:v>3.35</x:v>
      </x:c>
      <x:c r="F132" s="22" t="n">
        <x:f>'Price History'!F133</x:f>
        <x:v>3.27</x:v>
      </x:c>
      <x:c r="G132" s="22" t="n">
        <x:f>'Price History'!G133</x:f>
        <x:v>3.34</x:v>
      </x:c>
      <x:c r="H132" s="23" t="n">
        <x:f>'Price History'!H133</x:f>
        <x:v>1023705</x:v>
      </x:c>
      <x:c r="I132" s="24" t="n">
        <x:f>'Price History'!I133</x:f>
        <x:v>873.35</x:v>
      </x:c>
      <x:c r="J132" s="23" t="n">
        <x:f>'Price History'!J133</x:f>
        <x:v>261480659</x:v>
      </x:c>
      <x:c r="K132" s="25">
        <x:f t="shared" si="20"/>
        <x:v>1.2121212121212199E-2</x:v>
      </x:c>
      <x:c r="L132" s="25">
        <x:f t="shared" si="21"/>
        <x:v>1.2121212121212199E-2</x:v>
      </x:c>
      <x:c r="M132" s="22">
        <x:f t="shared" si="12"/>
        <x:v>8.0000000000000071E-2</x:v>
      </x:c>
      <x:c r="N132" s="22">
        <x:f t="shared" si="22"/>
        <x:v>3.4470000000000005</x:v>
      </x:c>
      <x:c r="O132" s="22">
        <x:f t="shared" si="23"/>
        <x:v>3.5483999999999996</x:v>
      </x:c>
      <x:c r="P132" s="22" t="n">
        <x:f>MAX($G$10:G132)</x:f>
        <x:v>5.63</x:v>
      </x:c>
      <x:c r="Q132" s="25">
        <x:f t="shared" si="13"/>
        <x:v>-0.40674955595026641</x:v>
      </x:c>
      <x:c r="R132" s="24">
        <x:f t="shared" si="14"/>
        <x:v>873.34540105999997</x:v>
      </x:c>
      <x:c r="S132" s="26">
        <x:f t="shared" si="15"/>
        <x:v>4.5989400000507885E-3</x:v>
      </x:c>
      <x:c r="T132" s="27">
        <x:f t="shared" si="16"/>
        <x:v>72.451193058568322</x:v>
      </x:c>
      <x:c r="U132" s="27">
        <x:f t="shared" si="17"/>
        <x:v>100.35936568680637</x:v>
      </x:c>
      <x:c r="V132" s="27">
        <x:f t="shared" si="18"/>
        <x:v>72.711908151626432</x:v>
      </x:c>
      <x:c r="W132" s="26">
        <x:f t="shared" si="19"/>
        <x:v>4.5989400000507885E-3</x:v>
      </x:c>
    </x:row>
    <x:row r="133">
      <x:c r="A133" s="21" t="n">
        <x:f>DATE(VALUE(RIGHT('Price History'!C132,4)),VALUE(MID('Price History'!C132,4,2)),VALUE(LEFT('Price History'!C132,2)))</x:f>
        <x:v>46010</x:v>
      </x:c>
      <x:c r="B133" s="14" t="str">
        <x:f>'Price History'!A132</x:f>
        <x:v>IPH</x:v>
      </x:c>
      <x:c r="C133" s="14" t="str">
        <x:f>'Price History'!B132</x:f>
        <x:v>IPH Limited</x:v>
      </x:c>
      <x:c r="D133" s="22" t="n">
        <x:f>'Price History'!D132</x:f>
        <x:v>3.3</x:v>
      </x:c>
      <x:c r="E133" s="22" t="n">
        <x:f>'Price History'!E132</x:f>
        <x:v>3.35</x:v>
      </x:c>
      <x:c r="F133" s="22" t="n">
        <x:f>'Price History'!F132</x:f>
        <x:v>3.28</x:v>
      </x:c>
      <x:c r="G133" s="22" t="n">
        <x:f>'Price History'!G132</x:f>
        <x:v>3.31</x:v>
      </x:c>
      <x:c r="H133" s="23" t="n">
        <x:f>'Price History'!H132</x:f>
        <x:v>9251452</x:v>
      </x:c>
      <x:c r="I133" s="24" t="n">
        <x:f>'Price History'!I132</x:f>
        <x:v>865.5</x:v>
      </x:c>
      <x:c r="J133" s="23" t="n">
        <x:f>'Price History'!J132</x:f>
        <x:v>261480659</x:v>
      </x:c>
      <x:c r="K133" s="25">
        <x:f t="shared" si="20"/>
        <x:v>-8.9820359281436168E-3</x:v>
      </x:c>
      <x:c r="L133" s="25">
        <x:f t="shared" si="21"/>
        <x:v>8.9820359281436168E-3</x:v>
      </x:c>
      <x:c r="M133" s="22">
        <x:f t="shared" si="12"/>
        <x:v>7.0000000000000284E-2</x:v>
      </x:c>
      <x:c r="N133" s="22">
        <x:f t="shared" si="22"/>
        <x:v>3.4390000000000001</x:v>
      </x:c>
      <x:c r="O133" s="22">
        <x:f t="shared" si="23"/>
        <x:v>3.5418000000000003</x:v>
      </x:c>
      <x:c r="P133" s="22" t="n">
        <x:f>MAX($G$10:G133)</x:f>
        <x:v>5.63</x:v>
      </x:c>
      <x:c r="Q133" s="25">
        <x:f t="shared" si="13"/>
        <x:v>-0.41207815275310833</x:v>
      </x:c>
      <x:c r="R133" s="24">
        <x:f t="shared" si="14"/>
        <x:v>865.50098128999991</x:v>
      </x:c>
      <x:c r="S133" s="26">
        <x:f t="shared" si="15"/>
        <x:v>-9.8128999991331511E-4</x:v>
      </x:c>
      <x:c r="T133" s="27">
        <x:f t="shared" si="16"/>
        <x:v>71.800433839479396</x:v>
      </x:c>
      <x:c r="U133" s="27">
        <x:f t="shared" si="17"/>
        <x:v>100.35936568680637</x:v>
      </x:c>
      <x:c r="V133" s="27">
        <x:f t="shared" si="18"/>
        <x:v>72.058346029922333</x:v>
      </x:c>
      <x:c r="W133" s="26">
        <x:f t="shared" si="19"/>
        <x:v>9.8128999991331511E-4</x:v>
      </x:c>
    </x:row>
    <x:row r="134">
      <x:c r="A134" s="21" t="n">
        <x:f>DATE(VALUE(RIGHT('Price History'!C131,4)),VALUE(MID('Price History'!C131,4,2)),VALUE(LEFT('Price History'!C131,2)))</x:f>
        <x:v>46013</x:v>
      </x:c>
      <x:c r="B134" s="14" t="str">
        <x:f>'Price History'!A131</x:f>
        <x:v>IPH</x:v>
      </x:c>
      <x:c r="C134" s="14" t="str">
        <x:f>'Price History'!B131</x:f>
        <x:v>IPH Limited</x:v>
      </x:c>
      <x:c r="D134" s="22" t="n">
        <x:f>'Price History'!D131</x:f>
        <x:v>3.32</x:v>
      </x:c>
      <x:c r="E134" s="22" t="n">
        <x:f>'Price History'!E131</x:f>
        <x:v>3.45</x:v>
      </x:c>
      <x:c r="F134" s="22" t="n">
        <x:f>'Price History'!F131</x:f>
        <x:v>3.32</x:v>
      </x:c>
      <x:c r="G134" s="22" t="n">
        <x:f>'Price History'!G131</x:f>
        <x:v>3.44</x:v>
      </x:c>
      <x:c r="H134" s="23" t="n">
        <x:f>'Price History'!H131</x:f>
        <x:v>1032870</x:v>
      </x:c>
      <x:c r="I134" s="24" t="n">
        <x:f>'Price History'!I131</x:f>
        <x:v>899.49</x:v>
      </x:c>
      <x:c r="J134" s="23" t="n">
        <x:f>'Price History'!J131</x:f>
        <x:v>261480659</x:v>
      </x:c>
      <x:c r="K134" s="25">
        <x:f t="shared" si="20"/>
        <x:v>3.92749244712991E-2</x:v>
      </x:c>
      <x:c r="L134" s="25">
        <x:f t="shared" si="21"/>
        <x:v>3.92749244712991E-2</x:v>
      </x:c>
      <x:c r="M134" s="22">
        <x:f t="shared" si="12"/>
        <x:v>0.13000000000000034</x:v>
      </x:c>
      <x:c r="N134" s="22">
        <x:f t="shared" si="22"/>
        <x:v>3.4355000000000002</x:v>
      </x:c>
      <x:c r="O134" s="22">
        <x:f t="shared" si="23"/>
        <x:v>3.5391999999999997</x:v>
      </x:c>
      <x:c r="P134" s="22" t="n">
        <x:f>MAX($G$10:G134)</x:f>
        <x:v>5.63</x:v>
      </x:c>
      <x:c r="Q134" s="25">
        <x:f t="shared" si="13"/>
        <x:v>-0.38898756660746003</x:v>
      </x:c>
      <x:c r="R134" s="24">
        <x:f t="shared" si="14"/>
        <x:v>899.49346696000009</x:v>
      </x:c>
      <x:c r="S134" s="26">
        <x:f t="shared" si="15"/>
        <x:v>-3.4669600000825085E-3</x:v>
      </x:c>
      <x:c r="T134" s="27">
        <x:f t="shared" si="16"/>
        <x:v>74.620390455531449</x:v>
      </x:c>
      <x:c r="U134" s="27">
        <x:f t="shared" si="17"/>
        <x:v>100.35936568680637</x:v>
      </x:c>
      <x:c r="V134" s="27">
        <x:f t="shared" si="18"/>
        <x:v>74.888228388740416</x:v>
      </x:c>
      <x:c r="W134" s="26">
        <x:f t="shared" si="19"/>
        <x:v>3.4669600000825085E-3</x:v>
      </x:c>
    </x:row>
    <x:row r="135">
      <x:c r="A135" s="21" t="n">
        <x:f>DATE(VALUE(RIGHT('Price History'!C130,4)),VALUE(MID('Price History'!C130,4,2)),VALUE(LEFT('Price History'!C130,2)))</x:f>
        <x:v>46014</x:v>
      </x:c>
      <x:c r="B135" s="14" t="str">
        <x:f>'Price History'!A130</x:f>
        <x:v>IPH</x:v>
      </x:c>
      <x:c r="C135" s="14" t="str">
        <x:f>'Price History'!B130</x:f>
        <x:v>IPH Limited</x:v>
      </x:c>
      <x:c r="D135" s="22" t="n">
        <x:f>'Price History'!D130</x:f>
        <x:v>3.43</x:v>
      </x:c>
      <x:c r="E135" s="22" t="n">
        <x:f>'Price History'!E130</x:f>
        <x:v>3.475</x:v>
      </x:c>
      <x:c r="F135" s="22" t="n">
        <x:f>'Price History'!F130</x:f>
        <x:v>3.4</x:v>
      </x:c>
      <x:c r="G135" s="22" t="n">
        <x:f>'Price History'!G130</x:f>
        <x:v>3.45</x:v>
      </x:c>
      <x:c r="H135" s="23" t="n">
        <x:f>'Price History'!H130</x:f>
        <x:v>673406</x:v>
      </x:c>
      <x:c r="I135" s="24" t="n">
        <x:f>'Price History'!I130</x:f>
        <x:v>902.11</x:v>
      </x:c>
      <x:c r="J135" s="23" t="n">
        <x:f>'Price History'!J130</x:f>
        <x:v>261480659</x:v>
      </x:c>
      <x:c r="K135" s="25">
        <x:f t="shared" si="20"/>
        <x:v>2.9069767441860517E-3</x:v>
      </x:c>
      <x:c r="L135" s="25">
        <x:f t="shared" si="21"/>
        <x:v>2.9069767441860517E-3</x:v>
      </x:c>
      <x:c r="M135" s="22">
        <x:f t="shared" si="12"/>
        <x:v>7.5000000000000178E-2</x:v>
      </x:c>
      <x:c r="N135" s="22">
        <x:f t="shared" si="22"/>
        <x:v>3.4345000000000008</x:v>
      </x:c>
      <x:c r="O135" s="22">
        <x:f t="shared" si="23"/>
        <x:v>3.5377999999999989</x:v>
      </x:c>
      <x:c r="P135" s="22" t="n">
        <x:f>MAX($G$10:G135)</x:f>
        <x:v>5.63</x:v>
      </x:c>
      <x:c r="Q135" s="25">
        <x:f t="shared" si="13"/>
        <x:v>-0.38721136767317932</x:v>
      </x:c>
      <x:c r="R135" s="24">
        <x:f t="shared" si="14"/>
        <x:v>902.10827355000004</x:v>
      </x:c>
      <x:c r="S135" s="26">
        <x:f t="shared" si="15"/>
        <x:v>1.7264499999782856E-3</x:v>
      </x:c>
      <x:c r="T135" s="27">
        <x:f t="shared" si="16"/>
        <x:v>74.837310195227772</x:v>
      </x:c>
      <x:c r="U135" s="27">
        <x:f t="shared" si="17"/>
        <x:v>100.35936568680637</x:v>
      </x:c>
      <x:c r="V135" s="27">
        <x:f t="shared" si="18"/>
        <x:v>75.106359950379243</x:v>
      </x:c>
      <x:c r="W135" s="26">
        <x:f t="shared" si="19"/>
        <x:v>1.7264499999782856E-3</x:v>
      </x:c>
    </x:row>
    <x:row r="136">
      <x:c r="A136" s="21" t="n">
        <x:f>DATE(VALUE(RIGHT('Price History'!C129,4)),VALUE(MID('Price History'!C129,4,2)),VALUE(LEFT('Price History'!C129,2)))</x:f>
        <x:v>46015</x:v>
      </x:c>
      <x:c r="B136" s="14" t="str">
        <x:f>'Price History'!A129</x:f>
        <x:v>IPH</x:v>
      </x:c>
      <x:c r="C136" s="14" t="str">
        <x:f>'Price History'!B129</x:f>
        <x:v>IPH Limited</x:v>
      </x:c>
      <x:c r="D136" s="22" t="n">
        <x:f>'Price History'!D129</x:f>
        <x:v>3.46</x:v>
      </x:c>
      <x:c r="E136" s="22" t="n">
        <x:f>'Price History'!E129</x:f>
        <x:v>3.52</x:v>
      </x:c>
      <x:c r="F136" s="22" t="n">
        <x:f>'Price History'!F129</x:f>
        <x:v>3.455</x:v>
      </x:c>
      <x:c r="G136" s="22" t="n">
        <x:f>'Price History'!G129</x:f>
        <x:v>3.49</x:v>
      </x:c>
      <x:c r="H136" s="23" t="n">
        <x:f>'Price History'!H129</x:f>
        <x:v>594212</x:v>
      </x:c>
      <x:c r="I136" s="24" t="n">
        <x:f>'Price History'!I129</x:f>
        <x:v>912.57</x:v>
      </x:c>
      <x:c r="J136" s="23" t="n">
        <x:f>'Price History'!J129</x:f>
        <x:v>261480659</x:v>
      </x:c>
      <x:c r="K136" s="25">
        <x:f t="shared" si="20"/>
        <x:v>1.1594202898550732E-2</x:v>
      </x:c>
      <x:c r="L136" s="25">
        <x:f t="shared" si="21"/>
        <x:v>1.1594202898550732E-2</x:v>
      </x:c>
      <x:c r="M136" s="22">
        <x:f t="shared" si="12"/>
        <x:v>6.4999999999999947E-2</x:v>
      </x:c>
      <x:c r="N136" s="22">
        <x:f t="shared" si="22"/>
        <x:v>3.4350000000000001</x:v>
      </x:c>
      <x:c r="O136" s="22">
        <x:f t="shared" si="23"/>
        <x:v>3.5365999999999991</x:v>
      </x:c>
      <x:c r="P136" s="22" t="n">
        <x:f>MAX($G$10:G136)</x:f>
        <x:v>5.63</x:v>
      </x:c>
      <x:c r="Q136" s="25">
        <x:f t="shared" si="13"/>
        <x:v>-0.38010657193605679</x:v>
      </x:c>
      <x:c r="R136" s="24">
        <x:f t="shared" si="14"/>
        <x:v>912.56749991000004</x:v>
      </x:c>
      <x:c r="S136" s="26">
        <x:f t="shared" si="15"/>
        <x:v>2.5000900000122783E-3</x:v>
      </x:c>
      <x:c r="T136" s="27">
        <x:f t="shared" si="16"/>
        <x:v>75.70498915401302</x:v>
      </x:c>
      <x:c r="U136" s="27">
        <x:f t="shared" si="17"/>
        <x:v>100.35936568680637</x:v>
      </x:c>
      <x:c r="V136" s="27">
        <x:f t="shared" si="18"/>
        <x:v>75.977221070509799</x:v>
      </x:c>
      <x:c r="W136" s="26">
        <x:f t="shared" si="19"/>
        <x:v>2.5000900000122783E-3</x:v>
      </x:c>
    </x:row>
    <x:row r="137">
      <x:c r="A137" s="21" t="n">
        <x:f>DATE(VALUE(RIGHT('Price History'!C128,4)),VALUE(MID('Price History'!C128,4,2)),VALUE(LEFT('Price History'!C128,2)))</x:f>
        <x:v>46020</x:v>
      </x:c>
      <x:c r="B137" s="14" t="str">
        <x:f>'Price History'!A128</x:f>
        <x:v>IPH</x:v>
      </x:c>
      <x:c r="C137" s="14" t="str">
        <x:f>'Price History'!B128</x:f>
        <x:v>IPH Limited</x:v>
      </x:c>
      <x:c r="D137" s="22" t="n">
        <x:f>'Price History'!D128</x:f>
        <x:v>3.52</x:v>
      </x:c>
      <x:c r="E137" s="22" t="n">
        <x:f>'Price History'!E128</x:f>
        <x:v>3.56</x:v>
      </x:c>
      <x:c r="F137" s="22" t="n">
        <x:f>'Price History'!F128</x:f>
        <x:v>3.49</x:v>
      </x:c>
      <x:c r="G137" s="22" t="n">
        <x:f>'Price History'!G128</x:f>
        <x:v>3.54</x:v>
      </x:c>
      <x:c r="H137" s="23" t="n">
        <x:f>'Price History'!H128</x:f>
        <x:v>889143</x:v>
      </x:c>
      <x:c r="I137" s="24" t="n">
        <x:f>'Price History'!I128</x:f>
        <x:v>925.64</x:v>
      </x:c>
      <x:c r="J137" s="23" t="n">
        <x:f>'Price History'!J128</x:f>
        <x:v>261480659</x:v>
      </x:c>
      <x:c r="K137" s="25">
        <x:f t="shared" si="20"/>
        <x:v>1.4326647564469885E-2</x:v>
      </x:c>
      <x:c r="L137" s="25">
        <x:f t="shared" si="21"/>
        <x:v>1.4326647564469885E-2</x:v>
      </x:c>
      <x:c r="M137" s="22">
        <x:f t="shared" si="12"/>
        <x:v>6.999999999999984E-2</x:v>
      </x:c>
      <x:c r="N137" s="22">
        <x:f t="shared" si="22"/>
        <x:v>3.4380000000000002</x:v>
      </x:c>
      <x:c r="O137" s="22">
        <x:f t="shared" si="23"/>
        <x:v>3.5365999999999991</x:v>
      </x:c>
      <x:c r="P137" s="22" t="n">
        <x:f>MAX($G$10:G137)</x:f>
        <x:v>5.63</x:v>
      </x:c>
      <x:c r="Q137" s="25">
        <x:f t="shared" si="13"/>
        <x:v>-0.37122557726465366</x:v>
      </x:c>
      <x:c r="R137" s="24">
        <x:f t="shared" si="14"/>
        <x:v>925.64153285999998</x:v>
      </x:c>
      <x:c r="S137" s="26">
        <x:f t="shared" si="15"/>
        <x:v>-1.5328599999975268E-3</x:v>
      </x:c>
      <x:c r="T137" s="27">
        <x:f t="shared" si="16"/>
        <x:v>76.789587852494563</x:v>
      </x:c>
      <x:c r="U137" s="27">
        <x:f t="shared" si="17"/>
        <x:v>100.35936568680637</x:v>
      </x:c>
      <x:c r="V137" s="27">
        <x:f t="shared" si="18"/>
        <x:v>77.065381189066784</x:v>
      </x:c>
      <x:c r="W137" s="26">
        <x:f t="shared" si="19"/>
        <x:v>1.5328599999975268E-3</x:v>
      </x:c>
    </x:row>
    <x:row r="138">
      <x:c r="A138" s="21" t="n">
        <x:f>DATE(VALUE(RIGHT('Price History'!C127,4)),VALUE(MID('Price History'!C127,4,2)),VALUE(LEFT('Price History'!C127,2)))</x:f>
        <x:v>46021</x:v>
      </x:c>
      <x:c r="B138" s="14" t="str">
        <x:f>'Price History'!A127</x:f>
        <x:v>IPH</x:v>
      </x:c>
      <x:c r="C138" s="14" t="str">
        <x:f>'Price History'!B127</x:f>
        <x:v>IPH Limited</x:v>
      </x:c>
      <x:c r="D138" s="22" t="n">
        <x:f>'Price History'!D127</x:f>
        <x:v>3.52</x:v>
      </x:c>
      <x:c r="E138" s="22" t="n">
        <x:f>'Price History'!E127</x:f>
        <x:v>3.575</x:v>
      </x:c>
      <x:c r="F138" s="22" t="n">
        <x:f>'Price History'!F127</x:f>
        <x:v>3.515</x:v>
      </x:c>
      <x:c r="G138" s="22" t="n">
        <x:f>'Price History'!G127</x:f>
        <x:v>3.52</x:v>
      </x:c>
      <x:c r="H138" s="23" t="n">
        <x:f>'Price History'!H127</x:f>
        <x:v>1108925</x:v>
      </x:c>
      <x:c r="I138" s="24" t="n">
        <x:f>'Price History'!I127</x:f>
        <x:v>920.41</x:v>
      </x:c>
      <x:c r="J138" s="23" t="n">
        <x:f>'Price History'!J127</x:f>
        <x:v>261480659</x:v>
      </x:c>
      <x:c r="K138" s="25">
        <x:f t="shared" si="20"/>
        <x:v>-5.6497175141243527E-3</x:v>
      </x:c>
      <x:c r="L138" s="25">
        <x:f t="shared" si="21"/>
        <x:v>5.6497175141243527E-3</x:v>
      </x:c>
      <x:c r="M138" s="22" t="n">
        <x:f t="shared" ref="M138:M201" si="24">E138-F138</x:f>
        <x:v>0.06000000000000005</x:v>
      </x:c>
      <x:c r="N138" s="22">
        <x:f t="shared" si="22"/>
        <x:v>3.4380000000000002</x:v>
      </x:c>
      <x:c r="O138" s="22">
        <x:f t="shared" si="23"/>
        <x:v>3.5365999999999991</x:v>
      </x:c>
      <x:c r="P138" s="22" t="n">
        <x:f>MAX($G$10:G138)</x:f>
        <x:v>5.63</x:v>
      </x:c>
      <x:c r="Q138" s="25" t="n">
        <x:f t="shared" ref="Q138:Q201" si="25">G138/P138-1</x:f>
        <x:v>-0.37477797513321487</x:v>
      </x:c>
      <x:c r="R138" s="24" t="n">
        <x:f t="shared" ref="R138:R201" si="26">G138*J138/1000000</x:f>
        <x:v>920.41191968</x:v>
      </x:c>
      <x:c r="S138" s="26" t="n">
        <x:f t="shared" ref="S138:S201" si="27">I138-R138</x:f>
        <x:v>-0.001919680000014523</x:v>
      </x:c>
      <x:c r="T138" s="27" t="n">
        <x:f t="shared" ref="T138:T201" si="28">G138/$G$10*100</x:f>
        <x:v>76.35574837310195</x:v>
      </x:c>
      <x:c r="U138" s="27" t="n">
        <x:f t="shared" ref="U138:U201" si="29">J138/$J$10*100</x:f>
        <x:v>100.35936568680637</x:v>
      </x:c>
      <x:c r="V138" s="27" t="n">
        <x:f t="shared" ref="V138:V201" si="30">I138/$I$10*100</x:f>
        <x:v>76.62995062900151</x:v>
      </x:c>
      <x:c r="W138" s="26" t="n">
        <x:f t="shared" ref="W138:W201" si="31">ABS(S138)</x:f>
        <x:v>0.001919680000014523</x:v>
      </x:c>
    </x:row>
    <x:row r="139">
      <x:c r="A139" s="21" t="n">
        <x:f>DATE(VALUE(RIGHT('Price History'!C126,4)),VALUE(MID('Price History'!C126,4,2)),VALUE(LEFT('Price History'!C126,2)))</x:f>
        <x:v>46022</x:v>
      </x:c>
      <x:c r="B139" s="14" t="str">
        <x:f>'Price History'!A126</x:f>
        <x:v>IPH</x:v>
      </x:c>
      <x:c r="C139" s="14" t="str">
        <x:f>'Price History'!B126</x:f>
        <x:v>IPH Limited</x:v>
      </x:c>
      <x:c r="D139" s="22" t="n">
        <x:f>'Price History'!D126</x:f>
        <x:v>3.55</x:v>
      </x:c>
      <x:c r="E139" s="22" t="n">
        <x:f>'Price History'!E126</x:f>
        <x:v>3.56</x:v>
      </x:c>
      <x:c r="F139" s="22" t="n">
        <x:f>'Price History'!F126</x:f>
        <x:v>3.52</x:v>
      </x:c>
      <x:c r="G139" s="22" t="n">
        <x:f>'Price History'!G126</x:f>
        <x:v>3.52</x:v>
      </x:c>
      <x:c r="H139" s="23" t="n">
        <x:f>'Price History'!H126</x:f>
        <x:v>491442</x:v>
      </x:c>
      <x:c r="I139" s="24" t="n">
        <x:f>'Price History'!I126</x:f>
        <x:v>920.41</x:v>
      </x:c>
      <x:c r="J139" s="23" t="n">
        <x:f>'Price History'!J126</x:f>
        <x:v>261480659</x:v>
      </x:c>
      <x:c r="K139" s="25" t="n">
        <x:f t="shared" ref="K139:K202" si="32">IFERROR(G139/G138-1,"")</x:f>
        <x:v>0</x:v>
      </x:c>
      <x:c r="L139" s="25" t="n">
        <x:f t="shared" ref="L139:L202" si="33">ABS(K139)</x:f>
        <x:v>0</x:v>
      </x:c>
      <x:c r="M139" s="22">
        <x:f t="shared" si="24"/>
        <x:v>4.0000000000000036E-2</x:v>
      </x:c>
      <x:c r="N139" s="22">
        <x:f t="shared" si="22"/>
        <x:v>3.4354999999999998</x:v>
      </x:c>
      <x:c r="O139" s="22">
        <x:f t="shared" si="23"/>
        <x:v>3.5373999999999994</x:v>
      </x:c>
      <x:c r="P139" s="22" t="n">
        <x:f>MAX($G$10:G139)</x:f>
        <x:v>5.63</x:v>
      </x:c>
      <x:c r="Q139" s="25">
        <x:f t="shared" si="25"/>
        <x:v>-0.37477797513321487</x:v>
      </x:c>
      <x:c r="R139" s="24">
        <x:f t="shared" si="26"/>
        <x:v>920.41191967999998</x:v>
      </x:c>
      <x:c r="S139" s="26">
        <x:f t="shared" si="27"/>
        <x:v>-1.9196800000145231E-3</x:v>
      </x:c>
      <x:c r="T139" s="27">
        <x:f t="shared" si="28"/>
        <x:v>76.355748373101946</x:v>
      </x:c>
      <x:c r="U139" s="27">
        <x:f t="shared" si="29"/>
        <x:v>100.35936568680637</x:v>
      </x:c>
      <x:c r="V139" s="27">
        <x:f t="shared" si="30"/>
        <x:v>76.629950629001513</x:v>
      </x:c>
      <x:c r="W139" s="26">
        <x:f t="shared" si="31"/>
        <x:v>1.9196800000145231E-3</x:v>
      </x:c>
    </x:row>
    <x:row r="140">
      <x:c r="A140" s="21" t="n">
        <x:f>DATE(VALUE(RIGHT('Price History'!C125,4)),VALUE(MID('Price History'!C125,4,2)),VALUE(LEFT('Price History'!C125,2)))</x:f>
        <x:v>46024</x:v>
      </x:c>
      <x:c r="B140" s="14" t="str">
        <x:f>'Price History'!A125</x:f>
        <x:v>IPH</x:v>
      </x:c>
      <x:c r="C140" s="14" t="str">
        <x:f>'Price History'!B125</x:f>
        <x:v>IPH Limited</x:v>
      </x:c>
      <x:c r="D140" s="22" t="n">
        <x:f>'Price History'!D125</x:f>
        <x:v>3.54</x:v>
      </x:c>
      <x:c r="E140" s="22" t="n">
        <x:f>'Price History'!E125</x:f>
        <x:v>3.62</x:v>
      </x:c>
      <x:c r="F140" s="22" t="n">
        <x:f>'Price History'!F125</x:f>
        <x:v>3.53</x:v>
      </x:c>
      <x:c r="G140" s="22" t="n">
        <x:f>'Price History'!G125</x:f>
        <x:v>3.59</x:v>
      </x:c>
      <x:c r="H140" s="23" t="n">
        <x:f>'Price History'!H125</x:f>
        <x:v>735363</x:v>
      </x:c>
      <x:c r="I140" s="24" t="n">
        <x:f>'Price History'!I125</x:f>
        <x:v>938.72</x:v>
      </x:c>
      <x:c r="J140" s="23" t="n">
        <x:f>'Price History'!J125</x:f>
        <x:v>261480659</x:v>
      </x:c>
      <x:c r="K140" s="25">
        <x:f t="shared" si="32"/>
        <x:v>1.9886363636363535E-2</x:v>
      </x:c>
      <x:c r="L140" s="25">
        <x:f t="shared" si="33"/>
        <x:v>1.9886363636363535E-2</x:v>
      </x:c>
      <x:c r="M140" s="22">
        <x:f t="shared" si="24"/>
        <x:v>9.0000000000000302E-2</x:v>
      </x:c>
      <x:c r="N140" s="22">
        <x:f t="shared" si="22"/>
        <x:v>3.4360000000000008</x:v>
      </x:c>
      <x:c r="O140" s="22">
        <x:f t="shared" si="23"/>
        <x:v>3.5387999999999993</x:v>
      </x:c>
      <x:c r="P140" s="22" t="n">
        <x:f>MAX($G$10:G140)</x:f>
        <x:v>5.63</x:v>
      </x:c>
      <x:c r="Q140" s="25">
        <x:f t="shared" si="25"/>
        <x:v>-0.36234458259325042</x:v>
      </x:c>
      <x:c r="R140" s="24">
        <x:f t="shared" si="26"/>
        <x:v>938.71556580999993</x:v>
      </x:c>
      <x:c r="S140" s="26">
        <x:f t="shared" si="27"/>
        <x:v>4.4341900000972601E-3</x:v>
      </x:c>
      <x:c r="T140" s="27">
        <x:f t="shared" si="28"/>
        <x:v>77.874186550976134</x:v>
      </x:c>
      <x:c r="U140" s="27">
        <x:f t="shared" si="29"/>
        <x:v>100.35936568680637</x:v>
      </x:c>
      <x:c r="V140" s="27">
        <x:f t="shared" si="30"/>
        <x:v>78.154373870836153</x:v>
      </x:c>
      <x:c r="W140" s="26">
        <x:f t="shared" si="31"/>
        <x:v>4.4341900000972601E-3</x:v>
      </x:c>
    </x:row>
    <x:row r="141">
      <x:c r="A141" s="21" t="n">
        <x:f>DATE(VALUE(RIGHT('Price History'!C124,4)),VALUE(MID('Price History'!C124,4,2)),VALUE(LEFT('Price History'!C124,2)))</x:f>
        <x:v>46027</x:v>
      </x:c>
      <x:c r="B141" s="14" t="str">
        <x:f>'Price History'!A124</x:f>
        <x:v>IPH</x:v>
      </x:c>
      <x:c r="C141" s="14" t="str">
        <x:f>'Price History'!B124</x:f>
        <x:v>IPH Limited</x:v>
      </x:c>
      <x:c r="D141" s="22" t="n">
        <x:f>'Price History'!D124</x:f>
        <x:v>3.62</x:v>
      </x:c>
      <x:c r="E141" s="22" t="n">
        <x:f>'Price History'!E124</x:f>
        <x:v>3.655</x:v>
      </x:c>
      <x:c r="F141" s="22" t="n">
        <x:f>'Price History'!F124</x:f>
        <x:v>3.535</x:v>
      </x:c>
      <x:c r="G141" s="22" t="n">
        <x:f>'Price History'!G124</x:f>
        <x:v>3.55</x:v>
      </x:c>
      <x:c r="H141" s="23" t="n">
        <x:f>'Price History'!H124</x:f>
        <x:v>1370124</x:v>
      </x:c>
      <x:c r="I141" s="24" t="n">
        <x:f>'Price History'!I124</x:f>
        <x:v>928.26</x:v>
      </x:c>
      <x:c r="J141" s="23" t="n">
        <x:f>'Price History'!J124</x:f>
        <x:v>261480659</x:v>
      </x:c>
      <x:c r="K141" s="25">
        <x:f t="shared" si="32"/>
        <x:v>-1.1142061281337101E-2</x:v>
      </x:c>
      <x:c r="L141" s="25">
        <x:f t="shared" si="33"/>
        <x:v>1.1142061281337101E-2</x:v>
      </x:c>
      <x:c r="M141" s="22">
        <x:f t="shared" si="24"/>
        <x:v>0.11999999999999966</x:v>
      </x:c>
      <x:c r="N141" s="22">
        <x:f t="shared" si="22"/>
        <x:v>3.4390000000000009</x:v>
      </x:c>
      <x:c r="O141" s="22">
        <x:f t="shared" si="23"/>
        <x:v>3.5394000000000001</x:v>
      </x:c>
      <x:c r="P141" s="22" t="n">
        <x:f>MAX($G$10:G141)</x:f>
        <x:v>5.63</x:v>
      </x:c>
      <x:c r="Q141" s="25">
        <x:f t="shared" si="25"/>
        <x:v>-0.36944937833037306</x:v>
      </x:c>
      <x:c r="R141" s="24">
        <x:f t="shared" si="26"/>
        <x:v>928.25633944999993</x:v>
      </x:c>
      <x:c r="S141" s="26">
        <x:f t="shared" si="27"/>
        <x:v>3.6605500000632674E-3</x:v>
      </x:c>
      <x:c r="T141" s="27">
        <x:f t="shared" si="28"/>
        <x:v>77.006507592190871</x:v>
      </x:c>
      <x:c r="U141" s="27">
        <x:f t="shared" si="29"/>
        <x:v>100.35936568680637</x:v>
      </x:c>
      <x:c r="V141" s="27">
        <x:f t="shared" si="30"/>
        <x:v>77.283512750705611</x:v>
      </x:c>
      <x:c r="W141" s="26">
        <x:f t="shared" si="31"/>
        <x:v>3.6605500000632674E-3</x:v>
      </x:c>
    </x:row>
    <x:row r="142">
      <x:c r="A142" s="21" t="n">
        <x:f>DATE(VALUE(RIGHT('Price History'!C123,4)),VALUE(MID('Price History'!C123,4,2)),VALUE(LEFT('Price History'!C123,2)))</x:f>
        <x:v>46028</x:v>
      </x:c>
      <x:c r="B142" s="14" t="str">
        <x:f>'Price History'!A123</x:f>
        <x:v>IPH</x:v>
      </x:c>
      <x:c r="C142" s="14" t="str">
        <x:f>'Price History'!B123</x:f>
        <x:v>IPH Limited</x:v>
      </x:c>
      <x:c r="D142" s="22" t="n">
        <x:f>'Price History'!D123</x:f>
        <x:v>3.55</x:v>
      </x:c>
      <x:c r="E142" s="22" t="n">
        <x:f>'Price History'!E123</x:f>
        <x:v>3.57</x:v>
      </x:c>
      <x:c r="F142" s="22" t="n">
        <x:f>'Price History'!F123</x:f>
        <x:v>3.52</x:v>
      </x:c>
      <x:c r="G142" s="22" t="n">
        <x:f>'Price History'!G123</x:f>
        <x:v>3.53</x:v>
      </x:c>
      <x:c r="H142" s="23" t="n">
        <x:f>'Price History'!H123</x:f>
        <x:v>863767</x:v>
      </x:c>
      <x:c r="I142" s="24" t="n">
        <x:f>'Price History'!I123</x:f>
        <x:v>923.03</x:v>
      </x:c>
      <x:c r="J142" s="23" t="n">
        <x:f>'Price History'!J123</x:f>
        <x:v>261480659</x:v>
      </x:c>
      <x:c r="K142" s="25">
        <x:f t="shared" si="32"/>
        <x:v>-5.6338028169014009E-3</x:v>
      </x:c>
      <x:c r="L142" s="25">
        <x:f t="shared" si="33"/>
        <x:v>5.6338028169014009E-3</x:v>
      </x:c>
      <x:c r="M142" s="22">
        <x:f t="shared" si="24"/>
        <x:v>4.9999999999999822E-2</x:v>
      </x:c>
      <x:c r="N142" s="22">
        <x:f t="shared" si="22"/>
        <x:v>3.4425000000000003</x:v>
      </x:c>
      <x:c r="O142" s="22">
        <x:f t="shared" si="23"/>
        <x:v>3.5382000000000007</x:v>
      </x:c>
      <x:c r="P142" s="22" t="n">
        <x:f>MAX($G$10:G142)</x:f>
        <x:v>5.63</x:v>
      </x:c>
      <x:c r="Q142" s="25">
        <x:f t="shared" si="25"/>
        <x:v>-0.37300177619893427</x:v>
      </x:c>
      <x:c r="R142" s="24">
        <x:f t="shared" si="26"/>
        <x:v>923.02672626999993</x:v>
      </x:c>
      <x:c r="S142" s="26">
        <x:f t="shared" si="27"/>
        <x:v>3.273730000046271E-3</x:v>
      </x:c>
      <x:c r="T142" s="27">
        <x:f t="shared" si="28"/>
        <x:v>76.572668112798254</x:v>
      </x:c>
      <x:c r="U142" s="27">
        <x:f t="shared" si="29"/>
        <x:v>100.35936568680637</x:v>
      </x:c>
      <x:c r="V142" s="27">
        <x:f t="shared" si="30"/>
        <x:v>76.848082190640326</x:v>
      </x:c>
      <x:c r="W142" s="26">
        <x:f t="shared" si="31"/>
        <x:v>3.273730000046271E-3</x:v>
      </x:c>
    </x:row>
    <x:row r="143">
      <x:c r="A143" s="21" t="n">
        <x:f>DATE(VALUE(RIGHT('Price History'!C122,4)),VALUE(MID('Price History'!C122,4,2)),VALUE(LEFT('Price History'!C122,2)))</x:f>
        <x:v>46029</x:v>
      </x:c>
      <x:c r="B143" s="14" t="str">
        <x:f>'Price History'!A122</x:f>
        <x:v>IPH</x:v>
      </x:c>
      <x:c r="C143" s="14" t="str">
        <x:f>'Price History'!B122</x:f>
        <x:v>IPH Limited</x:v>
      </x:c>
      <x:c r="D143" s="22" t="n">
        <x:f>'Price History'!D122</x:f>
        <x:v>3.55</x:v>
      </x:c>
      <x:c r="E143" s="22" t="n">
        <x:f>'Price History'!E122</x:f>
        <x:v>3.6</x:v>
      </x:c>
      <x:c r="F143" s="22" t="n">
        <x:f>'Price History'!F122</x:f>
        <x:v>3.54</x:v>
      </x:c>
      <x:c r="G143" s="22" t="n">
        <x:f>'Price History'!G122</x:f>
        <x:v>3.6</x:v>
      </x:c>
      <x:c r="H143" s="23" t="n">
        <x:f>'Price History'!H122</x:f>
        <x:v>883353</x:v>
      </x:c>
      <x:c r="I143" s="24" t="n">
        <x:f>'Price History'!I122</x:f>
        <x:v>941.33</x:v>
      </x:c>
      <x:c r="J143" s="23" t="n">
        <x:f>'Price History'!J122</x:f>
        <x:v>261480659</x:v>
      </x:c>
      <x:c r="K143" s="25">
        <x:f t="shared" si="32"/>
        <x:v>1.9830028328611915E-2</x:v>
      </x:c>
      <x:c r="L143" s="25">
        <x:f t="shared" si="33"/>
        <x:v>1.9830028328611915E-2</x:v>
      </x:c>
      <x:c r="M143" s="22">
        <x:f t="shared" si="24"/>
        <x:v>6.0000000000000053E-2</x:v>
      </x:c>
      <x:c r="N143" s="22">
        <x:f t="shared" si="22"/>
        <x:v>3.4490000000000003</x:v>
      </x:c>
      <x:c r="O143" s="22">
        <x:f t="shared" si="23"/>
        <x:v>3.5366000000000004</x:v>
      </x:c>
      <x:c r="P143" s="22" t="n">
        <x:f>MAX($G$10:G143)</x:f>
        <x:v>5.63</x:v>
      </x:c>
      <x:c r="Q143" s="25">
        <x:f t="shared" si="25"/>
        <x:v>-0.36056838365896982</x:v>
      </x:c>
      <x:c r="R143" s="24">
        <x:f t="shared" si="26"/>
        <x:v>941.33037239999999</x:v>
      </x:c>
      <x:c r="S143" s="26">
        <x:f t="shared" si="27"/>
        <x:v>-3.7239999994653772E-4</x:v>
      </x:c>
      <x:c r="T143" s="27">
        <x:f t="shared" si="28"/>
        <x:v>78.091106290672457</x:v>
      </x:c>
      <x:c r="U143" s="27">
        <x:f t="shared" si="29"/>
        <x:v>100.35936568680637</x:v>
      </x:c>
      <x:c r="V143" s="27">
        <x:f t="shared" si="30"/>
        <x:v>78.371672869262611</x:v>
      </x:c>
      <x:c r="W143" s="26">
        <x:f t="shared" si="31"/>
        <x:v>3.7239999994653772E-4</x:v>
      </x:c>
    </x:row>
    <x:row r="144">
      <x:c r="A144" s="21" t="n">
        <x:f>DATE(VALUE(RIGHT('Price History'!C121,4)),VALUE(MID('Price History'!C121,4,2)),VALUE(LEFT('Price History'!C121,2)))</x:f>
        <x:v>46030</x:v>
      </x:c>
      <x:c r="B144" s="14" t="str">
        <x:f>'Price History'!A121</x:f>
        <x:v>IPH</x:v>
      </x:c>
      <x:c r="C144" s="14" t="str">
        <x:f>'Price History'!B121</x:f>
        <x:v>IPH Limited</x:v>
      </x:c>
      <x:c r="D144" s="22" t="n">
        <x:f>'Price History'!D121</x:f>
        <x:v>3.62</x:v>
      </x:c>
      <x:c r="E144" s="22" t="n">
        <x:f>'Price History'!E121</x:f>
        <x:v>3.62</x:v>
      </x:c>
      <x:c r="F144" s="22" t="n">
        <x:f>'Price History'!F121</x:f>
        <x:v>3.57</x:v>
      </x:c>
      <x:c r="G144" s="22" t="n">
        <x:f>'Price History'!G121</x:f>
        <x:v>3.61</x:v>
      </x:c>
      <x:c r="H144" s="23" t="n">
        <x:f>'Price History'!H121</x:f>
        <x:v>770199</x:v>
      </x:c>
      <x:c r="I144" s="24" t="n">
        <x:f>'Price History'!I121</x:f>
        <x:v>943.95</x:v>
      </x:c>
      <x:c r="J144" s="23" t="n">
        <x:f>'Price History'!J121</x:f>
        <x:v>261480659</x:v>
      </x:c>
      <x:c r="K144" s="25">
        <x:f t="shared" si="32"/>
        <x:v>2.7777777777777679E-3</x:v>
      </x:c>
      <x:c r="L144" s="25">
        <x:f t="shared" si="33"/>
        <x:v>2.7777777777777679E-3</x:v>
      </x:c>
      <x:c r="M144" s="22">
        <x:f t="shared" si="24"/>
        <x:v>5.0000000000000266E-2</x:v>
      </x:c>
      <x:c r="N144" s="22">
        <x:f t="shared" si="22"/>
        <x:v>3.4539999999999997</x:v>
      </x:c>
      <x:c r="O144" s="22">
        <x:f t="shared" si="23"/>
        <x:v>3.5330000000000008</x:v>
      </x:c>
      <x:c r="P144" s="22" t="n">
        <x:f>MAX($G$10:G144)</x:f>
        <x:v>5.63</x:v>
      </x:c>
      <x:c r="Q144" s="25">
        <x:f t="shared" si="25"/>
        <x:v>-0.35879218472468921</x:v>
      </x:c>
      <x:c r="R144" s="24">
        <x:f t="shared" si="26"/>
        <x:v>943.94517899000004</x:v>
      </x:c>
      <x:c r="S144" s="26">
        <x:f t="shared" si="27"/>
        <x:v>4.8210100000005696E-3</x:v>
      </x:c>
      <x:c r="T144" s="27">
        <x:f t="shared" si="28"/>
        <x:v>78.308026030368765</x:v>
      </x:c>
      <x:c r="U144" s="27">
        <x:f t="shared" si="29"/>
        <x:v>100.35936568680637</x:v>
      </x:c>
      <x:c r="V144" s="27">
        <x:f t="shared" si="30"/>
        <x:v>78.589804430901424</x:v>
      </x:c>
      <x:c r="W144" s="26">
        <x:f t="shared" si="31"/>
        <x:v>4.8210100000005696E-3</x:v>
      </x:c>
    </x:row>
    <x:row r="145">
      <x:c r="A145" s="21" t="n">
        <x:f>DATE(VALUE(RIGHT('Price History'!C120,4)),VALUE(MID('Price History'!C120,4,2)),VALUE(LEFT('Price History'!C120,2)))</x:f>
        <x:v>46031</x:v>
      </x:c>
      <x:c r="B145" s="14" t="str">
        <x:f>'Price History'!A120</x:f>
        <x:v>IPH</x:v>
      </x:c>
      <x:c r="C145" s="14" t="str">
        <x:f>'Price History'!B120</x:f>
        <x:v>IPH Limited</x:v>
      </x:c>
      <x:c r="D145" s="22" t="n">
        <x:f>'Price History'!D120</x:f>
        <x:v>3.63</x:v>
      </x:c>
      <x:c r="E145" s="22" t="n">
        <x:f>'Price History'!E120</x:f>
        <x:v>3.68</x:v>
      </x:c>
      <x:c r="F145" s="22" t="n">
        <x:f>'Price History'!F120</x:f>
        <x:v>3.62</x:v>
      </x:c>
      <x:c r="G145" s="22" t="n">
        <x:f>'Price History'!G120</x:f>
        <x:v>3.67</x:v>
      </x:c>
      <x:c r="H145" s="23" t="n">
        <x:f>'Price History'!H120</x:f>
        <x:v>735411</x:v>
      </x:c>
      <x:c r="I145" s="24" t="n">
        <x:f>'Price History'!I120</x:f>
        <x:v>959.63</x:v>
      </x:c>
      <x:c r="J145" s="23" t="n">
        <x:f>'Price History'!J120</x:f>
        <x:v>261480659</x:v>
      </x:c>
      <x:c r="K145" s="25">
        <x:f t="shared" si="32"/>
        <x:v>1.6620498614958512E-2</x:v>
      </x:c>
      <x:c r="L145" s="25">
        <x:f t="shared" si="33"/>
        <x:v>1.6620498614958512E-2</x:v>
      </x:c>
      <x:c r="M145" s="22">
        <x:f t="shared" si="24"/>
        <x:v>6.0000000000000053E-2</x:v>
      </x:c>
      <x:c r="N145" s="22">
        <x:f t="shared" si="22"/>
        <x:v>3.464500000000001</x:v>
      </x:c>
      <x:c r="O145" s="22">
        <x:f t="shared" si="23"/>
        <x:v>3.5320000000000005</x:v>
      </x:c>
      <x:c r="P145" s="22" t="n">
        <x:f>MAX($G$10:G145)</x:f>
        <x:v>5.63</x:v>
      </x:c>
      <x:c r="Q145" s="25">
        <x:f t="shared" si="25"/>
        <x:v>-0.34813499111900537</x:v>
      </x:c>
      <x:c r="R145" s="24">
        <x:f t="shared" si="26"/>
        <x:v>959.63401852999993</x:v>
      </x:c>
      <x:c r="S145" s="26">
        <x:f t="shared" si="27"/>
        <x:v>-4.0185299999393465E-3</x:v>
      </x:c>
      <x:c r="T145" s="27">
        <x:f t="shared" si="28"/>
        <x:v>79.60954446854663</x:v>
      </x:c>
      <x:c r="U145" s="27">
        <x:f t="shared" si="29"/>
        <x:v>100.35936568680637</x:v>
      </x:c>
      <x:c r="V145" s="27">
        <x:f t="shared" si="30"/>
        <x:v>79.89526354788488</x:v>
      </x:c>
      <x:c r="W145" s="26">
        <x:f t="shared" si="31"/>
        <x:v>4.0185299999393465E-3</x:v>
      </x:c>
    </x:row>
    <x:row r="146">
      <x:c r="A146" s="21" t="n">
        <x:f>DATE(VALUE(RIGHT('Price History'!C119,4)),VALUE(MID('Price History'!C119,4,2)),VALUE(LEFT('Price History'!C119,2)))</x:f>
        <x:v>46034</x:v>
      </x:c>
      <x:c r="B146" s="14" t="str">
        <x:f>'Price History'!A119</x:f>
        <x:v>IPH</x:v>
      </x:c>
      <x:c r="C146" s="14" t="str">
        <x:f>'Price History'!B119</x:f>
        <x:v>IPH Limited</x:v>
      </x:c>
      <x:c r="D146" s="22" t="n">
        <x:f>'Price History'!D119</x:f>
        <x:v>3.67</x:v>
      </x:c>
      <x:c r="E146" s="22" t="n">
        <x:f>'Price History'!E119</x:f>
        <x:v>3.82</x:v>
      </x:c>
      <x:c r="F146" s="22" t="n">
        <x:f>'Price History'!F119</x:f>
        <x:v>3.67</x:v>
      </x:c>
      <x:c r="G146" s="22" t="n">
        <x:f>'Price History'!G119</x:f>
        <x:v>3.75</x:v>
      </x:c>
      <x:c r="H146" s="23" t="n">
        <x:f>'Price History'!H119</x:f>
        <x:v>2457995</x:v>
      </x:c>
      <x:c r="I146" s="24" t="n">
        <x:f>'Price History'!I119</x:f>
        <x:v>980.55</x:v>
      </x:c>
      <x:c r="J146" s="23" t="n">
        <x:f>'Price History'!J119</x:f>
        <x:v>261480659</x:v>
      </x:c>
      <x:c r="K146" s="25">
        <x:f t="shared" si="32"/>
        <x:v>2.1798365122615904E-2</x:v>
      </x:c>
      <x:c r="L146" s="25">
        <x:f t="shared" si="33"/>
        <x:v>2.1798365122615904E-2</x:v>
      </x:c>
      <x:c r="M146" s="22">
        <x:f t="shared" si="24"/>
        <x:v>0.14999999999999991</x:v>
      </x:c>
      <x:c r="N146" s="22">
        <x:f t="shared" si="22"/>
        <x:v>3.4810000000000003</x:v>
      </x:c>
      <x:c r="O146" s="22">
        <x:f t="shared" si="23"/>
        <x:v>3.5338000000000007</x:v>
      </x:c>
      <x:c r="P146" s="22" t="n">
        <x:f>MAX($G$10:G146)</x:f>
        <x:v>5.63</x:v>
      </x:c>
      <x:c r="Q146" s="25">
        <x:f t="shared" si="25"/>
        <x:v>-0.3339253996447602</x:v>
      </x:c>
      <x:c r="R146" s="24">
        <x:f t="shared" si="26"/>
        <x:v>980.55247125000005</x:v>
      </x:c>
      <x:c r="S146" s="26">
        <x:f t="shared" si="27"/>
        <x:v>-2.4712500000987347E-3</x:v>
      </x:c>
      <x:c r="T146" s="27">
        <x:f t="shared" si="28"/>
        <x:v>81.344902386117141</x:v>
      </x:c>
      <x:c r="U146" s="27">
        <x:f t="shared" si="29"/>
        <x:v>100.35936568680637</x:v>
      </x:c>
      <x:c r="V146" s="27">
        <x:f t="shared" si="30"/>
        <x:v>81.636985788145964</x:v>
      </x:c>
      <x:c r="W146" s="26">
        <x:f t="shared" si="31"/>
        <x:v>2.4712500000987347E-3</x:v>
      </x:c>
    </x:row>
    <x:row r="147">
      <x:c r="A147" s="21" t="n">
        <x:f>DATE(VALUE(RIGHT('Price History'!C118,4)),VALUE(MID('Price History'!C118,4,2)),VALUE(LEFT('Price History'!C118,2)))</x:f>
        <x:v>46035</x:v>
      </x:c>
      <x:c r="B147" s="14" t="str">
        <x:f>'Price History'!A118</x:f>
        <x:v>IPH</x:v>
      </x:c>
      <x:c r="C147" s="14" t="str">
        <x:f>'Price History'!B118</x:f>
        <x:v>IPH Limited</x:v>
      </x:c>
      <x:c r="D147" s="22" t="n">
        <x:f>'Price History'!D118</x:f>
        <x:v>3.77</x:v>
      </x:c>
      <x:c r="E147" s="22" t="n">
        <x:f>'Price History'!E118</x:f>
        <x:v>3.82</x:v>
      </x:c>
      <x:c r="F147" s="22" t="n">
        <x:f>'Price History'!F118</x:f>
        <x:v>3.74</x:v>
      </x:c>
      <x:c r="G147" s="22" t="n">
        <x:f>'Price History'!G118</x:f>
        <x:v>3.75</x:v>
      </x:c>
      <x:c r="H147" s="23" t="n">
        <x:f>'Price History'!H118</x:f>
        <x:v>1663870</x:v>
      </x:c>
      <x:c r="I147" s="24" t="n">
        <x:f>'Price History'!I118</x:f>
        <x:v>980.55</x:v>
      </x:c>
      <x:c r="J147" s="23" t="n">
        <x:f>'Price History'!J118</x:f>
        <x:v>261480659</x:v>
      </x:c>
      <x:c r="K147" s="25">
        <x:f t="shared" si="32"/>
        <x:v>0</x:v>
      </x:c>
      <x:c r="L147" s="25">
        <x:f t="shared" si="33"/>
        <x:v>0</x:v>
      </x:c>
      <x:c r="M147" s="22">
        <x:f t="shared" si="24"/>
        <x:v>7.9999999999999627E-2</x:v>
      </x:c>
      <x:c r="N147" s="22">
        <x:f t="shared" si="22"/>
        <x:v>3.4975000000000009</x:v>
      </x:c>
      <x:c r="O147" s="22">
        <x:f t="shared" si="23"/>
        <x:v>3.5360000000000009</x:v>
      </x:c>
      <x:c r="P147" s="22" t="n">
        <x:f>MAX($G$10:G147)</x:f>
        <x:v>5.63</x:v>
      </x:c>
      <x:c r="Q147" s="25">
        <x:f t="shared" si="25"/>
        <x:v>-0.3339253996447602</x:v>
      </x:c>
      <x:c r="R147" s="24">
        <x:f t="shared" si="26"/>
        <x:v>980.55247125000005</x:v>
      </x:c>
      <x:c r="S147" s="26">
        <x:f t="shared" si="27"/>
        <x:v>-2.4712500000987347E-3</x:v>
      </x:c>
      <x:c r="T147" s="27">
        <x:f t="shared" si="28"/>
        <x:v>81.344902386117141</x:v>
      </x:c>
      <x:c r="U147" s="27">
        <x:f t="shared" si="29"/>
        <x:v>100.35936568680637</x:v>
      </x:c>
      <x:c r="V147" s="27">
        <x:f t="shared" si="30"/>
        <x:v>81.636985788145964</x:v>
      </x:c>
      <x:c r="W147" s="26">
        <x:f t="shared" si="31"/>
        <x:v>2.4712500000987347E-3</x:v>
      </x:c>
    </x:row>
    <x:row r="148">
      <x:c r="A148" s="21" t="n">
        <x:f>DATE(VALUE(RIGHT('Price History'!C117,4)),VALUE(MID('Price History'!C117,4,2)),VALUE(LEFT('Price History'!C117,2)))</x:f>
        <x:v>46036</x:v>
      </x:c>
      <x:c r="B148" s="14" t="str">
        <x:f>'Price History'!A117</x:f>
        <x:v>IPH</x:v>
      </x:c>
      <x:c r="C148" s="14" t="str">
        <x:f>'Price History'!B117</x:f>
        <x:v>IPH Limited</x:v>
      </x:c>
      <x:c r="D148" s="22" t="n">
        <x:f>'Price History'!D117</x:f>
        <x:v>3.77</x:v>
      </x:c>
      <x:c r="E148" s="22" t="n">
        <x:f>'Price History'!E117</x:f>
        <x:v>3.77</x:v>
      </x:c>
      <x:c r="F148" s="22" t="n">
        <x:f>'Price History'!F117</x:f>
        <x:v>3.71</x:v>
      </x:c>
      <x:c r="G148" s="22" t="n">
        <x:f>'Price History'!G117</x:f>
        <x:v>3.75</x:v>
      </x:c>
      <x:c r="H148" s="23" t="n">
        <x:f>'Price History'!H117</x:f>
        <x:v>967665</x:v>
      </x:c>
      <x:c r="I148" s="24" t="n">
        <x:f>'Price History'!I117</x:f>
        <x:v>980.55</x:v>
      </x:c>
      <x:c r="J148" s="23" t="n">
        <x:f>'Price History'!J117</x:f>
        <x:v>261480659</x:v>
      </x:c>
      <x:c r="K148" s="25">
        <x:f t="shared" si="32"/>
        <x:v>0</x:v>
      </x:c>
      <x:c r="L148" s="25">
        <x:f t="shared" si="33"/>
        <x:v>0</x:v>
      </x:c>
      <x:c r="M148" s="22">
        <x:f t="shared" si="24"/>
        <x:v>6.0000000000000053E-2</x:v>
      </x:c>
      <x:c r="N148" s="22">
        <x:f t="shared" si="22"/>
        <x:v>3.5155000000000003</x:v>
      </x:c>
      <x:c r="O148" s="22">
        <x:f t="shared" si="23"/>
        <x:v>3.5372000000000003</x:v>
      </x:c>
      <x:c r="P148" s="22" t="n">
        <x:f>MAX($G$10:G148)</x:f>
        <x:v>5.63</x:v>
      </x:c>
      <x:c r="Q148" s="25">
        <x:f t="shared" si="25"/>
        <x:v>-0.3339253996447602</x:v>
      </x:c>
      <x:c r="R148" s="24">
        <x:f t="shared" si="26"/>
        <x:v>980.55247125000005</x:v>
      </x:c>
      <x:c r="S148" s="26">
        <x:f t="shared" si="27"/>
        <x:v>-2.4712500000987347E-3</x:v>
      </x:c>
      <x:c r="T148" s="27">
        <x:f t="shared" si="28"/>
        <x:v>81.344902386117141</x:v>
      </x:c>
      <x:c r="U148" s="27">
        <x:f t="shared" si="29"/>
        <x:v>100.35936568680637</x:v>
      </x:c>
      <x:c r="V148" s="27">
        <x:f t="shared" si="30"/>
        <x:v>81.636985788145964</x:v>
      </x:c>
      <x:c r="W148" s="26">
        <x:f t="shared" si="31"/>
        <x:v>2.4712500000987347E-3</x:v>
      </x:c>
    </x:row>
    <x:row r="149">
      <x:c r="A149" s="21" t="n">
        <x:f>DATE(VALUE(RIGHT('Price History'!C116,4)),VALUE(MID('Price History'!C116,4,2)),VALUE(LEFT('Price History'!C116,2)))</x:f>
        <x:v>46037</x:v>
      </x:c>
      <x:c r="B149" s="14" t="str">
        <x:f>'Price History'!A116</x:f>
        <x:v>IPH</x:v>
      </x:c>
      <x:c r="C149" s="14" t="str">
        <x:f>'Price History'!B116</x:f>
        <x:v>IPH Limited</x:v>
      </x:c>
      <x:c r="D149" s="22" t="n">
        <x:f>'Price History'!D116</x:f>
        <x:v>3.75</x:v>
      </x:c>
      <x:c r="E149" s="22" t="n">
        <x:f>'Price History'!E116</x:f>
        <x:v>3.78</x:v>
      </x:c>
      <x:c r="F149" s="22" t="n">
        <x:f>'Price History'!F116</x:f>
        <x:v>3.7</x:v>
      </x:c>
      <x:c r="G149" s="22" t="n">
        <x:f>'Price History'!G116</x:f>
        <x:v>3.71</x:v>
      </x:c>
      <x:c r="H149" s="23" t="n">
        <x:f>'Price History'!H116</x:f>
        <x:v>877891</x:v>
      </x:c>
      <x:c r="I149" s="24" t="n">
        <x:f>'Price History'!I116</x:f>
        <x:v>970.09</x:v>
      </x:c>
      <x:c r="J149" s="23" t="n">
        <x:f>'Price History'!J116</x:f>
        <x:v>261480659</x:v>
      </x:c>
      <x:c r="K149" s="25">
        <x:f t="shared" si="32"/>
        <x:v>-1.0666666666666713E-2</x:v>
      </x:c>
      <x:c r="L149" s="25">
        <x:f t="shared" si="33"/>
        <x:v>1.0666666666666713E-2</x:v>
      </x:c>
      <x:c r="M149" s="22">
        <x:f t="shared" si="24"/>
        <x:v>7.9999999999999627E-2</x:v>
      </x:c>
      <x:c r="N149" s="22">
        <x:f t="shared" si="22"/>
        <x:v>3.5354999999999999</x:v>
      </x:c>
      <x:c r="O149" s="22">
        <x:f t="shared" si="23"/>
        <x:v>3.5374000000000008</x:v>
      </x:c>
      <x:c r="P149" s="22" t="n">
        <x:f>MAX($G$10:G149)</x:f>
        <x:v>5.63</x:v>
      </x:c>
      <x:c r="Q149" s="25">
        <x:f t="shared" si="25"/>
        <x:v>-0.34103019538188273</x:v>
      </x:c>
      <x:c r="R149" s="24">
        <x:f t="shared" si="26"/>
        <x:v>970.09324488999994</x:v>
      </x:c>
      <x:c r="S149" s="26">
        <x:f t="shared" si="27"/>
        <x:v>-3.2448899999053538E-3</x:v>
      </x:c>
      <x:c r="T149" s="27">
        <x:f t="shared" si="28"/>
        <x:v>80.477223427331879</x:v>
      </x:c>
      <x:c r="U149" s="27">
        <x:f t="shared" si="29"/>
        <x:v>100.35936568680637</x:v>
      </x:c>
      <x:c r="V149" s="27">
        <x:f t="shared" si="30"/>
        <x:v>80.766124668015422</x:v>
      </x:c>
      <x:c r="W149" s="26">
        <x:f t="shared" si="31"/>
        <x:v>3.2448899999053538E-3</x:v>
      </x:c>
    </x:row>
    <x:row r="150">
      <x:c r="A150" s="21" t="n">
        <x:f>DATE(VALUE(RIGHT('Price History'!C115,4)),VALUE(MID('Price History'!C115,4,2)),VALUE(LEFT('Price History'!C115,2)))</x:f>
        <x:v>46038</x:v>
      </x:c>
      <x:c r="B150" s="14" t="str">
        <x:f>'Price History'!A115</x:f>
        <x:v>IPH</x:v>
      </x:c>
      <x:c r="C150" s="14" t="str">
        <x:f>'Price History'!B115</x:f>
        <x:v>IPH Limited</x:v>
      </x:c>
      <x:c r="D150" s="22" t="n">
        <x:f>'Price History'!D115</x:f>
        <x:v>3.72</x:v>
      </x:c>
      <x:c r="E150" s="22" t="n">
        <x:f>'Price History'!E115</x:f>
        <x:v>3.79</x:v>
      </x:c>
      <x:c r="F150" s="22" t="n">
        <x:f>'Price History'!F115</x:f>
        <x:v>3.7</x:v>
      </x:c>
      <x:c r="G150" s="22" t="n">
        <x:f>'Price History'!G115</x:f>
        <x:v>3.79</x:v>
      </x:c>
      <x:c r="H150" s="23" t="n">
        <x:f>'Price History'!H115</x:f>
        <x:v>603135</x:v>
      </x:c>
      <x:c r="I150" s="24" t="n">
        <x:f>'Price History'!I115</x:f>
        <x:v>991.01</x:v>
      </x:c>
      <x:c r="J150" s="23" t="n">
        <x:f>'Price History'!J115</x:f>
        <x:v>261480659</x:v>
      </x:c>
      <x:c r="K150" s="25">
        <x:f t="shared" si="32"/>
        <x:v>2.1563342318059231E-2</x:v>
      </x:c>
      <x:c r="L150" s="25">
        <x:f t="shared" si="33"/>
        <x:v>2.1563342318059231E-2</x:v>
      </x:c>
      <x:c r="M150" s="22">
        <x:f t="shared" si="24"/>
        <x:v>8.9999999999999858E-2</x:v>
      </x:c>
      <x:c r="N150" s="22">
        <x:f t="shared" si="22"/>
        <x:v>3.5605000000000002</x:v>
      </x:c>
      <x:c r="O150" s="22">
        <x:f t="shared" si="23"/>
        <x:v>3.5370000000000004</x:v>
      </x:c>
      <x:c r="P150" s="22" t="n">
        <x:f>MAX($G$10:G150)</x:f>
        <x:v>5.63</x:v>
      </x:c>
      <x:c r="Q150" s="25">
        <x:f t="shared" si="25"/>
        <x:v>-0.32682060390763767</x:v>
      </x:c>
      <x:c r="R150" s="24">
        <x:f t="shared" si="26"/>
        <x:v>991.01169761000006</x:v>
      </x:c>
      <x:c r="S150" s="26">
        <x:f t="shared" si="27"/>
        <x:v>-1.6976100000647421E-3</x:v>
      </x:c>
      <x:c r="T150" s="27">
        <x:f t="shared" si="28"/>
        <x:v>82.212581344902375</x:v>
      </x:c>
      <x:c r="U150" s="27">
        <x:f t="shared" si="29"/>
        <x:v>100.35936568680637</x:v>
      </x:c>
      <x:c r="V150" s="27">
        <x:f t="shared" si="30"/>
        <x:v>82.50784690827652</x:v>
      </x:c>
      <x:c r="W150" s="26">
        <x:f t="shared" si="31"/>
        <x:v>1.6976100000647421E-3</x:v>
      </x:c>
    </x:row>
    <x:row r="151">
      <x:c r="A151" s="21" t="n">
        <x:f>DATE(VALUE(RIGHT('Price History'!C114,4)),VALUE(MID('Price History'!C114,4,2)),VALUE(LEFT('Price History'!C114,2)))</x:f>
        <x:v>46041</x:v>
      </x:c>
      <x:c r="B151" s="14" t="str">
        <x:f>'Price History'!A114</x:f>
        <x:v>IPH</x:v>
      </x:c>
      <x:c r="C151" s="14" t="str">
        <x:f>'Price History'!B114</x:f>
        <x:v>IPH Limited</x:v>
      </x:c>
      <x:c r="D151" s="22" t="n">
        <x:f>'Price History'!D114</x:f>
        <x:v>3.79</x:v>
      </x:c>
      <x:c r="E151" s="22" t="n">
        <x:f>'Price History'!E114</x:f>
        <x:v>3.84</x:v>
      </x:c>
      <x:c r="F151" s="22" t="n">
        <x:f>'Price History'!F114</x:f>
        <x:v>3.74</x:v>
      </x:c>
      <x:c r="G151" s="22" t="n">
        <x:f>'Price History'!G114</x:f>
        <x:v>3.82</x:v>
      </x:c>
      <x:c r="H151" s="23" t="n">
        <x:f>'Price History'!H114</x:f>
        <x:v>1074317</x:v>
      </x:c>
      <x:c r="I151" s="24" t="n">
        <x:f>'Price History'!I114</x:f>
        <x:v>998.86</x:v>
      </x:c>
      <x:c r="J151" s="23" t="n">
        <x:f>'Price History'!J114</x:f>
        <x:v>261480659</x:v>
      </x:c>
      <x:c r="K151" s="25">
        <x:f t="shared" si="32"/>
        <x:v>7.9155672823219003E-3</x:v>
      </x:c>
      <x:c r="L151" s="25">
        <x:f t="shared" si="33"/>
        <x:v>7.9155672823219003E-3</x:v>
      </x:c>
      <x:c r="M151" s="22">
        <x:f t="shared" si="24"/>
        <x:v>9.9999999999999645E-2</x:v>
      </x:c>
      <x:c r="N151" s="22">
        <x:f t="shared" si="22"/>
        <x:v>3.5865</x:v>
      </x:c>
      <x:c r="O151" s="22">
        <x:f t="shared" si="23"/>
        <x:v>3.5394000000000001</x:v>
      </x:c>
      <x:c r="P151" s="22" t="n">
        <x:f>MAX($G$10:G151)</x:f>
        <x:v>5.63</x:v>
      </x:c>
      <x:c r="Q151" s="25">
        <x:f t="shared" si="25"/>
        <x:v>-0.32149200710479575</x:v>
      </x:c>
      <x:c r="R151" s="24">
        <x:f t="shared" si="26"/>
        <x:v>998.85611738</x:v>
      </x:c>
      <x:c r="S151" s="26">
        <x:f t="shared" si="27"/>
        <x:v>3.8826200000130484E-3</x:v>
      </x:c>
      <x:c r="T151" s="27">
        <x:f t="shared" si="28"/>
        <x:v>82.863340563991315</x:v>
      </x:c>
      <x:c r="U151" s="27">
        <x:f t="shared" si="29"/>
        <x:v>100.35936568680637</x:v>
      </x:c>
      <x:c r="V151" s="27">
        <x:f t="shared" si="30"/>
        <x:v>83.161409029980604</x:v>
      </x:c>
      <x:c r="W151" s="26">
        <x:f t="shared" si="31"/>
        <x:v>3.8826200000130484E-3</x:v>
      </x:c>
    </x:row>
    <x:row r="152">
      <x:c r="A152" s="21" t="n">
        <x:f>DATE(VALUE(RIGHT('Price History'!C113,4)),VALUE(MID('Price History'!C113,4,2)),VALUE(LEFT('Price History'!C113,2)))</x:f>
        <x:v>46042</x:v>
      </x:c>
      <x:c r="B152" s="14" t="str">
        <x:f>'Price History'!A113</x:f>
        <x:v>IPH</x:v>
      </x:c>
      <x:c r="C152" s="14" t="str">
        <x:f>'Price History'!B113</x:f>
        <x:v>IPH Limited</x:v>
      </x:c>
      <x:c r="D152" s="22" t="n">
        <x:f>'Price History'!D113</x:f>
        <x:v>3.79</x:v>
      </x:c>
      <x:c r="E152" s="22" t="n">
        <x:f>'Price History'!E113</x:f>
        <x:v>3.82</x:v>
      </x:c>
      <x:c r="F152" s="22" t="n">
        <x:f>'Price History'!F113</x:f>
        <x:v>3.7</x:v>
      </x:c>
      <x:c r="G152" s="22" t="n">
        <x:f>'Price History'!G113</x:f>
        <x:v>3.75</x:v>
      </x:c>
      <x:c r="H152" s="23" t="n">
        <x:f>'Price History'!H113</x:f>
        <x:v>1070425</x:v>
      </x:c>
      <x:c r="I152" s="24" t="n">
        <x:f>'Price History'!I113</x:f>
        <x:v>980.55</x:v>
      </x:c>
      <x:c r="J152" s="23" t="n">
        <x:f>'Price History'!J113</x:f>
        <x:v>261480659</x:v>
      </x:c>
      <x:c r="K152" s="25">
        <x:f t="shared" si="32"/>
        <x:v>-1.8324607329842868E-2</x:v>
      </x:c>
      <x:c r="L152" s="25">
        <x:f t="shared" si="33"/>
        <x:v>1.8324607329842868E-2</x:v>
      </x:c>
      <x:c r="M152" s="22">
        <x:f t="shared" si="24"/>
        <x:v>0.11999999999999966</x:v>
      </x:c>
      <x:c r="N152" s="22">
        <x:f t="shared" si="22"/>
        <x:v>3.6070000000000002</x:v>
      </x:c>
      <x:c r="O152" s="22">
        <x:f t="shared" si="23"/>
        <x:v>3.5444</x:v>
      </x:c>
      <x:c r="P152" s="22" t="n">
        <x:f>MAX($G$10:G152)</x:f>
        <x:v>5.63</x:v>
      </x:c>
      <x:c r="Q152" s="25">
        <x:f t="shared" si="25"/>
        <x:v>-0.3339253996447602</x:v>
      </x:c>
      <x:c r="R152" s="24">
        <x:f t="shared" si="26"/>
        <x:v>980.55247125000005</x:v>
      </x:c>
      <x:c r="S152" s="26">
        <x:f t="shared" si="27"/>
        <x:v>-2.4712500000987347E-3</x:v>
      </x:c>
      <x:c r="T152" s="27">
        <x:f t="shared" si="28"/>
        <x:v>81.344902386117141</x:v>
      </x:c>
      <x:c r="U152" s="27">
        <x:f t="shared" si="29"/>
        <x:v>100.35936568680637</x:v>
      </x:c>
      <x:c r="V152" s="27">
        <x:f t="shared" si="30"/>
        <x:v>81.636985788145964</x:v>
      </x:c>
      <x:c r="W152" s="26">
        <x:f t="shared" si="31"/>
        <x:v>2.4712500000987347E-3</x:v>
      </x:c>
    </x:row>
    <x:row r="153">
      <x:c r="A153" s="21" t="n">
        <x:f>DATE(VALUE(RIGHT('Price History'!C112,4)),VALUE(MID('Price History'!C112,4,2)),VALUE(LEFT('Price History'!C112,2)))</x:f>
        <x:v>46043</x:v>
      </x:c>
      <x:c r="B153" s="14" t="str">
        <x:f>'Price History'!A112</x:f>
        <x:v>IPH</x:v>
      </x:c>
      <x:c r="C153" s="14" t="str">
        <x:f>'Price History'!B112</x:f>
        <x:v>IPH Limited</x:v>
      </x:c>
      <x:c r="D153" s="22" t="n">
        <x:f>'Price History'!D112</x:f>
        <x:v>3.71</x:v>
      </x:c>
      <x:c r="E153" s="22" t="n">
        <x:f>'Price History'!E112</x:f>
        <x:v>3.72</x:v>
      </x:c>
      <x:c r="F153" s="22" t="n">
        <x:f>'Price History'!F112</x:f>
        <x:v>3.65</x:v>
      </x:c>
      <x:c r="G153" s="22" t="n">
        <x:f>'Price History'!G112</x:f>
        <x:v>3.66</x:v>
      </x:c>
      <x:c r="H153" s="23" t="n">
        <x:f>'Price History'!H112</x:f>
        <x:v>859358</x:v>
      </x:c>
      <x:c r="I153" s="24" t="n">
        <x:f>'Price History'!I112</x:f>
        <x:v>957.02</x:v>
      </x:c>
      <x:c r="J153" s="23" t="n">
        <x:f>'Price History'!J112</x:f>
        <x:v>261480659</x:v>
      </x:c>
      <x:c r="K153" s="25">
        <x:f t="shared" si="32"/>
        <x:v>-2.399999999999991E-2</x:v>
      </x:c>
      <x:c r="L153" s="25">
        <x:f t="shared" si="33"/>
        <x:v>2.399999999999991E-2</x:v>
      </x:c>
      <x:c r="M153" s="22">
        <x:f t="shared" si="24"/>
        <x:v>7.0000000000000284E-2</x:v>
      </x:c>
      <x:c r="N153" s="22">
        <x:f t="shared" si="22"/>
        <x:v>3.6244999999999998</x:v>
      </x:c>
      <x:c r="O153" s="22">
        <x:f t="shared" si="23"/>
        <x:v>3.5455999999999994</x:v>
      </x:c>
      <x:c r="P153" s="22" t="n">
        <x:f>MAX($G$10:G153)</x:f>
        <x:v>5.63</x:v>
      </x:c>
      <x:c r="Q153" s="25">
        <x:f t="shared" si="25"/>
        <x:v>-0.34991119005328597</x:v>
      </x:c>
      <x:c r="R153" s="24">
        <x:f t="shared" si="26"/>
        <x:v>957.0192119400001</x:v>
      </x:c>
      <x:c r="S153" s="26">
        <x:f t="shared" si="27"/>
        <x:v>7.8805999987707764E-4</x:v>
      </x:c>
      <x:c r="T153" s="27">
        <x:f t="shared" si="28"/>
        <x:v>79.392624728850322</x:v>
      </x:c>
      <x:c r="U153" s="27">
        <x:f t="shared" si="29"/>
        <x:v>100.35936568680637</x:v>
      </x:c>
      <x:c r="V153" s="27">
        <x:f t="shared" si="30"/>
        <x:v>79.677964549458423</x:v>
      </x:c>
      <x:c r="W153" s="26">
        <x:f t="shared" si="31"/>
        <x:v>7.8805999987707764E-4</x:v>
      </x:c>
    </x:row>
    <x:row r="154">
      <x:c r="A154" s="21" t="n">
        <x:f>DATE(VALUE(RIGHT('Price History'!C111,4)),VALUE(MID('Price History'!C111,4,2)),VALUE(LEFT('Price History'!C111,2)))</x:f>
        <x:v>46044</x:v>
      </x:c>
      <x:c r="B154" s="14" t="str">
        <x:f>'Price History'!A111</x:f>
        <x:v>IPH</x:v>
      </x:c>
      <x:c r="C154" s="14" t="str">
        <x:f>'Price History'!B111</x:f>
        <x:v>IPH Limited</x:v>
      </x:c>
      <x:c r="D154" s="22" t="n">
        <x:f>'Price History'!D111</x:f>
        <x:v>3.7</x:v>
      </x:c>
      <x:c r="E154" s="22" t="n">
        <x:f>'Price History'!E111</x:f>
        <x:v>3.77</x:v>
      </x:c>
      <x:c r="F154" s="22" t="n">
        <x:f>'Price History'!F111</x:f>
        <x:v>3.68</x:v>
      </x:c>
      <x:c r="G154" s="22" t="n">
        <x:f>'Price History'!G111</x:f>
        <x:v>3.76</x:v>
      </x:c>
      <x:c r="H154" s="23" t="n">
        <x:f>'Price History'!H111</x:f>
        <x:v>807812</x:v>
      </x:c>
      <x:c r="I154" s="24" t="n">
        <x:f>'Price History'!I111</x:f>
        <x:v>983.17</x:v>
      </x:c>
      <x:c r="J154" s="23" t="n">
        <x:f>'Price History'!J111</x:f>
        <x:v>261480659</x:v>
      </x:c>
      <x:c r="K154" s="25">
        <x:f t="shared" si="32"/>
        <x:v>2.7322404371584508E-2</x:v>
      </x:c>
      <x:c r="L154" s="25">
        <x:f t="shared" si="33"/>
        <x:v>2.7322404371584508E-2</x:v>
      </x:c>
      <x:c r="M154" s="22">
        <x:f t="shared" si="24"/>
        <x:v>8.9999999999999858E-2</x:v>
      </x:c>
      <x:c r="N154" s="22">
        <x:f t="shared" si="22"/>
        <x:v>3.6405000000000007</x:v>
      </x:c>
      <x:c r="O154" s="22">
        <x:f t="shared" si="23"/>
        <x:v>3.5479999999999996</x:v>
      </x:c>
      <x:c r="P154" s="22" t="n">
        <x:f>MAX($G$10:G154)</x:f>
        <x:v>5.63</x:v>
      </x:c>
      <x:c r="Q154" s="25">
        <x:f t="shared" si="25"/>
        <x:v>-0.3321492007104796</x:v>
      </x:c>
      <x:c r="R154" s="24">
        <x:f t="shared" si="26"/>
        <x:v>983.16727783999988</x:v>
      </x:c>
      <x:c r="S154" s="26">
        <x:f t="shared" si="27"/>
        <x:v>2.7221600000757462E-3</x:v>
      </x:c>
      <x:c r="T154" s="27">
        <x:f t="shared" si="28"/>
        <x:v>81.56182212581345</x:v>
      </x:c>
      <x:c r="U154" s="27">
        <x:f t="shared" si="29"/>
        <x:v>100.35936568680637</x:v>
      </x:c>
      <x:c r="V154" s="27">
        <x:f t="shared" si="30"/>
        <x:v>81.855117349784791</x:v>
      </x:c>
      <x:c r="W154" s="26">
        <x:f t="shared" si="31"/>
        <x:v>2.7221600000757462E-3</x:v>
      </x:c>
    </x:row>
    <x:row r="155">
      <x:c r="A155" s="21" t="n">
        <x:f>DATE(VALUE(RIGHT('Price History'!C110,4)),VALUE(MID('Price History'!C110,4,2)),VALUE(LEFT('Price History'!C110,2)))</x:f>
        <x:v>46045</x:v>
      </x:c>
      <x:c r="B155" s="14" t="str">
        <x:f>'Price History'!A110</x:f>
        <x:v>IPH</x:v>
      </x:c>
      <x:c r="C155" s="14" t="str">
        <x:f>'Price History'!B110</x:f>
        <x:v>IPH Limited</x:v>
      </x:c>
      <x:c r="D155" s="22" t="n">
        <x:f>'Price History'!D110</x:f>
        <x:v>3.76</x:v>
      </x:c>
      <x:c r="E155" s="22" t="n">
        <x:f>'Price History'!E110</x:f>
        <x:v>3.79</x:v>
      </x:c>
      <x:c r="F155" s="22" t="n">
        <x:f>'Price History'!F110</x:f>
        <x:v>3.73</x:v>
      </x:c>
      <x:c r="G155" s="22" t="n">
        <x:f>'Price History'!G110</x:f>
        <x:v>3.75</x:v>
      </x:c>
      <x:c r="H155" s="23" t="n">
        <x:f>'Price History'!H110</x:f>
        <x:v>591833</x:v>
      </x:c>
      <x:c r="I155" s="24" t="n">
        <x:f>'Price History'!I110</x:f>
        <x:v>980.55</x:v>
      </x:c>
      <x:c r="J155" s="23" t="n">
        <x:f>'Price History'!J110</x:f>
        <x:v>261480659</x:v>
      </x:c>
      <x:c r="K155" s="25">
        <x:f t="shared" si="32"/>
        <x:v>-2.6595744680850686E-3</x:v>
      </x:c>
      <x:c r="L155" s="25">
        <x:f t="shared" si="33"/>
        <x:v>2.6595744680850686E-3</x:v>
      </x:c>
      <x:c r="M155" s="22">
        <x:f t="shared" si="24"/>
        <x:v>6.0000000000000053E-2</x:v>
      </x:c>
      <x:c r="N155" s="22">
        <x:f t="shared" si="22"/>
        <x:v>3.6555000000000009</x:v>
      </x:c>
      <x:c r="O155" s="22">
        <x:f t="shared" si="23"/>
        <x:v>3.5511999999999997</x:v>
      </x:c>
      <x:c r="P155" s="22" t="n">
        <x:f>MAX($G$10:G155)</x:f>
        <x:v>5.63</x:v>
      </x:c>
      <x:c r="Q155" s="25">
        <x:f t="shared" si="25"/>
        <x:v>-0.3339253996447602</x:v>
      </x:c>
      <x:c r="R155" s="24">
        <x:f t="shared" si="26"/>
        <x:v>980.55247125000005</x:v>
      </x:c>
      <x:c r="S155" s="26">
        <x:f t="shared" si="27"/>
        <x:v>-2.4712500000987347E-3</x:v>
      </x:c>
      <x:c r="T155" s="27">
        <x:f t="shared" si="28"/>
        <x:v>81.344902386117141</x:v>
      </x:c>
      <x:c r="U155" s="27">
        <x:f t="shared" si="29"/>
        <x:v>100.35936568680637</x:v>
      </x:c>
      <x:c r="V155" s="27">
        <x:f t="shared" si="30"/>
        <x:v>81.636985788145964</x:v>
      </x:c>
      <x:c r="W155" s="26">
        <x:f t="shared" si="31"/>
        <x:v>2.4712500000987347E-3</x:v>
      </x:c>
    </x:row>
    <x:row r="156">
      <x:c r="A156" s="21" t="n">
        <x:f>DATE(VALUE(RIGHT('Price History'!C109,4)),VALUE(MID('Price History'!C109,4,2)),VALUE(LEFT('Price History'!C109,2)))</x:f>
        <x:v>46049</x:v>
      </x:c>
      <x:c r="B156" s="14" t="str">
        <x:f>'Price History'!A109</x:f>
        <x:v>IPH</x:v>
      </x:c>
      <x:c r="C156" s="14" t="str">
        <x:f>'Price History'!B109</x:f>
        <x:v>IPH Limited</x:v>
      </x:c>
      <x:c r="D156" s="22" t="n">
        <x:f>'Price History'!D109</x:f>
        <x:v>3.77</x:v>
      </x:c>
      <x:c r="E156" s="22" t="n">
        <x:f>'Price History'!E109</x:f>
        <x:v>3.82</x:v>
      </x:c>
      <x:c r="F156" s="22" t="n">
        <x:f>'Price History'!F109</x:f>
        <x:v>3.74</x:v>
      </x:c>
      <x:c r="G156" s="22" t="n">
        <x:f>'Price History'!G109</x:f>
        <x:v>3.78</x:v>
      </x:c>
      <x:c r="H156" s="23" t="n">
        <x:f>'Price History'!H109</x:f>
        <x:v>888950</x:v>
      </x:c>
      <x:c r="I156" s="24" t="n">
        <x:f>'Price History'!I109</x:f>
        <x:v>988.4</x:v>
      </x:c>
      <x:c r="J156" s="23" t="n">
        <x:f>'Price History'!J109</x:f>
        <x:v>261480659</x:v>
      </x:c>
      <x:c r="K156" s="25">
        <x:f t="shared" si="32"/>
        <x:v>8.0000000000000071E-3</x:v>
      </x:c>
      <x:c r="L156" s="25">
        <x:f t="shared" si="33"/>
        <x:v>8.0000000000000071E-3</x:v>
      </x:c>
      <x:c r="M156" s="22">
        <x:f t="shared" si="24"/>
        <x:v>7.9999999999999627E-2</x:v>
      </x:c>
      <x:c r="N156" s="22">
        <x:f t="shared" si="22"/>
        <x:v>3.6700000000000004</x:v>
      </x:c>
      <x:c r="O156" s="22">
        <x:f t="shared" si="23"/>
        <x:v>3.5523999999999996</x:v>
      </x:c>
      <x:c r="P156" s="22" t="n">
        <x:f>MAX($G$10:G156)</x:f>
        <x:v>5.63</x:v>
      </x:c>
      <x:c r="Q156" s="25">
        <x:f t="shared" si="25"/>
        <x:v>-0.32859680284191828</x:v>
      </x:c>
      <x:c r="R156" s="24">
        <x:f t="shared" si="26"/>
        <x:v>988.39689102</x:v>
      </x:c>
      <x:c r="S156" s="26">
        <x:f t="shared" si="27"/>
        <x:v>3.1089799999790557E-3</x:v>
      </x:c>
      <x:c r="T156" s="27">
        <x:f t="shared" si="28"/>
        <x:v>81.995661605206067</x:v>
      </x:c>
      <x:c r="U156" s="27">
        <x:f t="shared" si="29"/>
        <x:v>100.35936568680637</x:v>
      </x:c>
      <x:c r="V156" s="27">
        <x:f t="shared" si="30"/>
        <x:v>82.290547909850062</x:v>
      </x:c>
      <x:c r="W156" s="26">
        <x:f t="shared" si="31"/>
        <x:v>3.1089799999790557E-3</x:v>
      </x:c>
    </x:row>
    <x:row r="157">
      <x:c r="A157" s="21" t="n">
        <x:f>DATE(VALUE(RIGHT('Price History'!C108,4)),VALUE(MID('Price History'!C108,4,2)),VALUE(LEFT('Price History'!C108,2)))</x:f>
        <x:v>46050</x:v>
      </x:c>
      <x:c r="B157" s="14" t="str">
        <x:f>'Price History'!A108</x:f>
        <x:v>IPH</x:v>
      </x:c>
      <x:c r="C157" s="14" t="str">
        <x:f>'Price History'!B108</x:f>
        <x:v>IPH Limited</x:v>
      </x:c>
      <x:c r="D157" s="22" t="n">
        <x:f>'Price History'!D108</x:f>
        <x:v>3.78</x:v>
      </x:c>
      <x:c r="E157" s="22" t="n">
        <x:f>'Price History'!E108</x:f>
        <x:v>3.79</x:v>
      </x:c>
      <x:c r="F157" s="22" t="n">
        <x:f>'Price History'!F108</x:f>
        <x:v>3.72</x:v>
      </x:c>
      <x:c r="G157" s="22" t="n">
        <x:f>'Price History'!G108</x:f>
        <x:v>3.75</x:v>
      </x:c>
      <x:c r="H157" s="23" t="n">
        <x:f>'Price History'!H108</x:f>
        <x:v>2093456</x:v>
      </x:c>
      <x:c r="I157" s="24" t="n">
        <x:f>'Price History'!I108</x:f>
        <x:v>980.55</x:v>
      </x:c>
      <x:c r="J157" s="23" t="n">
        <x:f>'Price History'!J108</x:f>
        <x:v>261480659</x:v>
      </x:c>
      <x:c r="K157" s="25">
        <x:f t="shared" si="32"/>
        <x:v>-7.9365079365079083E-3</x:v>
      </x:c>
      <x:c r="L157" s="25">
        <x:f t="shared" si="33"/>
        <x:v>7.9365079365079083E-3</x:v>
      </x:c>
      <x:c r="M157" s="22">
        <x:f t="shared" si="24"/>
        <x:v>6.999999999999984E-2</x:v>
      </x:c>
      <x:c r="N157" s="22" t="n">
        <x:f t="shared" ref="N157:N220" si="34">IF(COUNT(G138:G157)&lt;20,"",AVERAGE(G138:G157))</x:f>
        <x:v>3.6805000000000008</x:v>
      </x:c>
      <x:c r="O157" s="22">
        <x:f t="shared" si="23"/>
        <x:v>3.5541999999999998</x:v>
      </x:c>
      <x:c r="P157" s="22" t="n">
        <x:f>MAX($G$10:G157)</x:f>
        <x:v>5.63</x:v>
      </x:c>
      <x:c r="Q157" s="25">
        <x:f t="shared" si="25"/>
        <x:v>-0.3339253996447602</x:v>
      </x:c>
      <x:c r="R157" s="24">
        <x:f t="shared" si="26"/>
        <x:v>980.55247125000005</x:v>
      </x:c>
      <x:c r="S157" s="26">
        <x:f t="shared" si="27"/>
        <x:v>-2.4712500000987347E-3</x:v>
      </x:c>
      <x:c r="T157" s="27">
        <x:f t="shared" si="28"/>
        <x:v>81.344902386117141</x:v>
      </x:c>
      <x:c r="U157" s="27">
        <x:f t="shared" si="29"/>
        <x:v>100.35936568680637</x:v>
      </x:c>
      <x:c r="V157" s="27">
        <x:f t="shared" si="30"/>
        <x:v>81.636985788145964</x:v>
      </x:c>
      <x:c r="W157" s="26">
        <x:f t="shared" si="31"/>
        <x:v>2.4712500000987347E-3</x:v>
      </x:c>
    </x:row>
    <x:row r="158">
      <x:c r="A158" s="21" t="n">
        <x:f>DATE(VALUE(RIGHT('Price History'!C107,4)),VALUE(MID('Price History'!C107,4,2)),VALUE(LEFT('Price History'!C107,2)))</x:f>
        <x:v>46051</x:v>
      </x:c>
      <x:c r="B158" s="14" t="str">
        <x:f>'Price History'!A107</x:f>
        <x:v>IPH</x:v>
      </x:c>
      <x:c r="C158" s="14" t="str">
        <x:f>'Price History'!B107</x:f>
        <x:v>IPH Limited</x:v>
      </x:c>
      <x:c r="D158" s="22" t="n">
        <x:f>'Price History'!D107</x:f>
        <x:v>3.74</x:v>
      </x:c>
      <x:c r="E158" s="22" t="n">
        <x:f>'Price History'!E107</x:f>
        <x:v>3.8</x:v>
      </x:c>
      <x:c r="F158" s="22" t="n">
        <x:f>'Price History'!F107</x:f>
        <x:v>3.71</x:v>
      </x:c>
      <x:c r="G158" s="22" t="n">
        <x:f>'Price History'!G107</x:f>
        <x:v>3.78</x:v>
      </x:c>
      <x:c r="H158" s="23" t="n">
        <x:f>'Price History'!H107</x:f>
        <x:v>796589</x:v>
      </x:c>
      <x:c r="I158" s="24" t="n">
        <x:f>'Price History'!I107</x:f>
        <x:v>988.4</x:v>
      </x:c>
      <x:c r="J158" s="23" t="n">
        <x:f>'Price History'!J107</x:f>
        <x:v>261480659</x:v>
      </x:c>
      <x:c r="K158" s="25">
        <x:f t="shared" si="32"/>
        <x:v>8.0000000000000071E-3</x:v>
      </x:c>
      <x:c r="L158" s="25">
        <x:f t="shared" si="33"/>
        <x:v>8.0000000000000071E-3</x:v>
      </x:c>
      <x:c r="M158" s="22">
        <x:f t="shared" si="24"/>
        <x:v>8.9999999999999858E-2</x:v>
      </x:c>
      <x:c r="N158" s="22">
        <x:f t="shared" si="34"/>
        <x:v>3.6934999999999993</x:v>
      </x:c>
      <x:c r="O158" s="22">
        <x:f t="shared" si="23"/>
        <x:v>3.5577999999999999</x:v>
      </x:c>
      <x:c r="P158" s="22" t="n">
        <x:f>MAX($G$10:G158)</x:f>
        <x:v>5.63</x:v>
      </x:c>
      <x:c r="Q158" s="25">
        <x:f t="shared" si="25"/>
        <x:v>-0.32859680284191828</x:v>
      </x:c>
      <x:c r="R158" s="24">
        <x:f t="shared" si="26"/>
        <x:v>988.39689102</x:v>
      </x:c>
      <x:c r="S158" s="26">
        <x:f t="shared" si="27"/>
        <x:v>3.1089799999790557E-3</x:v>
      </x:c>
      <x:c r="T158" s="27">
        <x:f t="shared" si="28"/>
        <x:v>81.995661605206067</x:v>
      </x:c>
      <x:c r="U158" s="27">
        <x:f t="shared" si="29"/>
        <x:v>100.35936568680637</x:v>
      </x:c>
      <x:c r="V158" s="27">
        <x:f t="shared" si="30"/>
        <x:v>82.290547909850062</x:v>
      </x:c>
      <x:c r="W158" s="26">
        <x:f t="shared" si="31"/>
        <x:v>3.1089799999790557E-3</x:v>
      </x:c>
    </x:row>
    <x:row r="159">
      <x:c r="A159" s="21" t="n">
        <x:f>DATE(VALUE(RIGHT('Price History'!C106,4)),VALUE(MID('Price History'!C106,4,2)),VALUE(LEFT('Price History'!C106,2)))</x:f>
        <x:v>46052</x:v>
      </x:c>
      <x:c r="B159" s="14" t="str">
        <x:f>'Price History'!A106</x:f>
        <x:v>IPH</x:v>
      </x:c>
      <x:c r="C159" s="14" t="str">
        <x:f>'Price History'!B106</x:f>
        <x:v>IPH Limited</x:v>
      </x:c>
      <x:c r="D159" s="22" t="n">
        <x:f>'Price History'!D106</x:f>
        <x:v>3.79</x:v>
      </x:c>
      <x:c r="E159" s="22" t="n">
        <x:f>'Price History'!E106</x:f>
        <x:v>3.8</x:v>
      </x:c>
      <x:c r="F159" s="22" t="n">
        <x:f>'Price History'!F106</x:f>
        <x:v>3.74</x:v>
      </x:c>
      <x:c r="G159" s="22" t="n">
        <x:f>'Price History'!G106</x:f>
        <x:v>3.74</x:v>
      </x:c>
      <x:c r="H159" s="23" t="n">
        <x:f>'Price History'!H106</x:f>
        <x:v>800294</x:v>
      </x:c>
      <x:c r="I159" s="24" t="n">
        <x:f>'Price History'!I106</x:f>
        <x:v>977.94</x:v>
      </x:c>
      <x:c r="J159" s="23" t="n">
        <x:f>'Price History'!J106</x:f>
        <x:v>261480659</x:v>
      </x:c>
      <x:c r="K159" s="25">
        <x:f t="shared" si="32"/>
        <x:v>-1.058201058201047E-2</x:v>
      </x:c>
      <x:c r="L159" s="25">
        <x:f t="shared" si="33"/>
        <x:v>1.058201058201047E-2</x:v>
      </x:c>
      <x:c r="M159" s="22">
        <x:f t="shared" si="24"/>
        <x:v>5.9999999999999609E-2</x:v>
      </x:c>
      <x:c r="N159" s="22">
        <x:f t="shared" si="34"/>
        <x:v>3.7044999999999995</x:v>
      </x:c>
      <x:c r="O159" s="22">
        <x:f t="shared" si="23"/>
        <x:v>3.5599999999999996</x:v>
      </x:c>
      <x:c r="P159" s="22" t="n">
        <x:f>MAX($G$10:G159)</x:f>
        <x:v>5.63</x:v>
      </x:c>
      <x:c r="Q159" s="25">
        <x:f t="shared" si="25"/>
        <x:v>-0.33570159857904081</x:v>
      </x:c>
      <x:c r="R159" s="24">
        <x:f t="shared" si="26"/>
        <x:v>977.93766466000011</x:v>
      </x:c>
      <x:c r="S159" s="26">
        <x:f t="shared" si="27"/>
        <x:v>2.335339999945063E-3</x:v>
      </x:c>
      <x:c r="T159" s="27">
        <x:f t="shared" si="28"/>
        <x:v>81.127982646420833</x:v>
      </x:c>
      <x:c r="U159" s="27">
        <x:f t="shared" si="29"/>
        <x:v>100.35936568680637</x:v>
      </x:c>
      <x:c r="V159" s="27">
        <x:f t="shared" si="30"/>
        <x:v>81.41968678971952</x:v>
      </x:c>
      <x:c r="W159" s="26">
        <x:f t="shared" si="31"/>
        <x:v>2.335339999945063E-3</x:v>
      </x:c>
    </x:row>
    <x:row r="160">
      <x:c r="A160" s="21" t="n">
        <x:f>DATE(VALUE(RIGHT('Price History'!C105,4)),VALUE(MID('Price History'!C105,4,2)),VALUE(LEFT('Price History'!C105,2)))</x:f>
        <x:v>46055</x:v>
      </x:c>
      <x:c r="B160" s="14" t="str">
        <x:f>'Price History'!A105</x:f>
        <x:v>IPH</x:v>
      </x:c>
      <x:c r="C160" s="14" t="str">
        <x:f>'Price History'!B105</x:f>
        <x:v>IPH Limited</x:v>
      </x:c>
      <x:c r="D160" s="22" t="n">
        <x:f>'Price History'!D105</x:f>
        <x:v>3.77</x:v>
      </x:c>
      <x:c r="E160" s="22" t="n">
        <x:f>'Price History'!E105</x:f>
        <x:v>3.79</x:v>
      </x:c>
      <x:c r="F160" s="22" t="n">
        <x:f>'Price History'!F105</x:f>
        <x:v>3.67</x:v>
      </x:c>
      <x:c r="G160" s="22" t="n">
        <x:f>'Price History'!G105</x:f>
        <x:v>3.69</x:v>
      </x:c>
      <x:c r="H160" s="23" t="n">
        <x:f>'Price History'!H105</x:f>
        <x:v>815999</x:v>
      </x:c>
      <x:c r="I160" s="24" t="n">
        <x:f>'Price History'!I105</x:f>
        <x:v>964.86</x:v>
      </x:c>
      <x:c r="J160" s="23" t="n">
        <x:f>'Price History'!J105</x:f>
        <x:v>261480659</x:v>
      </x:c>
      <x:c r="K160" s="25">
        <x:f t="shared" si="32"/>
        <x:v>-1.3368983957219305E-2</x:v>
      </x:c>
      <x:c r="L160" s="25">
        <x:f t="shared" si="33"/>
        <x:v>1.3368983957219305E-2</x:v>
      </x:c>
      <x:c r="M160" s="22">
        <x:f t="shared" si="24"/>
        <x:v>0.12000000000000011</x:v>
      </x:c>
      <x:c r="N160" s="22">
        <x:f t="shared" si="34"/>
        <x:v>3.7094999999999994</x:v>
      </x:c>
      <x:c r="O160" s="22">
        <x:f t="shared" si="23"/>
        <x:v>3.5619999999999998</x:v>
      </x:c>
      <x:c r="P160" s="22" t="n">
        <x:f>MAX($G$10:G160)</x:f>
        <x:v>5.63</x:v>
      </x:c>
      <x:c r="Q160" s="25">
        <x:f t="shared" si="25"/>
        <x:v>-0.34458259325044405</x:v>
      </x:c>
      <x:c r="R160" s="24">
        <x:f t="shared" si="26"/>
        <x:v>964.86363171000005</x:v>
      </x:c>
      <x:c r="S160" s="26">
        <x:f t="shared" si="27"/>
        <x:v>-3.6317100000360369E-3</x:v>
      </x:c>
      <x:c r="T160" s="27">
        <x:f t="shared" si="28"/>
        <x:v>80.043383947939247</x:v>
      </x:c>
      <x:c r="U160" s="27">
        <x:f t="shared" si="29"/>
        <x:v>100.35936568680637</x:v>
      </x:c>
      <x:c r="V160" s="27">
        <x:f t="shared" si="30"/>
        <x:v>80.330694107950151</x:v>
      </x:c>
      <x:c r="W160" s="26">
        <x:f t="shared" si="31"/>
        <x:v>3.6317100000360369E-3</x:v>
      </x:c>
    </x:row>
    <x:row r="161">
      <x:c r="A161" s="21" t="n">
        <x:f>DATE(VALUE(RIGHT('Price History'!C104,4)),VALUE(MID('Price History'!C104,4,2)),VALUE(LEFT('Price History'!C104,2)))</x:f>
        <x:v>46056</x:v>
      </x:c>
      <x:c r="B161" s="14" t="str">
        <x:f>'Price History'!A104</x:f>
        <x:v>IPH</x:v>
      </x:c>
      <x:c r="C161" s="14" t="str">
        <x:f>'Price History'!B104</x:f>
        <x:v>IPH Limited</x:v>
      </x:c>
      <x:c r="D161" s="22" t="n">
        <x:f>'Price History'!D104</x:f>
        <x:v>3.74</x:v>
      </x:c>
      <x:c r="E161" s="22" t="n">
        <x:f>'Price History'!E104</x:f>
        <x:v>3.74</x:v>
      </x:c>
      <x:c r="F161" s="22" t="n">
        <x:f>'Price History'!F104</x:f>
        <x:v>3.64</x:v>
      </x:c>
      <x:c r="G161" s="22" t="n">
        <x:f>'Price History'!G104</x:f>
        <x:v>3.66</x:v>
      </x:c>
      <x:c r="H161" s="23" t="n">
        <x:f>'Price History'!H104</x:f>
        <x:v>968873</x:v>
      </x:c>
      <x:c r="I161" s="24" t="n">
        <x:f>'Price History'!I104</x:f>
        <x:v>957.02</x:v>
      </x:c>
      <x:c r="J161" s="23" t="n">
        <x:f>'Price History'!J104</x:f>
        <x:v>261480659</x:v>
      </x:c>
      <x:c r="K161" s="25">
        <x:f t="shared" si="32"/>
        <x:v>-8.1300813008129413E-3</x:v>
      </x:c>
      <x:c r="L161" s="25">
        <x:f t="shared" si="33"/>
        <x:v>8.1300813008129413E-3</x:v>
      </x:c>
      <x:c r="M161" s="22">
        <x:f t="shared" si="24"/>
        <x:v>0.10000000000000009</x:v>
      </x:c>
      <x:c r="N161" s="22">
        <x:f t="shared" si="34"/>
        <x:v>3.7149999999999999</x:v>
      </x:c>
      <x:c r="O161" s="22">
        <x:f t="shared" si="23"/>
        <x:v>3.5649999999999999</x:v>
      </x:c>
      <x:c r="P161" s="22" t="n">
        <x:f>MAX($G$10:G161)</x:f>
        <x:v>5.63</x:v>
      </x:c>
      <x:c r="Q161" s="25">
        <x:f t="shared" si="25"/>
        <x:v>-0.34991119005328597</x:v>
      </x:c>
      <x:c r="R161" s="24">
        <x:f t="shared" si="26"/>
        <x:v>957.0192119400001</x:v>
      </x:c>
      <x:c r="S161" s="26">
        <x:f t="shared" si="27"/>
        <x:v>7.8805999987707764E-4</x:v>
      </x:c>
      <x:c r="T161" s="27">
        <x:f t="shared" si="28"/>
        <x:v>79.392624728850322</x:v>
      </x:c>
      <x:c r="U161" s="27">
        <x:f t="shared" si="29"/>
        <x:v>100.35936568680637</x:v>
      </x:c>
      <x:c r="V161" s="27">
        <x:f t="shared" si="30"/>
        <x:v>79.677964549458423</x:v>
      </x:c>
      <x:c r="W161" s="26">
        <x:f t="shared" si="31"/>
        <x:v>7.8805999987707764E-4</x:v>
      </x:c>
    </x:row>
    <x:row r="162">
      <x:c r="A162" s="21" t="n">
        <x:f>DATE(VALUE(RIGHT('Price History'!C103,4)),VALUE(MID('Price History'!C103,4,2)),VALUE(LEFT('Price History'!C103,2)))</x:f>
        <x:v>46057</x:v>
      </x:c>
      <x:c r="B162" s="14" t="str">
        <x:f>'Price History'!A103</x:f>
        <x:v>IPH</x:v>
      </x:c>
      <x:c r="C162" s="14" t="str">
        <x:f>'Price History'!B103</x:f>
        <x:v>IPH Limited</x:v>
      </x:c>
      <x:c r="D162" s="22" t="n">
        <x:f>'Price History'!D103</x:f>
        <x:v>3.66</x:v>
      </x:c>
      <x:c r="E162" s="22" t="n">
        <x:f>'Price History'!E103</x:f>
        <x:v>3.66</x:v>
      </x:c>
      <x:c r="F162" s="22" t="n">
        <x:f>'Price History'!F103</x:f>
        <x:v>3.53</x:v>
      </x:c>
      <x:c r="G162" s="22" t="n">
        <x:f>'Price History'!G103</x:f>
        <x:v>3.54</x:v>
      </x:c>
      <x:c r="H162" s="23" t="n">
        <x:f>'Price History'!H103</x:f>
        <x:v>1060943</x:v>
      </x:c>
      <x:c r="I162" s="24" t="n">
        <x:f>'Price History'!I103</x:f>
        <x:v>925.64</x:v>
      </x:c>
      <x:c r="J162" s="23" t="n">
        <x:f>'Price History'!J103</x:f>
        <x:v>261480659</x:v>
      </x:c>
      <x:c r="K162" s="25">
        <x:f t="shared" si="32"/>
        <x:v>-3.2786885245901676E-2</x:v>
      </x:c>
      <x:c r="L162" s="25">
        <x:f t="shared" si="33"/>
        <x:v>3.2786885245901676E-2</x:v>
      </x:c>
      <x:c r="M162" s="22">
        <x:f t="shared" si="24"/>
        <x:v>0.13000000000000034</x:v>
      </x:c>
      <x:c r="N162" s="22">
        <x:f t="shared" si="34"/>
        <x:v>3.7155</x:v>
      </x:c>
      <x:c r="O162" s="22">
        <x:f t="shared" si="23"/>
        <x:v>3.5637999999999992</x:v>
      </x:c>
      <x:c r="P162" s="22" t="n">
        <x:f>MAX($G$10:G162)</x:f>
        <x:v>5.63</x:v>
      </x:c>
      <x:c r="Q162" s="25">
        <x:f t="shared" si="25"/>
        <x:v>-0.37122557726465366</x:v>
      </x:c>
      <x:c r="R162" s="24">
        <x:f t="shared" si="26"/>
        <x:v>925.64153285999998</x:v>
      </x:c>
      <x:c r="S162" s="26">
        <x:f t="shared" si="27"/>
        <x:v>-1.5328599999975268E-3</x:v>
      </x:c>
      <x:c r="T162" s="27">
        <x:f t="shared" si="28"/>
        <x:v>76.789587852494563</x:v>
      </x:c>
      <x:c r="U162" s="27">
        <x:f t="shared" si="29"/>
        <x:v>100.35936568680637</x:v>
      </x:c>
      <x:c r="V162" s="27">
        <x:f t="shared" si="30"/>
        <x:v>77.065381189066784</x:v>
      </x:c>
      <x:c r="W162" s="26">
        <x:f t="shared" si="31"/>
        <x:v>1.5328599999975268E-3</x:v>
      </x:c>
    </x:row>
    <x:row r="163">
      <x:c r="A163" s="21" t="n">
        <x:f>DATE(VALUE(RIGHT('Price History'!C102,4)),VALUE(MID('Price History'!C102,4,2)),VALUE(LEFT('Price History'!C102,2)))</x:f>
        <x:v>46058</x:v>
      </x:c>
      <x:c r="B163" s="14" t="str">
        <x:f>'Price History'!A102</x:f>
        <x:v>IPH</x:v>
      </x:c>
      <x:c r="C163" s="14" t="str">
        <x:f>'Price History'!B102</x:f>
        <x:v>IPH Limited</x:v>
      </x:c>
      <x:c r="D163" s="22" t="n">
        <x:f>'Price History'!D102</x:f>
        <x:v>3.53</x:v>
      </x:c>
      <x:c r="E163" s="22" t="n">
        <x:f>'Price History'!E102</x:f>
        <x:v>3.58</x:v>
      </x:c>
      <x:c r="F163" s="22" t="n">
        <x:f>'Price History'!F102</x:f>
        <x:v>3.47</x:v>
      </x:c>
      <x:c r="G163" s="22" t="n">
        <x:f>'Price History'!G102</x:f>
        <x:v>3.57</x:v>
      </x:c>
      <x:c r="H163" s="23" t="n">
        <x:f>'Price History'!H102</x:f>
        <x:v>1263686</x:v>
      </x:c>
      <x:c r="I163" s="24" t="n">
        <x:f>'Price History'!I102</x:f>
        <x:v>933.49</x:v>
      </x:c>
      <x:c r="J163" s="23" t="n">
        <x:f>'Price History'!J102</x:f>
        <x:v>261480659</x:v>
      </x:c>
      <x:c r="K163" s="25">
        <x:f t="shared" si="32"/>
        <x:v>8.4745762711864181E-3</x:v>
      </x:c>
      <x:c r="L163" s="25">
        <x:f t="shared" si="33"/>
        <x:v>8.4745762711864181E-3</x:v>
      </x:c>
      <x:c r="M163" s="22">
        <x:f t="shared" si="24"/>
        <x:v>0.10999999999999988</x:v>
      </x:c>
      <x:c r="N163" s="22">
        <x:f t="shared" si="34"/>
        <x:v>3.714</x:v>
      </x:c>
      <x:c r="O163" s="22">
        <x:f t="shared" si="23"/>
        <x:v>3.5657999999999994</x:v>
      </x:c>
      <x:c r="P163" s="22" t="n">
        <x:f>MAX($G$10:G163)</x:f>
        <x:v>5.63</x:v>
      </x:c>
      <x:c r="Q163" s="25">
        <x:f t="shared" si="25"/>
        <x:v>-0.36589698046181174</x:v>
      </x:c>
      <x:c r="R163" s="24">
        <x:f t="shared" si="26"/>
        <x:v>933.48595263000004</x:v>
      </x:c>
      <x:c r="S163" s="26">
        <x:f t="shared" si="27"/>
        <x:v>4.0473699999665769E-3</x:v>
      </x:c>
      <x:c r="T163" s="27">
        <x:f t="shared" si="28"/>
        <x:v>77.440347071583503</x:v>
      </x:c>
      <x:c r="U163" s="27">
        <x:f t="shared" si="29"/>
        <x:v>100.35936568680637</x:v>
      </x:c>
      <x:c r="V163" s="27">
        <x:f t="shared" si="30"/>
        <x:v>77.718943310770882</x:v>
      </x:c>
      <x:c r="W163" s="26">
        <x:f t="shared" si="31"/>
        <x:v>4.0473699999665769E-3</x:v>
      </x:c>
    </x:row>
    <x:row r="164">
      <x:c r="A164" s="21" t="n">
        <x:f>DATE(VALUE(RIGHT('Price History'!C101,4)),VALUE(MID('Price History'!C101,4,2)),VALUE(LEFT('Price History'!C101,2)))</x:f>
        <x:v>46059</x:v>
      </x:c>
      <x:c r="B164" s="14" t="str">
        <x:f>'Price History'!A101</x:f>
        <x:v>IPH</x:v>
      </x:c>
      <x:c r="C164" s="14" t="str">
        <x:f>'Price History'!B101</x:f>
        <x:v>IPH Limited</x:v>
      </x:c>
      <x:c r="D164" s="22" t="n">
        <x:f>'Price History'!D101</x:f>
        <x:v>3.53</x:v>
      </x:c>
      <x:c r="E164" s="22" t="n">
        <x:f>'Price History'!E101</x:f>
        <x:v>3.53</x:v>
      </x:c>
      <x:c r="F164" s="22" t="n">
        <x:f>'Price History'!F101</x:f>
        <x:v>3.47</x:v>
      </x:c>
      <x:c r="G164" s="22" t="n">
        <x:f>'Price History'!G101</x:f>
        <x:v>3.5</x:v>
      </x:c>
      <x:c r="H164" s="23" t="n">
        <x:f>'Price History'!H101</x:f>
        <x:v>687637</x:v>
      </x:c>
      <x:c r="I164" s="24" t="n">
        <x:f>'Price History'!I101</x:f>
        <x:v>915.18</x:v>
      </x:c>
      <x:c r="J164" s="23" t="n">
        <x:f>'Price History'!J101</x:f>
        <x:v>261480659</x:v>
      </x:c>
      <x:c r="K164" s="25">
        <x:f t="shared" si="32"/>
        <x:v>-1.9607843137254832E-2</x:v>
      </x:c>
      <x:c r="L164" s="25">
        <x:f t="shared" si="33"/>
        <x:v>1.9607843137254832E-2</x:v>
      </x:c>
      <x:c r="M164" s="22">
        <x:f t="shared" si="24"/>
        <x:v>5.9999999999999609E-2</x:v>
      </x:c>
      <x:c r="N164" s="22">
        <x:f t="shared" si="34"/>
        <x:v>3.7084999999999999</x:v>
      </x:c>
      <x:c r="O164" s="22">
        <x:f t="shared" si="23"/>
        <x:v>3.5655999999999994</x:v>
      </x:c>
      <x:c r="P164" s="22" t="n">
        <x:f>MAX($G$10:G164)</x:f>
        <x:v>5.63</x:v>
      </x:c>
      <x:c r="Q164" s="25">
        <x:f t="shared" si="25"/>
        <x:v>-0.37833037300177619</x:v>
      </x:c>
      <x:c r="R164" s="24">
        <x:f t="shared" si="26"/>
        <x:v>915.18230649999998</x:v>
      </x:c>
      <x:c r="S164" s="26">
        <x:f t="shared" si="27"/>
        <x:v>-2.3065000000315194E-3</x:v>
      </x:c>
      <x:c r="T164" s="27">
        <x:f t="shared" si="28"/>
        <x:v>75.921908893709329</x:v>
      </x:c>
      <x:c r="U164" s="27">
        <x:f t="shared" si="29"/>
        <x:v>100.35936568680637</x:v>
      </x:c>
      <x:c r="V164" s="27">
        <x:f t="shared" si="30"/>
        <x:v>76.194520068936228</x:v>
      </x:c>
      <x:c r="W164" s="26">
        <x:f t="shared" si="31"/>
        <x:v>2.3065000000315194E-3</x:v>
      </x:c>
    </x:row>
    <x:row r="165">
      <x:c r="A165" s="21" t="n">
        <x:f>DATE(VALUE(RIGHT('Price History'!C100,4)),VALUE(MID('Price History'!C100,4,2)),VALUE(LEFT('Price History'!C100,2)))</x:f>
        <x:v>46062</x:v>
      </x:c>
      <x:c r="B165" s="14" t="str">
        <x:f>'Price History'!A100</x:f>
        <x:v>IPH</x:v>
      </x:c>
      <x:c r="C165" s="14" t="str">
        <x:f>'Price History'!B100</x:f>
        <x:v>IPH Limited</x:v>
      </x:c>
      <x:c r="D165" s="22" t="n">
        <x:f>'Price History'!D100</x:f>
        <x:v>3.56</x:v>
      </x:c>
      <x:c r="E165" s="22" t="n">
        <x:f>'Price History'!E100</x:f>
        <x:v>3.58</x:v>
      </x:c>
      <x:c r="F165" s="22" t="n">
        <x:f>'Price History'!F100</x:f>
        <x:v>3.49</x:v>
      </x:c>
      <x:c r="G165" s="22" t="n">
        <x:f>'Price History'!G100</x:f>
        <x:v>3.52</x:v>
      </x:c>
      <x:c r="H165" s="23" t="n">
        <x:f>'Price History'!H100</x:f>
        <x:v>862877</x:v>
      </x:c>
      <x:c r="I165" s="24" t="n">
        <x:f>'Price History'!I100</x:f>
        <x:v>920.41</x:v>
      </x:c>
      <x:c r="J165" s="23" t="n">
        <x:f>'Price History'!J100</x:f>
        <x:v>261480659</x:v>
      </x:c>
      <x:c r="K165" s="25">
        <x:f t="shared" si="32"/>
        <x:v>5.7142857142857828E-3</x:v>
      </x:c>
      <x:c r="L165" s="25">
        <x:f t="shared" si="33"/>
        <x:v>5.7142857142857828E-3</x:v>
      </x:c>
      <x:c r="M165" s="22">
        <x:f t="shared" si="24"/>
        <x:v>8.9999999999999858E-2</x:v>
      </x:c>
      <x:c r="N165" s="22">
        <x:f t="shared" si="34"/>
        <x:v>3.7009999999999996</x:v>
      </x:c>
      <x:c r="O165" s="22">
        <x:f t="shared" si="23"/>
        <x:v>3.5665999999999998</x:v>
      </x:c>
      <x:c r="P165" s="22" t="n">
        <x:f>MAX($G$10:G165)</x:f>
        <x:v>5.63</x:v>
      </x:c>
      <x:c r="Q165" s="25">
        <x:f t="shared" si="25"/>
        <x:v>-0.37477797513321487</x:v>
      </x:c>
      <x:c r="R165" s="24">
        <x:f t="shared" si="26"/>
        <x:v>920.41191967999998</x:v>
      </x:c>
      <x:c r="S165" s="26">
        <x:f t="shared" si="27"/>
        <x:v>-1.9196800000145231E-3</x:v>
      </x:c>
      <x:c r="T165" s="27">
        <x:f t="shared" si="28"/>
        <x:v>76.355748373101946</x:v>
      </x:c>
      <x:c r="U165" s="27">
        <x:f t="shared" si="29"/>
        <x:v>100.35936568680637</x:v>
      </x:c>
      <x:c r="V165" s="27">
        <x:f t="shared" si="30"/>
        <x:v>76.629950629001513</x:v>
      </x:c>
      <x:c r="W165" s="26">
        <x:f t="shared" si="31"/>
        <x:v>1.9196800000145231E-3</x:v>
      </x:c>
    </x:row>
    <x:row r="166">
      <x:c r="A166" s="21" t="n">
        <x:f>DATE(VALUE(RIGHT('Price History'!C99,4)),VALUE(MID('Price History'!C99,4,2)),VALUE(LEFT('Price History'!C99,2)))</x:f>
        <x:v>46063</x:v>
      </x:c>
      <x:c r="B166" s="14" t="str">
        <x:f>'Price History'!A99</x:f>
        <x:v>IPH</x:v>
      </x:c>
      <x:c r="C166" s="14" t="str">
        <x:f>'Price History'!B99</x:f>
        <x:v>IPH Limited</x:v>
      </x:c>
      <x:c r="D166" s="22" t="n">
        <x:f>'Price History'!D99</x:f>
        <x:v>3.54</x:v>
      </x:c>
      <x:c r="E166" s="22" t="n">
        <x:f>'Price History'!E99</x:f>
        <x:v>3.6</x:v>
      </x:c>
      <x:c r="F166" s="22" t="n">
        <x:f>'Price History'!F99</x:f>
        <x:v>3.54</x:v>
      </x:c>
      <x:c r="G166" s="22" t="n">
        <x:f>'Price History'!G99</x:f>
        <x:v>3.54</x:v>
      </x:c>
      <x:c r="H166" s="23" t="n">
        <x:f>'Price History'!H99</x:f>
        <x:v>603535</x:v>
      </x:c>
      <x:c r="I166" s="24" t="n">
        <x:f>'Price History'!I99</x:f>
        <x:v>925.64</x:v>
      </x:c>
      <x:c r="J166" s="23" t="n">
        <x:f>'Price History'!J99</x:f>
        <x:v>261480659</x:v>
      </x:c>
      <x:c r="K166" s="25">
        <x:f t="shared" si="32"/>
        <x:v>5.6818181818181213E-3</x:v>
      </x:c>
      <x:c r="L166" s="25">
        <x:f t="shared" si="33"/>
        <x:v>5.6818181818181213E-3</x:v>
      </x:c>
      <x:c r="M166" s="22">
        <x:f t="shared" si="24"/>
        <x:v>6.0000000000000053E-2</x:v>
      </x:c>
      <x:c r="N166" s="22">
        <x:f t="shared" si="34"/>
        <x:v>3.6905000000000001</x:v>
      </x:c>
      <x:c r="O166" s="22">
        <x:f t="shared" si="23"/>
        <x:v>3.5677999999999996</x:v>
      </x:c>
      <x:c r="P166" s="22" t="n">
        <x:f>MAX($G$10:G166)</x:f>
        <x:v>5.63</x:v>
      </x:c>
      <x:c r="Q166" s="25">
        <x:f t="shared" si="25"/>
        <x:v>-0.37122557726465366</x:v>
      </x:c>
      <x:c r="R166" s="24">
        <x:f t="shared" si="26"/>
        <x:v>925.64153285999998</x:v>
      </x:c>
      <x:c r="S166" s="26">
        <x:f t="shared" si="27"/>
        <x:v>-1.5328599999975268E-3</x:v>
      </x:c>
      <x:c r="T166" s="27">
        <x:f t="shared" si="28"/>
        <x:v>76.789587852494563</x:v>
      </x:c>
      <x:c r="U166" s="27">
        <x:f t="shared" si="29"/>
        <x:v>100.35936568680637</x:v>
      </x:c>
      <x:c r="V166" s="27">
        <x:f t="shared" si="30"/>
        <x:v>77.065381189066784</x:v>
      </x:c>
      <x:c r="W166" s="26">
        <x:f t="shared" si="31"/>
        <x:v>1.5328599999975268E-3</x:v>
      </x:c>
    </x:row>
    <x:row r="167">
      <x:c r="A167" s="21" t="n">
        <x:f>DATE(VALUE(RIGHT('Price History'!C98,4)),VALUE(MID('Price History'!C98,4,2)),VALUE(LEFT('Price History'!C98,2)))</x:f>
        <x:v>46064</x:v>
      </x:c>
      <x:c r="B167" s="14" t="str">
        <x:f>'Price History'!A98</x:f>
        <x:v>IPH</x:v>
      </x:c>
      <x:c r="C167" s="14" t="str">
        <x:f>'Price History'!B98</x:f>
        <x:v>IPH Limited</x:v>
      </x:c>
      <x:c r="D167" s="22" t="n">
        <x:f>'Price History'!D98</x:f>
        <x:v>3.57</x:v>
      </x:c>
      <x:c r="E167" s="22" t="n">
        <x:f>'Price History'!E98</x:f>
        <x:v>3.61</x:v>
      </x:c>
      <x:c r="F167" s="22" t="n">
        <x:f>'Price History'!F98</x:f>
        <x:v>3.52</x:v>
      </x:c>
      <x:c r="G167" s="22" t="n">
        <x:f>'Price History'!G98</x:f>
        <x:v>3.61</x:v>
      </x:c>
      <x:c r="H167" s="23" t="n">
        <x:f>'Price History'!H98</x:f>
        <x:v>1010209</x:v>
      </x:c>
      <x:c r="I167" s="24" t="n">
        <x:f>'Price History'!I98</x:f>
        <x:v>943.95</x:v>
      </x:c>
      <x:c r="J167" s="23" t="n">
        <x:f>'Price History'!J98</x:f>
        <x:v>261480659</x:v>
      </x:c>
      <x:c r="K167" s="25">
        <x:f t="shared" si="32"/>
        <x:v>1.9774011299434902E-2</x:v>
      </x:c>
      <x:c r="L167" s="25">
        <x:f t="shared" si="33"/>
        <x:v>1.9774011299434902E-2</x:v>
      </x:c>
      <x:c r="M167" s="22">
        <x:f t="shared" si="24"/>
        <x:v>8.9999999999999858E-2</x:v>
      </x:c>
      <x:c r="N167" s="22">
        <x:f t="shared" si="34"/>
        <x:v>3.6835</x:v>
      </x:c>
      <x:c r="O167" s="22">
        <x:f t="shared" si="23"/>
        <x:v>3.5703999999999998</x:v>
      </x:c>
      <x:c r="P167" s="22" t="n">
        <x:f>MAX($G$10:G167)</x:f>
        <x:v>5.63</x:v>
      </x:c>
      <x:c r="Q167" s="25">
        <x:f t="shared" si="25"/>
        <x:v>-0.35879218472468921</x:v>
      </x:c>
      <x:c r="R167" s="24">
        <x:f t="shared" si="26"/>
        <x:v>943.94517899000004</x:v>
      </x:c>
      <x:c r="S167" s="26">
        <x:f t="shared" si="27"/>
        <x:v>4.8210100000005696E-3</x:v>
      </x:c>
      <x:c r="T167" s="27">
        <x:f t="shared" si="28"/>
        <x:v>78.308026030368765</x:v>
      </x:c>
      <x:c r="U167" s="27">
        <x:f t="shared" si="29"/>
        <x:v>100.35936568680637</x:v>
      </x:c>
      <x:c r="V167" s="27">
        <x:f t="shared" si="30"/>
        <x:v>78.589804430901424</x:v>
      </x:c>
      <x:c r="W167" s="26">
        <x:f t="shared" si="31"/>
        <x:v>4.8210100000005696E-3</x:v>
      </x:c>
    </x:row>
    <x:row r="168">
      <x:c r="A168" s="21" t="n">
        <x:f>DATE(VALUE(RIGHT('Price History'!C97,4)),VALUE(MID('Price History'!C97,4,2)),VALUE(LEFT('Price History'!C97,2)))</x:f>
        <x:v>46065</x:v>
      </x:c>
      <x:c r="B168" s="14" t="str">
        <x:f>'Price History'!A97</x:f>
        <x:v>IPH</x:v>
      </x:c>
      <x:c r="C168" s="14" t="str">
        <x:f>'Price History'!B97</x:f>
        <x:v>IPH Limited</x:v>
      </x:c>
      <x:c r="D168" s="22" t="n">
        <x:f>'Price History'!D97</x:f>
        <x:v>3.61</x:v>
      </x:c>
      <x:c r="E168" s="22" t="n">
        <x:f>'Price History'!E97</x:f>
        <x:v>3.625</x:v>
      </x:c>
      <x:c r="F168" s="22" t="n">
        <x:f>'Price History'!F97</x:f>
        <x:v>3.55</x:v>
      </x:c>
      <x:c r="G168" s="22" t="n">
        <x:f>'Price History'!G97</x:f>
        <x:v>3.58</x:v>
      </x:c>
      <x:c r="H168" s="23" t="n">
        <x:f>'Price History'!H97</x:f>
        <x:v>2328330</x:v>
      </x:c>
      <x:c r="I168" s="24" t="n">
        <x:f>'Price History'!I97</x:f>
        <x:v>936.1</x:v>
      </x:c>
      <x:c r="J168" s="23" t="n">
        <x:f>'Price History'!J97</x:f>
        <x:v>261480659</x:v>
      </x:c>
      <x:c r="K168" s="25">
        <x:f t="shared" si="32"/>
        <x:v>-8.310249307479145E-3</x:v>
      </x:c>
      <x:c r="L168" s="25">
        <x:f t="shared" si="33"/>
        <x:v>8.310249307479145E-3</x:v>
      </x:c>
      <x:c r="M168" s="22">
        <x:f t="shared" si="24"/>
        <x:v>7.5000000000000178E-2</x:v>
      </x:c>
      <x:c r="N168" s="22">
        <x:f t="shared" si="34"/>
        <x:v>3.6749999999999998</x:v>
      </x:c>
      <x:c r="O168" s="22">
        <x:f t="shared" si="23"/>
        <x:v>3.5716000000000001</x:v>
      </x:c>
      <x:c r="P168" s="22" t="n">
        <x:f>MAX($G$10:G168)</x:f>
        <x:v>5.63</x:v>
      </x:c>
      <x:c r="Q168" s="25">
        <x:f t="shared" si="25"/>
        <x:v>-0.36412078152753102</x:v>
      </x:c>
      <x:c r="R168" s="24">
        <x:f t="shared" si="26"/>
        <x:v>936.10075921999999</x:v>
      </x:c>
      <x:c r="S168" s="26">
        <x:f t="shared" si="27"/>
        <x:v>-7.5921999996353406E-4</x:v>
      </x:c>
      <x:c r="T168" s="27">
        <x:f t="shared" si="28"/>
        <x:v>77.657266811279825</x:v>
      </x:c>
      <x:c r="U168" s="27">
        <x:f t="shared" si="29"/>
        <x:v>100.35936568680637</x:v>
      </x:c>
      <x:c r="V168" s="27">
        <x:f t="shared" si="30"/>
        <x:v>77.93624230919734</x:v>
      </x:c>
      <x:c r="W168" s="26">
        <x:f t="shared" si="31"/>
        <x:v>7.5921999996353406E-4</x:v>
      </x:c>
    </x:row>
    <x:row r="169">
      <x:c r="A169" s="21" t="n">
        <x:f>DATE(VALUE(RIGHT('Price History'!C96,4)),VALUE(MID('Price History'!C96,4,2)),VALUE(LEFT('Price History'!C96,2)))</x:f>
        <x:v>46066</x:v>
      </x:c>
      <x:c r="B169" s="14" t="str">
        <x:f>'Price History'!A96</x:f>
        <x:v>IPH</x:v>
      </x:c>
      <x:c r="C169" s="14" t="str">
        <x:f>'Price History'!B96</x:f>
        <x:v>IPH Limited</x:v>
      </x:c>
      <x:c r="D169" s="22" t="n">
        <x:f>'Price History'!D96</x:f>
        <x:v>3.56</x:v>
      </x:c>
      <x:c r="E169" s="22" t="n">
        <x:f>'Price History'!E96</x:f>
        <x:v>3.6</x:v>
      </x:c>
      <x:c r="F169" s="22" t="n">
        <x:f>'Price History'!F96</x:f>
        <x:v>3.4</x:v>
      </x:c>
      <x:c r="G169" s="22" t="n">
        <x:f>'Price History'!G96</x:f>
        <x:v>3.42</x:v>
      </x:c>
      <x:c r="H169" s="23" t="n">
        <x:f>'Price History'!H96</x:f>
        <x:v>1683591</x:v>
      </x:c>
      <x:c r="I169" s="24" t="n">
        <x:f>'Price History'!I96</x:f>
        <x:v>894.26</x:v>
      </x:c>
      <x:c r="J169" s="23" t="n">
        <x:f>'Price History'!J96</x:f>
        <x:v>261480659</x:v>
      </x:c>
      <x:c r="K169" s="25">
        <x:f t="shared" si="32"/>
        <x:v>-4.4692737430167662E-2</x:v>
      </x:c>
      <x:c r="L169" s="25">
        <x:f t="shared" si="33"/>
        <x:v>4.4692737430167662E-2</x:v>
      </x:c>
      <x:c r="M169" s="22">
        <x:f t="shared" si="24"/>
        <x:v>0.20000000000000018</x:v>
      </x:c>
      <x:c r="N169" s="22">
        <x:f t="shared" si="34"/>
        <x:v>3.6605000000000003</x:v>
      </x:c>
      <x:c r="O169" s="22">
        <x:f t="shared" si="23"/>
        <x:v>3.5685999999999996</x:v>
      </x:c>
      <x:c r="P169" s="22" t="n">
        <x:f>MAX($G$10:G169)</x:f>
        <x:v>5.63</x:v>
      </x:c>
      <x:c r="Q169" s="25">
        <x:f t="shared" si="25"/>
        <x:v>-0.39253996447602135</x:v>
      </x:c>
      <x:c r="R169" s="24">
        <x:f t="shared" si="26"/>
        <x:v>894.26385377999998</x:v>
      </x:c>
      <x:c r="S169" s="26">
        <x:f t="shared" si="27"/>
        <x:v>-3.853779999985818E-3</x:v>
      </x:c>
      <x:c r="T169" s="27">
        <x:f t="shared" si="28"/>
        <x:v>74.186550976138818</x:v>
      </x:c>
      <x:c r="U169" s="27">
        <x:f t="shared" si="29"/>
        <x:v>100.35936568680637</x:v>
      </x:c>
      <x:c r="V169" s="27">
        <x:f t="shared" si="30"/>
        <x:v>74.452797828675145</x:v>
      </x:c>
      <x:c r="W169" s="26">
        <x:f t="shared" si="31"/>
        <x:v>3.853779999985818E-3</x:v>
      </x:c>
    </x:row>
    <x:row r="170">
      <x:c r="A170" s="21" t="n">
        <x:f>DATE(VALUE(RIGHT('Price History'!C95,4)),VALUE(MID('Price History'!C95,4,2)),VALUE(LEFT('Price History'!C95,2)))</x:f>
        <x:v>46069</x:v>
      </x:c>
      <x:c r="B170" s="14" t="str">
        <x:f>'Price History'!A95</x:f>
        <x:v>IPH</x:v>
      </x:c>
      <x:c r="C170" s="14" t="str">
        <x:f>'Price History'!B95</x:f>
        <x:v>IPH Limited</x:v>
      </x:c>
      <x:c r="D170" s="22" t="n">
        <x:f>'Price History'!D95</x:f>
        <x:v>3.43</x:v>
      </x:c>
      <x:c r="E170" s="22" t="n">
        <x:f>'Price History'!E95</x:f>
        <x:v>3.48</x:v>
      </x:c>
      <x:c r="F170" s="22" t="n">
        <x:f>'Price History'!F95</x:f>
        <x:v>3.4</x:v>
      </x:c>
      <x:c r="G170" s="22" t="n">
        <x:f>'Price History'!G95</x:f>
        <x:v>3.43</x:v>
      </x:c>
      <x:c r="H170" s="23" t="n">
        <x:f>'Price History'!H95</x:f>
        <x:v>811108</x:v>
      </x:c>
      <x:c r="I170" s="24" t="n">
        <x:f>'Price History'!I95</x:f>
        <x:v>896.88</x:v>
      </x:c>
      <x:c r="J170" s="23" t="n">
        <x:f>'Price History'!J95</x:f>
        <x:v>261480659</x:v>
      </x:c>
      <x:c r="K170" s="25">
        <x:f t="shared" si="32"/>
        <x:v>2.9239766081872176E-3</x:v>
      </x:c>
      <x:c r="L170" s="25">
        <x:f t="shared" si="33"/>
        <x:v>2.9239766081872176E-3</x:v>
      </x:c>
      <x:c r="M170" s="22">
        <x:f t="shared" si="24"/>
        <x:v>8.0000000000000071E-2</x:v>
      </x:c>
      <x:c r="N170" s="22">
        <x:f t="shared" si="34"/>
        <x:v>3.6425000000000005</x:v>
      </x:c>
      <x:c r="O170" s="22">
        <x:f t="shared" si="23"/>
        <x:v>3.5655999999999999</x:v>
      </x:c>
      <x:c r="P170" s="22" t="n">
        <x:f>MAX($G$10:G170)</x:f>
        <x:v>5.63</x:v>
      </x:c>
      <x:c r="Q170" s="25">
        <x:f t="shared" si="25"/>
        <x:v>-0.39076376554174064</x:v>
      </x:c>
      <x:c r="R170" s="24">
        <x:f t="shared" si="26"/>
        <x:v>896.87866037000003</x:v>
      </x:c>
      <x:c r="S170" s="26">
        <x:f t="shared" si="27"/>
        <x:v>1.3396299999612893E-3</x:v>
      </x:c>
      <x:c r="T170" s="27">
        <x:f t="shared" si="28"/>
        <x:v>74.403470715835141</x:v>
      </x:c>
      <x:c r="U170" s="27">
        <x:f t="shared" si="29"/>
        <x:v>100.35936568680637</x:v>
      </x:c>
      <x:c r="V170" s="27">
        <x:f t="shared" si="30"/>
        <x:v>74.670929390313972</x:v>
      </x:c>
      <x:c r="W170" s="26">
        <x:f t="shared" si="31"/>
        <x:v>1.3396299999612893E-3</x:v>
      </x:c>
    </x:row>
    <x:row r="171">
      <x:c r="A171" s="21" t="n">
        <x:f>DATE(VALUE(RIGHT('Price History'!C94,4)),VALUE(MID('Price History'!C94,4,2)),VALUE(LEFT('Price History'!C94,2)))</x:f>
        <x:v>46070</x:v>
      </x:c>
      <x:c r="B171" s="14" t="str">
        <x:f>'Price History'!A94</x:f>
        <x:v>IPH</x:v>
      </x:c>
      <x:c r="C171" s="14" t="str">
        <x:f>'Price History'!B94</x:f>
        <x:v>IPH Limited</x:v>
      </x:c>
      <x:c r="D171" s="22" t="n">
        <x:f>'Price History'!D94</x:f>
        <x:v>3.45</x:v>
      </x:c>
      <x:c r="E171" s="22" t="n">
        <x:f>'Price History'!E94</x:f>
        <x:v>3.47</x:v>
      </x:c>
      <x:c r="F171" s="22" t="n">
        <x:f>'Price History'!F94</x:f>
        <x:v>3.36</x:v>
      </x:c>
      <x:c r="G171" s="22" t="n">
        <x:f>'Price History'!G94</x:f>
        <x:v>3.38</x:v>
      </x:c>
      <x:c r="H171" s="23" t="n">
        <x:f>'Price History'!H94</x:f>
        <x:v>583500</x:v>
      </x:c>
      <x:c r="I171" s="24" t="n">
        <x:f>'Price History'!I94</x:f>
        <x:v>883.8</x:v>
      </x:c>
      <x:c r="J171" s="23" t="n">
        <x:f>'Price History'!J94</x:f>
        <x:v>261480659</x:v>
      </x:c>
      <x:c r="K171" s="25">
        <x:f t="shared" si="32"/>
        <x:v>-1.4577259475218707E-2</x:v>
      </x:c>
      <x:c r="L171" s="25">
        <x:f t="shared" si="33"/>
        <x:v>1.4577259475218707E-2</x:v>
      </x:c>
      <x:c r="M171" s="22">
        <x:f t="shared" si="24"/>
        <x:v>0.11000000000000032</x:v>
      </x:c>
      <x:c r="N171" s="22">
        <x:f t="shared" si="34"/>
        <x:v>3.6204999999999998</x:v>
      </x:c>
      <x:c r="O171" s="22">
        <x:f t="shared" si="23"/>
        <x:v>3.5634000000000001</x:v>
      </x:c>
      <x:c r="P171" s="22" t="n">
        <x:f>MAX($G$10:G171)</x:f>
        <x:v>5.63</x:v>
      </x:c>
      <x:c r="Q171" s="25">
        <x:f t="shared" si="25"/>
        <x:v>-0.39964476021314388</x:v>
      </x:c>
      <x:c r="R171" s="24">
        <x:f t="shared" si="26"/>
        <x:v>883.80462741999997</x:v>
      </x:c>
      <x:c r="S171" s="26">
        <x:f t="shared" si="27"/>
        <x:v>-4.6274200000198107E-3</x:v>
      </x:c>
      <x:c r="T171" s="27">
        <x:f t="shared" si="28"/>
        <x:v>73.31887201735357</x:v>
      </x:c>
      <x:c r="U171" s="27">
        <x:f t="shared" si="29"/>
        <x:v>100.35936568680637</x:v>
      </x:c>
      <x:c r="V171" s="27">
        <x:f t="shared" si="30"/>
        <x:v>73.581936708544603</x:v>
      </x:c>
      <x:c r="W171" s="26">
        <x:f t="shared" si="31"/>
        <x:v>4.6274200000198107E-3</x:v>
      </x:c>
    </x:row>
    <x:row r="172">
      <x:c r="A172" s="21" t="n">
        <x:f>DATE(VALUE(RIGHT('Price History'!C93,4)),VALUE(MID('Price History'!C93,4,2)),VALUE(LEFT('Price History'!C93,2)))</x:f>
        <x:v>46071</x:v>
      </x:c>
      <x:c r="B172" s="14" t="str">
        <x:f>'Price History'!A93</x:f>
        <x:v>IPH</x:v>
      </x:c>
      <x:c r="C172" s="14" t="str">
        <x:f>'Price History'!B93</x:f>
        <x:v>IPH Limited</x:v>
      </x:c>
      <x:c r="D172" s="22" t="n">
        <x:f>'Price History'!D93</x:f>
        <x:v>3.42</x:v>
      </x:c>
      <x:c r="E172" s="22" t="n">
        <x:f>'Price History'!E93</x:f>
        <x:v>3.47</x:v>
      </x:c>
      <x:c r="F172" s="22" t="n">
        <x:f>'Price History'!F93</x:f>
        <x:v>3.37</x:v>
      </x:c>
      <x:c r="G172" s="22" t="n">
        <x:f>'Price History'!G93</x:f>
        <x:v>3.38</x:v>
      </x:c>
      <x:c r="H172" s="23" t="n">
        <x:f>'Price History'!H93</x:f>
        <x:v>1199136</x:v>
      </x:c>
      <x:c r="I172" s="24" t="n">
        <x:f>'Price History'!I93</x:f>
        <x:v>883.8</x:v>
      </x:c>
      <x:c r="J172" s="23" t="n">
        <x:f>'Price History'!J93</x:f>
        <x:v>261480659</x:v>
      </x:c>
      <x:c r="K172" s="25">
        <x:f t="shared" si="32"/>
        <x:v>0</x:v>
      </x:c>
      <x:c r="L172" s="25">
        <x:f t="shared" si="33"/>
        <x:v>0</x:v>
      </x:c>
      <x:c r="M172" s="22">
        <x:f t="shared" si="24"/>
        <x:v>0.10000000000000009</x:v>
      </x:c>
      <x:c r="N172" s="22">
        <x:f t="shared" si="34"/>
        <x:v>3.6019999999999994</x:v>
      </x:c>
      <x:c r="O172" s="22">
        <x:f t="shared" si="23"/>
        <x:v>3.5617999999999999</x:v>
      </x:c>
      <x:c r="P172" s="22" t="n">
        <x:f>MAX($G$10:G172)</x:f>
        <x:v>5.63</x:v>
      </x:c>
      <x:c r="Q172" s="25">
        <x:f t="shared" si="25"/>
        <x:v>-0.39964476021314388</x:v>
      </x:c>
      <x:c r="R172" s="24">
        <x:f t="shared" si="26"/>
        <x:v>883.80462741999997</x:v>
      </x:c>
      <x:c r="S172" s="26">
        <x:f t="shared" si="27"/>
        <x:v>-4.6274200000198107E-3</x:v>
      </x:c>
      <x:c r="T172" s="27">
        <x:f t="shared" si="28"/>
        <x:v>73.31887201735357</x:v>
      </x:c>
      <x:c r="U172" s="27">
        <x:f t="shared" si="29"/>
        <x:v>100.35936568680637</x:v>
      </x:c>
      <x:c r="V172" s="27">
        <x:f t="shared" si="30"/>
        <x:v>73.581936708544603</x:v>
      </x:c>
      <x:c r="W172" s="26">
        <x:f t="shared" si="31"/>
        <x:v>4.6274200000198107E-3</x:v>
      </x:c>
    </x:row>
    <x:row r="173">
      <x:c r="A173" s="21" t="n">
        <x:f>DATE(VALUE(RIGHT('Price History'!C92,4)),VALUE(MID('Price History'!C92,4,2)),VALUE(LEFT('Price History'!C92,2)))</x:f>
        <x:v>46072</x:v>
      </x:c>
      <x:c r="B173" s="14" t="str">
        <x:f>'Price History'!A92</x:f>
        <x:v>IPH</x:v>
      </x:c>
      <x:c r="C173" s="14" t="str">
        <x:f>'Price History'!B92</x:f>
        <x:v>IPH Limited</x:v>
      </x:c>
      <x:c r="D173" s="22" t="n">
        <x:f>'Price History'!D92</x:f>
        <x:v>3.56</x:v>
      </x:c>
      <x:c r="E173" s="22" t="n">
        <x:f>'Price History'!E92</x:f>
        <x:v>3.905</x:v>
      </x:c>
      <x:c r="F173" s="22" t="n">
        <x:f>'Price History'!F92</x:f>
        <x:v>3.5</x:v>
      </x:c>
      <x:c r="G173" s="22" t="n">
        <x:f>'Price History'!G92</x:f>
        <x:v>3.81</x:v>
      </x:c>
      <x:c r="H173" s="23" t="n">
        <x:f>'Price History'!H92</x:f>
        <x:v>5335615</x:v>
      </x:c>
      <x:c r="I173" s="24" t="n">
        <x:f>'Price History'!I92</x:f>
        <x:v>996.24</x:v>
      </x:c>
      <x:c r="J173" s="23" t="n">
        <x:f>'Price History'!J92</x:f>
        <x:v>261480659</x:v>
      </x:c>
      <x:c r="K173" s="25">
        <x:f t="shared" si="32"/>
        <x:v>0.1272189349112427</x:v>
      </x:c>
      <x:c r="L173" s="25">
        <x:f t="shared" si="33"/>
        <x:v>0.1272189349112427</x:v>
      </x:c>
      <x:c r="M173" s="22">
        <x:f t="shared" si="24"/>
        <x:v>0.4049999999999998</x:v>
      </x:c>
      <x:c r="N173" s="22">
        <x:f t="shared" si="34"/>
        <x:v>3.6094999999999997</x:v>
      </x:c>
      <x:c r="O173" s="22">
        <x:f t="shared" si="23"/>
        <x:v>3.5686</x:v>
      </x:c>
      <x:c r="P173" s="22" t="n">
        <x:f>MAX($G$10:G173)</x:f>
        <x:v>5.63</x:v>
      </x:c>
      <x:c r="Q173" s="25">
        <x:f t="shared" si="25"/>
        <x:v>-0.32326820603907636</x:v>
      </x:c>
      <x:c r="R173" s="24">
        <x:f t="shared" si="26"/>
        <x:v>996.24131078999994</x:v>
      </x:c>
      <x:c r="S173" s="26">
        <x:f t="shared" si="27"/>
        <x:v>-1.3107899999340589E-3</x:v>
      </x:c>
      <x:c r="T173" s="27">
        <x:f t="shared" si="28"/>
        <x:v>82.646420824295006</x:v>
      </x:c>
      <x:c r="U173" s="27">
        <x:f t="shared" si="29"/>
        <x:v>100.35936568680637</x:v>
      </x:c>
      <x:c r="V173" s="27">
        <x:f t="shared" si="30"/>
        <x:v>82.94327746834179</x:v>
      </x:c>
      <x:c r="W173" s="26">
        <x:f t="shared" si="31"/>
        <x:v>1.3107899999340589E-3</x:v>
      </x:c>
    </x:row>
    <x:row r="174">
      <x:c r="A174" s="21" t="n">
        <x:f>DATE(VALUE(RIGHT('Price History'!C91,4)),VALUE(MID('Price History'!C91,4,2)),VALUE(LEFT('Price History'!C91,2)))</x:f>
        <x:v>46073</x:v>
      </x:c>
      <x:c r="B174" s="14" t="str">
        <x:f>'Price History'!A91</x:f>
        <x:v>IPH</x:v>
      </x:c>
      <x:c r="C174" s="14" t="str">
        <x:f>'Price History'!B91</x:f>
        <x:v>IPH Limited</x:v>
      </x:c>
      <x:c r="D174" s="22" t="n">
        <x:f>'Price History'!D91</x:f>
        <x:v>3.73</x:v>
      </x:c>
      <x:c r="E174" s="22" t="n">
        <x:f>'Price History'!E91</x:f>
        <x:v>3.75</x:v>
      </x:c>
      <x:c r="F174" s="22" t="n">
        <x:f>'Price History'!F91</x:f>
        <x:v>3.5</x:v>
      </x:c>
      <x:c r="G174" s="22" t="n">
        <x:f>'Price History'!G91</x:f>
        <x:v>3.69</x:v>
      </x:c>
      <x:c r="H174" s="23" t="n">
        <x:f>'Price History'!H91</x:f>
        <x:v>4321888</x:v>
      </x:c>
      <x:c r="I174" s="24" t="n">
        <x:f>'Price History'!I91</x:f>
        <x:v>964.86</x:v>
      </x:c>
      <x:c r="J174" s="23" t="n">
        <x:f>'Price History'!J91</x:f>
        <x:v>261480659</x:v>
      </x:c>
      <x:c r="K174" s="25">
        <x:f t="shared" si="32"/>
        <x:v>-3.1496062992126039E-2</x:v>
      </x:c>
      <x:c r="L174" s="25">
        <x:f t="shared" si="33"/>
        <x:v>3.1496062992126039E-2</x:v>
      </x:c>
      <x:c r="M174" s="22">
        <x:f t="shared" si="24"/>
        <x:v>0.25</x:v>
      </x:c>
      <x:c r="N174" s="22">
        <x:f t="shared" si="34"/>
        <x:v>3.6060000000000003</x:v>
      </x:c>
      <x:c r="O174" s="22">
        <x:f t="shared" si="23"/>
        <x:v>3.5721999999999996</x:v>
      </x:c>
      <x:c r="P174" s="22" t="n">
        <x:f>MAX($G$10:G174)</x:f>
        <x:v>5.63</x:v>
      </x:c>
      <x:c r="Q174" s="25">
        <x:f t="shared" si="25"/>
        <x:v>-0.34458259325044405</x:v>
      </x:c>
      <x:c r="R174" s="24">
        <x:f t="shared" si="26"/>
        <x:v>964.86363171000005</x:v>
      </x:c>
      <x:c r="S174" s="26">
        <x:f t="shared" si="27"/>
        <x:v>-3.6317100000360369E-3</x:v>
      </x:c>
      <x:c r="T174" s="27">
        <x:f t="shared" si="28"/>
        <x:v>80.043383947939247</x:v>
      </x:c>
      <x:c r="U174" s="27">
        <x:f t="shared" si="29"/>
        <x:v>100.35936568680637</x:v>
      </x:c>
      <x:c r="V174" s="27">
        <x:f t="shared" si="30"/>
        <x:v>80.330694107950151</x:v>
      </x:c>
      <x:c r="W174" s="26">
        <x:f t="shared" si="31"/>
        <x:v>3.6317100000360369E-3</x:v>
      </x:c>
    </x:row>
    <x:row r="175">
      <x:c r="A175" s="21" t="n">
        <x:f>DATE(VALUE(RIGHT('Price History'!C90,4)),VALUE(MID('Price History'!C90,4,2)),VALUE(LEFT('Price History'!C90,2)))</x:f>
        <x:v>46076</x:v>
      </x:c>
      <x:c r="B175" s="14" t="str">
        <x:f>'Price History'!A90</x:f>
        <x:v>IPH</x:v>
      </x:c>
      <x:c r="C175" s="14" t="str">
        <x:f>'Price History'!B90</x:f>
        <x:v>IPH Limited</x:v>
      </x:c>
      <x:c r="D175" s="22" t="n">
        <x:f>'Price History'!D90</x:f>
        <x:v>3.7</x:v>
      </x:c>
      <x:c r="E175" s="22" t="n">
        <x:f>'Price History'!E90</x:f>
        <x:v>3.74</x:v>
      </x:c>
      <x:c r="F175" s="22" t="n">
        <x:f>'Price History'!F90</x:f>
        <x:v>3.61</x:v>
      </x:c>
      <x:c r="G175" s="22" t="n">
        <x:f>'Price History'!G90</x:f>
        <x:v>3.67</x:v>
      </x:c>
      <x:c r="H175" s="23" t="n">
        <x:f>'Price History'!H90</x:f>
        <x:v>1759857</x:v>
      </x:c>
      <x:c r="I175" s="24" t="n">
        <x:f>'Price History'!I90</x:f>
        <x:v>959.63</x:v>
      </x:c>
      <x:c r="J175" s="23" t="n">
        <x:f>'Price History'!J90</x:f>
        <x:v>261480659</x:v>
      </x:c>
      <x:c r="K175" s="25">
        <x:f t="shared" si="32"/>
        <x:v>-5.4200542005420349E-3</x:v>
      </x:c>
      <x:c r="L175" s="25">
        <x:f t="shared" si="33"/>
        <x:v>5.4200542005420349E-3</x:v>
      </x:c>
      <x:c r="M175" s="22">
        <x:f t="shared" si="24"/>
        <x:v>0.13000000000000034</x:v>
      </x:c>
      <x:c r="N175" s="22">
        <x:f t="shared" si="34"/>
        <x:v>3.6020000000000003</x:v>
      </x:c>
      <x:c r="O175" s="22">
        <x:f t="shared" si="23"/>
        <x:v>3.5764</x:v>
      </x:c>
      <x:c r="P175" s="22" t="n">
        <x:f>MAX($G$10:G175)</x:f>
        <x:v>5.63</x:v>
      </x:c>
      <x:c r="Q175" s="25">
        <x:f t="shared" si="25"/>
        <x:v>-0.34813499111900537</x:v>
      </x:c>
      <x:c r="R175" s="24">
        <x:f t="shared" si="26"/>
        <x:v>959.63401852999993</x:v>
      </x:c>
      <x:c r="S175" s="26">
        <x:f t="shared" si="27"/>
        <x:v>-4.0185299999393465E-3</x:v>
      </x:c>
      <x:c r="T175" s="27">
        <x:f t="shared" si="28"/>
        <x:v>79.60954446854663</x:v>
      </x:c>
      <x:c r="U175" s="27">
        <x:f t="shared" si="29"/>
        <x:v>100.35936568680637</x:v>
      </x:c>
      <x:c r="V175" s="27">
        <x:f t="shared" si="30"/>
        <x:v>79.89526354788488</x:v>
      </x:c>
      <x:c r="W175" s="26">
        <x:f t="shared" si="31"/>
        <x:v>4.0185299999393465E-3</x:v>
      </x:c>
    </x:row>
    <x:row r="176">
      <x:c r="A176" s="21" t="n">
        <x:f>DATE(VALUE(RIGHT('Price History'!C89,4)),VALUE(MID('Price History'!C89,4,2)),VALUE(LEFT('Price History'!C89,2)))</x:f>
        <x:v>46077</x:v>
      </x:c>
      <x:c r="B176" s="14" t="str">
        <x:f>'Price History'!A89</x:f>
        <x:v>IPH</x:v>
      </x:c>
      <x:c r="C176" s="14" t="str">
        <x:f>'Price History'!B89</x:f>
        <x:v>IPH Limited</x:v>
      </x:c>
      <x:c r="D176" s="22" t="n">
        <x:f>'Price History'!D89</x:f>
        <x:v>3.68</x:v>
      </x:c>
      <x:c r="E176" s="22" t="n">
        <x:f>'Price History'!E89</x:f>
        <x:v>3.69</x:v>
      </x:c>
      <x:c r="F176" s="22" t="n">
        <x:f>'Price History'!F89</x:f>
        <x:v>3.565</x:v>
      </x:c>
      <x:c r="G176" s="22" t="n">
        <x:f>'Price History'!G89</x:f>
        <x:v>3.65</x:v>
      </x:c>
      <x:c r="H176" s="23" t="n">
        <x:f>'Price History'!H89</x:f>
        <x:v>2920423</x:v>
      </x:c>
      <x:c r="I176" s="24" t="n">
        <x:f>'Price History'!I89</x:f>
        <x:v>954.4</x:v>
      </x:c>
      <x:c r="J176" s="23" t="n">
        <x:f>'Price History'!J89</x:f>
        <x:v>261480659</x:v>
      </x:c>
      <x:c r="K176" s="25">
        <x:f t="shared" si="32"/>
        <x:v>-5.4495912806539204E-3</x:v>
      </x:c>
      <x:c r="L176" s="25">
        <x:f t="shared" si="33"/>
        <x:v>5.4495912806539204E-3</x:v>
      </x:c>
      <x:c r="M176" s="22">
        <x:f t="shared" si="24"/>
        <x:v>0.125</x:v>
      </x:c>
      <x:c r="N176" s="22">
        <x:f t="shared" si="34"/>
        <x:v>3.5955000000000004</x:v>
      </x:c>
      <x:c r="O176" s="22">
        <x:f t="shared" si="23"/>
        <x:v>3.5809999999999995</x:v>
      </x:c>
      <x:c r="P176" s="22" t="n">
        <x:f>MAX($G$10:G176)</x:f>
        <x:v>5.63</x:v>
      </x:c>
      <x:c r="Q176" s="25">
        <x:f t="shared" si="25"/>
        <x:v>-0.35168738898756657</x:v>
      </x:c>
      <x:c r="R176" s="24">
        <x:f t="shared" si="26"/>
        <x:v>954.40440535000005</x:v>
      </x:c>
      <x:c r="S176" s="26">
        <x:f t="shared" si="27"/>
        <x:v>-4.4053500000700296E-3</x:v>
      </x:c>
      <x:c r="T176" s="27">
        <x:f t="shared" si="28"/>
        <x:v>79.175704989153999</x:v>
      </x:c>
      <x:c r="U176" s="27">
        <x:f t="shared" si="29"/>
        <x:v>100.35936568680637</x:v>
      </x:c>
      <x:c r="V176" s="27">
        <x:f t="shared" si="30"/>
        <x:v>79.459832987819595</x:v>
      </x:c>
      <x:c r="W176" s="26">
        <x:f t="shared" si="31"/>
        <x:v>4.4053500000700296E-3</x:v>
      </x:c>
    </x:row>
    <x:row r="177">
      <x:c r="A177" s="21" t="n">
        <x:f>DATE(VALUE(RIGHT('Price History'!C88,4)),VALUE(MID('Price History'!C88,4,2)),VALUE(LEFT('Price History'!C88,2)))</x:f>
        <x:v>46078</x:v>
      </x:c>
      <x:c r="B177" s="14" t="str">
        <x:f>'Price History'!A88</x:f>
        <x:v>IPH</x:v>
      </x:c>
      <x:c r="C177" s="14" t="str">
        <x:f>'Price History'!B88</x:f>
        <x:v>IPH Limited</x:v>
      </x:c>
      <x:c r="D177" s="22" t="n">
        <x:f>'Price History'!D88</x:f>
        <x:v>3.69</x:v>
      </x:c>
      <x:c r="E177" s="22" t="n">
        <x:f>'Price History'!E88</x:f>
        <x:v>3.78</x:v>
      </x:c>
      <x:c r="F177" s="22" t="n">
        <x:f>'Price History'!F88</x:f>
        <x:v>3.61</x:v>
      </x:c>
      <x:c r="G177" s="22" t="n">
        <x:f>'Price History'!G88</x:f>
        <x:v>3.76</x:v>
      </x:c>
      <x:c r="H177" s="23" t="n">
        <x:f>'Price History'!H88</x:f>
        <x:v>2338227</x:v>
      </x:c>
      <x:c r="I177" s="24" t="n">
        <x:f>'Price History'!I88</x:f>
        <x:v>983.17</x:v>
      </x:c>
      <x:c r="J177" s="23" t="n">
        <x:f>'Price History'!J88</x:f>
        <x:v>261480659</x:v>
      </x:c>
      <x:c r="K177" s="25">
        <x:f t="shared" si="32"/>
        <x:v>3.013698630136985E-2</x:v>
      </x:c>
      <x:c r="L177" s="25">
        <x:f t="shared" si="33"/>
        <x:v>3.013698630136985E-2</x:v>
      </x:c>
      <x:c r="M177" s="22">
        <x:f t="shared" si="24"/>
        <x:v>0.16999999999999993</x:v>
      </x:c>
      <x:c r="N177" s="22">
        <x:f t="shared" si="34"/>
        <x:v>3.596000000000001</x:v>
      </x:c>
      <x:c r="O177" s="22">
        <x:f t="shared" si="23"/>
        <x:v>3.5878000000000001</x:v>
      </x:c>
      <x:c r="P177" s="22" t="n">
        <x:f>MAX($G$10:G177)</x:f>
        <x:v>5.63</x:v>
      </x:c>
      <x:c r="Q177" s="25">
        <x:f t="shared" si="25"/>
        <x:v>-0.3321492007104796</x:v>
      </x:c>
      <x:c r="R177" s="24">
        <x:f t="shared" si="26"/>
        <x:v>983.16727783999988</x:v>
      </x:c>
      <x:c r="S177" s="26">
        <x:f t="shared" si="27"/>
        <x:v>2.7221600000757462E-3</x:v>
      </x:c>
      <x:c r="T177" s="27">
        <x:f t="shared" si="28"/>
        <x:v>81.56182212581345</x:v>
      </x:c>
      <x:c r="U177" s="27">
        <x:f t="shared" si="29"/>
        <x:v>100.35936568680637</x:v>
      </x:c>
      <x:c r="V177" s="27">
        <x:f t="shared" si="30"/>
        <x:v>81.855117349784791</x:v>
      </x:c>
      <x:c r="W177" s="26">
        <x:f t="shared" si="31"/>
        <x:v>2.7221600000757462E-3</x:v>
      </x:c>
    </x:row>
    <x:row r="178">
      <x:c r="A178" s="21" t="n">
        <x:f>DATE(VALUE(RIGHT('Price History'!C87,4)),VALUE(MID('Price History'!C87,4,2)),VALUE(LEFT('Price History'!C87,2)))</x:f>
        <x:v>46079</x:v>
      </x:c>
      <x:c r="B178" s="14" t="str">
        <x:f>'Price History'!A87</x:f>
        <x:v>IPH</x:v>
      </x:c>
      <x:c r="C178" s="14" t="str">
        <x:f>'Price History'!B87</x:f>
        <x:v>IPH Limited</x:v>
      </x:c>
      <x:c r="D178" s="22" t="n">
        <x:f>'Price History'!D87</x:f>
        <x:v>3.53</x:v>
      </x:c>
      <x:c r="E178" s="22" t="n">
        <x:f>'Price History'!E87</x:f>
        <x:v>3.62</x:v>
      </x:c>
      <x:c r="F178" s="22" t="n">
        <x:f>'Price History'!F87</x:f>
        <x:v>3.5</x:v>
      </x:c>
      <x:c r="G178" s="22" t="n">
        <x:f>'Price History'!G87</x:f>
        <x:v>3.54</x:v>
      </x:c>
      <x:c r="H178" s="23" t="n">
        <x:f>'Price History'!H87</x:f>
        <x:v>1211660</x:v>
      </x:c>
      <x:c r="I178" s="24" t="n">
        <x:f>'Price History'!I87</x:f>
        <x:v>925.64</x:v>
      </x:c>
      <x:c r="J178" s="23" t="n">
        <x:f>'Price History'!J87</x:f>
        <x:v>261480659</x:v>
      </x:c>
      <x:c r="K178" s="25">
        <x:f t="shared" si="32"/>
        <x:v>-5.8510638297872286E-2</x:v>
      </x:c>
      <x:c r="L178" s="25">
        <x:f t="shared" si="33"/>
        <x:v>5.8510638297872286E-2</x:v>
      </x:c>
      <x:c r="M178" s="22">
        <x:f t="shared" si="24"/>
        <x:v>0.12000000000000011</x:v>
      </x:c>
      <x:c r="N178" s="22">
        <x:f t="shared" si="34"/>
        <x:v>3.584000000000001</x:v>
      </x:c>
      <x:c r="O178" s="22">
        <x:f t="shared" si="23"/>
        <x:v>3.5907999999999998</x:v>
      </x:c>
      <x:c r="P178" s="22" t="n">
        <x:f>MAX($G$10:G178)</x:f>
        <x:v>5.63</x:v>
      </x:c>
      <x:c r="Q178" s="25">
        <x:f t="shared" si="25"/>
        <x:v>-0.37122557726465366</x:v>
      </x:c>
      <x:c r="R178" s="24">
        <x:f t="shared" si="26"/>
        <x:v>925.64153285999998</x:v>
      </x:c>
      <x:c r="S178" s="26">
        <x:f t="shared" si="27"/>
        <x:v>-1.5328599999975268E-3</x:v>
      </x:c>
      <x:c r="T178" s="27">
        <x:f t="shared" si="28"/>
        <x:v>76.789587852494563</x:v>
      </x:c>
      <x:c r="U178" s="27">
        <x:f t="shared" si="29"/>
        <x:v>100.35936568680637</x:v>
      </x:c>
      <x:c r="V178" s="27">
        <x:f t="shared" si="30"/>
        <x:v>77.065381189066784</x:v>
      </x:c>
      <x:c r="W178" s="26">
        <x:f t="shared" si="31"/>
        <x:v>1.5328599999975268E-3</x:v>
      </x:c>
    </x:row>
    <x:row r="179">
      <x:c r="A179" s="21" t="n">
        <x:f>DATE(VALUE(RIGHT('Price History'!C86,4)),VALUE(MID('Price History'!C86,4,2)),VALUE(LEFT('Price History'!C86,2)))</x:f>
        <x:v>46080</x:v>
      </x:c>
      <x:c r="B179" s="14" t="str">
        <x:f>'Price History'!A86</x:f>
        <x:v>IPH</x:v>
      </x:c>
      <x:c r="C179" s="14" t="str">
        <x:f>'Price History'!B86</x:f>
        <x:v>IPH Limited</x:v>
      </x:c>
      <x:c r="D179" s="22" t="n">
        <x:f>'Price History'!D86</x:f>
        <x:v>3.56</x:v>
      </x:c>
      <x:c r="E179" s="22" t="n">
        <x:f>'Price History'!E86</x:f>
        <x:v>3.59</x:v>
      </x:c>
      <x:c r="F179" s="22" t="n">
        <x:f>'Price History'!F86</x:f>
        <x:v>3.52</x:v>
      </x:c>
      <x:c r="G179" s="22" t="n">
        <x:f>'Price History'!G86</x:f>
        <x:v>3.58</x:v>
      </x:c>
      <x:c r="H179" s="23" t="n">
        <x:f>'Price History'!H86</x:f>
        <x:v>663909</x:v>
      </x:c>
      <x:c r="I179" s="24" t="n">
        <x:f>'Price History'!I86</x:f>
        <x:v>936.1</x:v>
      </x:c>
      <x:c r="J179" s="23" t="n">
        <x:f>'Price History'!J86</x:f>
        <x:v>261480659</x:v>
      </x:c>
      <x:c r="K179" s="25">
        <x:f t="shared" si="32"/>
        <x:v>1.1299435028248705E-2</x:v>
      </x:c>
      <x:c r="L179" s="25">
        <x:f t="shared" si="33"/>
        <x:v>1.1299435028248705E-2</x:v>
      </x:c>
      <x:c r="M179" s="22">
        <x:f t="shared" si="24"/>
        <x:v>6.999999999999984E-2</x:v>
      </x:c>
      <x:c r="N179" s="22">
        <x:f t="shared" si="34"/>
        <x:v>3.5760000000000005</x:v>
      </x:c>
      <x:c r="O179" s="22">
        <x:f t="shared" si="23"/>
        <x:v>3.5961999999999996</x:v>
      </x:c>
      <x:c r="P179" s="22" t="n">
        <x:f>MAX($G$10:G179)</x:f>
        <x:v>5.63</x:v>
      </x:c>
      <x:c r="Q179" s="25">
        <x:f t="shared" si="25"/>
        <x:v>-0.36412078152753102</x:v>
      </x:c>
      <x:c r="R179" s="24">
        <x:f t="shared" si="26"/>
        <x:v>936.10075921999999</x:v>
      </x:c>
      <x:c r="S179" s="26">
        <x:f t="shared" si="27"/>
        <x:v>-7.5921999996353406E-4</x:v>
      </x:c>
      <x:c r="T179" s="27">
        <x:f t="shared" si="28"/>
        <x:v>77.657266811279825</x:v>
      </x:c>
      <x:c r="U179" s="27">
        <x:f t="shared" si="29"/>
        <x:v>100.35936568680637</x:v>
      </x:c>
      <x:c r="V179" s="27">
        <x:f t="shared" si="30"/>
        <x:v>77.93624230919734</x:v>
      </x:c>
      <x:c r="W179" s="26">
        <x:f t="shared" si="31"/>
        <x:v>7.5921999996353406E-4</x:v>
      </x:c>
    </x:row>
    <x:row r="180">
      <x:c r="A180" s="21" t="n">
        <x:f>DATE(VALUE(RIGHT('Price History'!C85,4)),VALUE(MID('Price History'!C85,4,2)),VALUE(LEFT('Price History'!C85,2)))</x:f>
        <x:v>46083</x:v>
      </x:c>
      <x:c r="B180" s="14" t="str">
        <x:f>'Price History'!A85</x:f>
        <x:v>IPH</x:v>
      </x:c>
      <x:c r="C180" s="14" t="str">
        <x:f>'Price History'!B85</x:f>
        <x:v>IPH Limited</x:v>
      </x:c>
      <x:c r="D180" s="22" t="n">
        <x:f>'Price History'!D85</x:f>
        <x:v>3.65</x:v>
      </x:c>
      <x:c r="E180" s="22" t="n">
        <x:f>'Price History'!E85</x:f>
        <x:v>3.65</x:v>
      </x:c>
      <x:c r="F180" s="22" t="n">
        <x:f>'Price History'!F85</x:f>
        <x:v>3.53</x:v>
      </x:c>
      <x:c r="G180" s="22" t="n">
        <x:f>'Price History'!G85</x:f>
        <x:v>3.58</x:v>
      </x:c>
      <x:c r="H180" s="23" t="n">
        <x:f>'Price History'!H85</x:f>
        <x:v>629587</x:v>
      </x:c>
      <x:c r="I180" s="24" t="n">
        <x:f>'Price History'!I85</x:f>
        <x:v>936.1</x:v>
      </x:c>
      <x:c r="J180" s="23" t="n">
        <x:f>'Price History'!J85</x:f>
        <x:v>261480659</x:v>
      </x:c>
      <x:c r="K180" s="25">
        <x:f t="shared" si="32"/>
        <x:v>0</x:v>
      </x:c>
      <x:c r="L180" s="25">
        <x:f t="shared" si="33"/>
        <x:v>0</x:v>
      </x:c>
      <x:c r="M180" s="22">
        <x:f t="shared" si="24"/>
        <x:v>0.12000000000000011</x:v>
      </x:c>
      <x:c r="N180" s="22">
        <x:f t="shared" si="34"/>
        <x:v>3.5705</x:v>
      </x:c>
      <x:c r="O180" s="22">
        <x:f t="shared" si="23"/>
        <x:v>3.6019999999999999</x:v>
      </x:c>
      <x:c r="P180" s="22" t="n">
        <x:f>MAX($G$10:G180)</x:f>
        <x:v>5.63</x:v>
      </x:c>
      <x:c r="Q180" s="25">
        <x:f t="shared" si="25"/>
        <x:v>-0.36412078152753102</x:v>
      </x:c>
      <x:c r="R180" s="24">
        <x:f t="shared" si="26"/>
        <x:v>936.10075921999999</x:v>
      </x:c>
      <x:c r="S180" s="26">
        <x:f t="shared" si="27"/>
        <x:v>-7.5921999996353406E-4</x:v>
      </x:c>
      <x:c r="T180" s="27">
        <x:f t="shared" si="28"/>
        <x:v>77.657266811279825</x:v>
      </x:c>
      <x:c r="U180" s="27">
        <x:f t="shared" si="29"/>
        <x:v>100.35936568680637</x:v>
      </x:c>
      <x:c r="V180" s="27">
        <x:f t="shared" si="30"/>
        <x:v>77.93624230919734</x:v>
      </x:c>
      <x:c r="W180" s="26">
        <x:f t="shared" si="31"/>
        <x:v>7.5921999996353406E-4</x:v>
      </x:c>
    </x:row>
    <x:row r="181">
      <x:c r="A181" s="21" t="n">
        <x:f>DATE(VALUE(RIGHT('Price History'!C84,4)),VALUE(MID('Price History'!C84,4,2)),VALUE(LEFT('Price History'!C84,2)))</x:f>
        <x:v>46084</x:v>
      </x:c>
      <x:c r="B181" s="14" t="str">
        <x:f>'Price History'!A84</x:f>
        <x:v>IPH</x:v>
      </x:c>
      <x:c r="C181" s="14" t="str">
        <x:f>'Price History'!B84</x:f>
        <x:v>IPH Limited</x:v>
      </x:c>
      <x:c r="D181" s="22" t="n">
        <x:f>'Price History'!D84</x:f>
        <x:v>3.58</x:v>
      </x:c>
      <x:c r="E181" s="22" t="n">
        <x:f>'Price History'!E84</x:f>
        <x:v>3.615</x:v>
      </x:c>
      <x:c r="F181" s="22" t="n">
        <x:f>'Price History'!F84</x:f>
        <x:v>3.53</x:v>
      </x:c>
      <x:c r="G181" s="22" t="n">
        <x:f>'Price History'!G84</x:f>
        <x:v>3.59</x:v>
      </x:c>
      <x:c r="H181" s="23" t="n">
        <x:f>'Price History'!H84</x:f>
        <x:v>780905</x:v>
      </x:c>
      <x:c r="I181" s="24" t="n">
        <x:f>'Price History'!I84</x:f>
        <x:v>938.72</x:v>
      </x:c>
      <x:c r="J181" s="23" t="n">
        <x:f>'Price History'!J84</x:f>
        <x:v>261480659</x:v>
      </x:c>
      <x:c r="K181" s="25">
        <x:f t="shared" si="32"/>
        <x:v>2.7932960893854997E-3</x:v>
      </x:c>
      <x:c r="L181" s="25">
        <x:f t="shared" si="33"/>
        <x:v>2.7932960893854997E-3</x:v>
      </x:c>
      <x:c r="M181" s="22">
        <x:f t="shared" si="24"/>
        <x:v>8.5000000000000409E-2</x:v>
      </x:c>
      <x:c r="N181" s="22">
        <x:f t="shared" si="34"/>
        <x:v>3.5670000000000002</x:v>
      </x:c>
      <x:c r="O181" s="22">
        <x:f t="shared" si="23"/>
        <x:v>3.6078000000000001</x:v>
      </x:c>
      <x:c r="P181" s="22" t="n">
        <x:f>MAX($G$10:G181)</x:f>
        <x:v>5.63</x:v>
      </x:c>
      <x:c r="Q181" s="25">
        <x:f t="shared" si="25"/>
        <x:v>-0.36234458259325042</x:v>
      </x:c>
      <x:c r="R181" s="24">
        <x:f t="shared" si="26"/>
        <x:v>938.71556580999993</x:v>
      </x:c>
      <x:c r="S181" s="26">
        <x:f t="shared" si="27"/>
        <x:v>4.4341900000972601E-3</x:v>
      </x:c>
      <x:c r="T181" s="27">
        <x:f t="shared" si="28"/>
        <x:v>77.874186550976134</x:v>
      </x:c>
      <x:c r="U181" s="27">
        <x:f t="shared" si="29"/>
        <x:v>100.35936568680637</x:v>
      </x:c>
      <x:c r="V181" s="27">
        <x:f t="shared" si="30"/>
        <x:v>78.154373870836153</x:v>
      </x:c>
      <x:c r="W181" s="26">
        <x:f t="shared" si="31"/>
        <x:v>4.4341900000972601E-3</x:v>
      </x:c>
    </x:row>
    <x:row r="182">
      <x:c r="A182" s="21" t="n">
        <x:f>DATE(VALUE(RIGHT('Price History'!C83,4)),VALUE(MID('Price History'!C83,4,2)),VALUE(LEFT('Price History'!C83,2)))</x:f>
        <x:v>46085</x:v>
      </x:c>
      <x:c r="B182" s="14" t="str">
        <x:f>'Price History'!A83</x:f>
        <x:v>IPH</x:v>
      </x:c>
      <x:c r="C182" s="14" t="str">
        <x:f>'Price History'!B83</x:f>
        <x:v>IPH Limited</x:v>
      </x:c>
      <x:c r="D182" s="22" t="n">
        <x:f>'Price History'!D83</x:f>
        <x:v>3.53</x:v>
      </x:c>
      <x:c r="E182" s="22" t="n">
        <x:f>'Price History'!E83</x:f>
        <x:v>3.55</x:v>
      </x:c>
      <x:c r="F182" s="22" t="n">
        <x:f>'Price History'!F83</x:f>
        <x:v>3.415</x:v>
      </x:c>
      <x:c r="G182" s="22" t="n">
        <x:f>'Price History'!G83</x:f>
        <x:v>3.42</x:v>
      </x:c>
      <x:c r="H182" s="23" t="n">
        <x:f>'Price History'!H83</x:f>
        <x:v>1426223</x:v>
      </x:c>
      <x:c r="I182" s="24" t="n">
        <x:f>'Price History'!I83</x:f>
        <x:v>894.26</x:v>
      </x:c>
      <x:c r="J182" s="23" t="n">
        <x:f>'Price History'!J83</x:f>
        <x:v>261480659</x:v>
      </x:c>
      <x:c r="K182" s="25">
        <x:f t="shared" si="32"/>
        <x:v>-4.7353760445682402E-2</x:v>
      </x:c>
      <x:c r="L182" s="25">
        <x:f t="shared" si="33"/>
        <x:v>4.7353760445682402E-2</x:v>
      </x:c>
      <x:c r="M182" s="22">
        <x:f t="shared" si="24"/>
        <x:v>0.13499999999999979</x:v>
      </x:c>
      <x:c r="N182" s="22">
        <x:f t="shared" si="34"/>
        <x:v>3.5609999999999999</x:v>
      </x:c>
      <x:c r="O182" s="22">
        <x:f t="shared" si="23"/>
        <x:v>3.6093999999999995</x:v>
      </x:c>
      <x:c r="P182" s="22" t="n">
        <x:f>MAX($G$10:G182)</x:f>
        <x:v>5.63</x:v>
      </x:c>
      <x:c r="Q182" s="25">
        <x:f t="shared" si="25"/>
        <x:v>-0.39253996447602135</x:v>
      </x:c>
      <x:c r="R182" s="24">
        <x:f t="shared" si="26"/>
        <x:v>894.26385377999998</x:v>
      </x:c>
      <x:c r="S182" s="26">
        <x:f t="shared" si="27"/>
        <x:v>-3.853779999985818E-3</x:v>
      </x:c>
      <x:c r="T182" s="27">
        <x:f t="shared" si="28"/>
        <x:v>74.186550976138818</x:v>
      </x:c>
      <x:c r="U182" s="27">
        <x:f t="shared" si="29"/>
        <x:v>100.35936568680637</x:v>
      </x:c>
      <x:c r="V182" s="27">
        <x:f t="shared" si="30"/>
        <x:v>74.452797828675145</x:v>
      </x:c>
      <x:c r="W182" s="26">
        <x:f t="shared" si="31"/>
        <x:v>3.853779999985818E-3</x:v>
      </x:c>
    </x:row>
    <x:row r="183">
      <x:c r="A183" s="21" t="n">
        <x:f>DATE(VALUE(RIGHT('Price History'!C82,4)),VALUE(MID('Price History'!C82,4,2)),VALUE(LEFT('Price History'!C82,2)))</x:f>
        <x:v>46086</x:v>
      </x:c>
      <x:c r="B183" s="14" t="str">
        <x:f>'Price History'!A82</x:f>
        <x:v>IPH</x:v>
      </x:c>
      <x:c r="C183" s="14" t="str">
        <x:f>'Price History'!B82</x:f>
        <x:v>IPH Limited</x:v>
      </x:c>
      <x:c r="D183" s="22" t="n">
        <x:f>'Price History'!D82</x:f>
        <x:v>3.43</x:v>
      </x:c>
      <x:c r="E183" s="22" t="n">
        <x:f>'Price History'!E82</x:f>
        <x:v>3.49</x:v>
      </x:c>
      <x:c r="F183" s="22" t="n">
        <x:f>'Price History'!F82</x:f>
        <x:v>3.41</x:v>
      </x:c>
      <x:c r="G183" s="22" t="n">
        <x:f>'Price History'!G82</x:f>
        <x:v>3.41</x:v>
      </x:c>
      <x:c r="H183" s="23" t="n">
        <x:f>'Price History'!H82</x:f>
        <x:v>1237832</x:v>
      </x:c>
      <x:c r="I183" s="24" t="n">
        <x:f>'Price History'!I82</x:f>
        <x:v>891.65</x:v>
      </x:c>
      <x:c r="J183" s="23" t="n">
        <x:f>'Price History'!J82</x:f>
        <x:v>261480659</x:v>
      </x:c>
      <x:c r="K183" s="25">
        <x:f t="shared" si="32"/>
        <x:v>-2.9239766081871066E-3</x:v>
      </x:c>
      <x:c r="L183" s="25">
        <x:f t="shared" si="33"/>
        <x:v>2.9239766081871066E-3</x:v>
      </x:c>
      <x:c r="M183" s="22">
        <x:f t="shared" si="24"/>
        <x:v>8.0000000000000071E-2</x:v>
      </x:c>
      <x:c r="N183" s="22">
        <x:f t="shared" si="34"/>
        <x:v>3.5529999999999995</x:v>
      </x:c>
      <x:c r="O183" s="22">
        <x:f t="shared" si="23"/>
        <x:v>3.6113999999999993</x:v>
      </x:c>
      <x:c r="P183" s="22" t="n">
        <x:f>MAX($G$10:G183)</x:f>
        <x:v>5.63</x:v>
      </x:c>
      <x:c r="Q183" s="25">
        <x:f t="shared" si="25"/>
        <x:v>-0.39431616341030196</x:v>
      </x:c>
      <x:c r="R183" s="24">
        <x:f t="shared" si="26"/>
        <x:v>891.64904719000003</x:v>
      </x:c>
      <x:c r="S183" s="26">
        <x:f t="shared" si="27"/>
        <x:v>9.5280999994429294E-4</x:v>
      </x:c>
      <x:c r="T183" s="27">
        <x:f t="shared" si="28"/>
        <x:v>73.96963123644251</x:v>
      </x:c>
      <x:c r="U183" s="27">
        <x:f t="shared" si="29"/>
        <x:v>100.35936568680637</x:v>
      </x:c>
      <x:c r="V183" s="27">
        <x:f t="shared" si="30"/>
        <x:v>74.235498830248687</x:v>
      </x:c>
      <x:c r="W183" s="26">
        <x:f t="shared" si="31"/>
        <x:v>9.5280999994429294E-4</x:v>
      </x:c>
    </x:row>
    <x:row r="184">
      <x:c r="A184" s="21" t="n">
        <x:f>DATE(VALUE(RIGHT('Price History'!C81,4)),VALUE(MID('Price History'!C81,4,2)),VALUE(LEFT('Price History'!C81,2)))</x:f>
        <x:v>46087</x:v>
      </x:c>
      <x:c r="B184" s="14" t="str">
        <x:f>'Price History'!A81</x:f>
        <x:v>IPH</x:v>
      </x:c>
      <x:c r="C184" s="14" t="str">
        <x:f>'Price History'!B81</x:f>
        <x:v>IPH Limited</x:v>
      </x:c>
      <x:c r="D184" s="22" t="n">
        <x:f>'Price History'!D81</x:f>
        <x:v>3.4</x:v>
      </x:c>
      <x:c r="E184" s="22" t="n">
        <x:f>'Price History'!E81</x:f>
        <x:v>3.45</x:v>
      </x:c>
      <x:c r="F184" s="22" t="n">
        <x:f>'Price History'!F81</x:f>
        <x:v>3.36</x:v>
      </x:c>
      <x:c r="G184" s="22" t="n">
        <x:f>'Price History'!G81</x:f>
        <x:v>3.44</x:v>
      </x:c>
      <x:c r="H184" s="23" t="n">
        <x:f>'Price History'!H81</x:f>
        <x:v>1078038</x:v>
      </x:c>
      <x:c r="I184" s="24" t="n">
        <x:f>'Price History'!I81</x:f>
        <x:v>899.49</x:v>
      </x:c>
      <x:c r="J184" s="23" t="n">
        <x:f>'Price History'!J81</x:f>
        <x:v>261480659</x:v>
      </x:c>
      <x:c r="K184" s="25">
        <x:f t="shared" si="32"/>
        <x:v>8.7976539589442737E-3</x:v>
      </x:c>
      <x:c r="L184" s="25">
        <x:f t="shared" si="33"/>
        <x:v>8.7976539589442737E-3</x:v>
      </x:c>
      <x:c r="M184" s="22">
        <x:f t="shared" si="24"/>
        <x:v>9.0000000000000302E-2</x:v>
      </x:c>
      <x:c r="N184" s="22">
        <x:f t="shared" si="34"/>
        <x:v>3.5499999999999994</x:v>
      </x:c>
      <x:c r="O184" s="22">
        <x:f t="shared" si="23"/>
        <x:v>3.6113999999999997</x:v>
      </x:c>
      <x:c r="P184" s="22" t="n">
        <x:f>MAX($G$10:G184)</x:f>
        <x:v>5.63</x:v>
      </x:c>
      <x:c r="Q184" s="25">
        <x:f t="shared" si="25"/>
        <x:v>-0.38898756660746003</x:v>
      </x:c>
      <x:c r="R184" s="24">
        <x:f t="shared" si="26"/>
        <x:v>899.49346696000009</x:v>
      </x:c>
      <x:c r="S184" s="26">
        <x:f t="shared" si="27"/>
        <x:v>-3.4669600000825085E-3</x:v>
      </x:c>
      <x:c r="T184" s="27">
        <x:f t="shared" si="28"/>
        <x:v>74.620390455531449</x:v>
      </x:c>
      <x:c r="U184" s="27">
        <x:f t="shared" si="29"/>
        <x:v>100.35936568680637</x:v>
      </x:c>
      <x:c r="V184" s="27">
        <x:f t="shared" si="30"/>
        <x:v>74.888228388740416</x:v>
      </x:c>
      <x:c r="W184" s="26">
        <x:f t="shared" si="31"/>
        <x:v>3.4669600000825085E-3</x:v>
      </x:c>
    </x:row>
    <x:row r="185">
      <x:c r="A185" s="21" t="n">
        <x:f>DATE(VALUE(RIGHT('Price History'!C80,4)),VALUE(MID('Price History'!C80,4,2)),VALUE(LEFT('Price History'!C80,2)))</x:f>
        <x:v>46090</x:v>
      </x:c>
      <x:c r="B185" s="14" t="str">
        <x:f>'Price History'!A80</x:f>
        <x:v>IPH</x:v>
      </x:c>
      <x:c r="C185" s="14" t="str">
        <x:f>'Price History'!B80</x:f>
        <x:v>IPH Limited</x:v>
      </x:c>
      <x:c r="D185" s="22" t="n">
        <x:f>'Price History'!D80</x:f>
        <x:v>3.4</x:v>
      </x:c>
      <x:c r="E185" s="22" t="n">
        <x:f>'Price History'!E80</x:f>
        <x:v>3.44</x:v>
      </x:c>
      <x:c r="F185" s="22" t="n">
        <x:f>'Price History'!F80</x:f>
        <x:v>3.26</x:v>
      </x:c>
      <x:c r="G185" s="22" t="n">
        <x:f>'Price History'!G80</x:f>
        <x:v>3.31</x:v>
      </x:c>
      <x:c r="H185" s="23" t="n">
        <x:f>'Price History'!H80</x:f>
        <x:v>1772070</x:v>
      </x:c>
      <x:c r="I185" s="24" t="n">
        <x:f>'Price History'!I80</x:f>
        <x:v>865.5</x:v>
      </x:c>
      <x:c r="J185" s="23" t="n">
        <x:f>'Price History'!J80</x:f>
        <x:v>261480659</x:v>
      </x:c>
      <x:c r="K185" s="25">
        <x:f t="shared" si="32"/>
        <x:v>-3.7790697674418561E-2</x:v>
      </x:c>
      <x:c r="L185" s="25">
        <x:f t="shared" si="33"/>
        <x:v>3.7790697674418561E-2</x:v>
      </x:c>
      <x:c r="M185" s="22">
        <x:f t="shared" si="24"/>
        <x:v>0.18000000000000016</x:v>
      </x:c>
      <x:c r="N185" s="22">
        <x:f t="shared" si="34"/>
        <x:v>3.5394999999999994</x:v>
      </x:c>
      <x:c r="O185" s="22">
        <x:f t="shared" si="23"/>
        <x:v>3.6086</x:v>
      </x:c>
      <x:c r="P185" s="22" t="n">
        <x:f>MAX($G$10:G185)</x:f>
        <x:v>5.63</x:v>
      </x:c>
      <x:c r="Q185" s="25">
        <x:f t="shared" si="25"/>
        <x:v>-0.41207815275310833</x:v>
      </x:c>
      <x:c r="R185" s="24">
        <x:f t="shared" si="26"/>
        <x:v>865.50098128999991</x:v>
      </x:c>
      <x:c r="S185" s="26">
        <x:f t="shared" si="27"/>
        <x:v>-9.8128999991331511E-4</x:v>
      </x:c>
      <x:c r="T185" s="27">
        <x:f t="shared" si="28"/>
        <x:v>71.800433839479396</x:v>
      </x:c>
      <x:c r="U185" s="27">
        <x:f t="shared" si="29"/>
        <x:v>100.35936568680637</x:v>
      </x:c>
      <x:c r="V185" s="27">
        <x:f t="shared" si="30"/>
        <x:v>72.058346029922333</x:v>
      </x:c>
      <x:c r="W185" s="26">
        <x:f t="shared" si="31"/>
        <x:v>9.8128999991331511E-4</x:v>
      </x:c>
    </x:row>
    <x:row r="186">
      <x:c r="A186" s="21" t="n">
        <x:f>DATE(VALUE(RIGHT('Price History'!C79,4)),VALUE(MID('Price History'!C79,4,2)),VALUE(LEFT('Price History'!C79,2)))</x:f>
        <x:v>46091</x:v>
      </x:c>
      <x:c r="B186" s="14" t="str">
        <x:f>'Price History'!A79</x:f>
        <x:v>IPH</x:v>
      </x:c>
      <x:c r="C186" s="14" t="str">
        <x:f>'Price History'!B79</x:f>
        <x:v>IPH Limited</x:v>
      </x:c>
      <x:c r="D186" s="22" t="n">
        <x:f>'Price History'!D79</x:f>
        <x:v>3.36</x:v>
      </x:c>
      <x:c r="E186" s="22" t="n">
        <x:f>'Price History'!E79</x:f>
        <x:v>3.37</x:v>
      </x:c>
      <x:c r="F186" s="22" t="n">
        <x:f>'Price History'!F79</x:f>
        <x:v>3.3</x:v>
      </x:c>
      <x:c r="G186" s="22" t="n">
        <x:f>'Price History'!G79</x:f>
        <x:v>3.35</x:v>
      </x:c>
      <x:c r="H186" s="23" t="n">
        <x:f>'Price History'!H79</x:f>
        <x:v>1034554</x:v>
      </x:c>
      <x:c r="I186" s="24" t="n">
        <x:f>'Price History'!I79</x:f>
        <x:v>875.96</x:v>
      </x:c>
      <x:c r="J186" s="23" t="n">
        <x:f>'Price History'!J79</x:f>
        <x:v>261480659</x:v>
      </x:c>
      <x:c r="K186" s="25">
        <x:f t="shared" si="32"/>
        <x:v>1.2084592145015227E-2</x:v>
      </x:c>
      <x:c r="L186" s="25">
        <x:f t="shared" si="33"/>
        <x:v>1.2084592145015227E-2</x:v>
      </x:c>
      <x:c r="M186" s="22">
        <x:f t="shared" si="24"/>
        <x:v>7.0000000000000284E-2</x:v>
      </x:c>
      <x:c r="N186" s="22">
        <x:f t="shared" si="34"/>
        <x:v>3.5299999999999989</x:v>
      </x:c>
      <x:c r="O186" s="22">
        <x:f t="shared" si="23"/>
        <x:v>3.6057999999999999</x:v>
      </x:c>
      <x:c r="P186" s="22" t="n">
        <x:f>MAX($G$10:G186)</x:f>
        <x:v>5.63</x:v>
      </x:c>
      <x:c r="Q186" s="25">
        <x:f t="shared" si="25"/>
        <x:v>-0.4049733570159858</x:v>
      </x:c>
      <x:c r="R186" s="24">
        <x:f t="shared" si="26"/>
        <x:v>875.96020765000003</x:v>
      </x:c>
      <x:c r="S186" s="26">
        <x:f t="shared" si="27"/>
        <x:v>-2.0764999999300926E-4</x:v>
      </x:c>
      <x:c r="T186" s="27">
        <x:f t="shared" si="28"/>
        <x:v>72.668112798264644</x:v>
      </x:c>
      <x:c r="U186" s="27">
        <x:f t="shared" si="29"/>
        <x:v>100.35936568680637</x:v>
      </x:c>
      <x:c r="V186" s="27">
        <x:f t="shared" si="30"/>
        <x:v>72.929207150052875</x:v>
      </x:c>
      <x:c r="W186" s="26">
        <x:f t="shared" si="31"/>
        <x:v>2.0764999999300926E-4</x:v>
      </x:c>
    </x:row>
    <x:row r="187">
      <x:c r="A187" s="21" t="n">
        <x:f>DATE(VALUE(RIGHT('Price History'!C78,4)),VALUE(MID('Price History'!C78,4,2)),VALUE(LEFT('Price History'!C78,2)))</x:f>
        <x:v>46092</x:v>
      </x:c>
      <x:c r="B187" s="14" t="str">
        <x:f>'Price History'!A78</x:f>
        <x:v>IPH</x:v>
      </x:c>
      <x:c r="C187" s="14" t="str">
        <x:f>'Price History'!B78</x:f>
        <x:v>IPH Limited</x:v>
      </x:c>
      <x:c r="D187" s="22" t="n">
        <x:f>'Price History'!D78</x:f>
        <x:v>3.37</x:v>
      </x:c>
      <x:c r="E187" s="22" t="n">
        <x:f>'Price History'!E78</x:f>
        <x:v>3.44</x:v>
      </x:c>
      <x:c r="F187" s="22" t="n">
        <x:f>'Price History'!F78</x:f>
        <x:v>3.33</x:v>
      </x:c>
      <x:c r="G187" s="22" t="n">
        <x:f>'Price History'!G78</x:f>
        <x:v>3.39</x:v>
      </x:c>
      <x:c r="H187" s="23" t="n">
        <x:f>'Price History'!H78</x:f>
        <x:v>1326435</x:v>
      </x:c>
      <x:c r="I187" s="24" t="n">
        <x:f>'Price History'!I78</x:f>
        <x:v>886.42</x:v>
      </x:c>
      <x:c r="J187" s="23" t="n">
        <x:f>'Price History'!J78</x:f>
        <x:v>261480659</x:v>
      </x:c>
      <x:c r="K187" s="25">
        <x:f t="shared" si="32"/>
        <x:v>1.1940298507462588E-2</x:v>
      </x:c>
      <x:c r="L187" s="25">
        <x:f t="shared" si="33"/>
        <x:v>1.1940298507462588E-2</x:v>
      </x:c>
      <x:c r="M187" s="22">
        <x:f t="shared" si="24"/>
        <x:v>0.10999999999999988</x:v>
      </x:c>
      <x:c r="N187" s="22">
        <x:f t="shared" si="34"/>
        <x:v>3.5189999999999992</x:v>
      </x:c>
      <x:c r="O187" s="22" t="n">
        <x:f t="shared" ref="O187:O250" si="35">IF(COUNT(G138:G187)&lt;50,"",AVERAGE(G138:G187))</x:f>
        <x:v>3.6027999999999993</x:v>
      </x:c>
      <x:c r="P187" s="22" t="n">
        <x:f>MAX($G$10:G187)</x:f>
        <x:v>5.63</x:v>
      </x:c>
      <x:c r="Q187" s="25">
        <x:f t="shared" si="25"/>
        <x:v>-0.39786856127886316</x:v>
      </x:c>
      <x:c r="R187" s="24">
        <x:f t="shared" si="26"/>
        <x:v>886.41943401000003</x:v>
      </x:c>
      <x:c r="S187" s="26">
        <x:f t="shared" si="27"/>
        <x:v>5.6598999992729659E-4</x:v>
      </x:c>
      <x:c r="T187" s="27">
        <x:f t="shared" si="28"/>
        <x:v>73.535791757049878</x:v>
      </x:c>
      <x:c r="U187" s="27">
        <x:f t="shared" si="29"/>
        <x:v>100.35936568680637</x:v>
      </x:c>
      <x:c r="V187" s="27">
        <x:f t="shared" si="30"/>
        <x:v>73.800068270183417</x:v>
      </x:c>
      <x:c r="W187" s="26">
        <x:f t="shared" si="31"/>
        <x:v>5.6598999992729659E-4</x:v>
      </x:c>
    </x:row>
    <x:row r="188">
      <x:c r="A188" s="21" t="n">
        <x:f>DATE(VALUE(RIGHT('Price History'!C77,4)),VALUE(MID('Price History'!C77,4,2)),VALUE(LEFT('Price History'!C77,2)))</x:f>
        <x:v>46093</x:v>
      </x:c>
      <x:c r="B188" s="14" t="str">
        <x:f>'Price History'!A77</x:f>
        <x:v>IPH</x:v>
      </x:c>
      <x:c r="C188" s="14" t="str">
        <x:f>'Price History'!B77</x:f>
        <x:v>IPH Limited</x:v>
      </x:c>
      <x:c r="D188" s="22" t="n">
        <x:f>'Price History'!D77</x:f>
        <x:v>3.34</x:v>
      </x:c>
      <x:c r="E188" s="22" t="n">
        <x:f>'Price History'!E77</x:f>
        <x:v>3.38</x:v>
      </x:c>
      <x:c r="F188" s="22" t="n">
        <x:f>'Price History'!F77</x:f>
        <x:v>3.17</x:v>
      </x:c>
      <x:c r="G188" s="22" t="n">
        <x:f>'Price History'!G77</x:f>
        <x:v>3.19</x:v>
      </x:c>
      <x:c r="H188" s="23" t="n">
        <x:f>'Price History'!H77</x:f>
        <x:v>2781340</x:v>
      </x:c>
      <x:c r="I188" s="24" t="n">
        <x:f>'Price History'!I77</x:f>
        <x:v>834.12</x:v>
      </x:c>
      <x:c r="J188" s="23" t="n">
        <x:f>'Price History'!J77</x:f>
        <x:v>261480659</x:v>
      </x:c>
      <x:c r="K188" s="25">
        <x:f t="shared" si="32"/>
        <x:v>-5.899705014749268E-2</x:v>
      </x:c>
      <x:c r="L188" s="25">
        <x:f t="shared" si="33"/>
        <x:v>5.899705014749268E-2</x:v>
      </x:c>
      <x:c r="M188" s="22">
        <x:f t="shared" si="24"/>
        <x:v>0.20999999999999996</x:v>
      </x:c>
      <x:c r="N188" s="22">
        <x:f t="shared" si="34"/>
        <x:v>3.4994999999999989</x:v>
      </x:c>
      <x:c r="O188" s="22">
        <x:f t="shared" si="35"/>
        <x:v>3.5961999999999987</x:v>
      </x:c>
      <x:c r="P188" s="22" t="n">
        <x:f>MAX($G$10:G188)</x:f>
        <x:v>5.63</x:v>
      </x:c>
      <x:c r="Q188" s="25">
        <x:f t="shared" si="25"/>
        <x:v>-0.43339253996447602</x:v>
      </x:c>
      <x:c r="R188" s="24">
        <x:f t="shared" si="26"/>
        <x:v>834.12330221000002</x:v>
      </x:c>
      <x:c r="S188" s="26">
        <x:f t="shared" si="27"/>
        <x:v>-3.3022100000152932E-3</x:v>
      </x:c>
      <x:c r="T188" s="27">
        <x:f t="shared" si="28"/>
        <x:v>69.197396963123637</x:v>
      </x:c>
      <x:c r="U188" s="27">
        <x:f t="shared" si="29"/>
        <x:v>100.35936568680637</x:v>
      </x:c>
      <x:c r="V188" s="27">
        <x:f t="shared" si="30"/>
        <x:v>69.44576266953068</x:v>
      </x:c>
      <x:c r="W188" s="26">
        <x:f t="shared" si="31"/>
        <x:v>3.3022100000152932E-3</x:v>
      </x:c>
    </x:row>
    <x:row r="189">
      <x:c r="A189" s="21" t="n">
        <x:f>DATE(VALUE(RIGHT('Price History'!C76,4)),VALUE(MID('Price History'!C76,4,2)),VALUE(LEFT('Price History'!C76,2)))</x:f>
        <x:v>46094</x:v>
      </x:c>
      <x:c r="B189" s="14" t="str">
        <x:f>'Price History'!A76</x:f>
        <x:v>IPH</x:v>
      </x:c>
      <x:c r="C189" s="14" t="str">
        <x:f>'Price History'!B76</x:f>
        <x:v>IPH Limited</x:v>
      </x:c>
      <x:c r="D189" s="22" t="n">
        <x:f>'Price History'!D76</x:f>
        <x:v>3.2</x:v>
      </x:c>
      <x:c r="E189" s="22" t="n">
        <x:f>'Price History'!E76</x:f>
        <x:v>3.27</x:v>
      </x:c>
      <x:c r="F189" s="22" t="n">
        <x:f>'Price History'!F76</x:f>
        <x:v>3.18</x:v>
      </x:c>
      <x:c r="G189" s="22" t="n">
        <x:f>'Price History'!G76</x:f>
        <x:v>3.27</x:v>
      </x:c>
      <x:c r="H189" s="23" t="n">
        <x:f>'Price History'!H76</x:f>
        <x:v>851680</x:v>
      </x:c>
      <x:c r="I189" s="24" t="n">
        <x:f>'Price History'!I76</x:f>
        <x:v>855.04</x:v>
      </x:c>
      <x:c r="J189" s="23" t="n">
        <x:f>'Price History'!J76</x:f>
        <x:v>261480659</x:v>
      </x:c>
      <x:c r="K189" s="25">
        <x:f t="shared" si="32"/>
        <x:v>2.5078369905956244E-2</x:v>
      </x:c>
      <x:c r="L189" s="25">
        <x:f t="shared" si="33"/>
        <x:v>2.5078369905956244E-2</x:v>
      </x:c>
      <x:c r="M189" s="22">
        <x:f t="shared" si="24"/>
        <x:v>8.9999999999999858E-2</x:v>
      </x:c>
      <x:c r="N189" s="22">
        <x:f t="shared" si="34"/>
        <x:v>3.4919999999999995</x:v>
      </x:c>
      <x:c r="O189" s="22">
        <x:f t="shared" si="35"/>
        <x:v>3.5911999999999993</x:v>
      </x:c>
      <x:c r="P189" s="22" t="n">
        <x:f>MAX($G$10:G189)</x:f>
        <x:v>5.63</x:v>
      </x:c>
      <x:c r="Q189" s="25">
        <x:f t="shared" si="25"/>
        <x:v>-0.41918294849023086</x:v>
      </x:c>
      <x:c r="R189" s="24">
        <x:f t="shared" si="26"/>
        <x:v>855.04175492999991</x:v>
      </x:c>
      <x:c r="S189" s="26">
        <x:f t="shared" si="27"/>
        <x:v>-1.7549299999473078E-3</x:v>
      </x:c>
      <x:c r="T189" s="27">
        <x:f t="shared" si="28"/>
        <x:v>70.932754880694134</x:v>
      </x:c>
      <x:c r="U189" s="27">
        <x:f t="shared" si="29"/>
        <x:v>100.35936568680637</x:v>
      </x:c>
      <x:c r="V189" s="27">
        <x:f t="shared" si="30"/>
        <x:v>71.187484909791777</x:v>
      </x:c>
      <x:c r="W189" s="26">
        <x:f t="shared" si="31"/>
        <x:v>1.7549299999473078E-3</x:v>
      </x:c>
    </x:row>
    <x:row r="190">
      <x:c r="A190" s="21" t="n">
        <x:f>DATE(VALUE(RIGHT('Price History'!C75,4)),VALUE(MID('Price History'!C75,4,2)),VALUE(LEFT('Price History'!C75,2)))</x:f>
        <x:v>46097</x:v>
      </x:c>
      <x:c r="B190" s="14" t="str">
        <x:f>'Price History'!A75</x:f>
        <x:v>IPH</x:v>
      </x:c>
      <x:c r="C190" s="14" t="str">
        <x:f>'Price History'!B75</x:f>
        <x:v>IPH Limited</x:v>
      </x:c>
      <x:c r="D190" s="22" t="n">
        <x:f>'Price History'!D75</x:f>
        <x:v>3.2</x:v>
      </x:c>
      <x:c r="E190" s="22" t="n">
        <x:f>'Price History'!E75</x:f>
        <x:v>3.29</x:v>
      </x:c>
      <x:c r="F190" s="22" t="n">
        <x:f>'Price History'!F75</x:f>
        <x:v>3.2</x:v>
      </x:c>
      <x:c r="G190" s="22" t="n">
        <x:f>'Price History'!G75</x:f>
        <x:v>3.27</x:v>
      </x:c>
      <x:c r="H190" s="23" t="n">
        <x:f>'Price History'!H75</x:f>
        <x:v>619675</x:v>
      </x:c>
      <x:c r="I190" s="24" t="n">
        <x:f>'Price History'!I75</x:f>
        <x:v>855.04</x:v>
      </x:c>
      <x:c r="J190" s="23" t="n">
        <x:f>'Price History'!J75</x:f>
        <x:v>261480659</x:v>
      </x:c>
      <x:c r="K190" s="25">
        <x:f t="shared" si="32"/>
        <x:v>0</x:v>
      </x:c>
      <x:c r="L190" s="25">
        <x:f t="shared" si="33"/>
        <x:v>0</x:v>
      </x:c>
      <x:c r="M190" s="22">
        <x:f t="shared" si="24"/>
        <x:v>8.9999999999999858E-2</x:v>
      </x:c>
      <x:c r="N190" s="22">
        <x:f t="shared" si="34"/>
        <x:v>3.4839999999999995</x:v>
      </x:c>
      <x:c r="O190" s="22">
        <x:f t="shared" si="35"/>
        <x:v>3.5847999999999995</x:v>
      </x:c>
      <x:c r="P190" s="22" t="n">
        <x:f>MAX($G$10:G190)</x:f>
        <x:v>5.63</x:v>
      </x:c>
      <x:c r="Q190" s="25">
        <x:f t="shared" si="25"/>
        <x:v>-0.41918294849023086</x:v>
      </x:c>
      <x:c r="R190" s="24">
        <x:f t="shared" si="26"/>
        <x:v>855.04175492999991</x:v>
      </x:c>
      <x:c r="S190" s="26">
        <x:f t="shared" si="27"/>
        <x:v>-1.7549299999473078E-3</x:v>
      </x:c>
      <x:c r="T190" s="27">
        <x:f t="shared" si="28"/>
        <x:v>70.932754880694134</x:v>
      </x:c>
      <x:c r="U190" s="27">
        <x:f t="shared" si="29"/>
        <x:v>100.35936568680637</x:v>
      </x:c>
      <x:c r="V190" s="27">
        <x:f t="shared" si="30"/>
        <x:v>71.187484909791777</x:v>
      </x:c>
      <x:c r="W190" s="26">
        <x:f t="shared" si="31"/>
        <x:v>1.7549299999473078E-3</x:v>
      </x:c>
    </x:row>
    <x:row r="191">
      <x:c r="A191" s="21" t="n">
        <x:f>DATE(VALUE(RIGHT('Price History'!C74,4)),VALUE(MID('Price History'!C74,4,2)),VALUE(LEFT('Price History'!C74,2)))</x:f>
        <x:v>46098</x:v>
      </x:c>
      <x:c r="B191" s="14" t="str">
        <x:f>'Price History'!A74</x:f>
        <x:v>IPH</x:v>
      </x:c>
      <x:c r="C191" s="14" t="str">
        <x:f>'Price History'!B74</x:f>
        <x:v>IPH Limited</x:v>
      </x:c>
      <x:c r="D191" s="22" t="n">
        <x:f>'Price History'!D74</x:f>
        <x:v>3.25</x:v>
      </x:c>
      <x:c r="E191" s="22" t="n">
        <x:f>'Price History'!E74</x:f>
        <x:v>3.3</x:v>
      </x:c>
      <x:c r="F191" s="22" t="n">
        <x:f>'Price History'!F74</x:f>
        <x:v>3.22</x:v>
      </x:c>
      <x:c r="G191" s="22" t="n">
        <x:f>'Price History'!G74</x:f>
        <x:v>3.28</x:v>
      </x:c>
      <x:c r="H191" s="23" t="n">
        <x:f>'Price History'!H74</x:f>
        <x:v>1454140</x:v>
      </x:c>
      <x:c r="I191" s="24" t="n">
        <x:f>'Price History'!I74</x:f>
        <x:v>857.66</x:v>
      </x:c>
      <x:c r="J191" s="23" t="n">
        <x:f>'Price History'!J74</x:f>
        <x:v>261480659</x:v>
      </x:c>
      <x:c r="K191" s="25">
        <x:f t="shared" si="32"/>
        <x:v>3.0581039755350758E-3</x:v>
      </x:c>
      <x:c r="L191" s="25">
        <x:f t="shared" si="33"/>
        <x:v>3.0581039755350758E-3</x:v>
      </x:c>
      <x:c r="M191" s="22">
        <x:f t="shared" si="24"/>
        <x:v>7.9999999999999627E-2</x:v>
      </x:c>
      <x:c r="N191" s="22">
        <x:f t="shared" si="34"/>
        <x:v>3.4790000000000001</x:v>
      </x:c>
      <x:c r="O191" s="22">
        <x:f t="shared" si="35"/>
        <x:v>3.5794000000000001</x:v>
      </x:c>
      <x:c r="P191" s="22" t="n">
        <x:f>MAX($G$10:G191)</x:f>
        <x:v>5.63</x:v>
      </x:c>
      <x:c r="Q191" s="25">
        <x:f t="shared" si="25"/>
        <x:v>-0.41740674955595025</x:v>
      </x:c>
      <x:c r="R191" s="24">
        <x:f t="shared" si="26"/>
        <x:v>857.65656151999997</x:v>
      </x:c>
      <x:c r="S191" s="26">
        <x:f t="shared" si="27"/>
        <x:v>3.4384799999997995E-3</x:v>
      </x:c>
      <x:c r="T191" s="27">
        <x:f t="shared" si="28"/>
        <x:v>71.149674620390442</x:v>
      </x:c>
      <x:c r="U191" s="27">
        <x:f t="shared" si="29"/>
        <x:v>100.35936568680637</x:v>
      </x:c>
      <x:c r="V191" s="27">
        <x:f t="shared" si="30"/>
        <x:v>71.405616471430605</x:v>
      </x:c>
      <x:c r="W191" s="26">
        <x:f t="shared" si="31"/>
        <x:v>3.4384799999997995E-3</x:v>
      </x:c>
    </x:row>
    <x:row r="192">
      <x:c r="A192" s="21" t="n">
        <x:f>DATE(VALUE(RIGHT('Price History'!C73,4)),VALUE(MID('Price History'!C73,4,2)),VALUE(LEFT('Price History'!C73,2)))</x:f>
        <x:v>46099</x:v>
      </x:c>
      <x:c r="B192" s="14" t="str">
        <x:f>'Price History'!A73</x:f>
        <x:v>IPH</x:v>
      </x:c>
      <x:c r="C192" s="14" t="str">
        <x:f>'Price History'!B73</x:f>
        <x:v>IPH Limited</x:v>
      </x:c>
      <x:c r="D192" s="22" t="n">
        <x:f>'Price History'!D73</x:f>
        <x:v>3.31</x:v>
      </x:c>
      <x:c r="E192" s="22" t="n">
        <x:f>'Price History'!E73</x:f>
        <x:v>3.4</x:v>
      </x:c>
      <x:c r="F192" s="22" t="n">
        <x:f>'Price History'!F73</x:f>
        <x:v>3.295</x:v>
      </x:c>
      <x:c r="G192" s="22" t="n">
        <x:f>'Price History'!G73</x:f>
        <x:v>3.39</x:v>
      </x:c>
      <x:c r="H192" s="23" t="n">
        <x:f>'Price History'!H73</x:f>
        <x:v>1248949</x:v>
      </x:c>
      <x:c r="I192" s="24" t="n">
        <x:f>'Price History'!I73</x:f>
        <x:v>886.42</x:v>
      </x:c>
      <x:c r="J192" s="23" t="n">
        <x:f>'Price History'!J73</x:f>
        <x:v>261480659</x:v>
      </x:c>
      <x:c r="K192" s="25">
        <x:f t="shared" si="32"/>
        <x:v>3.3536585365853799E-2</x:v>
      </x:c>
      <x:c r="L192" s="25">
        <x:f t="shared" si="33"/>
        <x:v>3.3536585365853799E-2</x:v>
      </x:c>
      <x:c r="M192" s="22">
        <x:f t="shared" si="24"/>
        <x:v>0.10499999999999998</x:v>
      </x:c>
      <x:c r="N192" s="22">
        <x:f t="shared" si="34"/>
        <x:v>3.4794999999999994</x:v>
      </x:c>
      <x:c r="O192" s="22">
        <x:f t="shared" si="35"/>
        <x:v>3.5766000000000004</x:v>
      </x:c>
      <x:c r="P192" s="22" t="n">
        <x:f>MAX($G$10:G192)</x:f>
        <x:v>5.63</x:v>
      </x:c>
      <x:c r="Q192" s="25">
        <x:f t="shared" si="25"/>
        <x:v>-0.39786856127886316</x:v>
      </x:c>
      <x:c r="R192" s="24">
        <x:f t="shared" si="26"/>
        <x:v>886.41943401000003</x:v>
      </x:c>
      <x:c r="S192" s="26">
        <x:f t="shared" si="27"/>
        <x:v>5.6598999992729659E-4</x:v>
      </x:c>
      <x:c r="T192" s="27">
        <x:f t="shared" si="28"/>
        <x:v>73.535791757049878</x:v>
      </x:c>
      <x:c r="U192" s="27">
        <x:f t="shared" si="29"/>
        <x:v>100.35936568680637</x:v>
      </x:c>
      <x:c r="V192" s="27">
        <x:f t="shared" si="30"/>
        <x:v>73.800068270183417</x:v>
      </x:c>
      <x:c r="W192" s="26">
        <x:f t="shared" si="31"/>
        <x:v>5.6598999992729659E-4</x:v>
      </x:c>
    </x:row>
    <x:row r="193">
      <x:c r="A193" s="21" t="n">
        <x:f>DATE(VALUE(RIGHT('Price History'!C72,4)),VALUE(MID('Price History'!C72,4,2)),VALUE(LEFT('Price History'!C72,2)))</x:f>
        <x:v>46100</x:v>
      </x:c>
      <x:c r="B193" s="14" t="str">
        <x:f>'Price History'!A72</x:f>
        <x:v>IPH</x:v>
      </x:c>
      <x:c r="C193" s="14" t="str">
        <x:f>'Price History'!B72</x:f>
        <x:v>IPH Limited</x:v>
      </x:c>
      <x:c r="D193" s="22" t="n">
        <x:f>'Price History'!D72</x:f>
        <x:v>3.38</x:v>
      </x:c>
      <x:c r="E193" s="22" t="n">
        <x:f>'Price History'!E72</x:f>
        <x:v>3.4</x:v>
      </x:c>
      <x:c r="F193" s="22" t="n">
        <x:f>'Price History'!F72</x:f>
        <x:v>3.28</x:v>
      </x:c>
      <x:c r="G193" s="22" t="n">
        <x:f>'Price History'!G72</x:f>
        <x:v>3.31</x:v>
      </x:c>
      <x:c r="H193" s="23" t="n">
        <x:f>'Price History'!H72</x:f>
        <x:v>748811</x:v>
      </x:c>
      <x:c r="I193" s="24" t="n">
        <x:f>'Price History'!I72</x:f>
        <x:v>865.5</x:v>
      </x:c>
      <x:c r="J193" s="23" t="n">
        <x:f>'Price History'!J72</x:f>
        <x:v>261480659</x:v>
      </x:c>
      <x:c r="K193" s="25">
        <x:f t="shared" si="32"/>
        <x:v>-2.359882005899705E-2</x:v>
      </x:c>
      <x:c r="L193" s="25">
        <x:f t="shared" si="33"/>
        <x:v>2.359882005899705E-2</x:v>
      </x:c>
      <x:c r="M193" s="22">
        <x:f t="shared" si="24"/>
        <x:v>0.12000000000000011</x:v>
      </x:c>
      <x:c r="N193" s="22">
        <x:f t="shared" si="34"/>
        <x:v>3.4545000000000003</x:v>
      </x:c>
      <x:c r="O193" s="22">
        <x:f t="shared" si="35"/>
        <x:v>3.5708000000000002</x:v>
      </x:c>
      <x:c r="P193" s="22" t="n">
        <x:f>MAX($G$10:G193)</x:f>
        <x:v>5.63</x:v>
      </x:c>
      <x:c r="Q193" s="25">
        <x:f t="shared" si="25"/>
        <x:v>-0.41207815275310833</x:v>
      </x:c>
      <x:c r="R193" s="24">
        <x:f t="shared" si="26"/>
        <x:v>865.50098128999991</x:v>
      </x:c>
      <x:c r="S193" s="26">
        <x:f t="shared" si="27"/>
        <x:v>-9.8128999991331511E-4</x:v>
      </x:c>
      <x:c r="T193" s="27">
        <x:f t="shared" si="28"/>
        <x:v>71.800433839479396</x:v>
      </x:c>
      <x:c r="U193" s="27">
        <x:f t="shared" si="29"/>
        <x:v>100.35936568680637</x:v>
      </x:c>
      <x:c r="V193" s="27">
        <x:f t="shared" si="30"/>
        <x:v>72.058346029922333</x:v>
      </x:c>
      <x:c r="W193" s="26">
        <x:f t="shared" si="31"/>
        <x:v>9.8128999991331511E-4</x:v>
      </x:c>
    </x:row>
    <x:row r="194">
      <x:c r="A194" s="21" t="n">
        <x:f>DATE(VALUE(RIGHT('Price History'!C71,4)),VALUE(MID('Price History'!C71,4,2)),VALUE(LEFT('Price History'!C71,2)))</x:f>
        <x:v>46101</x:v>
      </x:c>
      <x:c r="B194" s="14" t="str">
        <x:f>'Price History'!A71</x:f>
        <x:v>IPH</x:v>
      </x:c>
      <x:c r="C194" s="14" t="str">
        <x:f>'Price History'!B71</x:f>
        <x:v>IPH Limited</x:v>
      </x:c>
      <x:c r="D194" s="22" t="n">
        <x:f>'Price History'!D71</x:f>
        <x:v>3.32</x:v>
      </x:c>
      <x:c r="E194" s="22" t="n">
        <x:f>'Price History'!E71</x:f>
        <x:v>3.34</x:v>
      </x:c>
      <x:c r="F194" s="22" t="n">
        <x:f>'Price History'!F71</x:f>
        <x:v>3.25</x:v>
      </x:c>
      <x:c r="G194" s="22" t="n">
        <x:f>'Price History'!G71</x:f>
        <x:v>3.26</x:v>
      </x:c>
      <x:c r="H194" s="23" t="n">
        <x:f>'Price History'!H71</x:f>
        <x:v>1705334</x:v>
      </x:c>
      <x:c r="I194" s="24" t="n">
        <x:f>'Price History'!I71</x:f>
        <x:v>852.43</x:v>
      </x:c>
      <x:c r="J194" s="23" t="n">
        <x:f>'Price History'!J71</x:f>
        <x:v>261480659</x:v>
      </x:c>
      <x:c r="K194" s="25">
        <x:f t="shared" si="32"/>
        <x:v>-1.5105740181268978E-2</x:v>
      </x:c>
      <x:c r="L194" s="25">
        <x:f t="shared" si="33"/>
        <x:v>1.5105740181268978E-2</x:v>
      </x:c>
      <x:c r="M194" s="22">
        <x:f t="shared" si="24"/>
        <x:v>8.9999999999999858E-2</x:v>
      </x:c>
      <x:c r="N194" s="22">
        <x:f t="shared" si="34"/>
        <x:v>3.4330000000000007</x:v>
      </x:c>
      <x:c r="O194" s="22">
        <x:f t="shared" si="35"/>
        <x:v>3.5638000000000001</x:v>
      </x:c>
      <x:c r="P194" s="22" t="n">
        <x:f>MAX($G$10:G194)</x:f>
        <x:v>5.63</x:v>
      </x:c>
      <x:c r="Q194" s="25">
        <x:f t="shared" si="25"/>
        <x:v>-0.42095914742451157</x:v>
      </x:c>
      <x:c r="R194" s="24">
        <x:f t="shared" si="26"/>
        <x:v>852.42694833999997</x:v>
      </x:c>
      <x:c r="S194" s="26">
        <x:f t="shared" si="27"/>
        <x:v>3.0516599999828031E-3</x:v>
      </x:c>
      <x:c r="T194" s="27">
        <x:f t="shared" si="28"/>
        <x:v>70.715835140997825</x:v>
      </x:c>
      <x:c r="U194" s="27">
        <x:f t="shared" si="29"/>
        <x:v>100.35936568680637</x:v>
      </x:c>
      <x:c r="V194" s="27">
        <x:f t="shared" si="30"/>
        <x:v>70.97018591136532</x:v>
      </x:c>
      <x:c r="W194" s="26">
        <x:f t="shared" si="31"/>
        <x:v>3.0516599999828031E-3</x:v>
      </x:c>
    </x:row>
    <x:row r="195">
      <x:c r="A195" s="21" t="n">
        <x:f>DATE(VALUE(RIGHT('Price History'!C70,4)),VALUE(MID('Price History'!C70,4,2)),VALUE(LEFT('Price History'!C70,2)))</x:f>
        <x:v>46104</x:v>
      </x:c>
      <x:c r="B195" s="14" t="str">
        <x:f>'Price History'!A70</x:f>
        <x:v>IPH</x:v>
      </x:c>
      <x:c r="C195" s="14" t="str">
        <x:f>'Price History'!B70</x:f>
        <x:v>IPH Limited</x:v>
      </x:c>
      <x:c r="D195" s="22" t="n">
        <x:f>'Price History'!D70</x:f>
        <x:v>3.22</x:v>
      </x:c>
      <x:c r="E195" s="22" t="n">
        <x:f>'Price History'!E70</x:f>
        <x:v>3.26</x:v>
      </x:c>
      <x:c r="F195" s="22" t="n">
        <x:f>'Price History'!F70</x:f>
        <x:v>3.19</x:v>
      </x:c>
      <x:c r="G195" s="22" t="n">
        <x:f>'Price History'!G70</x:f>
        <x:v>3.24</x:v>
      </x:c>
      <x:c r="H195" s="23" t="n">
        <x:f>'Price History'!H70</x:f>
        <x:v>978644</x:v>
      </x:c>
      <x:c r="I195" s="24" t="n">
        <x:f>'Price History'!I70</x:f>
        <x:v>847.2</x:v>
      </x:c>
      <x:c r="J195" s="23" t="n">
        <x:f>'Price History'!J70</x:f>
        <x:v>261480659</x:v>
      </x:c>
      <x:c r="K195" s="25">
        <x:f t="shared" si="32"/>
        <x:v>-6.1349693251532278E-3</x:v>
      </x:c>
      <x:c r="L195" s="25">
        <x:f t="shared" si="33"/>
        <x:v>6.1349693251532278E-3</x:v>
      </x:c>
      <x:c r="M195" s="22">
        <x:f t="shared" si="24"/>
        <x:v>6.999999999999984E-2</x:v>
      </x:c>
      <x:c r="N195" s="22">
        <x:f t="shared" si="34"/>
        <x:v>3.4115000000000002</x:v>
      </x:c>
      <x:c r="O195" s="22">
        <x:f t="shared" si="35"/>
        <x:v>3.5551999999999997</x:v>
      </x:c>
      <x:c r="P195" s="22" t="n">
        <x:f>MAX($G$10:G195)</x:f>
        <x:v>5.63</x:v>
      </x:c>
      <x:c r="Q195" s="25">
        <x:f t="shared" si="25"/>
        <x:v>-0.42451154529307278</x:v>
      </x:c>
      <x:c r="R195" s="24">
        <x:f t="shared" si="26"/>
        <x:v>847.19733516000008</x:v>
      </x:c>
      <x:c r="S195" s="26">
        <x:f t="shared" si="27"/>
        <x:v>2.6648399999658068E-3</x:v>
      </x:c>
      <x:c r="T195" s="27">
        <x:f t="shared" si="28"/>
        <x:v>70.281995661605208</x:v>
      </x:c>
      <x:c r="U195" s="27">
        <x:f t="shared" si="29"/>
        <x:v>100.35936568680637</x:v>
      </x:c>
      <x:c r="V195" s="27">
        <x:f t="shared" si="30"/>
        <x:v>70.534755351300063</x:v>
      </x:c>
      <x:c r="W195" s="26">
        <x:f t="shared" si="31"/>
        <x:v>2.6648399999658068E-3</x:v>
      </x:c>
    </x:row>
    <x:row r="196">
      <x:c r="A196" s="21" t="n">
        <x:f>DATE(VALUE(RIGHT('Price History'!C69,4)),VALUE(MID('Price History'!C69,4,2)),VALUE(LEFT('Price History'!C69,2)))</x:f>
        <x:v>46105</x:v>
      </x:c>
      <x:c r="B196" s="14" t="str">
        <x:f>'Price History'!A69</x:f>
        <x:v>IPH</x:v>
      </x:c>
      <x:c r="C196" s="14" t="str">
        <x:f>'Price History'!B69</x:f>
        <x:v>IPH Limited</x:v>
      </x:c>
      <x:c r="D196" s="22" t="n">
        <x:f>'Price History'!D69</x:f>
        <x:v>3.31</x:v>
      </x:c>
      <x:c r="E196" s="22" t="n">
        <x:f>'Price History'!E69</x:f>
        <x:v>3.32</x:v>
      </x:c>
      <x:c r="F196" s="22" t="n">
        <x:f>'Price History'!F69</x:f>
        <x:v>3.19</x:v>
      </x:c>
      <x:c r="G196" s="22" t="n">
        <x:f>'Price History'!G69</x:f>
        <x:v>3.2</x:v>
      </x:c>
      <x:c r="H196" s="23" t="n">
        <x:f>'Price History'!H69</x:f>
        <x:v>925654</x:v>
      </x:c>
      <x:c r="I196" s="24" t="n">
        <x:f>'Price History'!I69</x:f>
        <x:v>837.54</x:v>
      </x:c>
      <x:c r="J196" s="23" t="n">
        <x:f>'Price History'!J69</x:f>
        <x:v>261729709</x:v>
      </x:c>
      <x:c r="K196" s="25">
        <x:f t="shared" si="32"/>
        <x:v>-1.2345679012345734E-2</x:v>
      </x:c>
      <x:c r="L196" s="25">
        <x:f t="shared" si="33"/>
        <x:v>1.2345679012345734E-2</x:v>
      </x:c>
      <x:c r="M196" s="22">
        <x:f t="shared" si="24"/>
        <x:v>0.12999999999999989</x:v>
      </x:c>
      <x:c r="N196" s="22">
        <x:f t="shared" si="34"/>
        <x:v>3.3890000000000002</x:v>
      </x:c>
      <x:c r="O196" s="22">
        <x:f t="shared" si="35"/>
        <x:v>3.5441999999999996</x:v>
      </x:c>
      <x:c r="P196" s="22" t="n">
        <x:f>MAX($G$10:G196)</x:f>
        <x:v>5.63</x:v>
      </x:c>
      <x:c r="Q196" s="25">
        <x:f t="shared" si="25"/>
        <x:v>-0.43161634103019531</x:v>
      </x:c>
      <x:c r="R196" s="24">
        <x:f t="shared" si="26"/>
        <x:v>837.53506880000009</x:v>
      </x:c>
      <x:c r="S196" s="26">
        <x:f t="shared" si="27"/>
        <x:v>4.9311999998735701E-3</x:v>
      </x:c>
      <x:c r="T196" s="27">
        <x:f t="shared" si="28"/>
        <x:v>69.41431670281996</x:v>
      </x:c>
      <x:c r="U196" s="27">
        <x:f t="shared" si="29"/>
        <x:v>100.45495401873075</x:v>
      </x:c>
      <x:c r="V196" s="27">
        <x:f t="shared" si="30"/>
        <x:v>69.730499288158455</x:v>
      </x:c>
      <x:c r="W196" s="26">
        <x:f t="shared" si="31"/>
        <x:v>4.9311999998735701E-3</x:v>
      </x:c>
    </x:row>
    <x:row r="197">
      <x:c r="A197" s="21" t="n">
        <x:f>DATE(VALUE(RIGHT('Price History'!C68,4)),VALUE(MID('Price History'!C68,4,2)),VALUE(LEFT('Price History'!C68,2)))</x:f>
        <x:v>46106</x:v>
      </x:c>
      <x:c r="B197" s="14" t="str">
        <x:f>'Price History'!A68</x:f>
        <x:v>IPH</x:v>
      </x:c>
      <x:c r="C197" s="14" t="str">
        <x:f>'Price History'!B68</x:f>
        <x:v>IPH Limited</x:v>
      </x:c>
      <x:c r="D197" s="22" t="n">
        <x:f>'Price History'!D68</x:f>
        <x:v>3.24</x:v>
      </x:c>
      <x:c r="E197" s="22" t="n">
        <x:f>'Price History'!E68</x:f>
        <x:v>3.28</x:v>
      </x:c>
      <x:c r="F197" s="22" t="n">
        <x:f>'Price History'!F68</x:f>
        <x:v>3.22</x:v>
      </x:c>
      <x:c r="G197" s="22" t="n">
        <x:f>'Price History'!G68</x:f>
        <x:v>3.24</x:v>
      </x:c>
      <x:c r="H197" s="23" t="n">
        <x:f>'Price History'!H68</x:f>
        <x:v>917016</x:v>
      </x:c>
      <x:c r="I197" s="24" t="n">
        <x:f>'Price History'!I68</x:f>
        <x:v>848</x:v>
      </x:c>
      <x:c r="J197" s="23" t="n">
        <x:f>'Price History'!J68</x:f>
        <x:v>261729709</x:v>
      </x:c>
      <x:c r="K197" s="25">
        <x:f t="shared" si="32"/>
        <x:v>1.2499999999999956E-2</x:v>
      </x:c>
      <x:c r="L197" s="25">
        <x:f t="shared" si="33"/>
        <x:v>1.2499999999999956E-2</x:v>
      </x:c>
      <x:c r="M197" s="22">
        <x:f t="shared" si="24"/>
        <x:v>5.9999999999999609E-2</x:v>
      </x:c>
      <x:c r="N197" s="22">
        <x:f t="shared" si="34"/>
        <x:v>3.3630000000000004</x:v>
      </x:c>
      <x:c r="O197" s="22">
        <x:f t="shared" si="35"/>
        <x:v>3.5340000000000003</x:v>
      </x:c>
      <x:c r="P197" s="22" t="n">
        <x:f>MAX($G$10:G197)</x:f>
        <x:v>5.63</x:v>
      </x:c>
      <x:c r="Q197" s="25">
        <x:f t="shared" si="25"/>
        <x:v>-0.42451154529307278</x:v>
      </x:c>
      <x:c r="R197" s="24">
        <x:f t="shared" si="26"/>
        <x:v>848.00425716000007</x:v>
      </x:c>
      <x:c r="S197" s="26">
        <x:f t="shared" si="27"/>
        <x:v>-4.2571600000655963E-3</x:v>
      </x:c>
      <x:c r="T197" s="27">
        <x:f t="shared" si="28"/>
        <x:v>70.281995661605208</x:v>
      </x:c>
      <x:c r="U197" s="27">
        <x:f t="shared" si="29"/>
        <x:v>100.45495401873075</x:v>
      </x:c>
      <x:c r="V197" s="27">
        <x:f t="shared" si="30"/>
        <x:v>70.601360408289011</x:v>
      </x:c>
      <x:c r="W197" s="26">
        <x:f t="shared" si="31"/>
        <x:v>4.2571600000655963E-3</x:v>
      </x:c>
    </x:row>
    <x:row r="198">
      <x:c r="A198" s="21" t="n">
        <x:f>DATE(VALUE(RIGHT('Price History'!C67,4)),VALUE(MID('Price History'!C67,4,2)),VALUE(LEFT('Price History'!C67,2)))</x:f>
        <x:v>46107</x:v>
      </x:c>
      <x:c r="B198" s="14" t="str">
        <x:f>'Price History'!A67</x:f>
        <x:v>IPH</x:v>
      </x:c>
      <x:c r="C198" s="14" t="str">
        <x:f>'Price History'!B67</x:f>
        <x:v>IPH Limited</x:v>
      </x:c>
      <x:c r="D198" s="22" t="n">
        <x:f>'Price History'!D67</x:f>
        <x:v>3.26</x:v>
      </x:c>
      <x:c r="E198" s="22" t="n">
        <x:f>'Price History'!E67</x:f>
        <x:v>3.26</x:v>
      </x:c>
      <x:c r="F198" s="22" t="n">
        <x:f>'Price History'!F67</x:f>
        <x:v>3.17</x:v>
      </x:c>
      <x:c r="G198" s="22" t="n">
        <x:f>'Price History'!G67</x:f>
        <x:v>3.19</x:v>
      </x:c>
      <x:c r="H198" s="23" t="n">
        <x:f>'Price History'!H67</x:f>
        <x:v>1075707</x:v>
      </x:c>
      <x:c r="I198" s="24" t="n">
        <x:f>'Price History'!I67</x:f>
        <x:v>834.92</x:v>
      </x:c>
      <x:c r="J198" s="23" t="n">
        <x:f>'Price History'!J67</x:f>
        <x:v>261729709</x:v>
      </x:c>
      <x:c r="K198" s="25">
        <x:f t="shared" si="32"/>
        <x:v>-1.5432098765432167E-2</x:v>
      </x:c>
      <x:c r="L198" s="25">
        <x:f t="shared" si="33"/>
        <x:v>1.5432098765432167E-2</x:v>
      </x:c>
      <x:c r="M198" s="22">
        <x:f t="shared" si="24"/>
        <x:v>8.9999999999999858E-2</x:v>
      </x:c>
      <x:c r="N198" s="22">
        <x:f t="shared" si="34"/>
        <x:v>3.3455000000000004</x:v>
      </x:c>
      <x:c r="O198" s="22">
        <x:f t="shared" si="35"/>
        <x:v>3.5228000000000002</x:v>
      </x:c>
      <x:c r="P198" s="22" t="n">
        <x:f>MAX($G$10:G198)</x:f>
        <x:v>5.63</x:v>
      </x:c>
      <x:c r="Q198" s="25">
        <x:f t="shared" si="25"/>
        <x:v>-0.43339253996447602</x:v>
      </x:c>
      <x:c r="R198" s="24">
        <x:f t="shared" si="26"/>
        <x:v>834.91777171000001</x:v>
      </x:c>
      <x:c r="S198" s="26">
        <x:f t="shared" si="27"/>
        <x:v>2.2282899999481742E-3</x:v>
      </x:c>
      <x:c r="T198" s="27">
        <x:f t="shared" si="28"/>
        <x:v>69.197396963123637</x:v>
      </x:c>
      <x:c r="U198" s="27">
        <x:f t="shared" si="29"/>
        <x:v>100.45495401873075</x:v>
      </x:c>
      <x:c r="V198" s="27">
        <x:f t="shared" si="30"/>
        <x:v>69.512367726519642</x:v>
      </x:c>
      <x:c r="W198" s="26">
        <x:f t="shared" si="31"/>
        <x:v>2.2282899999481742E-3</x:v>
      </x:c>
    </x:row>
    <x:row r="199">
      <x:c r="A199" s="21" t="n">
        <x:f>DATE(VALUE(RIGHT('Price History'!C66,4)),VALUE(MID('Price History'!C66,4,2)),VALUE(LEFT('Price History'!C66,2)))</x:f>
        <x:v>46108</x:v>
      </x:c>
      <x:c r="B199" s="14" t="str">
        <x:f>'Price History'!A66</x:f>
        <x:v>IPH</x:v>
      </x:c>
      <x:c r="C199" s="14" t="str">
        <x:f>'Price History'!B66</x:f>
        <x:v>IPH Limited</x:v>
      </x:c>
      <x:c r="D199" s="22" t="n">
        <x:f>'Price History'!D66</x:f>
        <x:v>3.17</x:v>
      </x:c>
      <x:c r="E199" s="22" t="n">
        <x:f>'Price History'!E66</x:f>
        <x:v>3.25</x:v>
      </x:c>
      <x:c r="F199" s="22" t="n">
        <x:f>'Price History'!F66</x:f>
        <x:v>3.17</x:v>
      </x:c>
      <x:c r="G199" s="22" t="n">
        <x:f>'Price History'!G66</x:f>
        <x:v>3.24</x:v>
      </x:c>
      <x:c r="H199" s="23" t="n">
        <x:f>'Price History'!H66</x:f>
        <x:v>774915</x:v>
      </x:c>
      <x:c r="I199" s="24" t="n">
        <x:f>'Price History'!I66</x:f>
        <x:v>848</x:v>
      </x:c>
      <x:c r="J199" s="23" t="n">
        <x:f>'Price History'!J66</x:f>
        <x:v>261729709</x:v>
      </x:c>
      <x:c r="K199" s="25">
        <x:f t="shared" si="32"/>
        <x:v>1.5673981191222763E-2</x:v>
      </x:c>
      <x:c r="L199" s="25">
        <x:f t="shared" si="33"/>
        <x:v>1.5673981191222763E-2</x:v>
      </x:c>
      <x:c r="M199" s="22">
        <x:f t="shared" si="24"/>
        <x:v>8.0000000000000071E-2</x:v>
      </x:c>
      <x:c r="N199" s="22">
        <x:f t="shared" si="34"/>
        <x:v>3.3285000000000005</x:v>
      </x:c>
      <x:c r="O199" s="22">
        <x:f t="shared" si="35"/>
        <x:v>3.5134000000000003</x:v>
      </x:c>
      <x:c r="P199" s="22" t="n">
        <x:f>MAX($G$10:G199)</x:f>
        <x:v>5.63</x:v>
      </x:c>
      <x:c r="Q199" s="25">
        <x:f t="shared" si="25"/>
        <x:v>-0.42451154529307278</x:v>
      </x:c>
      <x:c r="R199" s="24">
        <x:f t="shared" si="26"/>
        <x:v>848.00425716000007</x:v>
      </x:c>
      <x:c r="S199" s="26">
        <x:f t="shared" si="27"/>
        <x:v>-4.2571600000655963E-3</x:v>
      </x:c>
      <x:c r="T199" s="27">
        <x:f t="shared" si="28"/>
        <x:v>70.281995661605208</x:v>
      </x:c>
      <x:c r="U199" s="27">
        <x:f t="shared" si="29"/>
        <x:v>100.45495401873075</x:v>
      </x:c>
      <x:c r="V199" s="27">
        <x:f t="shared" si="30"/>
        <x:v>70.601360408289011</x:v>
      </x:c>
      <x:c r="W199" s="26">
        <x:f t="shared" si="31"/>
        <x:v>4.2571600000655963E-3</x:v>
      </x:c>
    </x:row>
    <x:row r="200">
      <x:c r="A200" s="21" t="n">
        <x:f>DATE(VALUE(RIGHT('Price History'!C65,4)),VALUE(MID('Price History'!C65,4,2)),VALUE(LEFT('Price History'!C65,2)))</x:f>
        <x:v>46111</x:v>
      </x:c>
      <x:c r="B200" s="14" t="str">
        <x:f>'Price History'!A65</x:f>
        <x:v>IPH</x:v>
      </x:c>
      <x:c r="C200" s="14" t="str">
        <x:f>'Price History'!B65</x:f>
        <x:v>IPH Limited</x:v>
      </x:c>
      <x:c r="D200" s="22" t="n">
        <x:f>'Price History'!D65</x:f>
        <x:v>3.16</x:v>
      </x:c>
      <x:c r="E200" s="22" t="n">
        <x:f>'Price History'!E65</x:f>
        <x:v>3.22</x:v>
      </x:c>
      <x:c r="F200" s="22" t="n">
        <x:f>'Price History'!F65</x:f>
        <x:v>3.155</x:v>
      </x:c>
      <x:c r="G200" s="22" t="n">
        <x:f>'Price History'!G65</x:f>
        <x:v>3.21</x:v>
      </x:c>
      <x:c r="H200" s="23" t="n">
        <x:f>'Price History'!H65</x:f>
        <x:v>950904</x:v>
      </x:c>
      <x:c r="I200" s="24" t="n">
        <x:f>'Price History'!I65</x:f>
        <x:v>840.15</x:v>
      </x:c>
      <x:c r="J200" s="23" t="n">
        <x:f>'Price History'!J65</x:f>
        <x:v>261729709</x:v>
      </x:c>
      <x:c r="K200" s="25">
        <x:f t="shared" si="32"/>
        <x:v>-9.2592592592593004E-3</x:v>
      </x:c>
      <x:c r="L200" s="25">
        <x:f t="shared" si="33"/>
        <x:v>9.2592592592593004E-3</x:v>
      </x:c>
      <x:c r="M200" s="22">
        <x:f t="shared" si="24"/>
        <x:v>6.5000000000000391E-2</x:v>
      </x:c>
      <x:c r="N200" s="22">
        <x:f t="shared" si="34"/>
        <x:v>3.31</x:v>
      </x:c>
      <x:c r="O200" s="22">
        <x:f t="shared" si="35"/>
        <x:v>3.5018000000000007</x:v>
      </x:c>
      <x:c r="P200" s="22" t="n">
        <x:f>MAX($G$10:G200)</x:f>
        <x:v>5.63</x:v>
      </x:c>
      <x:c r="Q200" s="25">
        <x:f t="shared" si="25"/>
        <x:v>-0.4298401420959147</x:v>
      </x:c>
      <x:c r="R200" s="24">
        <x:f t="shared" si="26"/>
        <x:v>840.15236588999994</x:v>
      </x:c>
      <x:c r="S200" s="26">
        <x:f t="shared" si="27"/>
        <x:v>-2.3658899999645655E-3</x:v>
      </x:c>
      <x:c r="T200" s="27">
        <x:f t="shared" si="28"/>
        <x:v>69.631236442516268</x:v>
      </x:c>
      <x:c r="U200" s="27">
        <x:f t="shared" si="29"/>
        <x:v>100.45495401873075</x:v>
      </x:c>
      <x:c r="V200" s="27">
        <x:f t="shared" si="30"/>
        <x:v>69.947798286584913</x:v>
      </x:c>
      <x:c r="W200" s="26">
        <x:f t="shared" si="31"/>
        <x:v>2.3658899999645655E-3</x:v>
      </x:c>
    </x:row>
    <x:row r="201">
      <x:c r="A201" s="21" t="n">
        <x:f>DATE(VALUE(RIGHT('Price History'!C64,4)),VALUE(MID('Price History'!C64,4,2)),VALUE(LEFT('Price History'!C64,2)))</x:f>
        <x:v>46112</x:v>
      </x:c>
      <x:c r="B201" s="14" t="str">
        <x:f>'Price History'!A64</x:f>
        <x:v>IPH</x:v>
      </x:c>
      <x:c r="C201" s="14" t="str">
        <x:f>'Price History'!B64</x:f>
        <x:v>IPH Limited</x:v>
      </x:c>
      <x:c r="D201" s="22" t="n">
        <x:f>'Price History'!D64</x:f>
        <x:v>3.22</x:v>
      </x:c>
      <x:c r="E201" s="22" t="n">
        <x:f>'Price History'!E64</x:f>
        <x:v>3.29</x:v>
      </x:c>
      <x:c r="F201" s="22" t="n">
        <x:f>'Price History'!F64</x:f>
        <x:v>3.165</x:v>
      </x:c>
      <x:c r="G201" s="22" t="n">
        <x:f>'Price History'!G64</x:f>
        <x:v>3.26</x:v>
      </x:c>
      <x:c r="H201" s="23" t="n">
        <x:f>'Price History'!H64</x:f>
        <x:v>1401047</x:v>
      </x:c>
      <x:c r="I201" s="24" t="n">
        <x:f>'Price History'!I64</x:f>
        <x:v>853.24</x:v>
      </x:c>
      <x:c r="J201" s="23" t="n">
        <x:f>'Price History'!J64</x:f>
        <x:v>261729709</x:v>
      </x:c>
      <x:c r="K201" s="25">
        <x:f t="shared" si="32"/>
        <x:v>1.5576323987538832E-2</x:v>
      </x:c>
      <x:c r="L201" s="25">
        <x:f t="shared" si="33"/>
        <x:v>1.5576323987538832E-2</x:v>
      </x:c>
      <x:c r="M201" s="22">
        <x:f t="shared" si="24"/>
        <x:v>0.125</x:v>
      </x:c>
      <x:c r="N201" s="22">
        <x:f t="shared" si="34"/>
        <x:v>3.2935000000000003</x:v>
      </x:c>
      <x:c r="O201" s="22">
        <x:f t="shared" si="35"/>
        <x:v>3.4906000000000001</x:v>
      </x:c>
      <x:c r="P201" s="22" t="n">
        <x:f>MAX($G$10:G201)</x:f>
        <x:v>5.63</x:v>
      </x:c>
      <x:c r="Q201" s="25">
        <x:f t="shared" si="25"/>
        <x:v>-0.42095914742451157</x:v>
      </x:c>
      <x:c r="R201" s="24">
        <x:f t="shared" si="26"/>
        <x:v>853.23885133999988</x:v>
      </x:c>
      <x:c r="S201" s="26">
        <x:f t="shared" si="27"/>
        <x:v>1.1486600001262559E-3</x:v>
      </x:c>
      <x:c r="T201" s="27">
        <x:f t="shared" si="28"/>
        <x:v>70.715835140997825</x:v>
      </x:c>
      <x:c r="U201" s="27">
        <x:f t="shared" si="29"/>
        <x:v>100.45495401873075</x:v>
      </x:c>
      <x:c r="V201" s="27">
        <x:f t="shared" si="30"/>
        <x:v>71.037623531566638</x:v>
      </x:c>
      <x:c r="W201" s="26">
        <x:f t="shared" si="31"/>
        <x:v>1.1486600001262559E-3</x:v>
      </x:c>
    </x:row>
    <x:row r="202">
      <x:c r="A202" s="21" t="n">
        <x:f>DATE(VALUE(RIGHT('Price History'!C63,4)),VALUE(MID('Price History'!C63,4,2)),VALUE(LEFT('Price History'!C63,2)))</x:f>
        <x:v>46113</x:v>
      </x:c>
      <x:c r="B202" s="14" t="str">
        <x:f>'Price History'!A63</x:f>
        <x:v>IPH</x:v>
      </x:c>
      <x:c r="C202" s="14" t="str">
        <x:f>'Price History'!B63</x:f>
        <x:v>IPH Limited</x:v>
      </x:c>
      <x:c r="D202" s="22" t="n">
        <x:f>'Price History'!D63</x:f>
        <x:v>3.31</x:v>
      </x:c>
      <x:c r="E202" s="22" t="n">
        <x:f>'Price History'!E63</x:f>
        <x:v>3.39</x:v>
      </x:c>
      <x:c r="F202" s="22" t="n">
        <x:f>'Price History'!F63</x:f>
        <x:v>3.31</x:v>
      </x:c>
      <x:c r="G202" s="22" t="n">
        <x:f>'Price History'!G63</x:f>
        <x:v>3.38</x:v>
      </x:c>
      <x:c r="H202" s="23" t="n">
        <x:f>'Price History'!H63</x:f>
        <x:v>716014</x:v>
      </x:c>
      <x:c r="I202" s="24" t="n">
        <x:f>'Price History'!I63</x:f>
        <x:v>884.65</x:v>
      </x:c>
      <x:c r="J202" s="23" t="n">
        <x:f>'Price History'!J63</x:f>
        <x:v>261729709</x:v>
      </x:c>
      <x:c r="K202" s="25">
        <x:f t="shared" si="32"/>
        <x:v>3.6809815950920255E-2</x:v>
      </x:c>
      <x:c r="L202" s="25">
        <x:f t="shared" si="33"/>
        <x:v>3.6809815950920255E-2</x:v>
      </x:c>
      <x:c r="M202" s="22" t="n">
        <x:f t="shared" ref="M202:M263" si="36">E202-F202</x:f>
        <x:v>0.08000000000000007</x:v>
      </x:c>
      <x:c r="N202" s="22">
        <x:f t="shared" si="34"/>
        <x:v>3.2915000000000001</x:v>
      </x:c>
      <x:c r="O202" s="22">
        <x:f t="shared" si="35"/>
        <x:v>3.4832000000000005</x:v>
      </x:c>
      <x:c r="P202" s="22" t="n">
        <x:f>MAX($G$10:G202)</x:f>
        <x:v>5.63</x:v>
      </x:c>
      <x:c r="Q202" s="25" t="n">
        <x:f t="shared" ref="Q202:Q263" si="37">G202/P202-1</x:f>
        <x:v>-0.3996447602131439</x:v>
      </x:c>
      <x:c r="R202" s="24" t="n">
        <x:f t="shared" ref="R202:R263" si="38">G202*J202/1000000</x:f>
        <x:v>884.6464164199999</x:v>
      </x:c>
      <x:c r="S202" s="26" t="n">
        <x:f t="shared" ref="S202:S263" si="39">I202-R202</x:f>
        <x:v>0.0035835800000540985</x:v>
      </x:c>
      <x:c r="T202" s="27" t="n">
        <x:f t="shared" ref="T202:T263" si="40">G202/$G$10*100</x:f>
        <x:v>73.31887201735357</x:v>
      </x:c>
      <x:c r="U202" s="27" t="n">
        <x:f t="shared" ref="U202:U263" si="41">J202/$J$10*100</x:f>
        <x:v>100.45495401873075</x:v>
      </x:c>
      <x:c r="V202" s="27" t="n">
        <x:f t="shared" ref="V202:V263" si="42">I202/$I$10*100</x:f>
        <x:v>73.65270458159536</x:v>
      </x:c>
      <x:c r="W202" s="26" t="n">
        <x:f t="shared" ref="W202:W263" si="43">ABS(S202)</x:f>
        <x:v>0.0035835800000540985</x:v>
      </x:c>
    </x:row>
    <x:row r="203">
      <x:c r="A203" s="21" t="n">
        <x:f>DATE(VALUE(RIGHT('Price History'!C62,4)),VALUE(MID('Price History'!C62,4,2)),VALUE(LEFT('Price History'!C62,2)))</x:f>
        <x:v>46114</x:v>
      </x:c>
      <x:c r="B203" s="14" t="str">
        <x:f>'Price History'!A62</x:f>
        <x:v>IPH</x:v>
      </x:c>
      <x:c r="C203" s="14" t="str">
        <x:f>'Price History'!B62</x:f>
        <x:v>IPH Limited</x:v>
      </x:c>
      <x:c r="D203" s="22" t="n">
        <x:f>'Price History'!D62</x:f>
        <x:v>3.39</x:v>
      </x:c>
      <x:c r="E203" s="22" t="n">
        <x:f>'Price History'!E62</x:f>
        <x:v>3.42</x:v>
      </x:c>
      <x:c r="F203" s="22" t="n">
        <x:f>'Price History'!F62</x:f>
        <x:v>3.28</x:v>
      </x:c>
      <x:c r="G203" s="22" t="n">
        <x:f>'Price History'!G62</x:f>
        <x:v>3.29</x:v>
      </x:c>
      <x:c r="H203" s="23" t="n">
        <x:f>'Price History'!H62</x:f>
        <x:v>777860</x:v>
      </x:c>
      <x:c r="I203" s="24" t="n">
        <x:f>'Price History'!I62</x:f>
        <x:v>861.09</x:v>
      </x:c>
      <x:c r="J203" s="23" t="n">
        <x:f>'Price History'!J62</x:f>
        <x:v>261729709</x:v>
      </x:c>
      <x:c r="K203" s="25" t="n">
        <x:f t="shared" ref="K203:K263" si="44">IFERROR(G203/G202-1,"")</x:f>
        <x:v>-0.026627218934911157</x:v>
      </x:c>
      <x:c r="L203" s="25" t="n">
        <x:f t="shared" ref="L203:L263" si="45">ABS(K203)</x:f>
        <x:v>0.026627218934911157</x:v>
      </x:c>
      <x:c r="M203" s="22">
        <x:f t="shared" si="36"/>
        <x:v>0.14000000000000012</x:v>
      </x:c>
      <x:c r="N203" s="22">
        <x:f t="shared" si="34"/>
        <x:v>3.2855000000000003</x:v>
      </x:c>
      <x:c r="O203" s="22">
        <x:f t="shared" si="35"/>
        <x:v>3.4758</x:v>
      </x:c>
      <x:c r="P203" s="22" t="n">
        <x:f>MAX($G$10:G203)</x:f>
        <x:v>5.63</x:v>
      </x:c>
      <x:c r="Q203" s="25">
        <x:f t="shared" si="37"/>
        <x:v>-0.41563055062166965</x:v>
      </x:c>
      <x:c r="R203" s="24">
        <x:f t="shared" si="38"/>
        <x:v>861.09074261000001</x:v>
      </x:c>
      <x:c r="S203" s="26">
        <x:f t="shared" si="39"/>
        <x:v>-7.4260999997477484E-4</x:v>
      </x:c>
      <x:c r="T203" s="27">
        <x:f t="shared" si="40"/>
        <x:v>71.366594360086765</x:v>
      </x:c>
      <x:c r="U203" s="27">
        <x:f t="shared" si="41"/>
        <x:v>100.45495401873075</x:v>
      </x:c>
      <x:c r="V203" s="27">
        <x:f t="shared" si="42"/>
        <x:v>71.691185653270722</x:v>
      </x:c>
      <x:c r="W203" s="26">
        <x:f t="shared" si="43"/>
        <x:v>7.4260999997477484E-4</x:v>
      </x:c>
    </x:row>
    <x:row r="204">
      <x:c r="A204" s="21" t="n">
        <x:f>DATE(VALUE(RIGHT('Price History'!C61,4)),VALUE(MID('Price History'!C61,4,2)),VALUE(LEFT('Price History'!C61,2)))</x:f>
        <x:v>46119</x:v>
      </x:c>
      <x:c r="B204" s="14" t="str">
        <x:f>'Price History'!A61</x:f>
        <x:v>IPH</x:v>
      </x:c>
      <x:c r="C204" s="14" t="str">
        <x:f>'Price History'!B61</x:f>
        <x:v>IPH Limited</x:v>
      </x:c>
      <x:c r="D204" s="22" t="n">
        <x:f>'Price History'!D61</x:f>
        <x:v>3.35</x:v>
      </x:c>
      <x:c r="E204" s="22" t="n">
        <x:f>'Price History'!E61</x:f>
        <x:v>3.42</x:v>
      </x:c>
      <x:c r="F204" s="22" t="n">
        <x:f>'Price History'!F61</x:f>
        <x:v>3.32</x:v>
      </x:c>
      <x:c r="G204" s="22" t="n">
        <x:f>'Price History'!G61</x:f>
        <x:v>3.35</x:v>
      </x:c>
      <x:c r="H204" s="23" t="n">
        <x:f>'Price History'!H61</x:f>
        <x:v>1162590</x:v>
      </x:c>
      <x:c r="I204" s="24" t="n">
        <x:f>'Price History'!I61</x:f>
        <x:v>876.79</x:v>
      </x:c>
      <x:c r="J204" s="23" t="n">
        <x:f>'Price History'!J61</x:f>
        <x:v>261729709</x:v>
      </x:c>
      <x:c r="K204" s="25">
        <x:f t="shared" si="44"/>
        <x:v>1.8237082066869359E-2</x:v>
      </x:c>
      <x:c r="L204" s="25">
        <x:f t="shared" si="45"/>
        <x:v>1.8237082066869359E-2</x:v>
      </x:c>
      <x:c r="M204" s="22">
        <x:f t="shared" si="36"/>
        <x:v>0.10000000000000009</x:v>
      </x:c>
      <x:c r="N204" s="22">
        <x:f t="shared" si="34"/>
        <x:v>3.2810000000000001</x:v>
      </x:c>
      <x:c r="O204" s="22">
        <x:f t="shared" si="35"/>
        <x:v>3.4675999999999991</x:v>
      </x:c>
      <x:c r="P204" s="22" t="n">
        <x:f>MAX($G$10:G204)</x:f>
        <x:v>5.63</x:v>
      </x:c>
      <x:c r="Q204" s="25">
        <x:f t="shared" si="37"/>
        <x:v>-0.4049733570159858</x:v>
      </x:c>
      <x:c r="R204" s="24">
        <x:f t="shared" si="38"/>
        <x:v>876.79452515000003</x:v>
      </x:c>
      <x:c r="S204" s="26">
        <x:f t="shared" si="39"/>
        <x:v>-4.5251500000631495E-3</x:v>
      </x:c>
      <x:c r="T204" s="27">
        <x:f t="shared" si="40"/>
        <x:v>72.668112798264644</x:v>
      </x:c>
      <x:c r="U204" s="27">
        <x:f t="shared" si="41"/>
        <x:v>100.45495401873075</x:v>
      </x:c>
      <x:c r="V204" s="27">
        <x:f t="shared" si="42"/>
        <x:v>72.998309896678904</x:v>
      </x:c>
      <x:c r="W204" s="26">
        <x:f t="shared" si="43"/>
        <x:v>4.5251500000631495E-3</x:v>
      </x:c>
    </x:row>
    <x:row r="205">
      <x:c r="A205" s="21" t="n">
        <x:f>DATE(VALUE(RIGHT('Price History'!C60,4)),VALUE(MID('Price History'!C60,4,2)),VALUE(LEFT('Price History'!C60,2)))</x:f>
        <x:v>46120</x:v>
      </x:c>
      <x:c r="B205" s="14" t="str">
        <x:f>'Price History'!A60</x:f>
        <x:v>IPH</x:v>
      </x:c>
      <x:c r="C205" s="14" t="str">
        <x:f>'Price History'!B60</x:f>
        <x:v>IPH Limited</x:v>
      </x:c>
      <x:c r="D205" s="22" t="n">
        <x:f>'Price History'!D60</x:f>
        <x:v>3.42</x:v>
      </x:c>
      <x:c r="E205" s="22" t="n">
        <x:f>'Price History'!E60</x:f>
        <x:v>3.495</x:v>
      </x:c>
      <x:c r="F205" s="22" t="n">
        <x:f>'Price History'!F60</x:f>
        <x:v>3.4</x:v>
      </x:c>
      <x:c r="G205" s="22" t="n">
        <x:f>'Price History'!G60</x:f>
        <x:v>3.46</x:v>
      </x:c>
      <x:c r="H205" s="23" t="n">
        <x:f>'Price History'!H60</x:f>
        <x:v>1555561</x:v>
      </x:c>
      <x:c r="I205" s="24" t="n">
        <x:f>'Price History'!I60</x:f>
        <x:v>905.58</x:v>
      </x:c>
      <x:c r="J205" s="23" t="n">
        <x:f>'Price History'!J60</x:f>
        <x:v>261729709</x:v>
      </x:c>
      <x:c r="K205" s="25">
        <x:f t="shared" si="44"/>
        <x:v>3.2835820895522394E-2</x:v>
      </x:c>
      <x:c r="L205" s="25">
        <x:f t="shared" si="45"/>
        <x:v>3.2835820895522394E-2</x:v>
      </x:c>
      <x:c r="M205" s="22">
        <x:f t="shared" si="36"/>
        <x:v>9.5000000000000195E-2</x:v>
      </x:c>
      <x:c r="N205" s="22">
        <x:f t="shared" si="34"/>
        <x:v>3.2885000000000004</x:v>
      </x:c>
      <x:c r="O205" s="22">
        <x:f t="shared" si="35"/>
        <x:v>3.4618000000000002</x:v>
      </x:c>
      <x:c r="P205" s="22" t="n">
        <x:f>MAX($G$10:G205)</x:f>
        <x:v>5.63</x:v>
      </x:c>
      <x:c r="Q205" s="25">
        <x:f t="shared" si="37"/>
        <x:v>-0.38543516873889871</x:v>
      </x:c>
      <x:c r="R205" s="24">
        <x:f t="shared" si="38"/>
        <x:v>905.58479313999999</x:v>
      </x:c>
      <x:c r="S205" s="26">
        <x:f t="shared" si="39"/>
        <x:v>-4.7931399999470159E-3</x:v>
      </x:c>
      <x:c r="T205" s="27">
        <x:f t="shared" si="40"/>
        <x:v>75.054229934924081</x:v>
      </x:c>
      <x:c r="U205" s="27">
        <x:f t="shared" si="41"/>
        <x:v>100.45495401873075</x:v>
      </x:c>
      <x:c r="V205" s="27">
        <x:f t="shared" si="42"/>
        <x:v>75.395259385068826</x:v>
      </x:c>
      <x:c r="W205" s="26">
        <x:f t="shared" si="43"/>
        <x:v>4.7931399999470159E-3</x:v>
      </x:c>
    </x:row>
    <x:row r="206">
      <x:c r="A206" s="21" t="n">
        <x:f>DATE(VALUE(RIGHT('Price History'!C59,4)),VALUE(MID('Price History'!C59,4,2)),VALUE(LEFT('Price History'!C59,2)))</x:f>
        <x:v>46121</x:v>
      </x:c>
      <x:c r="B206" s="14" t="str">
        <x:f>'Price History'!A59</x:f>
        <x:v>IPH</x:v>
      </x:c>
      <x:c r="C206" s="14" t="str">
        <x:f>'Price History'!B59</x:f>
        <x:v>IPH Limited</x:v>
      </x:c>
      <x:c r="D206" s="22" t="n">
        <x:f>'Price History'!D59</x:f>
        <x:v>3.46</x:v>
      </x:c>
      <x:c r="E206" s="22" t="n">
        <x:f>'Price History'!E59</x:f>
        <x:v>3.47</x:v>
      </x:c>
      <x:c r="F206" s="22" t="n">
        <x:f>'Price History'!F59</x:f>
        <x:v>3.36</x:v>
      </x:c>
      <x:c r="G206" s="22" t="n">
        <x:f>'Price History'!G59</x:f>
        <x:v>3.4</x:v>
      </x:c>
      <x:c r="H206" s="23" t="n">
        <x:f>'Price History'!H59</x:f>
        <x:v>859248</x:v>
      </x:c>
      <x:c r="I206" s="24" t="n">
        <x:f>'Price History'!I59</x:f>
        <x:v>889.88</x:v>
      </x:c>
      <x:c r="J206" s="23" t="n">
        <x:f>'Price History'!J59</x:f>
        <x:v>261729709</x:v>
      </x:c>
      <x:c r="K206" s="25">
        <x:f t="shared" si="44"/>
        <x:v>-1.7341040462427793E-2</x:v>
      </x:c>
      <x:c r="L206" s="25">
        <x:f t="shared" si="45"/>
        <x:v>1.7341040462427793E-2</x:v>
      </x:c>
      <x:c r="M206" s="22">
        <x:f t="shared" si="36"/>
        <x:v>0.11000000000000032</x:v>
      </x:c>
      <x:c r="N206" s="22">
        <x:f t="shared" si="34"/>
        <x:v>3.2910000000000004</x:v>
      </x:c>
      <x:c r="O206" s="22">
        <x:f t="shared" si="35"/>
        <x:v>3.4542000000000002</x:v>
      </x:c>
      <x:c r="P206" s="22" t="n">
        <x:f>MAX($G$10:G206)</x:f>
        <x:v>5.63</x:v>
      </x:c>
      <x:c r="Q206" s="25">
        <x:f t="shared" si="37"/>
        <x:v>-0.39609236234458256</x:v>
      </x:c>
      <x:c r="R206" s="24">
        <x:f t="shared" si="38"/>
        <x:v>889.88101059999997</x:v>
      </x:c>
      <x:c r="S206" s="26">
        <x:f t="shared" si="39"/>
        <x:v>-1.0105999999723281E-3</x:v>
      </x:c>
      <x:c r="T206" s="27">
        <x:f t="shared" si="40"/>
        <x:v>73.752711496746187</x:v>
      </x:c>
      <x:c r="U206" s="27">
        <x:f t="shared" si="41"/>
        <x:v>100.45495401873075</x:v>
      </x:c>
      <x:c r="V206" s="27">
        <x:f t="shared" si="42"/>
        <x:v>74.088135141660644</x:v>
      </x:c>
      <x:c r="W206" s="26">
        <x:f t="shared" si="43"/>
        <x:v>1.0105999999723281E-3</x:v>
      </x:c>
    </x:row>
    <x:row r="207">
      <x:c r="A207" s="21" t="n">
        <x:f>DATE(VALUE(RIGHT('Price History'!C58,4)),VALUE(MID('Price History'!C58,4,2)),VALUE(LEFT('Price History'!C58,2)))</x:f>
        <x:v>46122</x:v>
      </x:c>
      <x:c r="B207" s="14" t="str">
        <x:f>'Price History'!A58</x:f>
        <x:v>IPH</x:v>
      </x:c>
      <x:c r="C207" s="14" t="str">
        <x:f>'Price History'!B58</x:f>
        <x:v>IPH Limited</x:v>
      </x:c>
      <x:c r="D207" s="22" t="n">
        <x:f>'Price History'!D58</x:f>
        <x:v>3.4</x:v>
      </x:c>
      <x:c r="E207" s="22" t="n">
        <x:f>'Price History'!E58</x:f>
        <x:v>3.46</x:v>
      </x:c>
      <x:c r="F207" s="22" t="n">
        <x:f>'Price History'!F58</x:f>
        <x:v>3.38</x:v>
      </x:c>
      <x:c r="G207" s="22" t="n">
        <x:f>'Price History'!G58</x:f>
        <x:v>3.46</x:v>
      </x:c>
      <x:c r="H207" s="23" t="n">
        <x:f>'Price History'!H58</x:f>
        <x:v>696154</x:v>
      </x:c>
      <x:c r="I207" s="24" t="n">
        <x:f>'Price History'!I58</x:f>
        <x:v>905.58</x:v>
      </x:c>
      <x:c r="J207" s="23" t="n">
        <x:f>'Price History'!J58</x:f>
        <x:v>261729709</x:v>
      </x:c>
      <x:c r="K207" s="25">
        <x:f t="shared" si="44"/>
        <x:v>1.7647058823529349E-2</x:v>
      </x:c>
      <x:c r="L207" s="25">
        <x:f t="shared" si="45"/>
        <x:v>1.7647058823529349E-2</x:v>
      </x:c>
      <x:c r="M207" s="22">
        <x:f t="shared" si="36"/>
        <x:v>8.0000000000000071E-2</x:v>
      </x:c>
      <x:c r="N207" s="22">
        <x:f t="shared" si="34"/>
        <x:v>3.2945000000000002</x:v>
      </x:c>
      <x:c r="O207" s="22">
        <x:f t="shared" si="35"/>
        <x:v>3.4484000000000004</x:v>
      </x:c>
      <x:c r="P207" s="22" t="n">
        <x:f>MAX($G$10:G207)</x:f>
        <x:v>5.63</x:v>
      </x:c>
      <x:c r="Q207" s="25">
        <x:f t="shared" si="37"/>
        <x:v>-0.38543516873889871</x:v>
      </x:c>
      <x:c r="R207" s="24">
        <x:f t="shared" si="38"/>
        <x:v>905.58479313999999</x:v>
      </x:c>
      <x:c r="S207" s="26">
        <x:f t="shared" si="39"/>
        <x:v>-4.7931399999470159E-3</x:v>
      </x:c>
      <x:c r="T207" s="27">
        <x:f t="shared" si="40"/>
        <x:v>75.054229934924081</x:v>
      </x:c>
      <x:c r="U207" s="27">
        <x:f t="shared" si="41"/>
        <x:v>100.45495401873075</x:v>
      </x:c>
      <x:c r="V207" s="27">
        <x:f t="shared" si="42"/>
        <x:v>75.395259385068826</x:v>
      </x:c>
      <x:c r="W207" s="26">
        <x:f t="shared" si="43"/>
        <x:v>4.7931399999470159E-3</x:v>
      </x:c>
    </x:row>
    <x:row r="208">
      <x:c r="A208" s="21" t="n">
        <x:f>DATE(VALUE(RIGHT('Price History'!C57,4)),VALUE(MID('Price History'!C57,4,2)),VALUE(LEFT('Price History'!C57,2)))</x:f>
        <x:v>46125</x:v>
      </x:c>
      <x:c r="B208" s="14" t="str">
        <x:f>'Price History'!A57</x:f>
        <x:v>IPH</x:v>
      </x:c>
      <x:c r="C208" s="14" t="str">
        <x:f>'Price History'!B57</x:f>
        <x:v>IPH Limited</x:v>
      </x:c>
      <x:c r="D208" s="22" t="n">
        <x:f>'Price History'!D57</x:f>
        <x:v>3.44</x:v>
      </x:c>
      <x:c r="E208" s="22" t="n">
        <x:f>'Price History'!E57</x:f>
        <x:v>3.48</x:v>
      </x:c>
      <x:c r="F208" s="22" t="n">
        <x:f>'Price History'!F57</x:f>
        <x:v>3.38</x:v>
      </x:c>
      <x:c r="G208" s="22" t="n">
        <x:f>'Price History'!G57</x:f>
        <x:v>3.42</x:v>
      </x:c>
      <x:c r="H208" s="23" t="n">
        <x:f>'Price History'!H57</x:f>
        <x:v>945483</x:v>
      </x:c>
      <x:c r="I208" s="24" t="n">
        <x:f>'Price History'!I57</x:f>
        <x:v>895.12</x:v>
      </x:c>
      <x:c r="J208" s="23" t="n">
        <x:f>'Price History'!J57</x:f>
        <x:v>261729709</x:v>
      </x:c>
      <x:c r="K208" s="25">
        <x:f t="shared" si="44"/>
        <x:v>-1.1560693641618491E-2</x:v>
      </x:c>
      <x:c r="L208" s="25">
        <x:f t="shared" si="45"/>
        <x:v>1.1560693641618491E-2</x:v>
      </x:c>
      <x:c r="M208" s="22">
        <x:f t="shared" si="36"/>
        <x:v>0.10000000000000009</x:v>
      </x:c>
      <x:c r="N208" s="22">
        <x:f t="shared" si="34"/>
        <x:v>3.306</x:v>
      </x:c>
      <x:c r="O208" s="22">
        <x:f t="shared" si="35"/>
        <x:v>3.4412000000000003</x:v>
      </x:c>
      <x:c r="P208" s="22" t="n">
        <x:f>MAX($G$10:G208)</x:f>
        <x:v>5.63</x:v>
      </x:c>
      <x:c r="Q208" s="25">
        <x:f t="shared" si="37"/>
        <x:v>-0.39253996447602135</x:v>
      </x:c>
      <x:c r="R208" s="24">
        <x:f t="shared" si="38"/>
        <x:v>895.11560478000001</x:v>
      </x:c>
      <x:c r="S208" s="26">
        <x:f t="shared" si="39"/>
        <x:v>4.3952199999921504E-3</x:v>
      </x:c>
      <x:c r="T208" s="27">
        <x:f t="shared" si="40"/>
        <x:v>74.186550976138818</x:v>
      </x:c>
      <x:c r="U208" s="27">
        <x:f t="shared" si="41"/>
        <x:v>100.45495401873075</x:v>
      </x:c>
      <x:c r="V208" s="27">
        <x:f t="shared" si="42"/>
        <x:v>74.52439826493827</x:v>
      </x:c>
      <x:c r="W208" s="26">
        <x:f t="shared" si="43"/>
        <x:v>4.3952199999921504E-3</x:v>
      </x:c>
    </x:row>
    <x:row r="209">
      <x:c r="A209" s="21" t="n">
        <x:f>DATE(VALUE(RIGHT('Price History'!C56,4)),VALUE(MID('Price History'!C56,4,2)),VALUE(LEFT('Price History'!C56,2)))</x:f>
        <x:v>46126</x:v>
      </x:c>
      <x:c r="B209" s="14" t="str">
        <x:f>'Price History'!A56</x:f>
        <x:v>IPH</x:v>
      </x:c>
      <x:c r="C209" s="14" t="str">
        <x:f>'Price History'!B56</x:f>
        <x:v>IPH Limited</x:v>
      </x:c>
      <x:c r="D209" s="22" t="n">
        <x:f>'Price History'!D56</x:f>
        <x:v>3.45</x:v>
      </x:c>
      <x:c r="E209" s="22" t="n">
        <x:f>'Price History'!E56</x:f>
        <x:v>3.49</x:v>
      </x:c>
      <x:c r="F209" s="22" t="n">
        <x:f>'Price History'!F56</x:f>
        <x:v>3.4</x:v>
      </x:c>
      <x:c r="G209" s="22" t="n">
        <x:f>'Price History'!G56</x:f>
        <x:v>3.42</x:v>
      </x:c>
      <x:c r="H209" s="23" t="n">
        <x:f>'Price History'!H56</x:f>
        <x:v>1065962</x:v>
      </x:c>
      <x:c r="I209" s="24" t="n">
        <x:f>'Price History'!I56</x:f>
        <x:v>895.12</x:v>
      </x:c>
      <x:c r="J209" s="23" t="n">
        <x:f>'Price History'!J56</x:f>
        <x:v>261729709</x:v>
      </x:c>
      <x:c r="K209" s="25">
        <x:f t="shared" si="44"/>
        <x:v>0</x:v>
      </x:c>
      <x:c r="L209" s="25">
        <x:f t="shared" si="45"/>
        <x:v>0</x:v>
      </x:c>
      <x:c r="M209" s="22">
        <x:f t="shared" si="36"/>
        <x:v>9.0000000000000302E-2</x:v>
      </x:c>
      <x:c r="N209" s="22">
        <x:f t="shared" si="34"/>
        <x:v>3.3134999999999999</x:v>
      </x:c>
      <x:c r="O209" s="22">
        <x:f t="shared" si="35"/>
        <x:v>3.4347999999999996</x:v>
      </x:c>
      <x:c r="P209" s="22" t="n">
        <x:f>MAX($G$10:G209)</x:f>
        <x:v>5.63</x:v>
      </x:c>
      <x:c r="Q209" s="25">
        <x:f t="shared" si="37"/>
        <x:v>-0.39253996447602135</x:v>
      </x:c>
      <x:c r="R209" s="24">
        <x:f t="shared" si="38"/>
        <x:v>895.11560478000001</x:v>
      </x:c>
      <x:c r="S209" s="26">
        <x:f t="shared" si="39"/>
        <x:v>4.3952199999921504E-3</x:v>
      </x:c>
      <x:c r="T209" s="27">
        <x:f t="shared" si="40"/>
        <x:v>74.186550976138818</x:v>
      </x:c>
      <x:c r="U209" s="27">
        <x:f t="shared" si="41"/>
        <x:v>100.45495401873075</x:v>
      </x:c>
      <x:c r="V209" s="27">
        <x:f t="shared" si="42"/>
        <x:v>74.52439826493827</x:v>
      </x:c>
      <x:c r="W209" s="26">
        <x:f t="shared" si="43"/>
        <x:v>4.3952199999921504E-3</x:v>
      </x:c>
    </x:row>
    <x:row r="210">
      <x:c r="A210" s="21" t="n">
        <x:f>DATE(VALUE(RIGHT('Price History'!C55,4)),VALUE(MID('Price History'!C55,4,2)),VALUE(LEFT('Price History'!C55,2)))</x:f>
        <x:v>46127</x:v>
      </x:c>
      <x:c r="B210" s="14" t="str">
        <x:f>'Price History'!A55</x:f>
        <x:v>IPH</x:v>
      </x:c>
      <x:c r="C210" s="14" t="str">
        <x:f>'Price History'!B55</x:f>
        <x:v>IPH Limited</x:v>
      </x:c>
      <x:c r="D210" s="22" t="n">
        <x:f>'Price History'!D55</x:f>
        <x:v>3.48</x:v>
      </x:c>
      <x:c r="E210" s="22" t="n">
        <x:f>'Price History'!E55</x:f>
        <x:v>3.5</x:v>
      </x:c>
      <x:c r="F210" s="22" t="n">
        <x:f>'Price History'!F55</x:f>
        <x:v>3.39</x:v>
      </x:c>
      <x:c r="G210" s="22" t="n">
        <x:f>'Price History'!G55</x:f>
        <x:v>3.42</x:v>
      </x:c>
      <x:c r="H210" s="23" t="n">
        <x:f>'Price History'!H55</x:f>
        <x:v>906042</x:v>
      </x:c>
      <x:c r="I210" s="24" t="n">
        <x:f>'Price History'!I55</x:f>
        <x:v>895.12</x:v>
      </x:c>
      <x:c r="J210" s="23" t="n">
        <x:f>'Price History'!J55</x:f>
        <x:v>261729709</x:v>
      </x:c>
      <x:c r="K210" s="25">
        <x:f t="shared" si="44"/>
        <x:v>0</x:v>
      </x:c>
      <x:c r="L210" s="25">
        <x:f t="shared" si="45"/>
        <x:v>0</x:v>
      </x:c>
      <x:c r="M210" s="22">
        <x:f t="shared" si="36"/>
        <x:v>0.10999999999999988</x:v>
      </x:c>
      <x:c r="N210" s="22">
        <x:f t="shared" si="34"/>
        <x:v>3.3210000000000002</x:v>
      </x:c>
      <x:c r="O210" s="22">
        <x:f t="shared" si="35"/>
        <x:v>3.4293999999999993</x:v>
      </x:c>
      <x:c r="P210" s="22" t="n">
        <x:f>MAX($G$10:G210)</x:f>
        <x:v>5.63</x:v>
      </x:c>
      <x:c r="Q210" s="25">
        <x:f t="shared" si="37"/>
        <x:v>-0.39253996447602135</x:v>
      </x:c>
      <x:c r="R210" s="24">
        <x:f t="shared" si="38"/>
        <x:v>895.11560478000001</x:v>
      </x:c>
      <x:c r="S210" s="26">
        <x:f t="shared" si="39"/>
        <x:v>4.3952199999921504E-3</x:v>
      </x:c>
      <x:c r="T210" s="27">
        <x:f t="shared" si="40"/>
        <x:v>74.186550976138818</x:v>
      </x:c>
      <x:c r="U210" s="27">
        <x:f t="shared" si="41"/>
        <x:v>100.45495401873075</x:v>
      </x:c>
      <x:c r="V210" s="27">
        <x:f t="shared" si="42"/>
        <x:v>74.52439826493827</x:v>
      </x:c>
      <x:c r="W210" s="26">
        <x:f t="shared" si="43"/>
        <x:v>4.3952199999921504E-3</x:v>
      </x:c>
    </x:row>
    <x:row r="211">
      <x:c r="A211" s="21" t="n">
        <x:f>DATE(VALUE(RIGHT('Price History'!C54,4)),VALUE(MID('Price History'!C54,4,2)),VALUE(LEFT('Price History'!C54,2)))</x:f>
        <x:v>46128</x:v>
      </x:c>
      <x:c r="B211" s="14" t="str">
        <x:f>'Price History'!A54</x:f>
        <x:v>IPH</x:v>
      </x:c>
      <x:c r="C211" s="14" t="str">
        <x:f>'Price History'!B54</x:f>
        <x:v>IPH Limited</x:v>
      </x:c>
      <x:c r="D211" s="22" t="n">
        <x:f>'Price History'!D54</x:f>
        <x:v>3.45</x:v>
      </x:c>
      <x:c r="E211" s="22" t="n">
        <x:f>'Price History'!E54</x:f>
        <x:v>3.51</x:v>
      </x:c>
      <x:c r="F211" s="22" t="n">
        <x:f>'Price History'!F54</x:f>
        <x:v>3.42</x:v>
      </x:c>
      <x:c r="G211" s="22" t="n">
        <x:f>'Price History'!G54</x:f>
        <x:v>3.5</x:v>
      </x:c>
      <x:c r="H211" s="23" t="n">
        <x:f>'Price History'!H54</x:f>
        <x:v>1065458</x:v>
      </x:c>
      <x:c r="I211" s="24" t="n">
        <x:f>'Price History'!I54</x:f>
        <x:v>916.05</x:v>
      </x:c>
      <x:c r="J211" s="23" t="n">
        <x:f>'Price History'!J54</x:f>
        <x:v>261729709</x:v>
      </x:c>
      <x:c r="K211" s="25">
        <x:f t="shared" si="44"/>
        <x:v>2.3391812865497075E-2</x:v>
      </x:c>
      <x:c r="L211" s="25">
        <x:f t="shared" si="45"/>
        <x:v>2.3391812865497075E-2</x:v>
      </x:c>
      <x:c r="M211" s="22">
        <x:f t="shared" si="36"/>
        <x:v>8.9999999999999858E-2</x:v>
      </x:c>
      <x:c r="N211" s="22">
        <x:f t="shared" si="34"/>
        <x:v>3.3320000000000007</x:v>
      </x:c>
      <x:c r="O211" s="22">
        <x:f t="shared" si="35"/>
        <x:v>3.4261999999999988</x:v>
      </x:c>
      <x:c r="P211" s="22" t="n">
        <x:f>MAX($G$10:G211)</x:f>
        <x:v>5.63</x:v>
      </x:c>
      <x:c r="Q211" s="25">
        <x:f t="shared" si="37"/>
        <x:v>-0.37833037300177619</x:v>
      </x:c>
      <x:c r="R211" s="24">
        <x:f t="shared" si="38"/>
        <x:v>916.05398149999996</x:v>
      </x:c>
      <x:c r="S211" s="26">
        <x:f t="shared" si="39"/>
        <x:v>-3.981500000008964E-3</x:v>
      </x:c>
      <x:c r="T211" s="27">
        <x:f t="shared" si="40"/>
        <x:v>75.921908893709329</x:v>
      </x:c>
      <x:c r="U211" s="27">
        <x:f t="shared" si="41"/>
        <x:v>100.45495401873075</x:v>
      </x:c>
      <x:c r="V211" s="27">
        <x:f t="shared" si="42"/>
        <x:v>76.266953068411723</x:v>
      </x:c>
      <x:c r="W211" s="26">
        <x:f t="shared" si="43"/>
        <x:v>3.981500000008964E-3</x:v>
      </x:c>
    </x:row>
    <x:row r="212">
      <x:c r="A212" s="21" t="n">
        <x:f>DATE(VALUE(RIGHT('Price History'!C53,4)),VALUE(MID('Price History'!C53,4,2)),VALUE(LEFT('Price History'!C53,2)))</x:f>
        <x:v>46129</x:v>
      </x:c>
      <x:c r="B212" s="14" t="str">
        <x:f>'Price History'!A53</x:f>
        <x:v>IPH</x:v>
      </x:c>
      <x:c r="C212" s="14" t="str">
        <x:f>'Price History'!B53</x:f>
        <x:v>IPH Limited</x:v>
      </x:c>
      <x:c r="D212" s="22" t="n">
        <x:f>'Price History'!D53</x:f>
        <x:v>3.54</x:v>
      </x:c>
      <x:c r="E212" s="22" t="n">
        <x:f>'Price History'!E53</x:f>
        <x:v>3.54</x:v>
      </x:c>
      <x:c r="F212" s="22" t="n">
        <x:f>'Price History'!F53</x:f>
        <x:v>3.45</x:v>
      </x:c>
      <x:c r="G212" s="22" t="n">
        <x:f>'Price History'!G53</x:f>
        <x:v>3.49</x:v>
      </x:c>
      <x:c r="H212" s="23" t="n">
        <x:f>'Price History'!H53</x:f>
        <x:v>1480334</x:v>
      </x:c>
      <x:c r="I212" s="24" t="n">
        <x:f>'Price History'!I53</x:f>
        <x:v>904.05</x:v>
      </x:c>
      <x:c r="J212" s="23" t="n">
        <x:f>'Price History'!J53</x:f>
        <x:v>259040928</x:v>
      </x:c>
      <x:c r="K212" s="25">
        <x:f t="shared" si="44"/>
        <x:v>-2.8571428571427804E-3</x:v>
      </x:c>
      <x:c r="L212" s="25">
        <x:f t="shared" si="45"/>
        <x:v>2.8571428571427804E-3</x:v>
      </x:c>
      <x:c r="M212" s="22">
        <x:f t="shared" si="36"/>
        <x:v>8.9999999999999858E-2</x:v>
      </x:c>
      <x:c r="N212" s="22">
        <x:f t="shared" si="34"/>
        <x:v>3.3370000000000006</x:v>
      </x:c>
      <x:c r="O212" s="22">
        <x:f t="shared" si="35"/>
        <x:v>3.4251999999999985</x:v>
      </x:c>
      <x:c r="P212" s="22" t="n">
        <x:f>MAX($G$10:G212)</x:f>
        <x:v>5.63</x:v>
      </x:c>
      <x:c r="Q212" s="25">
        <x:f t="shared" si="37"/>
        <x:v>-0.38010657193605679</x:v>
      </x:c>
      <x:c r="R212" s="24">
        <x:f t="shared" si="38"/>
        <x:v>904.05283872000007</x:v>
      </x:c>
      <x:c r="S212" s="26">
        <x:f t="shared" si="39"/>
        <x:v>-2.8387200001134261E-3</x:v>
      </x:c>
      <x:c r="T212" s="27">
        <x:f t="shared" si="40"/>
        <x:v>75.70498915401302</x:v>
      </x:c>
      <x:c r="U212" s="27">
        <x:f t="shared" si="41"/>
        <x:v>99.422968109475647</x:v>
      </x:c>
      <x:c r="V212" s="27">
        <x:f t="shared" si="42"/>
        <x:v>75.267877213577435</x:v>
      </x:c>
      <x:c r="W212" s="26">
        <x:f t="shared" si="43"/>
        <x:v>2.8387200001134261E-3</x:v>
      </x:c>
    </x:row>
    <x:row r="213">
      <x:c r="A213" s="21" t="n">
        <x:f>DATE(VALUE(RIGHT('Price History'!C52,4)),VALUE(MID('Price History'!C52,4,2)),VALUE(LEFT('Price History'!C52,2)))</x:f>
        <x:v>46132</x:v>
      </x:c>
      <x:c r="B213" s="14" t="str">
        <x:f>'Price History'!A52</x:f>
        <x:v>IPH</x:v>
      </x:c>
      <x:c r="C213" s="14" t="str">
        <x:f>'Price History'!B52</x:f>
        <x:v>IPH Limited</x:v>
      </x:c>
      <x:c r="D213" s="22" t="n">
        <x:f>'Price History'!D52</x:f>
        <x:v>3.5</x:v>
      </x:c>
      <x:c r="E213" s="22" t="n">
        <x:f>'Price History'!E52</x:f>
        <x:v>3.51</x:v>
      </x:c>
      <x:c r="F213" s="22" t="n">
        <x:f>'Price History'!F52</x:f>
        <x:v>3.465</x:v>
      </x:c>
      <x:c r="G213" s="22" t="n">
        <x:f>'Price History'!G52</x:f>
        <x:v>3.48</x:v>
      </x:c>
      <x:c r="H213" s="23" t="n">
        <x:f>'Price History'!H52</x:f>
        <x:v>340541</x:v>
      </x:c>
      <x:c r="I213" s="24" t="n">
        <x:f>'Price History'!I52</x:f>
        <x:v>901.46</x:v>
      </x:c>
      <x:c r="J213" s="23" t="n">
        <x:f>'Price History'!J52</x:f>
        <x:v>259040928</x:v>
      </x:c>
      <x:c r="K213" s="25">
        <x:f t="shared" si="44"/>
        <x:v>-2.8653295128940881E-3</x:v>
      </x:c>
      <x:c r="L213" s="25">
        <x:f t="shared" si="45"/>
        <x:v>2.8653295128940881E-3</x:v>
      </x:c>
      <x:c r="M213" s="22">
        <x:f t="shared" si="36"/>
        <x:v>4.4999999999999929E-2</x:v>
      </x:c>
      <x:c r="N213" s="22">
        <x:f t="shared" si="34"/>
        <x:v>3.3455000000000004</x:v>
      </x:c>
      <x:c r="O213" s="22">
        <x:f t="shared" si="35"/>
        <x:v>3.4233999999999987</x:v>
      </x:c>
      <x:c r="P213" s="22" t="n">
        <x:f>MAX($G$10:G213)</x:f>
        <x:v>5.63</x:v>
      </x:c>
      <x:c r="Q213" s="25">
        <x:f t="shared" si="37"/>
        <x:v>-0.38188277087033751</x:v>
      </x:c>
      <x:c r="R213" s="24">
        <x:f t="shared" si="38"/>
        <x:v>901.46242943999994</x:v>
      </x:c>
      <x:c r="S213" s="26">
        <x:f t="shared" si="39"/>
        <x:v>-2.429439999900751E-3</x:v>
      </x:c>
      <x:c r="T213" s="27">
        <x:f t="shared" si="40"/>
        <x:v>75.488069414316698</x:v>
      </x:c>
      <x:c r="U213" s="27">
        <x:f t="shared" si="41"/>
        <x:v>99.422968109475647</x:v>
      </x:c>
      <x:c r="V213" s="27">
        <x:f t="shared" si="42"/>
        <x:v>75.052243341575718</x:v>
      </x:c>
      <x:c r="W213" s="26">
        <x:f t="shared" si="43"/>
        <x:v>2.429439999900751E-3</x:v>
      </x:c>
    </x:row>
    <x:row r="214">
      <x:c r="A214" s="21" t="n">
        <x:f>DATE(VALUE(RIGHT('Price History'!C51,4)),VALUE(MID('Price History'!C51,4,2)),VALUE(LEFT('Price History'!C51,2)))</x:f>
        <x:v>46133</x:v>
      </x:c>
      <x:c r="B214" s="14" t="str">
        <x:f>'Price History'!A51</x:f>
        <x:v>IPH</x:v>
      </x:c>
      <x:c r="C214" s="14" t="str">
        <x:f>'Price History'!B51</x:f>
        <x:v>IPH Limited</x:v>
      </x:c>
      <x:c r="D214" s="22" t="n">
        <x:f>'Price History'!D51</x:f>
        <x:v>3.5</x:v>
      </x:c>
      <x:c r="E214" s="22" t="n">
        <x:f>'Price History'!E51</x:f>
        <x:v>3.54</x:v>
      </x:c>
      <x:c r="F214" s="22" t="n">
        <x:f>'Price History'!F51</x:f>
        <x:v>3.49</x:v>
      </x:c>
      <x:c r="G214" s="22" t="n">
        <x:f>'Price History'!G51</x:f>
        <x:v>3.51</x:v>
      </x:c>
      <x:c r="H214" s="23" t="n">
        <x:f>'Price History'!H51</x:f>
        <x:v>809174</x:v>
      </x:c>
      <x:c r="I214" s="24" t="n">
        <x:f>'Price History'!I51</x:f>
        <x:v>909.23</x:v>
      </x:c>
      <x:c r="J214" s="23" t="n">
        <x:f>'Price History'!J51</x:f>
        <x:v>259040928</x:v>
      </x:c>
      <x:c r="K214" s="25">
        <x:f t="shared" si="44"/>
        <x:v>8.6206896551723755E-3</x:v>
      </x:c>
      <x:c r="L214" s="25">
        <x:f t="shared" si="45"/>
        <x:v>8.6206896551723755E-3</x:v>
      </x:c>
      <x:c r="M214" s="22">
        <x:f t="shared" si="36"/>
        <x:v>4.9999999999999822E-2</x:v>
      </x:c>
      <x:c r="N214" s="22">
        <x:f t="shared" si="34"/>
        <x:v>3.3579999999999997</x:v>
      </x:c>
      <x:c r="O214" s="22">
        <x:f t="shared" si="35"/>
        <x:v>3.4235999999999986</x:v>
      </x:c>
      <x:c r="P214" s="22" t="n">
        <x:f>MAX($G$10:G214)</x:f>
        <x:v>5.63</x:v>
      </x:c>
      <x:c r="Q214" s="25">
        <x:f t="shared" si="37"/>
        <x:v>-0.37655417406749558</x:v>
      </x:c>
      <x:c r="R214" s="24">
        <x:f t="shared" si="38"/>
        <x:v>909.23365727999999</x:v>
      </x:c>
      <x:c r="S214" s="26">
        <x:f t="shared" si="39"/>
        <x:v>-3.657279999970342E-3</x:v>
      </x:c>
      <x:c r="T214" s="27">
        <x:f t="shared" si="40"/>
        <x:v>76.138828633405637</x:v>
      </x:c>
      <x:c r="U214" s="27">
        <x:f t="shared" si="41"/>
        <x:v>99.422968109475647</x:v>
      </x:c>
      <x:c r="V214" s="27">
        <x:f t="shared" si="42"/>
        <x:v>75.699144957580913</x:v>
      </x:c>
      <x:c r="W214" s="26">
        <x:f t="shared" si="43"/>
        <x:v>3.657279999970342E-3</x:v>
      </x:c>
    </x:row>
    <x:row r="215">
      <x:c r="A215" s="21" t="n">
        <x:f>DATE(VALUE(RIGHT('Price History'!C50,4)),VALUE(MID('Price History'!C50,4,2)),VALUE(LEFT('Price History'!C50,2)))</x:f>
        <x:v>46134</x:v>
      </x:c>
      <x:c r="B215" s="14" t="str">
        <x:f>'Price History'!A50</x:f>
        <x:v>IPH</x:v>
      </x:c>
      <x:c r="C215" s="14" t="str">
        <x:f>'Price History'!B50</x:f>
        <x:v>IPH Limited</x:v>
      </x:c>
      <x:c r="D215" s="22" t="n">
        <x:f>'Price History'!D50</x:f>
        <x:v>3.52</x:v>
      </x:c>
      <x:c r="E215" s="22" t="n">
        <x:f>'Price History'!E50</x:f>
        <x:v>3.52</x:v>
      </x:c>
      <x:c r="F215" s="22" t="n">
        <x:f>'Price History'!F50</x:f>
        <x:v>3.45</x:v>
      </x:c>
      <x:c r="G215" s="22" t="n">
        <x:f>'Price History'!G50</x:f>
        <x:v>3.49</x:v>
      </x:c>
      <x:c r="H215" s="23" t="n">
        <x:f>'Price History'!H50</x:f>
        <x:v>679977</x:v>
      </x:c>
      <x:c r="I215" s="24" t="n">
        <x:f>'Price History'!I50</x:f>
        <x:v>904.05</x:v>
      </x:c>
      <x:c r="J215" s="23" t="n">
        <x:f>'Price History'!J50</x:f>
        <x:v>259040928</x:v>
      </x:c>
      <x:c r="K215" s="25">
        <x:f t="shared" si="44"/>
        <x:v>-5.6980056980056037E-3</x:v>
      </x:c>
      <x:c r="L215" s="25">
        <x:f t="shared" si="45"/>
        <x:v>5.6980056980056037E-3</x:v>
      </x:c>
      <x:c r="M215" s="22">
        <x:f t="shared" si="36"/>
        <x:v>6.999999999999984E-2</x:v>
      </x:c>
      <x:c r="N215" s="22">
        <x:f t="shared" si="34"/>
        <x:v>3.3704999999999998</x:v>
      </x:c>
      <x:c r="O215" s="22">
        <x:f t="shared" si="35"/>
        <x:v>3.4229999999999992</x:v>
      </x:c>
      <x:c r="P215" s="22" t="n">
        <x:f>MAX($G$10:G215)</x:f>
        <x:v>5.63</x:v>
      </x:c>
      <x:c r="Q215" s="25">
        <x:f t="shared" si="37"/>
        <x:v>-0.38010657193605679</x:v>
      </x:c>
      <x:c r="R215" s="24">
        <x:f t="shared" si="38"/>
        <x:v>904.05283872000007</x:v>
      </x:c>
      <x:c r="S215" s="26">
        <x:f t="shared" si="39"/>
        <x:v>-2.8387200001134261E-3</x:v>
      </x:c>
      <x:c r="T215" s="27">
        <x:f t="shared" si="40"/>
        <x:v>75.70498915401302</x:v>
      </x:c>
      <x:c r="U215" s="27">
        <x:f t="shared" si="41"/>
        <x:v>99.422968109475647</x:v>
      </x:c>
      <x:c r="V215" s="27">
        <x:f t="shared" si="42"/>
        <x:v>75.267877213577435</x:v>
      </x:c>
      <x:c r="W215" s="26">
        <x:f t="shared" si="43"/>
        <x:v>2.8387200001134261E-3</x:v>
      </x:c>
    </x:row>
    <x:row r="216">
      <x:c r="A216" s="21" t="n">
        <x:f>DATE(VALUE(RIGHT('Price History'!C49,4)),VALUE(MID('Price History'!C49,4,2)),VALUE(LEFT('Price History'!C49,2)))</x:f>
        <x:v>46135</x:v>
      </x:c>
      <x:c r="B216" s="14" t="str">
        <x:f>'Price History'!A49</x:f>
        <x:v>IPH</x:v>
      </x:c>
      <x:c r="C216" s="14" t="str">
        <x:f>'Price History'!B49</x:f>
        <x:v>IPH Limited</x:v>
      </x:c>
      <x:c r="D216" s="22" t="n">
        <x:f>'Price History'!D49</x:f>
        <x:v>3.52</x:v>
      </x:c>
      <x:c r="E216" s="22" t="n">
        <x:f>'Price History'!E49</x:f>
        <x:v>3.54</x:v>
      </x:c>
      <x:c r="F216" s="22" t="n">
        <x:f>'Price History'!F49</x:f>
        <x:v>3.46</x:v>
      </x:c>
      <x:c r="G216" s="22" t="n">
        <x:f>'Price History'!G49</x:f>
        <x:v>3.51</x:v>
      </x:c>
      <x:c r="H216" s="23" t="n">
        <x:f>'Price History'!H49</x:f>
        <x:v>734212</x:v>
      </x:c>
      <x:c r="I216" s="24" t="n">
        <x:f>'Price History'!I49</x:f>
        <x:v>909.23</x:v>
      </x:c>
      <x:c r="J216" s="23" t="n">
        <x:f>'Price History'!J49</x:f>
        <x:v>259040928</x:v>
      </x:c>
      <x:c r="K216" s="25">
        <x:f t="shared" si="44"/>
        <x:v>5.7306590257879542E-3</x:v>
      </x:c>
      <x:c r="L216" s="25">
        <x:f t="shared" si="45"/>
        <x:v>5.7306590257879542E-3</x:v>
      </x:c>
      <x:c r="M216" s="22">
        <x:f t="shared" si="36"/>
        <x:v>8.0000000000000071E-2</x:v>
      </x:c>
      <x:c r="N216" s="22">
        <x:f t="shared" si="34"/>
        <x:v>3.3860000000000006</x:v>
      </x:c>
      <x:c r="O216" s="22">
        <x:f t="shared" si="35"/>
        <x:v>3.4223999999999988</x:v>
      </x:c>
      <x:c r="P216" s="22" t="n">
        <x:f>MAX($G$10:G216)</x:f>
        <x:v>5.63</x:v>
      </x:c>
      <x:c r="Q216" s="25">
        <x:f t="shared" si="37"/>
        <x:v>-0.37655417406749558</x:v>
      </x:c>
      <x:c r="R216" s="24">
        <x:f t="shared" si="38"/>
        <x:v>909.23365727999999</x:v>
      </x:c>
      <x:c r="S216" s="26">
        <x:f t="shared" si="39"/>
        <x:v>-3.657279999970342E-3</x:v>
      </x:c>
      <x:c r="T216" s="27">
        <x:f t="shared" si="40"/>
        <x:v>76.138828633405637</x:v>
      </x:c>
      <x:c r="U216" s="27">
        <x:f t="shared" si="41"/>
        <x:v>99.422968109475647</x:v>
      </x:c>
      <x:c r="V216" s="27">
        <x:f t="shared" si="42"/>
        <x:v>75.699144957580913</x:v>
      </x:c>
      <x:c r="W216" s="26">
        <x:f t="shared" si="43"/>
        <x:v>3.657279999970342E-3</x:v>
      </x:c>
    </x:row>
    <x:row r="217">
      <x:c r="A217" s="21" t="n">
        <x:f>DATE(VALUE(RIGHT('Price History'!C48,4)),VALUE(MID('Price History'!C48,4,2)),VALUE(LEFT('Price History'!C48,2)))</x:f>
        <x:v>46136</x:v>
      </x:c>
      <x:c r="B217" s="14" t="str">
        <x:f>'Price History'!A48</x:f>
        <x:v>IPH</x:v>
      </x:c>
      <x:c r="C217" s="14" t="str">
        <x:f>'Price History'!B48</x:f>
        <x:v>IPH Limited</x:v>
      </x:c>
      <x:c r="D217" s="22" t="n">
        <x:f>'Price History'!D48</x:f>
        <x:v>3.54</x:v>
      </x:c>
      <x:c r="E217" s="22" t="n">
        <x:f>'Price History'!E48</x:f>
        <x:v>3.57</x:v>
      </x:c>
      <x:c r="F217" s="22" t="n">
        <x:f>'Price History'!F48</x:f>
        <x:v>3.47</x:v>
      </x:c>
      <x:c r="G217" s="22" t="n">
        <x:f>'Price History'!G48</x:f>
        <x:v>3.56</x:v>
      </x:c>
      <x:c r="H217" s="23" t="n">
        <x:f>'Price History'!H48</x:f>
        <x:v>828379</x:v>
      </x:c>
      <x:c r="I217" s="24" t="n">
        <x:f>'Price History'!I48</x:f>
        <x:v>922.19</x:v>
      </x:c>
      <x:c r="J217" s="23" t="n">
        <x:f>'Price History'!J48</x:f>
        <x:v>259040928</x:v>
      </x:c>
      <x:c r="K217" s="25">
        <x:f t="shared" si="44"/>
        <x:v>1.4245014245014342E-2</x:v>
      </x:c>
      <x:c r="L217" s="25">
        <x:f t="shared" si="45"/>
        <x:v>1.4245014245014342E-2</x:v>
      </x:c>
      <x:c r="M217" s="22">
        <x:f t="shared" si="36"/>
        <x:v>9.9999999999999645E-2</x:v>
      </x:c>
      <x:c r="N217" s="22">
        <x:f t="shared" si="34"/>
        <x:v>3.4020000000000001</x:v>
      </x:c>
      <x:c r="O217" s="22">
        <x:f t="shared" si="35"/>
        <x:v>3.4213999999999989</x:v>
      </x:c>
      <x:c r="P217" s="22" t="n">
        <x:f>MAX($G$10:G217)</x:f>
        <x:v>5.63</x:v>
      </x:c>
      <x:c r="Q217" s="25">
        <x:f t="shared" si="37"/>
        <x:v>-0.36767317939609234</x:v>
      </x:c>
      <x:c r="R217" s="24">
        <x:f t="shared" si="38"/>
        <x:v>922.18570368000007</x:v>
      </x:c>
      <x:c r="S217" s="26">
        <x:f t="shared" si="39"/>
        <x:v>4.2963199999803692E-3</x:v>
      </x:c>
      <x:c r="T217" s="27">
        <x:f t="shared" si="40"/>
        <x:v>77.223427331887194</x:v>
      </x:c>
      <x:c r="U217" s="27">
        <x:f t="shared" si="41"/>
        <x:v>99.422968109475647</x:v>
      </x:c>
      <x:c r="V217" s="27">
        <x:f t="shared" si="42"/>
        <x:v>76.778146880801927</x:v>
      </x:c>
      <x:c r="W217" s="26">
        <x:f t="shared" si="43"/>
        <x:v>4.2963199999803692E-3</x:v>
      </x:c>
    </x:row>
    <x:row r="218">
      <x:c r="A218" s="21" t="n">
        <x:f>DATE(VALUE(RIGHT('Price History'!C47,4)),VALUE(MID('Price History'!C47,4,2)),VALUE(LEFT('Price History'!C47,2)))</x:f>
        <x:v>46139</x:v>
      </x:c>
      <x:c r="B218" s="14" t="str">
        <x:f>'Price History'!A47</x:f>
        <x:v>IPH</x:v>
      </x:c>
      <x:c r="C218" s="14" t="str">
        <x:f>'Price History'!B47</x:f>
        <x:v>IPH Limited</x:v>
      </x:c>
      <x:c r="D218" s="22" t="n">
        <x:f>'Price History'!D47</x:f>
        <x:v>3.56</x:v>
      </x:c>
      <x:c r="E218" s="22" t="n">
        <x:f>'Price History'!E47</x:f>
        <x:v>3.6</x:v>
      </x:c>
      <x:c r="F218" s="22" t="n">
        <x:f>'Price History'!F47</x:f>
        <x:v>3.53</x:v>
      </x:c>
      <x:c r="G218" s="22" t="n">
        <x:f>'Price History'!G47</x:f>
        <x:v>3.59</x:v>
      </x:c>
      <x:c r="H218" s="23" t="n">
        <x:f>'Price History'!H47</x:f>
        <x:v>816812</x:v>
      </x:c>
      <x:c r="I218" s="24" t="n">
        <x:f>'Price History'!I47</x:f>
        <x:v>929.96</x:v>
      </x:c>
      <x:c r="J218" s="23" t="n">
        <x:f>'Price History'!J47</x:f>
        <x:v>259040928</x:v>
      </x:c>
      <x:c r="K218" s="25">
        <x:f t="shared" si="44"/>
        <x:v>8.4269662921347965E-3</x:v>
      </x:c>
      <x:c r="L218" s="25">
        <x:f t="shared" si="45"/>
        <x:v>8.4269662921347965E-3</x:v>
      </x:c>
      <x:c r="M218" s="22">
        <x:f t="shared" si="36"/>
        <x:v>7.0000000000000284E-2</x:v>
      </x:c>
      <x:c r="N218" s="22">
        <x:f t="shared" si="34"/>
        <x:v>3.4219999999999997</x:v>
      </x:c>
      <x:c r="O218" s="22">
        <x:f t="shared" si="35"/>
        <x:v>3.4215999999999984</x:v>
      </x:c>
      <x:c r="P218" s="22" t="n">
        <x:f>MAX($G$10:G218)</x:f>
        <x:v>5.63</x:v>
      </x:c>
      <x:c r="Q218" s="25">
        <x:f t="shared" si="37"/>
        <x:v>-0.36234458259325042</x:v>
      </x:c>
      <x:c r="R218" s="24">
        <x:f t="shared" si="38"/>
        <x:v>929.95693152000001</x:v>
      </x:c>
      <x:c r="S218" s="26">
        <x:f t="shared" si="39"/>
        <x:v>3.068480000024465E-3</x:v>
      </x:c>
      <x:c r="T218" s="27">
        <x:f t="shared" si="40"/>
        <x:v>77.874186550976134</x:v>
      </x:c>
      <x:c r="U218" s="27">
        <x:f t="shared" si="41"/>
        <x:v>99.422968109475647</x:v>
      </x:c>
      <x:c r="V218" s="27">
        <x:f t="shared" si="42"/>
        <x:v>77.425048496807122</x:v>
      </x:c>
      <x:c r="W218" s="26">
        <x:f t="shared" si="43"/>
        <x:v>3.068480000024465E-3</x:v>
      </x:c>
    </x:row>
    <x:row r="219">
      <x:c r="A219" s="21" t="n">
        <x:f>DATE(VALUE(RIGHT('Price History'!C46,4)),VALUE(MID('Price History'!C46,4,2)),VALUE(LEFT('Price History'!C46,2)))</x:f>
        <x:v>46140</x:v>
      </x:c>
      <x:c r="B219" s="14" t="str">
        <x:f>'Price History'!A46</x:f>
        <x:v>IPH</x:v>
      </x:c>
      <x:c r="C219" s="14" t="str">
        <x:f>'Price History'!B46</x:f>
        <x:v>IPH Limited</x:v>
      </x:c>
      <x:c r="D219" s="22" t="n">
        <x:f>'Price History'!D46</x:f>
        <x:v>3.61</x:v>
      </x:c>
      <x:c r="E219" s="22" t="n">
        <x:f>'Price History'!E46</x:f>
        <x:v>3.62</x:v>
      </x:c>
      <x:c r="F219" s="22" t="n">
        <x:f>'Price History'!F46</x:f>
        <x:v>3.55</x:v>
      </x:c>
      <x:c r="G219" s="22" t="n">
        <x:f>'Price History'!G46</x:f>
        <x:v>3.56</x:v>
      </x:c>
      <x:c r="H219" s="23" t="n">
        <x:f>'Price History'!H46</x:f>
        <x:v>608330</x:v>
      </x:c>
      <x:c r="I219" s="24" t="n">
        <x:f>'Price History'!I46</x:f>
        <x:v>922.19</x:v>
      </x:c>
      <x:c r="J219" s="23" t="n">
        <x:f>'Price History'!J46</x:f>
        <x:v>259040928</x:v>
      </x:c>
      <x:c r="K219" s="25">
        <x:f t="shared" si="44"/>
        <x:v>-8.3565459610027704E-3</x:v>
      </x:c>
      <x:c r="L219" s="25">
        <x:f t="shared" si="45"/>
        <x:v>8.3565459610027704E-3</x:v>
      </x:c>
      <x:c r="M219" s="22">
        <x:f t="shared" si="36"/>
        <x:v>7.0000000000000284E-2</x:v>
      </x:c>
      <x:c r="N219" s="22">
        <x:f t="shared" si="34"/>
        <x:v>3.4380000000000002</x:v>
      </x:c>
      <x:c r="O219" s="22">
        <x:f t="shared" si="35"/>
        <x:v>3.424399999999999</x:v>
      </x:c>
      <x:c r="P219" s="22" t="n">
        <x:f>MAX($G$10:G219)</x:f>
        <x:v>5.63</x:v>
      </x:c>
      <x:c r="Q219" s="25">
        <x:f t="shared" si="37"/>
        <x:v>-0.36767317939609234</x:v>
      </x:c>
      <x:c r="R219" s="24">
        <x:f t="shared" si="38"/>
        <x:v>922.18570368000007</x:v>
      </x:c>
      <x:c r="S219" s="26">
        <x:f t="shared" si="39"/>
        <x:v>4.2963199999803692E-3</x:v>
      </x:c>
      <x:c r="T219" s="27">
        <x:f t="shared" si="40"/>
        <x:v>77.223427331887194</x:v>
      </x:c>
      <x:c r="U219" s="27">
        <x:f t="shared" si="41"/>
        <x:v>99.422968109475647</x:v>
      </x:c>
      <x:c r="V219" s="27">
        <x:f t="shared" si="42"/>
        <x:v>76.778146880801927</x:v>
      </x:c>
      <x:c r="W219" s="26">
        <x:f t="shared" si="43"/>
        <x:v>4.2963199999803692E-3</x:v>
      </x:c>
    </x:row>
    <x:row r="220">
      <x:c r="A220" s="21" t="n">
        <x:f>DATE(VALUE(RIGHT('Price History'!C45,4)),VALUE(MID('Price History'!C45,4,2)),VALUE(LEFT('Price History'!C45,2)))</x:f>
        <x:v>46141</x:v>
      </x:c>
      <x:c r="B220" s="14" t="str">
        <x:f>'Price History'!A45</x:f>
        <x:v>IPH</x:v>
      </x:c>
      <x:c r="C220" s="14" t="str">
        <x:f>'Price History'!B45</x:f>
        <x:v>IPH Limited</x:v>
      </x:c>
      <x:c r="D220" s="22" t="n">
        <x:f>'Price History'!D45</x:f>
        <x:v>3.59</x:v>
      </x:c>
      <x:c r="E220" s="22" t="n">
        <x:f>'Price History'!E45</x:f>
        <x:v>3.65</x:v>
      </x:c>
      <x:c r="F220" s="22" t="n">
        <x:f>'Price History'!F45</x:f>
        <x:v>3.55</x:v>
      </x:c>
      <x:c r="G220" s="22" t="n">
        <x:f>'Price History'!G45</x:f>
        <x:v>3.61</x:v>
      </x:c>
      <x:c r="H220" s="23" t="n">
        <x:f>'Price History'!H45</x:f>
        <x:v>860254</x:v>
      </x:c>
      <x:c r="I220" s="24" t="n">
        <x:f>'Price History'!I45</x:f>
        <x:v>935.14</x:v>
      </x:c>
      <x:c r="J220" s="23" t="n">
        <x:f>'Price History'!J45</x:f>
        <x:v>259040928</x:v>
      </x:c>
      <x:c r="K220" s="25">
        <x:f t="shared" si="44"/>
        <x:v>1.4044943820224587E-2</x:v>
      </x:c>
      <x:c r="L220" s="25">
        <x:f t="shared" si="45"/>
        <x:v>1.4044943820224587E-2</x:v>
      </x:c>
      <x:c r="M220" s="22">
        <x:f t="shared" si="36"/>
        <x:v>0.10000000000000009</x:v>
      </x:c>
      <x:c r="N220" s="22">
        <x:f t="shared" si="34"/>
        <x:v>3.4579999999999997</x:v>
      </x:c>
      <x:c r="O220" s="22">
        <x:f t="shared" si="35"/>
        <x:v>3.427999999999999</x:v>
      </x:c>
      <x:c r="P220" s="22" t="n">
        <x:f>MAX($G$10:G220)</x:f>
        <x:v>5.63</x:v>
      </x:c>
      <x:c r="Q220" s="25">
        <x:f t="shared" si="37"/>
        <x:v>-0.35879218472468921</x:v>
      </x:c>
      <x:c r="R220" s="24">
        <x:f t="shared" si="38"/>
        <x:v>935.13775007999993</x:v>
      </x:c>
      <x:c r="S220" s="26">
        <x:f t="shared" si="39"/>
        <x:v>2.2499200000538622E-3</x:v>
      </x:c>
      <x:c r="T220" s="27">
        <x:f t="shared" si="40"/>
        <x:v>78.308026030368765</x:v>
      </x:c>
      <x:c r="U220" s="27">
        <x:f t="shared" si="41"/>
        <x:v>99.422968109475647</x:v>
      </x:c>
      <x:c r="V220" s="27">
        <x:f t="shared" si="42"/>
        <x:v>77.856316240810585</x:v>
      </x:c>
      <x:c r="W220" s="26">
        <x:f t="shared" si="43"/>
        <x:v>2.2499200000538622E-3</x:v>
      </x:c>
    </x:row>
    <x:row r="221">
      <x:c r="A221" s="21" t="n">
        <x:f>DATE(VALUE(RIGHT('Price History'!C44,4)),VALUE(MID('Price History'!C44,4,2)),VALUE(LEFT('Price History'!C44,2)))</x:f>
        <x:v>46142</x:v>
      </x:c>
      <x:c r="B221" s="14" t="str">
        <x:f>'Price History'!A44</x:f>
        <x:v>IPH</x:v>
      </x:c>
      <x:c r="C221" s="14" t="str">
        <x:f>'Price History'!B44</x:f>
        <x:v>IPH Limited</x:v>
      </x:c>
      <x:c r="D221" s="22" t="n">
        <x:f>'Price History'!D44</x:f>
        <x:v>3.6</x:v>
      </x:c>
      <x:c r="E221" s="22" t="n">
        <x:f>'Price History'!E44</x:f>
        <x:v>3.68</x:v>
      </x:c>
      <x:c r="F221" s="22" t="n">
        <x:f>'Price History'!F44</x:f>
        <x:v>3.59</x:v>
      </x:c>
      <x:c r="G221" s="22" t="n">
        <x:f>'Price History'!G44</x:f>
        <x:v>3.63</x:v>
      </x:c>
      <x:c r="H221" s="23" t="n">
        <x:f>'Price History'!H44</x:f>
        <x:v>1385700</x:v>
      </x:c>
      <x:c r="I221" s="24" t="n">
        <x:f>'Price History'!I44</x:f>
        <x:v>940.32</x:v>
      </x:c>
      <x:c r="J221" s="23" t="n">
        <x:f>'Price History'!J44</x:f>
        <x:v>259040928</x:v>
      </x:c>
      <x:c r="K221" s="25">
        <x:f t="shared" si="44"/>
        <x:v>5.5401662049860967E-3</x:v>
      </x:c>
      <x:c r="L221" s="25">
        <x:f t="shared" si="45"/>
        <x:v>5.5401662049860967E-3</x:v>
      </x:c>
      <x:c r="M221" s="22">
        <x:f t="shared" si="36"/>
        <x:v>9.0000000000000302E-2</x:v>
      </x:c>
      <x:c r="N221" s="22" t="n">
        <x:f t="shared" ref="N221:N263" si="46">IF(COUNT(G202:G221)&lt;20,"",AVERAGE(G202:G221))</x:f>
        <x:v>3.4765</x:v>
      </x:c>
      <x:c r="O221" s="22">
        <x:f t="shared" si="35"/>
        <x:v>3.4329999999999994</x:v>
      </x:c>
      <x:c r="P221" s="22" t="n">
        <x:f>MAX($G$10:G221)</x:f>
        <x:v>5.63</x:v>
      </x:c>
      <x:c r="Q221" s="25">
        <x:f t="shared" si="37"/>
        <x:v>-0.35523978685612789</x:v>
      </x:c>
      <x:c r="R221" s="24">
        <x:f t="shared" si="38"/>
        <x:v>940.31856863999997</x:v>
      </x:c>
      <x:c r="S221" s="26">
        <x:f t="shared" si="39"/>
        <x:v>1.4313600000832594E-3</x:v>
      </x:c>
      <x:c r="T221" s="27">
        <x:f t="shared" si="40"/>
        <x:v>78.741865509761382</x:v>
      </x:c>
      <x:c r="U221" s="27">
        <x:f t="shared" si="41"/>
        <x:v>99.422968109475647</x:v>
      </x:c>
      <x:c r="V221" s="27">
        <x:f t="shared" si="42"/>
        <x:v>78.287583984814063</x:v>
      </x:c>
      <x:c r="W221" s="26">
        <x:f t="shared" si="43"/>
        <x:v>1.4313600000832594E-3</x:v>
      </x:c>
    </x:row>
    <x:row r="222">
      <x:c r="A222" s="21" t="n">
        <x:f>DATE(VALUE(RIGHT('Price History'!C43,4)),VALUE(MID('Price History'!C43,4,2)),VALUE(LEFT('Price History'!C43,2)))</x:f>
        <x:v>46143</x:v>
      </x:c>
      <x:c r="B222" s="14" t="str">
        <x:f>'Price History'!A43</x:f>
        <x:v>IPH</x:v>
      </x:c>
      <x:c r="C222" s="14" t="str">
        <x:f>'Price History'!B43</x:f>
        <x:v>IPH Limited</x:v>
      </x:c>
      <x:c r="D222" s="22" t="n">
        <x:f>'Price History'!D43</x:f>
        <x:v>3.67</x:v>
      </x:c>
      <x:c r="E222" s="22" t="n">
        <x:f>'Price History'!E43</x:f>
        <x:v>3.73</x:v>
      </x:c>
      <x:c r="F222" s="22" t="n">
        <x:f>'Price History'!F43</x:f>
        <x:v>3.65</x:v>
      </x:c>
      <x:c r="G222" s="22" t="n">
        <x:f>'Price History'!G43</x:f>
        <x:v>3.73</x:v>
      </x:c>
      <x:c r="H222" s="23" t="n">
        <x:f>'Price History'!H43</x:f>
        <x:v>1572148</x:v>
      </x:c>
      <x:c r="I222" s="24" t="n">
        <x:f>'Price History'!I43</x:f>
        <x:v>966.22</x:v>
      </x:c>
      <x:c r="J222" s="23" t="n">
        <x:f>'Price History'!J43</x:f>
        <x:v>259040928</x:v>
      </x:c>
      <x:c r="K222" s="25">
        <x:f t="shared" si="44"/>
        <x:v>2.7548209366391241E-2</x:v>
      </x:c>
      <x:c r="L222" s="25">
        <x:f t="shared" si="45"/>
        <x:v>2.7548209366391241E-2</x:v>
      </x:c>
      <x:c r="M222" s="22">
        <x:f t="shared" si="36"/>
        <x:v>8.0000000000000071E-2</x:v>
      </x:c>
      <x:c r="N222" s="22">
        <x:f t="shared" si="46"/>
        <x:v>3.4940000000000007</x:v>
      </x:c>
      <x:c r="O222" s="22">
        <x:f t="shared" si="35"/>
        <x:v>3.4399999999999995</x:v>
      </x:c>
      <x:c r="P222" s="22" t="n">
        <x:f>MAX($G$10:G222)</x:f>
        <x:v>5.63</x:v>
      </x:c>
      <x:c r="Q222" s="25">
        <x:f t="shared" si="37"/>
        <x:v>-0.33747779751332152</x:v>
      </x:c>
      <x:c r="R222" s="24">
        <x:f t="shared" si="38"/>
        <x:v>966.22266143999991</x:v>
      </x:c>
      <x:c r="S222" s="26">
        <x:f t="shared" si="39"/>
        <x:v>-2.6614399998834415E-3</x:v>
      </x:c>
      <x:c r="T222" s="27">
        <x:f t="shared" si="40"/>
        <x:v>80.91106290672451</x:v>
      </x:c>
      <x:c r="U222" s="27">
        <x:f t="shared" si="41"/>
        <x:v>99.422968109475647</x:v>
      </x:c>
      <x:c r="V222" s="27">
        <x:f t="shared" si="42"/>
        <x:v>80.443922704831365</x:v>
      </x:c>
      <x:c r="W222" s="26">
        <x:f t="shared" si="43"/>
        <x:v>2.6614399998834415E-3</x:v>
      </x:c>
    </x:row>
    <x:row r="223">
      <x:c r="A223" s="21" t="n">
        <x:f>DATE(VALUE(RIGHT('Price History'!C42,4)),VALUE(MID('Price History'!C42,4,2)),VALUE(LEFT('Price History'!C42,2)))</x:f>
        <x:v>46146</x:v>
      </x:c>
      <x:c r="B223" s="14" t="str">
        <x:f>'Price History'!A42</x:f>
        <x:v>IPH</x:v>
      </x:c>
      <x:c r="C223" s="14" t="str">
        <x:f>'Price History'!B42</x:f>
        <x:v>IPH Limited</x:v>
      </x:c>
      <x:c r="D223" s="22" t="n">
        <x:f>'Price History'!D42</x:f>
        <x:v>3.72</x:v>
      </x:c>
      <x:c r="E223" s="22" t="n">
        <x:f>'Price History'!E42</x:f>
        <x:v>3.73</x:v>
      </x:c>
      <x:c r="F223" s="22" t="n">
        <x:f>'Price History'!F42</x:f>
        <x:v>3.68</x:v>
      </x:c>
      <x:c r="G223" s="22" t="n">
        <x:f>'Price History'!G42</x:f>
        <x:v>3.68</x:v>
      </x:c>
      <x:c r="H223" s="23" t="n">
        <x:f>'Price History'!H42</x:f>
        <x:v>642080</x:v>
      </x:c>
      <x:c r="I223" s="24" t="n">
        <x:f>'Price History'!I42</x:f>
        <x:v>953.27</x:v>
      </x:c>
      <x:c r="J223" s="23" t="n">
        <x:f>'Price History'!J42</x:f>
        <x:v>259040928</x:v>
      </x:c>
      <x:c r="K223" s="25">
        <x:f t="shared" si="44"/>
        <x:v>-1.3404825737265313E-2</x:v>
      </x:c>
      <x:c r="L223" s="25">
        <x:f t="shared" si="45"/>
        <x:v>1.3404825737265313E-2</x:v>
      </x:c>
      <x:c r="M223" s="22">
        <x:f t="shared" si="36"/>
        <x:v>4.9999999999999822E-2</x:v>
      </x:c>
      <x:c r="N223" s="22">
        <x:f t="shared" si="46"/>
        <x:v>3.5135000000000005</x:v>
      </x:c>
      <x:c r="O223" s="22">
        <x:f t="shared" si="35"/>
        <x:v>3.4373999999999993</x:v>
      </x:c>
      <x:c r="P223" s="22" t="n">
        <x:f>MAX($G$10:G223)</x:f>
        <x:v>5.63</x:v>
      </x:c>
      <x:c r="Q223" s="25">
        <x:f t="shared" si="37"/>
        <x:v>-0.34635879218472465</x:v>
      </x:c>
      <x:c r="R223" s="24">
        <x:f t="shared" si="38"/>
        <x:v>953.27061504000005</x:v>
      </x:c>
      <x:c r="S223" s="26">
        <x:f t="shared" si="39"/>
        <x:v>-6.1504000007062132E-4</x:v>
      </x:c>
      <x:c r="T223" s="27">
        <x:f t="shared" si="40"/>
        <x:v>79.826464208242953</x:v>
      </x:c>
      <x:c r="U223" s="27">
        <x:f t="shared" si="41"/>
        <x:v>99.422968109475647</x:v>
      </x:c>
      <x:c r="V223" s="27">
        <x:f t="shared" si="42"/>
        <x:v>79.365753344822707</x:v>
      </x:c>
      <x:c r="W223" s="26">
        <x:f t="shared" si="43"/>
        <x:v>6.1504000007062132E-4</x:v>
      </x:c>
    </x:row>
    <x:row r="224">
      <x:c r="A224" s="21" t="n">
        <x:f>DATE(VALUE(RIGHT('Price History'!C41,4)),VALUE(MID('Price History'!C41,4,2)),VALUE(LEFT('Price History'!C41,2)))</x:f>
        <x:v>46147</x:v>
      </x:c>
      <x:c r="B224" s="14" t="str">
        <x:f>'Price History'!A41</x:f>
        <x:v>IPH</x:v>
      </x:c>
      <x:c r="C224" s="14" t="str">
        <x:f>'Price History'!B41</x:f>
        <x:v>IPH Limited</x:v>
      </x:c>
      <x:c r="D224" s="22" t="n">
        <x:f>'Price History'!D41</x:f>
        <x:v>3.69</x:v>
      </x:c>
      <x:c r="E224" s="22" t="n">
        <x:f>'Price History'!E41</x:f>
        <x:v>3.75</x:v>
      </x:c>
      <x:c r="F224" s="22" t="n">
        <x:f>'Price History'!F41</x:f>
        <x:v>3.69</x:v>
      </x:c>
      <x:c r="G224" s="22" t="n">
        <x:f>'Price History'!G41</x:f>
        <x:v>3.73</x:v>
      </x:c>
      <x:c r="H224" s="23" t="n">
        <x:f>'Price History'!H41</x:f>
        <x:v>762904</x:v>
      </x:c>
      <x:c r="I224" s="24" t="n">
        <x:f>'Price History'!I41</x:f>
        <x:v>966.22</x:v>
      </x:c>
      <x:c r="J224" s="23" t="n">
        <x:f>'Price History'!J41</x:f>
        <x:v>259040928</x:v>
      </x:c>
      <x:c r="K224" s="25">
        <x:f t="shared" si="44"/>
        <x:v>1.3586956521739024E-2</x:v>
      </x:c>
      <x:c r="L224" s="25">
        <x:f t="shared" si="45"/>
        <x:v>1.3586956521739024E-2</x:v>
      </x:c>
      <x:c r="M224" s="22">
        <x:f t="shared" si="36"/>
        <x:v>6.0000000000000053E-2</x:v>
      </x:c>
      <x:c r="N224" s="22">
        <x:f t="shared" si="46"/>
        <x:v>3.5325000000000011</x:v>
      </x:c>
      <x:c r="O224" s="22">
        <x:f t="shared" si="35"/>
        <x:v>3.4381999999999993</x:v>
      </x:c>
      <x:c r="P224" s="22" t="n">
        <x:f>MAX($G$10:G224)</x:f>
        <x:v>5.63</x:v>
      </x:c>
      <x:c r="Q224" s="25">
        <x:f t="shared" si="37"/>
        <x:v>-0.33747779751332152</x:v>
      </x:c>
      <x:c r="R224" s="24">
        <x:f t="shared" si="38"/>
        <x:v>966.22266143999991</x:v>
      </x:c>
      <x:c r="S224" s="26">
        <x:f t="shared" si="39"/>
        <x:v>-2.6614399998834415E-3</x:v>
      </x:c>
      <x:c r="T224" s="27">
        <x:f t="shared" si="40"/>
        <x:v>80.91106290672451</x:v>
      </x:c>
      <x:c r="U224" s="27">
        <x:f t="shared" si="41"/>
        <x:v>99.422968109475647</x:v>
      </x:c>
      <x:c r="V224" s="27">
        <x:f t="shared" si="42"/>
        <x:v>80.443922704831365</x:v>
      </x:c>
      <x:c r="W224" s="26">
        <x:f t="shared" si="43"/>
        <x:v>2.6614399998834415E-3</x:v>
      </x:c>
    </x:row>
    <x:row r="225">
      <x:c r="A225" s="21" t="n">
        <x:f>DATE(VALUE(RIGHT('Price History'!C40,4)),VALUE(MID('Price History'!C40,4,2)),VALUE(LEFT('Price History'!C40,2)))</x:f>
        <x:v>46148</x:v>
      </x:c>
      <x:c r="B225" s="14" t="str">
        <x:f>'Price History'!A40</x:f>
        <x:v>IPH</x:v>
      </x:c>
      <x:c r="C225" s="14" t="str">
        <x:f>'Price History'!B40</x:f>
        <x:v>IPH Limited</x:v>
      </x:c>
      <x:c r="D225" s="22" t="n">
        <x:f>'Price History'!D40</x:f>
        <x:v>3.72</x:v>
      </x:c>
      <x:c r="E225" s="22" t="n">
        <x:f>'Price History'!E40</x:f>
        <x:v>3.84</x:v>
      </x:c>
      <x:c r="F225" s="22" t="n">
        <x:f>'Price History'!F40</x:f>
        <x:v>3.72</x:v>
      </x:c>
      <x:c r="G225" s="22" t="n">
        <x:f>'Price History'!G40</x:f>
        <x:v>3.83</x:v>
      </x:c>
      <x:c r="H225" s="23" t="n">
        <x:f>'Price History'!H40</x:f>
        <x:v>1103013</x:v>
      </x:c>
      <x:c r="I225" s="24" t="n">
        <x:f>'Price History'!I40</x:f>
        <x:v>992.13</x:v>
      </x:c>
      <x:c r="J225" s="23" t="n">
        <x:f>'Price History'!J40</x:f>
        <x:v>259040928</x:v>
      </x:c>
      <x:c r="K225" s="25">
        <x:f t="shared" si="44"/>
        <x:v>2.6809651474530849E-2</x:v>
      </x:c>
      <x:c r="L225" s="25">
        <x:f t="shared" si="45"/>
        <x:v>2.6809651474530849E-2</x:v>
      </x:c>
      <x:c r="M225" s="22">
        <x:f t="shared" si="36"/>
        <x:v>0.11999999999999966</x:v>
      </x:c>
      <x:c r="N225" s="22">
        <x:f t="shared" si="46"/>
        <x:v>3.5509999999999997</x:v>
      </x:c>
      <x:c r="O225" s="22">
        <x:f t="shared" si="35"/>
        <x:v>3.4413999999999998</x:v>
      </x:c>
      <x:c r="P225" s="22" t="n">
        <x:f>MAX($G$10:G225)</x:f>
        <x:v>5.63</x:v>
      </x:c>
      <x:c r="Q225" s="25">
        <x:f t="shared" si="37"/>
        <x:v>-0.31971580817051504</x:v>
      </x:c>
      <x:c r="R225" s="24">
        <x:f t="shared" si="38"/>
        <x:v>992.12675423999997</x:v>
      </x:c>
      <x:c r="S225" s="26">
        <x:f t="shared" si="39"/>
        <x:v>3.2457600000270759E-3</x:v>
      </x:c>
      <x:c r="T225" s="27">
        <x:f t="shared" si="40"/>
        <x:v>83.080260303687638</x:v>
      </x:c>
      <x:c r="U225" s="27">
        <x:f t="shared" si="41"/>
        <x:v>99.422968109475647</x:v>
      </x:c>
      <x:c r="V225" s="27">
        <x:f t="shared" si="42"/>
        <x:v>82.601093988061052</x:v>
      </x:c>
      <x:c r="W225" s="26">
        <x:f t="shared" si="43"/>
        <x:v>3.2457600000270759E-3</x:v>
      </x:c>
    </x:row>
    <x:row r="226">
      <x:c r="A226" s="21" t="n">
        <x:f>DATE(VALUE(RIGHT('Price History'!C39,4)),VALUE(MID('Price History'!C39,4,2)),VALUE(LEFT('Price History'!C39,2)))</x:f>
        <x:v>46149</x:v>
      </x:c>
      <x:c r="B226" s="14" t="str">
        <x:f>'Price History'!A39</x:f>
        <x:v>IPH</x:v>
      </x:c>
      <x:c r="C226" s="14" t="str">
        <x:f>'Price History'!B39</x:f>
        <x:v>IPH Limited</x:v>
      </x:c>
      <x:c r="D226" s="22" t="n">
        <x:f>'Price History'!D39</x:f>
        <x:v>3.85</x:v>
      </x:c>
      <x:c r="E226" s="22" t="n">
        <x:f>'Price History'!E39</x:f>
        <x:v>3.91</x:v>
      </x:c>
      <x:c r="F226" s="22" t="n">
        <x:f>'Price History'!F39</x:f>
        <x:v>3.83</x:v>
      </x:c>
      <x:c r="G226" s="22" t="n">
        <x:f>'Price History'!G39</x:f>
        <x:v>3.83</x:v>
      </x:c>
      <x:c r="H226" s="23" t="n">
        <x:f>'Price History'!H39</x:f>
        <x:v>2146038</x:v>
      </x:c>
      <x:c r="I226" s="24" t="n">
        <x:f>'Price History'!I39</x:f>
        <x:v>992.13</x:v>
      </x:c>
      <x:c r="J226" s="23" t="n">
        <x:f>'Price History'!J39</x:f>
        <x:v>259040928</x:v>
      </x:c>
      <x:c r="K226" s="25">
        <x:f t="shared" si="44"/>
        <x:v>0</x:v>
      </x:c>
      <x:c r="L226" s="25">
        <x:f t="shared" si="45"/>
        <x:v>0</x:v>
      </x:c>
      <x:c r="M226" s="22">
        <x:f t="shared" si="36"/>
        <x:v>8.0000000000000071E-2</x:v>
      </x:c>
      <x:c r="N226" s="22">
        <x:f t="shared" si="46"/>
        <x:v>3.5725000000000002</x:v>
      </x:c>
      <x:c r="O226" s="22">
        <x:f t="shared" si="35"/>
        <x:v>3.4449999999999998</x:v>
      </x:c>
      <x:c r="P226" s="22" t="n">
        <x:f>MAX($G$10:G226)</x:f>
        <x:v>5.63</x:v>
      </x:c>
      <x:c r="Q226" s="25">
        <x:f t="shared" si="37"/>
        <x:v>-0.31971580817051504</x:v>
      </x:c>
      <x:c r="R226" s="24">
        <x:f t="shared" si="38"/>
        <x:v>992.12675423999997</x:v>
      </x:c>
      <x:c r="S226" s="26">
        <x:f t="shared" si="39"/>
        <x:v>3.2457600000270759E-3</x:v>
      </x:c>
      <x:c r="T226" s="27">
        <x:f t="shared" si="40"/>
        <x:v>83.080260303687638</x:v>
      </x:c>
      <x:c r="U226" s="27">
        <x:f t="shared" si="41"/>
        <x:v>99.422968109475647</x:v>
      </x:c>
      <x:c r="V226" s="27">
        <x:f t="shared" si="42"/>
        <x:v>82.601093988061052</x:v>
      </x:c>
      <x:c r="W226" s="26">
        <x:f t="shared" si="43"/>
        <x:v>3.2457600000270759E-3</x:v>
      </x:c>
    </x:row>
    <x:row r="227">
      <x:c r="A227" s="21" t="n">
        <x:f>DATE(VALUE(RIGHT('Price History'!C38,4)),VALUE(MID('Price History'!C38,4,2)),VALUE(LEFT('Price History'!C38,2)))</x:f>
        <x:v>46150</x:v>
      </x:c>
      <x:c r="B227" s="14" t="str">
        <x:f>'Price History'!A38</x:f>
        <x:v>IPH</x:v>
      </x:c>
      <x:c r="C227" s="14" t="str">
        <x:f>'Price History'!B38</x:f>
        <x:v>IPH Limited</x:v>
      </x:c>
      <x:c r="D227" s="22" t="n">
        <x:f>'Price History'!D38</x:f>
        <x:v>3.8</x:v>
      </x:c>
      <x:c r="E227" s="22" t="n">
        <x:f>'Price History'!E38</x:f>
        <x:v>3.88</x:v>
      </x:c>
      <x:c r="F227" s="22" t="n">
        <x:f>'Price History'!F38</x:f>
        <x:v>3.73</x:v>
      </x:c>
      <x:c r="G227" s="22" t="n">
        <x:f>'Price History'!G38</x:f>
        <x:v>3.74</x:v>
      </x:c>
      <x:c r="H227" s="23" t="n">
        <x:f>'Price History'!H38</x:f>
        <x:v>2437175</x:v>
      </x:c>
      <x:c r="I227" s="24" t="n">
        <x:f>'Price History'!I38</x:f>
        <x:v>968.81</x:v>
      </x:c>
      <x:c r="J227" s="23" t="n">
        <x:f>'Price History'!J38</x:f>
        <x:v>259040928</x:v>
      </x:c>
      <x:c r="K227" s="25">
        <x:f t="shared" si="44"/>
        <x:v>-2.3498694516971286E-2</x:v>
      </x:c>
      <x:c r="L227" s="25">
        <x:f t="shared" si="45"/>
        <x:v>2.3498694516971286E-2</x:v>
      </x:c>
      <x:c r="M227" s="22">
        <x:f t="shared" si="36"/>
        <x:v>0.14999999999999991</x:v>
      </x:c>
      <x:c r="N227" s="22">
        <x:f t="shared" si="46"/>
        <x:v>3.5864999999999996</x:v>
      </x:c>
      <x:c r="O227" s="22">
        <x:f t="shared" si="35"/>
        <x:v>3.4446000000000003</x:v>
      </x:c>
      <x:c r="P227" s="22" t="n">
        <x:f>MAX($G$10:G227)</x:f>
        <x:v>5.63</x:v>
      </x:c>
      <x:c r="Q227" s="25">
        <x:f t="shared" si="37"/>
        <x:v>-0.33570159857904081</x:v>
      </x:c>
      <x:c r="R227" s="24">
        <x:f t="shared" si="38"/>
        <x:v>968.81307072000004</x:v>
      </x:c>
      <x:c r="S227" s="26">
        <x:f t="shared" si="39"/>
        <x:v>-3.0707200000961166E-3</x:v>
      </x:c>
      <x:c r="T227" s="27">
        <x:f t="shared" si="40"/>
        <x:v>81.127982646420833</x:v>
      </x:c>
      <x:c r="U227" s="27">
        <x:f t="shared" si="41"/>
        <x:v>99.422968109475647</x:v>
      </x:c>
      <x:c r="V227" s="27">
        <x:f t="shared" si="42"/>
        <x:v>80.659556576833097</x:v>
      </x:c>
      <x:c r="W227" s="26">
        <x:f t="shared" si="43"/>
        <x:v>3.0707200000961166E-3</x:v>
      </x:c>
    </x:row>
    <x:row r="228">
      <x:c r="A228" s="21" t="n">
        <x:f>DATE(VALUE(RIGHT('Price History'!C37,4)),VALUE(MID('Price History'!C37,4,2)),VALUE(LEFT('Price History'!C37,2)))</x:f>
        <x:v>46153</x:v>
      </x:c>
      <x:c r="B228" s="14" t="str">
        <x:f>'Price History'!A37</x:f>
        <x:v>IPH</x:v>
      </x:c>
      <x:c r="C228" s="14" t="str">
        <x:f>'Price History'!B37</x:f>
        <x:v>IPH Limited</x:v>
      </x:c>
      <x:c r="D228" s="22" t="n">
        <x:f>'Price History'!D37</x:f>
        <x:v>3.74</x:v>
      </x:c>
      <x:c r="E228" s="22" t="n">
        <x:f>'Price History'!E37</x:f>
        <x:v>3.84</x:v>
      </x:c>
      <x:c r="F228" s="22" t="n">
        <x:f>'Price History'!F37</x:f>
        <x:v>3.73</x:v>
      </x:c>
      <x:c r="G228" s="22" t="n">
        <x:f>'Price History'!G37</x:f>
        <x:v>3.77</x:v>
      </x:c>
      <x:c r="H228" s="23" t="n">
        <x:f>'Price History'!H37</x:f>
        <x:v>1232368</x:v>
      </x:c>
      <x:c r="I228" s="24" t="n">
        <x:f>'Price History'!I37</x:f>
        <x:v>976.58</x:v>
      </x:c>
      <x:c r="J228" s="23" t="n">
        <x:f>'Price History'!J37</x:f>
        <x:v>259040928</x:v>
      </x:c>
      <x:c r="K228" s="25">
        <x:f t="shared" si="44"/>
        <x:v>8.0213903743315829E-3</x:v>
      </x:c>
      <x:c r="L228" s="25">
        <x:f t="shared" si="45"/>
        <x:v>8.0213903743315829E-3</x:v>
      </x:c>
      <x:c r="M228" s="22">
        <x:f t="shared" si="36"/>
        <x:v>0.10999999999999988</x:v>
      </x:c>
      <x:c r="N228" s="22">
        <x:f t="shared" si="46"/>
        <x:v>3.6039999999999992</x:v>
      </x:c>
      <x:c r="O228" s="22">
        <x:f t="shared" si="35"/>
        <x:v>3.4492000000000007</x:v>
      </x:c>
      <x:c r="P228" s="22" t="n">
        <x:f>MAX($G$10:G228)</x:f>
        <x:v>5.63</x:v>
      </x:c>
      <x:c r="Q228" s="25">
        <x:f t="shared" si="37"/>
        <x:v>-0.33037300177619888</x:v>
      </x:c>
      <x:c r="R228" s="24">
        <x:f t="shared" si="38"/>
        <x:v>976.58429856000009</x:v>
      </x:c>
      <x:c r="S228" s="26">
        <x:f t="shared" si="39"/>
        <x:v>-4.2985600000520208E-3</x:v>
      </x:c>
      <x:c r="T228" s="27">
        <x:f t="shared" si="40"/>
        <x:v>81.778741865509758</x:v>
      </x:c>
      <x:c r="U228" s="27">
        <x:f t="shared" si="41"/>
        <x:v>99.422968109475647</x:v>
      </x:c>
      <x:c r="V228" s="27">
        <x:f t="shared" si="42"/>
        <x:v>81.306458192838306</x:v>
      </x:c>
      <x:c r="W228" s="26">
        <x:f t="shared" si="43"/>
        <x:v>4.2985600000520208E-3</x:v>
      </x:c>
    </x:row>
    <x:row r="229">
      <x:c r="A229" s="21" t="n">
        <x:f>DATE(VALUE(RIGHT('Price History'!C36,4)),VALUE(MID('Price History'!C36,4,2)),VALUE(LEFT('Price History'!C36,2)))</x:f>
        <x:v>46154</x:v>
      </x:c>
      <x:c r="B229" s="14" t="str">
        <x:f>'Price History'!A36</x:f>
        <x:v>IPH</x:v>
      </x:c>
      <x:c r="C229" s="14" t="str">
        <x:f>'Price History'!B36</x:f>
        <x:v>IPH Limited</x:v>
      </x:c>
      <x:c r="D229" s="22" t="n">
        <x:f>'Price History'!D36</x:f>
        <x:v>3.77</x:v>
      </x:c>
      <x:c r="E229" s="22" t="n">
        <x:f>'Price History'!E36</x:f>
        <x:v>3.77</x:v>
      </x:c>
      <x:c r="F229" s="22" t="n">
        <x:f>'Price History'!F36</x:f>
        <x:v>3.58</x:v>
      </x:c>
      <x:c r="G229" s="22" t="n">
        <x:f>'Price History'!G36</x:f>
        <x:v>3.58</x:v>
      </x:c>
      <x:c r="H229" s="23" t="n">
        <x:f>'Price History'!H36</x:f>
        <x:v>1441831</x:v>
      </x:c>
      <x:c r="I229" s="24" t="n">
        <x:f>'Price History'!I36</x:f>
        <x:v>927.37</x:v>
      </x:c>
      <x:c r="J229" s="23" t="n">
        <x:f>'Price History'!J36</x:f>
        <x:v>259040928</x:v>
      </x:c>
      <x:c r="K229" s="25">
        <x:f t="shared" si="44"/>
        <x:v>-5.0397877984084904E-2</x:v>
      </x:c>
      <x:c r="L229" s="25">
        <x:f t="shared" si="45"/>
        <x:v>5.0397877984084904E-2</x:v>
      </x:c>
      <x:c r="M229" s="22">
        <x:f t="shared" si="36"/>
        <x:v>0.18999999999999995</x:v>
      </x:c>
      <x:c r="N229" s="22">
        <x:f t="shared" si="46"/>
        <x:v>3.6119999999999992</x:v>
      </x:c>
      <x:c r="O229" s="22">
        <x:f t="shared" si="35"/>
        <x:v>3.4492000000000012</x:v>
      </x:c>
      <x:c r="P229" s="22" t="n">
        <x:f>MAX($G$10:G229)</x:f>
        <x:v>5.63</x:v>
      </x:c>
      <x:c r="Q229" s="25">
        <x:f t="shared" si="37"/>
        <x:v>-0.36412078152753102</x:v>
      </x:c>
      <x:c r="R229" s="24">
        <x:f t="shared" si="38"/>
        <x:v>927.36652223999999</x:v>
      </x:c>
      <x:c r="S229" s="26">
        <x:f t="shared" si="39"/>
        <x:v>3.4777600000097664E-3</x:v>
      </x:c>
      <x:c r="T229" s="27">
        <x:f t="shared" si="40"/>
        <x:v>77.657266811279825</x:v>
      </x:c>
      <x:c r="U229" s="27">
        <x:f t="shared" si="41"/>
        <x:v>99.422968109475647</x:v>
      </x:c>
      <x:c r="V229" s="27">
        <x:f t="shared" si="42"/>
        <x:v>77.20941462480539</x:v>
      </x:c>
      <x:c r="W229" s="26">
        <x:f t="shared" si="43"/>
        <x:v>3.4777600000097664E-3</x:v>
      </x:c>
    </x:row>
    <x:row r="230">
      <x:c r="A230" s="21" t="n">
        <x:f>DATE(VALUE(RIGHT('Price History'!C35,4)),VALUE(MID('Price History'!C35,4,2)),VALUE(LEFT('Price History'!C35,2)))</x:f>
        <x:v>46155</x:v>
      </x:c>
      <x:c r="B230" s="14" t="str">
        <x:f>'Price History'!A35</x:f>
        <x:v>IPH</x:v>
      </x:c>
      <x:c r="C230" s="14" t="str">
        <x:f>'Price History'!B35</x:f>
        <x:v>IPH Limited</x:v>
      </x:c>
      <x:c r="D230" s="22" t="n">
        <x:f>'Price History'!D35</x:f>
        <x:v>3.56</x:v>
      </x:c>
      <x:c r="E230" s="22" t="n">
        <x:f>'Price History'!E35</x:f>
        <x:v>3.59</x:v>
      </x:c>
      <x:c r="F230" s="22" t="n">
        <x:f>'Price History'!F35</x:f>
        <x:v>3.5</x:v>
      </x:c>
      <x:c r="G230" s="22" t="n">
        <x:f>'Price History'!G35</x:f>
        <x:v>3.55</x:v>
      </x:c>
      <x:c r="H230" s="23" t="n">
        <x:f>'Price History'!H35</x:f>
        <x:v>761069</x:v>
      </x:c>
      <x:c r="I230" s="24" t="n">
        <x:f>'Price History'!I35</x:f>
        <x:v>919.6</x:v>
      </x:c>
      <x:c r="J230" s="23" t="n">
        <x:f>'Price History'!J35</x:f>
        <x:v>259040928</x:v>
      </x:c>
      <x:c r="K230" s="25">
        <x:f t="shared" si="44"/>
        <x:v>-8.379888268156499E-3</x:v>
      </x:c>
      <x:c r="L230" s="25">
        <x:f t="shared" si="45"/>
        <x:v>8.379888268156499E-3</x:v>
      </x:c>
      <x:c r="M230" s="22">
        <x:f t="shared" si="36"/>
        <x:v>8.9999999999999858E-2</x:v>
      </x:c>
      <x:c r="N230" s="22">
        <x:f t="shared" si="46"/>
        <x:v>3.6184999999999996</x:v>
      </x:c>
      <x:c r="O230" s="22">
        <x:f t="shared" si="35"/>
        <x:v>3.4486000000000012</x:v>
      </x:c>
      <x:c r="P230" s="22" t="n">
        <x:f>MAX($G$10:G230)</x:f>
        <x:v>5.63</x:v>
      </x:c>
      <x:c r="Q230" s="25">
        <x:f t="shared" si="37"/>
        <x:v>-0.36944937833037306</x:v>
      </x:c>
      <x:c r="R230" s="24">
        <x:f t="shared" si="38"/>
        <x:v>919.59529439999994</x:v>
      </x:c>
      <x:c r="S230" s="26">
        <x:f t="shared" si="39"/>
        <x:v>4.7056000000793574E-3</x:v>
      </x:c>
      <x:c r="T230" s="27">
        <x:f t="shared" si="40"/>
        <x:v>77.006507592190871</x:v>
      </x:c>
      <x:c r="U230" s="27">
        <x:f t="shared" si="41"/>
        <x:v>99.422968109475647</x:v>
      </x:c>
      <x:c r="V230" s="27">
        <x:f t="shared" si="42"/>
        <x:v>76.562513008800209</x:v>
      </x:c>
      <x:c r="W230" s="26">
        <x:f t="shared" si="43"/>
        <x:v>4.7056000000793574E-3</x:v>
      </x:c>
    </x:row>
    <x:row r="231">
      <x:c r="A231" s="21" t="n">
        <x:f>DATE(VALUE(RIGHT('Price History'!C34,4)),VALUE(MID('Price History'!C34,4,2)),VALUE(LEFT('Price History'!C34,2)))</x:f>
        <x:v>46156</x:v>
      </x:c>
      <x:c r="B231" s="14" t="str">
        <x:f>'Price History'!A34</x:f>
        <x:v>IPH</x:v>
      </x:c>
      <x:c r="C231" s="14" t="str">
        <x:f>'Price History'!B34</x:f>
        <x:v>IPH Limited</x:v>
      </x:c>
      <x:c r="D231" s="22" t="n">
        <x:f>'Price History'!D34</x:f>
        <x:v>3.55</x:v>
      </x:c>
      <x:c r="E231" s="22" t="n">
        <x:f>'Price History'!E34</x:f>
        <x:v>3.55</x:v>
      </x:c>
      <x:c r="F231" s="22" t="n">
        <x:f>'Price History'!F34</x:f>
        <x:v>3.44</x:v>
      </x:c>
      <x:c r="G231" s="22" t="n">
        <x:f>'Price History'!G34</x:f>
        <x:v>3.47</x:v>
      </x:c>
      <x:c r="H231" s="23" t="n">
        <x:f>'Price History'!H34</x:f>
        <x:v>708092</x:v>
      </x:c>
      <x:c r="I231" s="24" t="n">
        <x:f>'Price History'!I34</x:f>
        <x:v>892.17</x:v>
      </x:c>
      <x:c r="J231" s="23" t="n">
        <x:f>'Price History'!J34</x:f>
        <x:v>257108828</x:v>
      </x:c>
      <x:c r="K231" s="25">
        <x:f t="shared" si="44"/>
        <x:v>-2.2535211267605493E-2</x:v>
      </x:c>
      <x:c r="L231" s="25">
        <x:f t="shared" si="45"/>
        <x:v>2.2535211267605493E-2</x:v>
      </x:c>
      <x:c r="M231" s="22">
        <x:f t="shared" si="36"/>
        <x:v>0.10999999999999988</x:v>
      </x:c>
      <x:c r="N231" s="22">
        <x:f t="shared" si="46"/>
        <x:v>3.6169999999999995</x:v>
      </x:c>
      <x:c r="O231" s="22">
        <x:f t="shared" si="35"/>
        <x:v>3.446200000000001</x:v>
      </x:c>
      <x:c r="P231" s="22" t="n">
        <x:f>MAX($G$10:G231)</x:f>
        <x:v>5.63</x:v>
      </x:c>
      <x:c r="Q231" s="25">
        <x:f t="shared" si="37"/>
        <x:v>-0.38365896980461811</x:v>
      </x:c>
      <x:c r="R231" s="24">
        <x:f t="shared" si="38"/>
        <x:v>892.16763316000004</x:v>
      </x:c>
      <x:c r="S231" s="26">
        <x:f t="shared" si="39"/>
        <x:v>2.3668399999223766E-3</x:v>
      </x:c>
      <x:c r="T231" s="27">
        <x:f t="shared" si="40"/>
        <x:v>75.271149674620389</x:v>
      </x:c>
      <x:c r="U231" s="27">
        <x:f t="shared" si="41"/>
        <x:v>98.68140530637946</x:v>
      </x:c>
      <x:c r="V231" s="27">
        <x:f t="shared" si="42"/>
        <x:v>74.278792117291502</x:v>
      </x:c>
      <x:c r="W231" s="26">
        <x:f t="shared" si="43"/>
        <x:v>2.3668399999223766E-3</x:v>
      </x:c>
    </x:row>
    <x:row r="232">
      <x:c r="A232" s="21" t="n">
        <x:f>DATE(VALUE(RIGHT('Price History'!C33,4)),VALUE(MID('Price History'!C33,4,2)),VALUE(LEFT('Price History'!C33,2)))</x:f>
        <x:v>46157</x:v>
      </x:c>
      <x:c r="B232" s="14" t="str">
        <x:f>'Price History'!A33</x:f>
        <x:v>IPH</x:v>
      </x:c>
      <x:c r="C232" s="14" t="str">
        <x:f>'Price History'!B33</x:f>
        <x:v>IPH Limited</x:v>
      </x:c>
      <x:c r="D232" s="22" t="n">
        <x:f>'Price History'!D33</x:f>
        <x:v>3.47</x:v>
      </x:c>
      <x:c r="E232" s="22" t="n">
        <x:f>'Price History'!E33</x:f>
        <x:v>3.55</x:v>
      </x:c>
      <x:c r="F232" s="22" t="n">
        <x:f>'Price History'!F33</x:f>
        <x:v>3.45</x:v>
      </x:c>
      <x:c r="G232" s="22" t="n">
        <x:f>'Price History'!G33</x:f>
        <x:v>3.52</x:v>
      </x:c>
      <x:c r="H232" s="23" t="n">
        <x:f>'Price History'!H33</x:f>
        <x:v>451696</x:v>
      </x:c>
      <x:c r="I232" s="24" t="n">
        <x:f>'Price History'!I33</x:f>
        <x:v>905.02</x:v>
      </x:c>
      <x:c r="J232" s="23" t="n">
        <x:f>'Price History'!J33</x:f>
        <x:v>257108828</x:v>
      </x:c>
      <x:c r="K232" s="25">
        <x:f t="shared" si="44"/>
        <x:v>1.4409221902017322E-2</x:v>
      </x:c>
      <x:c r="L232" s="25">
        <x:f t="shared" si="45"/>
        <x:v>1.4409221902017322E-2</x:v>
      </x:c>
      <x:c r="M232" s="22">
        <x:f t="shared" si="36"/>
        <x:v>9.9999999999999645E-2</x:v>
      </x:c>
      <x:c r="N232" s="22">
        <x:f t="shared" si="46"/>
        <x:v>3.6184999999999996</x:v>
      </x:c>
      <x:c r="O232" s="22">
        <x:f t="shared" si="35"/>
        <x:v>3.4482000000000017</x:v>
      </x:c>
      <x:c r="P232" s="22" t="n">
        <x:f>MAX($G$10:G232)</x:f>
        <x:v>5.63</x:v>
      </x:c>
      <x:c r="Q232" s="25">
        <x:f t="shared" si="37"/>
        <x:v>-0.37477797513321487</x:v>
      </x:c>
      <x:c r="R232" s="24">
        <x:f t="shared" si="38"/>
        <x:v>905.02307456000005</x:v>
      </x:c>
      <x:c r="S232" s="26">
        <x:f t="shared" si="39"/>
        <x:v>-3.0745600000727791E-3</x:v>
      </x:c>
      <x:c r="T232" s="27">
        <x:f t="shared" si="40"/>
        <x:v>76.355748373101946</x:v>
      </x:c>
      <x:c r="U232" s="27">
        <x:f t="shared" si="41"/>
        <x:v>98.68140530637946</x:v>
      </x:c>
      <x:c r="V232" s="27">
        <x:f t="shared" si="42"/>
        <x:v>75.348635845176545</x:v>
      </x:c>
      <x:c r="W232" s="26">
        <x:f t="shared" si="43"/>
        <x:v>3.0745600000727791E-3</x:v>
      </x:c>
    </x:row>
    <x:row r="233">
      <x:c r="A233" s="21" t="n">
        <x:f>DATE(VALUE(RIGHT('Price History'!C32,4)),VALUE(MID('Price History'!C32,4,2)),VALUE(LEFT('Price History'!C32,2)))</x:f>
        <x:v>46160</x:v>
      </x:c>
      <x:c r="B233" s="14" t="str">
        <x:f>'Price History'!A32</x:f>
        <x:v>IPH</x:v>
      </x:c>
      <x:c r="C233" s="14" t="str">
        <x:f>'Price History'!B32</x:f>
        <x:v>IPH Limited</x:v>
      </x:c>
      <x:c r="D233" s="22" t="n">
        <x:f>'Price History'!D32</x:f>
        <x:v>3.53</x:v>
      </x:c>
      <x:c r="E233" s="22" t="n">
        <x:f>'Price History'!E32</x:f>
        <x:v>3.55</x:v>
      </x:c>
      <x:c r="F233" s="22" t="n">
        <x:f>'Price History'!F32</x:f>
        <x:v>3.47</x:v>
      </x:c>
      <x:c r="G233" s="22" t="n">
        <x:f>'Price History'!G32</x:f>
        <x:v>3.53</x:v>
      </x:c>
      <x:c r="H233" s="23" t="n">
        <x:f>'Price History'!H32</x:f>
        <x:v>838563</x:v>
      </x:c>
      <x:c r="I233" s="24" t="n">
        <x:f>'Price History'!I32</x:f>
        <x:v>907.59</x:v>
      </x:c>
      <x:c r="J233" s="23" t="n">
        <x:f>'Price History'!J32</x:f>
        <x:v>257108828</x:v>
      </x:c>
      <x:c r="K233" s="25">
        <x:f t="shared" si="44"/>
        <x:v>2.8409090909089496E-3</x:v>
      </x:c>
      <x:c r="L233" s="25">
        <x:f t="shared" si="45"/>
        <x:v>2.8409090909089496E-3</x:v>
      </x:c>
      <x:c r="M233" s="22">
        <x:f t="shared" si="36"/>
        <x:v>7.9999999999999627E-2</x:v>
      </x:c>
      <x:c r="N233" s="22">
        <x:f t="shared" si="46"/>
        <x:v>3.6209999999999996</x:v>
      </x:c>
      <x:c r="O233" s="22">
        <x:f t="shared" si="35"/>
        <x:v>3.4506000000000019</x:v>
      </x:c>
      <x:c r="P233" s="22" t="n">
        <x:f>MAX($G$10:G233)</x:f>
        <x:v>5.63</x:v>
      </x:c>
      <x:c r="Q233" s="25">
        <x:f t="shared" si="37"/>
        <x:v>-0.37300177619893427</x:v>
      </x:c>
      <x:c r="R233" s="24">
        <x:f t="shared" si="38"/>
        <x:v>907.59416283999997</x:v>
      </x:c>
      <x:c r="S233" s="26">
        <x:f t="shared" si="39"/>
        <x:v>-4.162839999935386E-3</x:v>
      </x:c>
      <x:c r="T233" s="27">
        <x:f t="shared" si="40"/>
        <x:v>76.572668112798254</x:v>
      </x:c>
      <x:c r="U233" s="27">
        <x:f t="shared" si="41"/>
        <x:v>98.68140530637946</x:v>
      </x:c>
      <x:c r="V233" s="27">
        <x:f t="shared" si="42"/>
        <x:v>75.562604590753551</x:v>
      </x:c>
      <x:c r="W233" s="26">
        <x:f t="shared" si="43"/>
        <x:v>4.162839999935386E-3</x:v>
      </x:c>
    </x:row>
    <x:row r="234">
      <x:c r="A234" s="21" t="n">
        <x:f>DATE(VALUE(RIGHT('Price History'!C31,4)),VALUE(MID('Price History'!C31,4,2)),VALUE(LEFT('Price History'!C31,2)))</x:f>
        <x:v>46161</x:v>
      </x:c>
      <x:c r="B234" s="14" t="str">
        <x:f>'Price History'!A31</x:f>
        <x:v>IPH</x:v>
      </x:c>
      <x:c r="C234" s="14" t="str">
        <x:f>'Price History'!B31</x:f>
        <x:v>IPH Limited</x:v>
      </x:c>
      <x:c r="D234" s="22" t="n">
        <x:f>'Price History'!D31</x:f>
        <x:v>3.54</x:v>
      </x:c>
      <x:c r="E234" s="22" t="n">
        <x:f>'Price History'!E31</x:f>
        <x:v>3.65</x:v>
      </x:c>
      <x:c r="F234" s="22" t="n">
        <x:f>'Price History'!F31</x:f>
        <x:v>3.53</x:v>
      </x:c>
      <x:c r="G234" s="22" t="n">
        <x:f>'Price History'!G31</x:f>
        <x:v>3.63</x:v>
      </x:c>
      <x:c r="H234" s="23" t="n">
        <x:f>'Price History'!H31</x:f>
        <x:v>848113</x:v>
      </x:c>
      <x:c r="I234" s="24" t="n">
        <x:f>'Price History'!I31</x:f>
        <x:v>933.31</x:v>
      </x:c>
      <x:c r="J234" s="23" t="n">
        <x:f>'Price History'!J31</x:f>
        <x:v>257108828</x:v>
      </x:c>
      <x:c r="K234" s="25">
        <x:f t="shared" si="44"/>
        <x:v>2.8328611898017053E-2</x:v>
      </x:c>
      <x:c r="L234" s="25">
        <x:f t="shared" si="45"/>
        <x:v>2.8328611898017053E-2</x:v>
      </x:c>
      <x:c r="M234" s="22">
        <x:f t="shared" si="36"/>
        <x:v>0.12000000000000011</x:v>
      </x:c>
      <x:c r="N234" s="22">
        <x:f t="shared" si="46"/>
        <x:v>3.6269999999999998</x:v>
      </x:c>
      <x:c r="O234" s="22">
        <x:f t="shared" si="35"/>
        <x:v>3.4544000000000015</x:v>
      </x:c>
      <x:c r="P234" s="22" t="n">
        <x:f>MAX($G$10:G234)</x:f>
        <x:v>5.63</x:v>
      </x:c>
      <x:c r="Q234" s="25">
        <x:f t="shared" si="37"/>
        <x:v>-0.35523978685612789</x:v>
      </x:c>
      <x:c r="R234" s="24">
        <x:f t="shared" si="38"/>
        <x:v>933.30504564</x:v>
      </x:c>
      <x:c r="S234" s="26">
        <x:f t="shared" si="39"/>
        <x:v>4.9543599999424259E-3</x:v>
      </x:c>
      <x:c r="T234" s="27">
        <x:f t="shared" si="40"/>
        <x:v>78.741865509761382</x:v>
      </x:c>
      <x:c r="U234" s="27">
        <x:f t="shared" si="41"/>
        <x:v>98.68140530637946</x:v>
      </x:c>
      <x:c r="V234" s="27">
        <x:f t="shared" si="42"/>
        <x:v>77.70395717294835</x:v>
      </x:c>
      <x:c r="W234" s="26">
        <x:f t="shared" si="43"/>
        <x:v>4.9543599999424259E-3</x:v>
      </x:c>
    </x:row>
    <x:row r="235">
      <x:c r="A235" s="21" t="n">
        <x:f>DATE(VALUE(RIGHT('Price History'!C30,4)),VALUE(MID('Price History'!C30,4,2)),VALUE(LEFT('Price History'!C30,2)))</x:f>
        <x:v>46162</x:v>
      </x:c>
      <x:c r="B235" s="14" t="str">
        <x:f>'Price History'!A30</x:f>
        <x:v>IPH</x:v>
      </x:c>
      <x:c r="C235" s="14" t="str">
        <x:f>'Price History'!B30</x:f>
        <x:v>IPH Limited</x:v>
      </x:c>
      <x:c r="D235" s="22" t="n">
        <x:f>'Price History'!D30</x:f>
        <x:v>3.63</x:v>
      </x:c>
      <x:c r="E235" s="22" t="n">
        <x:f>'Price History'!E30</x:f>
        <x:v>3.68</x:v>
      </x:c>
      <x:c r="F235" s="22" t="n">
        <x:f>'Price History'!F30</x:f>
        <x:v>3.62</x:v>
      </x:c>
      <x:c r="G235" s="22" t="n">
        <x:f>'Price History'!G30</x:f>
        <x:v>3.62</x:v>
      </x:c>
      <x:c r="H235" s="23" t="n">
        <x:f>'Price History'!H30</x:f>
        <x:v>683437</x:v>
      </x:c>
      <x:c r="I235" s="24" t="n">
        <x:f>'Price History'!I30</x:f>
        <x:v>930.73</x:v>
      </x:c>
      <x:c r="J235" s="23" t="n">
        <x:f>'Price History'!J30</x:f>
        <x:v>257108828</x:v>
      </x:c>
      <x:c r="K235" s="25">
        <x:f t="shared" si="44"/>
        <x:v>-2.7548209366390353E-3</x:v>
      </x:c>
      <x:c r="L235" s="25">
        <x:f t="shared" si="45"/>
        <x:v>2.7548209366390353E-3</x:v>
      </x:c>
      <x:c r="M235" s="22">
        <x:f t="shared" si="36"/>
        <x:v>6.0000000000000053E-2</x:v>
      </x:c>
      <x:c r="N235" s="22">
        <x:f t="shared" si="46"/>
        <x:v>3.6335000000000002</x:v>
      </x:c>
      <x:c r="O235" s="22">
        <x:f t="shared" si="35"/>
        <x:v>3.4606000000000017</x:v>
      </x:c>
      <x:c r="P235" s="22" t="n">
        <x:f>MAX($G$10:G235)</x:f>
        <x:v>5.63</x:v>
      </x:c>
      <x:c r="Q235" s="25">
        <x:f t="shared" si="37"/>
        <x:v>-0.3570159857904085</x:v>
      </x:c>
      <x:c r="R235" s="24">
        <x:f t="shared" si="38"/>
        <x:v>930.73395735999998</x:v>
      </x:c>
      <x:c r="S235" s="26">
        <x:f t="shared" si="39"/>
        <x:v>-3.9573599999584985E-3</x:v>
      </x:c>
      <x:c r="T235" s="27">
        <x:f t="shared" si="40"/>
        <x:v>78.524945770065074</x:v>
      </x:c>
      <x:c r="U235" s="27">
        <x:f t="shared" si="41"/>
        <x:v>98.68140530637946</x:v>
      </x:c>
      <x:c r="V235" s="27">
        <x:f t="shared" si="42"/>
        <x:v>77.489155864159002</x:v>
      </x:c>
      <x:c r="W235" s="26">
        <x:f t="shared" si="43"/>
        <x:v>3.9573599999584985E-3</x:v>
      </x:c>
    </x:row>
    <x:row r="236">
      <x:c r="A236" s="21" t="n">
        <x:f>DATE(VALUE(RIGHT('Price History'!C29,4)),VALUE(MID('Price History'!C29,4,2)),VALUE(LEFT('Price History'!C29,2)))</x:f>
        <x:v>46163</x:v>
      </x:c>
      <x:c r="B236" s="14" t="str">
        <x:f>'Price History'!A29</x:f>
        <x:v>IPH</x:v>
      </x:c>
      <x:c r="C236" s="14" t="str">
        <x:f>'Price History'!B29</x:f>
        <x:v>IPH Limited</x:v>
      </x:c>
      <x:c r="D236" s="22" t="n">
        <x:f>'Price History'!D29</x:f>
        <x:v>3.65</x:v>
      </x:c>
      <x:c r="E236" s="22" t="n">
        <x:f>'Price History'!E29</x:f>
        <x:v>3.76</x:v>
      </x:c>
      <x:c r="F236" s="22" t="n">
        <x:f>'Price History'!F29</x:f>
        <x:v>3.65</x:v>
      </x:c>
      <x:c r="G236" s="22" t="n">
        <x:f>'Price History'!G29</x:f>
        <x:v>3.76</x:v>
      </x:c>
      <x:c r="H236" s="23" t="n">
        <x:f>'Price History'!H29</x:f>
        <x:v>717772</x:v>
      </x:c>
      <x:c r="I236" s="24" t="n">
        <x:f>'Price History'!I29</x:f>
        <x:v>966.73</x:v>
      </x:c>
      <x:c r="J236" s="23" t="n">
        <x:f>'Price History'!J29</x:f>
        <x:v>257108828</x:v>
      </x:c>
      <x:c r="K236" s="25">
        <x:f t="shared" si="44"/>
        <x:v>3.8674033149171283E-2</x:v>
      </x:c>
      <x:c r="L236" s="25">
        <x:f t="shared" si="45"/>
        <x:v>3.8674033149171283E-2</x:v>
      </x:c>
      <x:c r="M236" s="22">
        <x:f t="shared" si="36"/>
        <x:v>0.10999999999999988</x:v>
      </x:c>
      <x:c r="N236" s="22">
        <x:f t="shared" si="46"/>
        <x:v>3.6460000000000008</x:v>
      </x:c>
      <x:c r="O236" s="22">
        <x:f t="shared" si="35"/>
        <x:v>3.4688000000000017</x:v>
      </x:c>
      <x:c r="P236" s="22" t="n">
        <x:f>MAX($G$10:G236)</x:f>
        <x:v>5.63</x:v>
      </x:c>
      <x:c r="Q236" s="25">
        <x:f t="shared" si="37"/>
        <x:v>-0.3321492007104796</x:v>
      </x:c>
      <x:c r="R236" s="24">
        <x:f t="shared" si="38"/>
        <x:v>966.72919328</x:v>
      </x:c>
      <x:c r="S236" s="26">
        <x:f t="shared" si="39"/>
        <x:v>8.0672000001413835E-4</x:v>
      </x:c>
      <x:c r="T236" s="27">
        <x:f t="shared" si="40"/>
        <x:v>81.56182212581345</x:v>
      </x:c>
      <x:c r="U236" s="27">
        <x:f t="shared" si="41"/>
        <x:v>98.68140530637946</x:v>
      </x:c>
      <x:c r="V236" s="27">
        <x:f t="shared" si="42"/>
        <x:v>80.486383428661838</x:v>
      </x:c>
      <x:c r="W236" s="26">
        <x:f t="shared" si="43"/>
        <x:v>8.0672000001413835E-4</x:v>
      </x:c>
    </x:row>
    <x:row r="237">
      <x:c r="A237" s="21" t="n">
        <x:f>DATE(VALUE(RIGHT('Price History'!C28,4)),VALUE(MID('Price History'!C28,4,2)),VALUE(LEFT('Price History'!C28,2)))</x:f>
        <x:v>46164</x:v>
      </x:c>
      <x:c r="B237" s="14" t="str">
        <x:f>'Price History'!A28</x:f>
        <x:v>IPH</x:v>
      </x:c>
      <x:c r="C237" s="14" t="str">
        <x:f>'Price History'!B28</x:f>
        <x:v>IPH Limited</x:v>
      </x:c>
      <x:c r="D237" s="22" t="n">
        <x:f>'Price History'!D28</x:f>
        <x:v>3.75</x:v>
      </x:c>
      <x:c r="E237" s="22" t="n">
        <x:f>'Price History'!E28</x:f>
        <x:v>3.83</x:v>
      </x:c>
      <x:c r="F237" s="22" t="n">
        <x:f>'Price History'!F28</x:f>
        <x:v>3.73</x:v>
      </x:c>
      <x:c r="G237" s="22" t="n">
        <x:f>'Price History'!G28</x:f>
        <x:v>3.81</x:v>
      </x:c>
      <x:c r="H237" s="23" t="n">
        <x:f>'Price History'!H28</x:f>
        <x:v>1029963</x:v>
      </x:c>
      <x:c r="I237" s="24" t="n">
        <x:f>'Price History'!I28</x:f>
        <x:v>979.58</x:v>
      </x:c>
      <x:c r="J237" s="23" t="n">
        <x:f>'Price History'!J28</x:f>
        <x:v>257108828</x:v>
      </x:c>
      <x:c r="K237" s="25">
        <x:f t="shared" si="44"/>
        <x:v>1.3297872340425565E-2</x:v>
      </x:c>
      <x:c r="L237" s="25">
        <x:f t="shared" si="45"/>
        <x:v>1.3297872340425565E-2</x:v>
      </x:c>
      <x:c r="M237" s="22">
        <x:f t="shared" si="36"/>
        <x:v>0.10000000000000009</x:v>
      </x:c>
      <x:c r="N237" s="22">
        <x:f t="shared" si="46"/>
        <x:v>3.658500000000001</x:v>
      </x:c>
      <x:c r="O237" s="22">
        <x:f t="shared" si="35"/>
        <x:v>3.4772000000000021</x:v>
      </x:c>
      <x:c r="P237" s="22" t="n">
        <x:f>MAX($G$10:G237)</x:f>
        <x:v>5.63</x:v>
      </x:c>
      <x:c r="Q237" s="25">
        <x:f t="shared" si="37"/>
        <x:v>-0.32326820603907636</x:v>
      </x:c>
      <x:c r="R237" s="24">
        <x:f t="shared" si="38"/>
        <x:v>979.58463468000002</x:v>
      </x:c>
      <x:c r="S237" s="26">
        <x:f t="shared" si="39"/>
        <x:v>-4.6346799999810173E-3</x:v>
      </x:c>
      <x:c r="T237" s="27">
        <x:f t="shared" si="40"/>
        <x:v>82.646420824295006</x:v>
      </x:c>
      <x:c r="U237" s="27">
        <x:f t="shared" si="41"/>
        <x:v>98.68140530637946</x:v>
      </x:c>
      <x:c r="V237" s="27">
        <x:f t="shared" si="42"/>
        <x:v>81.556227156546868</x:v>
      </x:c>
      <x:c r="W237" s="26">
        <x:f t="shared" si="43"/>
        <x:v>4.6346799999810173E-3</x:v>
      </x:c>
    </x:row>
    <x:row r="238">
      <x:c r="A238" s="21" t="n">
        <x:f>DATE(VALUE(RIGHT('Price History'!C27,4)),VALUE(MID('Price History'!C27,4,2)),VALUE(LEFT('Price History'!C27,2)))</x:f>
        <x:v>46167</x:v>
      </x:c>
      <x:c r="B238" s="14" t="str">
        <x:f>'Price History'!A27</x:f>
        <x:v>IPH</x:v>
      </x:c>
      <x:c r="C238" s="14" t="str">
        <x:f>'Price History'!B27</x:f>
        <x:v>IPH Limited</x:v>
      </x:c>
      <x:c r="D238" s="22" t="n">
        <x:f>'Price History'!D27</x:f>
        <x:v>3.81</x:v>
      </x:c>
      <x:c r="E238" s="22" t="n">
        <x:f>'Price History'!E27</x:f>
        <x:v>3.87</x:v>
      </x:c>
      <x:c r="F238" s="22" t="n">
        <x:f>'Price History'!F27</x:f>
        <x:v>3.78</x:v>
      </x:c>
      <x:c r="G238" s="22" t="n">
        <x:f>'Price History'!G27</x:f>
        <x:v>3.86</x:v>
      </x:c>
      <x:c r="H238" s="23" t="n">
        <x:f>'Price History'!H27</x:f>
        <x:v>1149041</x:v>
      </x:c>
      <x:c r="I238" s="24" t="n">
        <x:f>'Price History'!I27</x:f>
        <x:v>992.44</x:v>
      </x:c>
      <x:c r="J238" s="23" t="n">
        <x:f>'Price History'!J27</x:f>
        <x:v>257108828</x:v>
      </x:c>
      <x:c r="K238" s="25">
        <x:f t="shared" si="44"/>
        <x:v>1.3123359580052396E-2</x:v>
      </x:c>
      <x:c r="L238" s="25">
        <x:f t="shared" si="45"/>
        <x:v>1.3123359580052396E-2</x:v>
      </x:c>
      <x:c r="M238" s="22">
        <x:f t="shared" si="36"/>
        <x:v>9.0000000000000302E-2</x:v>
      </x:c>
      <x:c r="N238" s="22">
        <x:f t="shared" si="46"/>
        <x:v>3.6720000000000006</x:v>
      </x:c>
      <x:c r="O238" s="22">
        <x:f t="shared" si="35"/>
        <x:v>3.4906000000000019</x:v>
      </x:c>
      <x:c r="P238" s="22" t="n">
        <x:f>MAX($G$10:G238)</x:f>
        <x:v>5.63</x:v>
      </x:c>
      <x:c r="Q238" s="25">
        <x:f t="shared" si="37"/>
        <x:v>-0.31438721136767322</x:v>
      </x:c>
      <x:c r="R238" s="24">
        <x:f t="shared" si="38"/>
        <x:v>992.44007607999993</x:v>
      </x:c>
      <x:c r="S238" s="26">
        <x:f t="shared" si="39"/>
        <x:v>-7.6079999871581094E-5</x:v>
      </x:c>
      <x:c r="T238" s="27">
        <x:f t="shared" si="40"/>
        <x:v>83.731019522776563</x:v>
      </x:c>
      <x:c r="U238" s="27">
        <x:f t="shared" si="41"/>
        <x:v>98.68140530637946</x:v>
      </x:c>
      <x:c r="V238" s="27">
        <x:f t="shared" si="42"/>
        <x:v>82.626903447644267</x:v>
      </x:c>
      <x:c r="W238" s="26">
        <x:f t="shared" si="43"/>
        <x:v>7.6079999871581094E-5</x:v>
      </x:c>
    </x:row>
    <x:row r="239">
      <x:c r="A239" s="21" t="n">
        <x:f>DATE(VALUE(RIGHT('Price History'!C26,4)),VALUE(MID('Price History'!C26,4,2)),VALUE(LEFT('Price History'!C26,2)))</x:f>
        <x:v>46168</x:v>
      </x:c>
      <x:c r="B239" s="14" t="str">
        <x:f>'Price History'!A26</x:f>
        <x:v>IPH</x:v>
      </x:c>
      <x:c r="C239" s="14" t="str">
        <x:f>'Price History'!B26</x:f>
        <x:v>IPH Limited</x:v>
      </x:c>
      <x:c r="D239" s="22" t="n">
        <x:f>'Price History'!D26</x:f>
        <x:v>3.86</x:v>
      </x:c>
      <x:c r="E239" s="22" t="n">
        <x:f>'Price History'!E26</x:f>
        <x:v>3.87</x:v>
      </x:c>
      <x:c r="F239" s="22" t="n">
        <x:f>'Price History'!F26</x:f>
        <x:v>3.8</x:v>
      </x:c>
      <x:c r="G239" s="22" t="n">
        <x:f>'Price History'!G26</x:f>
        <x:v>3.81</x:v>
      </x:c>
      <x:c r="H239" s="23" t="n">
        <x:f>'Price History'!H26</x:f>
        <x:v>582980</x:v>
      </x:c>
      <x:c r="I239" s="24" t="n">
        <x:f>'Price History'!I26</x:f>
        <x:v>979.58</x:v>
      </x:c>
      <x:c r="J239" s="23" t="n">
        <x:f>'Price History'!J26</x:f>
        <x:v>257108828</x:v>
      </x:c>
      <x:c r="K239" s="25">
        <x:f t="shared" si="44"/>
        <x:v>-1.2953367875647603E-2</x:v>
      </x:c>
      <x:c r="L239" s="25">
        <x:f t="shared" si="45"/>
        <x:v>1.2953367875647603E-2</x:v>
      </x:c>
      <x:c r="M239" s="22">
        <x:f t="shared" si="36"/>
        <x:v>7.0000000000000284E-2</x:v>
      </x:c>
      <x:c r="N239" s="22">
        <x:f t="shared" si="46"/>
        <x:v>3.6844999999999999</x:v>
      </x:c>
      <x:c r="O239" s="22">
        <x:f t="shared" si="35"/>
        <x:v>3.5014000000000016</x:v>
      </x:c>
      <x:c r="P239" s="22" t="n">
        <x:f>MAX($G$10:G239)</x:f>
        <x:v>5.63</x:v>
      </x:c>
      <x:c r="Q239" s="25">
        <x:f t="shared" si="37"/>
        <x:v>-0.32326820603907636</x:v>
      </x:c>
      <x:c r="R239" s="24">
        <x:f t="shared" si="38"/>
        <x:v>979.58463468000002</x:v>
      </x:c>
      <x:c r="S239" s="26">
        <x:f t="shared" si="39"/>
        <x:v>-4.6346799999810173E-3</x:v>
      </x:c>
      <x:c r="T239" s="27">
        <x:f t="shared" si="40"/>
        <x:v>82.646420824295006</x:v>
      </x:c>
      <x:c r="U239" s="27">
        <x:f t="shared" si="41"/>
        <x:v>98.68140530637946</x:v>
      </x:c>
      <x:c r="V239" s="27">
        <x:f t="shared" si="42"/>
        <x:v>81.556227156546868</x:v>
      </x:c>
      <x:c r="W239" s="26">
        <x:f t="shared" si="43"/>
        <x:v>4.6346799999810173E-3</x:v>
      </x:c>
    </x:row>
    <x:row r="240">
      <x:c r="A240" s="21" t="n">
        <x:f>DATE(VALUE(RIGHT('Price History'!C25,4)),VALUE(MID('Price History'!C25,4,2)),VALUE(LEFT('Price History'!C25,2)))</x:f>
        <x:v>46169</x:v>
      </x:c>
      <x:c r="B240" s="14" t="str">
        <x:f>'Price History'!A25</x:f>
        <x:v>IPH</x:v>
      </x:c>
      <x:c r="C240" s="14" t="str">
        <x:f>'Price History'!B25</x:f>
        <x:v>IPH Limited</x:v>
      </x:c>
      <x:c r="D240" s="22" t="n">
        <x:f>'Price History'!D25</x:f>
        <x:v>3.82</x:v>
      </x:c>
      <x:c r="E240" s="22" t="n">
        <x:f>'Price History'!E25</x:f>
        <x:v>3.865</x:v>
      </x:c>
      <x:c r="F240" s="22" t="n">
        <x:f>'Price History'!F25</x:f>
        <x:v>3.8</x:v>
      </x:c>
      <x:c r="G240" s="22" t="n">
        <x:f>'Price History'!G25</x:f>
        <x:v>3.86</x:v>
      </x:c>
      <x:c r="H240" s="23" t="n">
        <x:f>'Price History'!H25</x:f>
        <x:v>935041</x:v>
      </x:c>
      <x:c r="I240" s="24" t="n">
        <x:f>'Price History'!I25</x:f>
        <x:v>992.44</x:v>
      </x:c>
      <x:c r="J240" s="23" t="n">
        <x:f>'Price History'!J25</x:f>
        <x:v>257108828</x:v>
      </x:c>
      <x:c r="K240" s="25">
        <x:f t="shared" si="44"/>
        <x:v>1.3123359580052396E-2</x:v>
      </x:c>
      <x:c r="L240" s="25">
        <x:f t="shared" si="45"/>
        <x:v>1.3123359580052396E-2</x:v>
      </x:c>
      <x:c r="M240" s="22">
        <x:f t="shared" si="36"/>
        <x:v>6.5000000000000391E-2</x:v>
      </x:c>
      <x:c r="N240" s="22">
        <x:f t="shared" si="46"/>
        <x:v>3.6970000000000005</x:v>
      </x:c>
      <x:c r="O240" s="22">
        <x:f t="shared" si="35"/>
        <x:v>3.5132000000000017</x:v>
      </x:c>
      <x:c r="P240" s="22" t="n">
        <x:f>MAX($G$10:G240)</x:f>
        <x:v>5.63</x:v>
      </x:c>
      <x:c r="Q240" s="25">
        <x:f t="shared" si="37"/>
        <x:v>-0.31438721136767322</x:v>
      </x:c>
      <x:c r="R240" s="24">
        <x:f t="shared" si="38"/>
        <x:v>992.44007607999993</x:v>
      </x:c>
      <x:c r="S240" s="26">
        <x:f t="shared" si="39"/>
        <x:v>-7.6079999871581094E-5</x:v>
      </x:c>
      <x:c r="T240" s="27">
        <x:f t="shared" si="40"/>
        <x:v>83.731019522776563</x:v>
      </x:c>
      <x:c r="U240" s="27">
        <x:f t="shared" si="41"/>
        <x:v>98.68140530637946</x:v>
      </x:c>
      <x:c r="V240" s="27">
        <x:f t="shared" si="42"/>
        <x:v>82.626903447644267</x:v>
      </x:c>
      <x:c r="W240" s="26">
        <x:f t="shared" si="43"/>
        <x:v>7.6079999871581094E-5</x:v>
      </x:c>
    </x:row>
    <x:row r="241">
      <x:c r="A241" s="21" t="n">
        <x:f>DATE(VALUE(RIGHT('Price History'!C24,4)),VALUE(MID('Price History'!C24,4,2)),VALUE(LEFT('Price History'!C24,2)))</x:f>
        <x:v>46170</x:v>
      </x:c>
      <x:c r="B241" s="14" t="str">
        <x:f>'Price History'!A24</x:f>
        <x:v>IPH</x:v>
      </x:c>
      <x:c r="C241" s="14" t="str">
        <x:f>'Price History'!B24</x:f>
        <x:v>IPH Limited</x:v>
      </x:c>
      <x:c r="D241" s="22" t="n">
        <x:f>'Price History'!D24</x:f>
        <x:v>3.86</x:v>
      </x:c>
      <x:c r="E241" s="22" t="n">
        <x:f>'Price History'!E24</x:f>
        <x:v>3.86</x:v>
      </x:c>
      <x:c r="F241" s="22" t="n">
        <x:f>'Price History'!F24</x:f>
        <x:v>3.8</x:v>
      </x:c>
      <x:c r="G241" s="22" t="n">
        <x:f>'Price History'!G24</x:f>
        <x:v>3.81</x:v>
      </x:c>
      <x:c r="H241" s="23" t="n">
        <x:f>'Price History'!H24</x:f>
        <x:v>1020505</x:v>
      </x:c>
      <x:c r="I241" s="24" t="n">
        <x:f>'Price History'!I24</x:f>
        <x:v>979.58</x:v>
      </x:c>
      <x:c r="J241" s="23" t="n">
        <x:f>'Price History'!J24</x:f>
        <x:v>257108828</x:v>
      </x:c>
      <x:c r="K241" s="25">
        <x:f t="shared" si="44"/>
        <x:v>-1.2953367875647603E-2</x:v>
      </x:c>
      <x:c r="L241" s="25">
        <x:f t="shared" si="45"/>
        <x:v>1.2953367875647603E-2</x:v>
      </x:c>
      <x:c r="M241" s="22">
        <x:f t="shared" si="36"/>
        <x:v>6.0000000000000053E-2</x:v>
      </x:c>
      <x:c r="N241" s="22">
        <x:f t="shared" si="46"/>
        <x:v>3.7060000000000004</x:v>
      </x:c>
      <x:c r="O241" s="22">
        <x:f t="shared" si="35"/>
        <x:v>3.5238000000000018</x:v>
      </x:c>
      <x:c r="P241" s="22" t="n">
        <x:f>MAX($G$10:G241)</x:f>
        <x:v>5.63</x:v>
      </x:c>
      <x:c r="Q241" s="25">
        <x:f t="shared" si="37"/>
        <x:v>-0.32326820603907636</x:v>
      </x:c>
      <x:c r="R241" s="24">
        <x:f t="shared" si="38"/>
        <x:v>979.58463468000002</x:v>
      </x:c>
      <x:c r="S241" s="26">
        <x:f t="shared" si="39"/>
        <x:v>-4.6346799999810173E-3</x:v>
      </x:c>
      <x:c r="T241" s="27">
        <x:f t="shared" si="40"/>
        <x:v>82.646420824295006</x:v>
      </x:c>
      <x:c r="U241" s="27">
        <x:f t="shared" si="41"/>
        <x:v>98.68140530637946</x:v>
      </x:c>
      <x:c r="V241" s="27">
        <x:f t="shared" si="42"/>
        <x:v>81.556227156546868</x:v>
      </x:c>
      <x:c r="W241" s="26">
        <x:f t="shared" si="43"/>
        <x:v>4.6346799999810173E-3</x:v>
      </x:c>
    </x:row>
    <x:row r="242">
      <x:c r="A242" s="21" t="n">
        <x:f>DATE(VALUE(RIGHT('Price History'!C23,4)),VALUE(MID('Price History'!C23,4,2)),VALUE(LEFT('Price History'!C23,2)))</x:f>
        <x:v>46171</x:v>
      </x:c>
      <x:c r="B242" s="14" t="str">
        <x:f>'Price History'!A23</x:f>
        <x:v>IPH</x:v>
      </x:c>
      <x:c r="C242" s="14" t="str">
        <x:f>'Price History'!B23</x:f>
        <x:v>IPH Limited</x:v>
      </x:c>
      <x:c r="D242" s="22" t="n">
        <x:f>'Price History'!D23</x:f>
        <x:v>3.86</x:v>
      </x:c>
      <x:c r="E242" s="22" t="n">
        <x:f>'Price History'!E23</x:f>
        <x:v>3.865</x:v>
      </x:c>
      <x:c r="F242" s="22" t="n">
        <x:f>'Price History'!F23</x:f>
        <x:v>3.78</x:v>
      </x:c>
      <x:c r="G242" s="22" t="n">
        <x:f>'Price History'!G23</x:f>
        <x:v>3.78</x:v>
      </x:c>
      <x:c r="H242" s="23" t="n">
        <x:f>'Price History'!H23</x:f>
        <x:v>1117300</x:v>
      </x:c>
      <x:c r="I242" s="24" t="n">
        <x:f>'Price History'!I23</x:f>
        <x:v>971.87</x:v>
      </x:c>
      <x:c r="J242" s="23" t="n">
        <x:f>'Price History'!J23</x:f>
        <x:v>257108828</x:v>
      </x:c>
      <x:c r="K242" s="25">
        <x:f t="shared" si="44"/>
        <x:v>-7.8740157480315931E-3</x:v>
      </x:c>
      <x:c r="L242" s="25">
        <x:f t="shared" si="45"/>
        <x:v>7.8740157480315931E-3</x:v>
      </x:c>
      <x:c r="M242" s="22">
        <x:f t="shared" si="36"/>
        <x:v>8.5000000000000409E-2</x:v>
      </x:c>
      <x:c r="N242" s="22">
        <x:f t="shared" si="46"/>
        <x:v>3.7085000000000008</x:v>
      </x:c>
      <x:c r="O242" s="22">
        <x:f t="shared" si="35"/>
        <x:v>3.5316000000000014</x:v>
      </x:c>
      <x:c r="P242" s="22" t="n">
        <x:f>MAX($G$10:G242)</x:f>
        <x:v>5.63</x:v>
      </x:c>
      <x:c r="Q242" s="25">
        <x:f t="shared" si="37"/>
        <x:v>-0.32859680284191828</x:v>
      </x:c>
      <x:c r="R242" s="24">
        <x:f t="shared" si="38"/>
        <x:v>971.87136983999994</x:v>
      </x:c>
      <x:c r="S242" s="26">
        <x:f t="shared" si="39"/>
        <x:v>-1.3698399999384492E-3</x:v>
      </x:c>
      <x:c r="T242" s="27">
        <x:f t="shared" si="40"/>
        <x:v>81.995661605206067</x:v>
      </x:c>
      <x:c r="U242" s="27">
        <x:f t="shared" si="41"/>
        <x:v>98.68140530637946</x:v>
      </x:c>
      <x:c r="V242" s="27">
        <x:f t="shared" si="42"/>
        <x:v>80.914320919815836</x:v>
      </x:c>
      <x:c r="W242" s="26">
        <x:f t="shared" si="43"/>
        <x:v>1.3698399999384492E-3</x:v>
      </x:c>
    </x:row>
    <x:row r="243">
      <x:c r="A243" s="21" t="n">
        <x:f>DATE(VALUE(RIGHT('Price History'!C22,4)),VALUE(MID('Price History'!C22,4,2)),VALUE(LEFT('Price History'!C22,2)))</x:f>
        <x:v>46174</x:v>
      </x:c>
      <x:c r="B243" s="14" t="str">
        <x:f>'Price History'!A22</x:f>
        <x:v>IPH</x:v>
      </x:c>
      <x:c r="C243" s="14" t="str">
        <x:f>'Price History'!B22</x:f>
        <x:v>IPH Limited</x:v>
      </x:c>
      <x:c r="D243" s="22" t="n">
        <x:f>'Price History'!D22</x:f>
        <x:v>3.79</x:v>
      </x:c>
      <x:c r="E243" s="22" t="n">
        <x:f>'Price History'!E22</x:f>
        <x:v>3.85</x:v>
      </x:c>
      <x:c r="F243" s="22" t="n">
        <x:f>'Price History'!F22</x:f>
        <x:v>3.77</x:v>
      </x:c>
      <x:c r="G243" s="22" t="n">
        <x:f>'Price History'!G22</x:f>
        <x:v>3.85</x:v>
      </x:c>
      <x:c r="H243" s="23" t="n">
        <x:f>'Price History'!H22</x:f>
        <x:v>842718</x:v>
      </x:c>
      <x:c r="I243" s="24" t="n">
        <x:f>'Price History'!I22</x:f>
        <x:v>989.87</x:v>
      </x:c>
      <x:c r="J243" s="23" t="n">
        <x:f>'Price History'!J22</x:f>
        <x:v>257108828</x:v>
      </x:c>
      <x:c r="K243" s="25">
        <x:f t="shared" si="44"/>
        <x:v>1.8518518518518601E-2</x:v>
      </x:c>
      <x:c r="L243" s="25">
        <x:f t="shared" si="45"/>
        <x:v>1.8518518518518601E-2</x:v>
      </x:c>
      <x:c r="M243" s="22">
        <x:f t="shared" si="36"/>
        <x:v>8.0000000000000071E-2</x:v>
      </x:c>
      <x:c r="N243" s="22">
        <x:f t="shared" si="46"/>
        <x:v>3.7170000000000001</x:v>
      </x:c>
      <x:c r="O243" s="22">
        <x:f t="shared" si="35"/>
        <x:v>3.5424000000000011</x:v>
      </x:c>
      <x:c r="P243" s="22" t="n">
        <x:f>MAX($G$10:G243)</x:f>
        <x:v>5.63</x:v>
      </x:c>
      <x:c r="Q243" s="25">
        <x:f t="shared" si="37"/>
        <x:v>-0.31616341030195383</x:v>
      </x:c>
      <x:c r="R243" s="24">
        <x:f t="shared" si="38"/>
        <x:v>989.86898780000013</x:v>
      </x:c>
      <x:c r="S243" s="26">
        <x:f t="shared" si="39"/>
        <x:v>1.012199999877339E-3</x:v>
      </x:c>
      <x:c r="T243" s="27">
        <x:f t="shared" si="40"/>
        <x:v>83.514099783080255</x:v>
      </x:c>
      <x:c r="U243" s="27">
        <x:f t="shared" si="41"/>
        <x:v>98.68140530637946</x:v>
      </x:c>
      <x:c r="V243" s="27">
        <x:f t="shared" si="42"/>
        <x:v>82.412934702067261</x:v>
      </x:c>
      <x:c r="W243" s="26">
        <x:f t="shared" si="43"/>
        <x:v>1.012199999877339E-3</x:v>
      </x:c>
    </x:row>
    <x:row r="244">
      <x:c r="A244" s="21" t="n">
        <x:f>DATE(VALUE(RIGHT('Price History'!C21,4)),VALUE(MID('Price History'!C21,4,2)),VALUE(LEFT('Price History'!C21,2)))</x:f>
        <x:v>46175</x:v>
      </x:c>
      <x:c r="B244" s="14" t="str">
        <x:f>'Price History'!A21</x:f>
        <x:v>IPH</x:v>
      </x:c>
      <x:c r="C244" s="14" t="str">
        <x:f>'Price History'!B21</x:f>
        <x:v>IPH Limited</x:v>
      </x:c>
      <x:c r="D244" s="22" t="n">
        <x:f>'Price History'!D21</x:f>
        <x:v>3.8</x:v>
      </x:c>
      <x:c r="E244" s="22" t="n">
        <x:f>'Price History'!E21</x:f>
        <x:v>3.93</x:v>
      </x:c>
      <x:c r="F244" s="22" t="n">
        <x:f>'Price History'!F21</x:f>
        <x:v>3.725</x:v>
      </x:c>
      <x:c r="G244" s="22" t="n">
        <x:f>'Price History'!G21</x:f>
        <x:v>3.88</x:v>
      </x:c>
      <x:c r="H244" s="23" t="n">
        <x:f>'Price History'!H21</x:f>
        <x:v>2471626</x:v>
      </x:c>
      <x:c r="I244" s="24" t="n">
        <x:f>'Price History'!I21</x:f>
        <x:v>997.58</x:v>
      </x:c>
      <x:c r="J244" s="23" t="n">
        <x:f>'Price History'!J21</x:f>
        <x:v>257108828</x:v>
      </x:c>
      <x:c r="K244" s="25">
        <x:f t="shared" si="44"/>
        <x:v>7.7922077922076838E-3</x:v>
      </x:c>
      <x:c r="L244" s="25">
        <x:f t="shared" si="45"/>
        <x:v>7.7922077922076838E-3</x:v>
      </x:c>
      <x:c r="M244" s="22">
        <x:f t="shared" si="36"/>
        <x:v>0.20500000000000007</x:v>
      </x:c>
      <x:c r="N244" s="22">
        <x:f t="shared" si="46"/>
        <x:v>3.7244999999999999</x:v>
      </x:c>
      <x:c r="O244" s="22">
        <x:f t="shared" si="35"/>
        <x:v>3.5548000000000006</x:v>
      </x:c>
      <x:c r="P244" s="22" t="n">
        <x:f>MAX($G$10:G244)</x:f>
        <x:v>5.63</x:v>
      </x:c>
      <x:c r="Q244" s="25">
        <x:f t="shared" si="37"/>
        <x:v>-0.31083481349911191</x:v>
      </x:c>
      <x:c r="R244" s="24">
        <x:f t="shared" si="38"/>
        <x:v>997.58225263999998</x:v>
      </x:c>
      <x:c r="S244" s="26">
        <x:f t="shared" si="39"/>
        <x:v>-2.2526399999378555E-3</x:v>
      </x:c>
      <x:c r="T244" s="27">
        <x:f t="shared" si="40"/>
        <x:v>84.164859002169194</x:v>
      </x:c>
      <x:c r="U244" s="27">
        <x:f t="shared" si="41"/>
        <x:v>98.68140530637946</x:v>
      </x:c>
      <x:c r="V244" s="27">
        <x:f t="shared" si="42"/>
        <x:v>83.054840938798293</x:v>
      </x:c>
      <x:c r="W244" s="26">
        <x:f t="shared" si="43"/>
        <x:v>2.2526399999378555E-3</x:v>
      </x:c>
    </x:row>
    <x:row r="245">
      <x:c r="A245" s="21" t="n">
        <x:f>DATE(VALUE(RIGHT('Price History'!C20,4)),VALUE(MID('Price History'!C20,4,2)),VALUE(LEFT('Price History'!C20,2)))</x:f>
        <x:v>46176</x:v>
      </x:c>
      <x:c r="B245" s="14" t="str">
        <x:f>'Price History'!A20</x:f>
        <x:v>IPH</x:v>
      </x:c>
      <x:c r="C245" s="14" t="str">
        <x:f>'Price History'!B20</x:f>
        <x:v>IPH Limited</x:v>
      </x:c>
      <x:c r="D245" s="22" t="n">
        <x:f>'Price History'!D20</x:f>
        <x:v>3.85</x:v>
      </x:c>
      <x:c r="E245" s="22" t="n">
        <x:f>'Price History'!E20</x:f>
        <x:v>3.9</x:v>
      </x:c>
      <x:c r="F245" s="22" t="n">
        <x:f>'Price History'!F20</x:f>
        <x:v>3.76</x:v>
      </x:c>
      <x:c r="G245" s="22" t="n">
        <x:f>'Price History'!G20</x:f>
        <x:v>3.89</x:v>
      </x:c>
      <x:c r="H245" s="23" t="n">
        <x:f>'Price History'!H20</x:f>
        <x:v>1377946</x:v>
      </x:c>
      <x:c r="I245" s="24" t="n">
        <x:f>'Price History'!I20</x:f>
        <x:v>1000.15</x:v>
      </x:c>
      <x:c r="J245" s="23" t="n">
        <x:f>'Price History'!J20</x:f>
        <x:v>257108828</x:v>
      </x:c>
      <x:c r="K245" s="25">
        <x:f t="shared" si="44"/>
        <x:v>2.5773195876288568E-3</x:v>
      </x:c>
      <x:c r="L245" s="25">
        <x:f t="shared" si="45"/>
        <x:v>2.5773195876288568E-3</x:v>
      </x:c>
      <x:c r="M245" s="22">
        <x:f t="shared" si="36"/>
        <x:v>0.14000000000000012</x:v>
      </x:c>
      <x:c r="N245" s="22">
        <x:f t="shared" si="46"/>
        <x:v>3.7275</x:v>
      </x:c>
      <x:c r="O245" s="22">
        <x:f t="shared" si="35"/>
        <x:v>3.5678000000000001</x:v>
      </x:c>
      <x:c r="P245" s="22" t="n">
        <x:f>MAX($G$10:G245)</x:f>
        <x:v>5.63</x:v>
      </x:c>
      <x:c r="Q245" s="25">
        <x:f t="shared" si="37"/>
        <x:v>-0.30905861456483119</x:v>
      </x:c>
      <x:c r="R245" s="24">
        <x:f t="shared" si="38"/>
        <x:v>1000.1533409200001</x:v>
      </x:c>
      <x:c r="S245" s="26">
        <x:f t="shared" si="39"/>
        <x:v>-3.3409200001415229E-3</x:v>
      </x:c>
      <x:c r="T245" s="27">
        <x:f t="shared" si="40"/>
        <x:v>84.381778741865503</x:v>
      </x:c>
      <x:c r="U245" s="27">
        <x:f t="shared" si="41"/>
        <x:v>98.68140530637946</x:v>
      </x:c>
      <x:c r="V245" s="27">
        <x:f t="shared" si="42"/>
        <x:v>83.268809684375285</x:v>
      </x:c>
      <x:c r="W245" s="26">
        <x:f t="shared" si="43"/>
        <x:v>3.3409200001415229E-3</x:v>
      </x:c>
    </x:row>
    <x:row r="246">
      <x:c r="A246" s="21" t="n">
        <x:f>DATE(VALUE(RIGHT('Price History'!C19,4)),VALUE(MID('Price History'!C19,4,2)),VALUE(LEFT('Price History'!C19,2)))</x:f>
        <x:v>46177</x:v>
      </x:c>
      <x:c r="B246" s="14" t="str">
        <x:f>'Price History'!A19</x:f>
        <x:v>IPH</x:v>
      </x:c>
      <x:c r="C246" s="14" t="str">
        <x:f>'Price History'!B19</x:f>
        <x:v>IPH Limited</x:v>
      </x:c>
      <x:c r="D246" s="22" t="n">
        <x:f>'Price History'!D19</x:f>
        <x:v>3.88</x:v>
      </x:c>
      <x:c r="E246" s="22" t="n">
        <x:f>'Price History'!E19</x:f>
        <x:v>3.97</x:v>
      </x:c>
      <x:c r="F246" s="22" t="n">
        <x:f>'Price History'!F19</x:f>
        <x:v>3.87</x:v>
      </x:c>
      <x:c r="G246" s="22" t="n">
        <x:f>'Price History'!G19</x:f>
        <x:v>3.96</x:v>
      </x:c>
      <x:c r="H246" s="23" t="n">
        <x:f>'Price History'!H19</x:f>
        <x:v>1137883</x:v>
      </x:c>
      <x:c r="I246" s="24" t="n">
        <x:f>'Price History'!I19</x:f>
        <x:v>1018.15</x:v>
      </x:c>
      <x:c r="J246" s="23" t="n">
        <x:f>'Price History'!J19</x:f>
        <x:v>257108828</x:v>
      </x:c>
      <x:c r="K246" s="25">
        <x:f t="shared" si="44"/>
        <x:v>1.799485861182526E-2</x:v>
      </x:c>
      <x:c r="L246" s="25">
        <x:f t="shared" si="45"/>
        <x:v>1.799485861182526E-2</x:v>
      </x:c>
      <x:c r="M246" s="22">
        <x:f t="shared" si="36"/>
        <x:v>0.10000000000000009</x:v>
      </x:c>
      <x:c r="N246" s="22">
        <x:f t="shared" si="46"/>
        <x:v>3.7339999999999995</x:v>
      </x:c>
      <x:c r="O246" s="22">
        <x:f t="shared" si="35"/>
        <x:v>3.5830000000000002</x:v>
      </x:c>
      <x:c r="P246" s="22" t="n">
        <x:f>MAX($G$10:G246)</x:f>
        <x:v>5.63</x:v>
      </x:c>
      <x:c r="Q246" s="25">
        <x:f t="shared" si="37"/>
        <x:v>-0.29662522202486674</x:v>
      </x:c>
      <x:c r="R246" s="24">
        <x:f t="shared" si="38"/>
        <x:v>1018.15095888</x:v>
      </x:c>
      <x:c r="S246" s="26">
        <x:f t="shared" si="39"/>
        <x:v>-9.5887999998467421E-4</x:v>
      </x:c>
      <x:c r="T246" s="27">
        <x:f t="shared" si="40"/>
        <x:v>85.900216919739691</x:v>
      </x:c>
      <x:c r="U246" s="27">
        <x:f t="shared" si="41"/>
        <x:v>98.68140530637946</x:v>
      </x:c>
      <x:c r="V246" s="27">
        <x:f t="shared" si="42"/>
        <x:v>84.76742346662671</x:v>
      </x:c>
      <x:c r="W246" s="26">
        <x:f t="shared" si="43"/>
        <x:v>9.5887999998467421E-4</x:v>
      </x:c>
    </x:row>
    <x:row r="247">
      <x:c r="A247" s="21" t="n">
        <x:f>DATE(VALUE(RIGHT('Price History'!C18,4)),VALUE(MID('Price History'!C18,4,2)),VALUE(LEFT('Price History'!C18,2)))</x:f>
        <x:v>46178</x:v>
      </x:c>
      <x:c r="B247" s="14" t="str">
        <x:f>'Price History'!A18</x:f>
        <x:v>IPH</x:v>
      </x:c>
      <x:c r="C247" s="14" t="str">
        <x:f>'Price History'!B18</x:f>
        <x:v>IPH Limited</x:v>
      </x:c>
      <x:c r="D247" s="22" t="n">
        <x:f>'Price History'!D18</x:f>
        <x:v>4</x:v>
      </x:c>
      <x:c r="E247" s="22" t="n">
        <x:f>'Price History'!E18</x:f>
        <x:v>4.07</x:v>
      </x:c>
      <x:c r="F247" s="22" t="n">
        <x:f>'Price History'!F18</x:f>
        <x:v>3.97</x:v>
      </x:c>
      <x:c r="G247" s="22" t="n">
        <x:f>'Price History'!G18</x:f>
        <x:v>4.04</x:v>
      </x:c>
      <x:c r="H247" s="23" t="n">
        <x:f>'Price History'!H18</x:f>
        <x:v>1100861</x:v>
      </x:c>
      <x:c r="I247" s="24" t="n">
        <x:f>'Price History'!I18</x:f>
        <x:v>1038.72</x:v>
      </x:c>
      <x:c r="J247" s="23" t="n">
        <x:f>'Price History'!J18</x:f>
        <x:v>257108828</x:v>
      </x:c>
      <x:c r="K247" s="25">
        <x:f t="shared" si="44"/>
        <x:v>2.020202020202011E-2</x:v>
      </x:c>
      <x:c r="L247" s="25">
        <x:f t="shared" si="45"/>
        <x:v>2.020202020202011E-2</x:v>
      </x:c>
      <x:c r="M247" s="22">
        <x:f t="shared" si="36"/>
        <x:v>0.10000000000000009</x:v>
      </x:c>
      <x:c r="N247" s="22">
        <x:f t="shared" si="46"/>
        <x:v>3.7490000000000001</x:v>
      </x:c>
      <x:c r="O247" s="22">
        <x:f t="shared" si="35"/>
        <x:v>3.5990000000000002</x:v>
      </x:c>
      <x:c r="P247" s="22" t="n">
        <x:f>MAX($G$10:G247)</x:f>
        <x:v>5.63</x:v>
      </x:c>
      <x:c r="Q247" s="25">
        <x:f t="shared" si="37"/>
        <x:v>-0.28241563055062169</x:v>
      </x:c>
      <x:c r="R247" s="24">
        <x:f t="shared" si="38"/>
        <x:v>1038.7196651199999</x:v>
      </x:c>
      <x:c r="S247" s="26">
        <x:f t="shared" si="39"/>
        <x:v>3.3488000008219387E-4</x:v>
      </x:c>
      <x:c r="T247" s="27">
        <x:f t="shared" si="40"/>
        <x:v>87.635574837310187</x:v>
      </x:c>
      <x:c r="U247" s="27">
        <x:f t="shared" si="41"/>
        <x:v>98.68140530637946</x:v>
      </x:c>
      <x:c r="V247" s="27">
        <x:f t="shared" si="42"/>
        <x:v>86.480005994455126</x:v>
      </x:c>
      <x:c r="W247" s="26">
        <x:f t="shared" si="43"/>
        <x:v>3.3488000008219387E-4</x:v>
      </x:c>
    </x:row>
    <x:row r="248">
      <x:c r="A248" s="21" t="n">
        <x:f>DATE(VALUE(RIGHT('Price History'!C17,4)),VALUE(MID('Price History'!C17,4,2)),VALUE(LEFT('Price History'!C17,2)))</x:f>
        <x:v>46182</x:v>
      </x:c>
      <x:c r="B248" s="14" t="str">
        <x:f>'Price History'!A17</x:f>
        <x:v>IPH</x:v>
      </x:c>
      <x:c r="C248" s="14" t="str">
        <x:f>'Price History'!B17</x:f>
        <x:v>IPH Limited</x:v>
      </x:c>
      <x:c r="D248" s="22" t="n">
        <x:f>'Price History'!D17</x:f>
        <x:v>4</x:v>
      </x:c>
      <x:c r="E248" s="22" t="n">
        <x:f>'Price History'!E17</x:f>
        <x:v>4.11</x:v>
      </x:c>
      <x:c r="F248" s="22" t="n">
        <x:f>'Price History'!F17</x:f>
        <x:v>3.92</x:v>
      </x:c>
      <x:c r="G248" s="22" t="n">
        <x:f>'Price History'!G17</x:f>
        <x:v>4.02</x:v>
      </x:c>
      <x:c r="H248" s="23" t="n">
        <x:f>'Price History'!H17</x:f>
        <x:v>3002741</x:v>
      </x:c>
      <x:c r="I248" s="24" t="n">
        <x:f>'Price History'!I17</x:f>
        <x:v>1033.58</x:v>
      </x:c>
      <x:c r="J248" s="23" t="n">
        <x:f>'Price History'!J17</x:f>
        <x:v>257108828</x:v>
      </x:c>
      <x:c r="K248" s="25">
        <x:f t="shared" si="44"/>
        <x:v>-4.9504950495050659E-3</x:v>
      </x:c>
      <x:c r="L248" s="25">
        <x:f t="shared" si="45"/>
        <x:v>4.9504950495050659E-3</x:v>
      </x:c>
      <x:c r="M248" s="22">
        <x:f t="shared" si="36"/>
        <x:v>0.19000000000000039</x:v>
      </x:c>
      <x:c r="N248" s="22">
        <x:f t="shared" si="46"/>
        <x:v>3.7615000000000003</x:v>
      </x:c>
      <x:c r="O248" s="22">
        <x:f t="shared" si="35"/>
        <x:v>3.6156000000000001</x:v>
      </x:c>
      <x:c r="P248" s="22" t="n">
        <x:f>MAX($G$10:G248)</x:f>
        <x:v>5.63</x:v>
      </x:c>
      <x:c r="Q248" s="25">
        <x:f t="shared" si="37"/>
        <x:v>-0.28596802841918301</x:v>
      </x:c>
      <x:c r="R248" s="24">
        <x:f t="shared" si="38"/>
        <x:v>1033.5774885599999</x:v>
      </x:c>
      <x:c r="S248" s="26">
        <x:f t="shared" si="39"/>
        <x:v>2.5114400000347814E-3</x:v>
      </x:c>
      <x:c r="T248" s="27">
        <x:f t="shared" si="40"/>
        <x:v>87.201735357917556</x:v>
      </x:c>
      <x:c r="U248" s="27">
        <x:f t="shared" si="41"/>
        <x:v>98.68140530637946</x:v>
      </x:c>
      <x:c r="V248" s="27">
        <x:f t="shared" si="42"/>
        <x:v>86.052068503301115</x:v>
      </x:c>
      <x:c r="W248" s="26">
        <x:f t="shared" si="43"/>
        <x:v>2.5114400000347814E-3</x:v>
      </x:c>
    </x:row>
    <x:row r="249">
      <x:c r="A249" s="21" t="n">
        <x:f>DATE(VALUE(RIGHT('Price History'!C16,4)),VALUE(MID('Price History'!C16,4,2)),VALUE(LEFT('Price History'!C16,2)))</x:f>
        <x:v>46183</x:v>
      </x:c>
      <x:c r="B249" s="14" t="str">
        <x:f>'Price History'!A16</x:f>
        <x:v>IPH</x:v>
      </x:c>
      <x:c r="C249" s="14" t="str">
        <x:f>'Price History'!B16</x:f>
        <x:v>IPH Limited</x:v>
      </x:c>
      <x:c r="D249" s="22" t="n">
        <x:f>'Price History'!D16</x:f>
        <x:v>4.07</x:v>
      </x:c>
      <x:c r="E249" s="22" t="n">
        <x:f>'Price History'!E16</x:f>
        <x:v>4.17</x:v>
      </x:c>
      <x:c r="F249" s="22" t="n">
        <x:f>'Price History'!F16</x:f>
        <x:v>4.02</x:v>
      </x:c>
      <x:c r="G249" s="22" t="n">
        <x:f>'Price History'!G16</x:f>
        <x:v>4.17</x:v>
      </x:c>
      <x:c r="H249" s="23" t="n">
        <x:f>'Price History'!H16</x:f>
        <x:v>2083065</x:v>
      </x:c>
      <x:c r="I249" s="24" t="n">
        <x:f>'Price History'!I16</x:f>
        <x:v>1072.14</x:v>
      </x:c>
      <x:c r="J249" s="23" t="n">
        <x:f>'Price History'!J16</x:f>
        <x:v>257108828</x:v>
      </x:c>
      <x:c r="K249" s="25">
        <x:f t="shared" si="44"/>
        <x:v>3.7313432835820892E-2</x:v>
      </x:c>
      <x:c r="L249" s="25">
        <x:f t="shared" si="45"/>
        <x:v>3.7313432835820892E-2</x:v>
      </x:c>
      <x:c r="M249" s="22">
        <x:f t="shared" si="36"/>
        <x:v>0.15000000000000036</x:v>
      </x:c>
      <x:c r="N249" s="22">
        <x:f t="shared" si="46"/>
        <x:v>3.7910000000000004</x:v>
      </x:c>
      <x:c r="O249" s="22">
        <x:f t="shared" si="35"/>
        <x:v>3.6342000000000003</x:v>
      </x:c>
      <x:c r="P249" s="22" t="n">
        <x:f>MAX($G$10:G249)</x:f>
        <x:v>5.63</x:v>
      </x:c>
      <x:c r="Q249" s="25">
        <x:f t="shared" si="37"/>
        <x:v>-0.25932504440497339</x:v>
      </x:c>
      <x:c r="R249" s="24">
        <x:f t="shared" si="38"/>
        <x:v>1072.1438127599999</x:v>
      </x:c>
      <x:c r="S249" s="26">
        <x:f t="shared" si="39"/>
        <x:v>-3.8127599998460937E-3</x:v>
      </x:c>
      <x:c r="T249" s="27">
        <x:f t="shared" si="40"/>
        <x:v>90.455531453362255</x:v>
      </x:c>
      <x:c r="U249" s="27">
        <x:f t="shared" si="41"/>
        <x:v>98.68140530637946</x:v>
      </x:c>
      <x:c r="V249" s="27">
        <x:f t="shared" si="42"/>
        <x:v>89.262432250168615</x:v>
      </x:c>
      <x:c r="W249" s="26">
        <x:f t="shared" si="43"/>
        <x:v>3.8127599998460937E-3</x:v>
      </x:c>
    </x:row>
    <x:row r="250">
      <x:c r="A250" s="21" t="n">
        <x:f>DATE(VALUE(RIGHT('Price History'!C15,4)),VALUE(MID('Price History'!C15,4,2)),VALUE(LEFT('Price History'!C15,2)))</x:f>
        <x:v>46184</x:v>
      </x:c>
      <x:c r="B250" s="14" t="str">
        <x:f>'Price History'!A15</x:f>
        <x:v>IPH</x:v>
      </x:c>
      <x:c r="C250" s="14" t="str">
        <x:f>'Price History'!B15</x:f>
        <x:v>IPH Limited</x:v>
      </x:c>
      <x:c r="D250" s="22" t="n">
        <x:f>'Price History'!D15</x:f>
        <x:v>4.15</x:v>
      </x:c>
      <x:c r="E250" s="22" t="n">
        <x:f>'Price History'!E15</x:f>
        <x:v>4.33</x:v>
      </x:c>
      <x:c r="F250" s="22" t="n">
        <x:f>'Price History'!F15</x:f>
        <x:v>4.14</x:v>
      </x:c>
      <x:c r="G250" s="22" t="n">
        <x:f>'Price History'!G15</x:f>
        <x:v>4.24</x:v>
      </x:c>
      <x:c r="H250" s="23" t="n">
        <x:f>'Price History'!H15</x:f>
        <x:v>2700979</x:v>
      </x:c>
      <x:c r="I250" s="24" t="n">
        <x:f>'Price History'!I15</x:f>
        <x:v>1090.14</x:v>
      </x:c>
      <x:c r="J250" s="23" t="n">
        <x:f>'Price History'!J15</x:f>
        <x:v>257108828</x:v>
      </x:c>
      <x:c r="K250" s="25">
        <x:f t="shared" si="44"/>
        <x:v>1.6786570743405393E-2</x:v>
      </x:c>
      <x:c r="L250" s="25">
        <x:f t="shared" si="45"/>
        <x:v>1.6786570743405393E-2</x:v>
      </x:c>
      <x:c r="M250" s="22">
        <x:f t="shared" si="36"/>
        <x:v>0.19000000000000039</x:v>
      </x:c>
      <x:c r="N250" s="22">
        <x:f t="shared" si="46"/>
        <x:v>3.8255000000000003</x:v>
      </x:c>
      <x:c r="O250" s="22">
        <x:f t="shared" si="35"/>
        <x:v>3.6548000000000003</x:v>
      </x:c>
      <x:c r="P250" s="22" t="n">
        <x:f>MAX($G$10:G250)</x:f>
        <x:v>5.63</x:v>
      </x:c>
      <x:c r="Q250" s="25">
        <x:f t="shared" si="37"/>
        <x:v>-0.24689165186500883</x:v>
      </x:c>
      <x:c r="R250" s="24">
        <x:f t="shared" si="38"/>
        <x:v>1090.14143072</x:v>
      </x:c>
      <x:c r="S250" s="26">
        <x:f t="shared" si="39"/>
        <x:v>-1.4307199999166187E-3</x:v>
      </x:c>
      <x:c r="T250" s="27">
        <x:f t="shared" si="40"/>
        <x:v>91.973969631236443</x:v>
      </x:c>
      <x:c r="U250" s="27">
        <x:f t="shared" si="41"/>
        <x:v>98.68140530637946</x:v>
      </x:c>
      <x:c r="V250" s="27">
        <x:f t="shared" si="42"/>
        <x:v>90.761046032420026</x:v>
      </x:c>
      <x:c r="W250" s="26">
        <x:f t="shared" si="43"/>
        <x:v>1.4307199999166187E-3</x:v>
      </x:c>
    </x:row>
    <x:row r="251">
      <x:c r="A251" s="21" t="n">
        <x:f>DATE(VALUE(RIGHT('Price History'!C14,4)),VALUE(MID('Price History'!C14,4,2)),VALUE(LEFT('Price History'!C14,2)))</x:f>
        <x:v>46185</x:v>
      </x:c>
      <x:c r="B251" s="14" t="str">
        <x:f>'Price History'!A14</x:f>
        <x:v>IPH</x:v>
      </x:c>
      <x:c r="C251" s="14" t="str">
        <x:f>'Price History'!B14</x:f>
        <x:v>IPH Limited</x:v>
      </x:c>
      <x:c r="D251" s="22" t="n">
        <x:f>'Price History'!D14</x:f>
        <x:v>4.28</x:v>
      </x:c>
      <x:c r="E251" s="22" t="n">
        <x:f>'Price History'!E14</x:f>
        <x:v>4.34</x:v>
      </x:c>
      <x:c r="F251" s="22" t="n">
        <x:f>'Price History'!F14</x:f>
        <x:v>4.23</x:v>
      </x:c>
      <x:c r="G251" s="22" t="n">
        <x:f>'Price History'!G14</x:f>
        <x:v>4.24</x:v>
      </x:c>
      <x:c r="H251" s="23" t="n">
        <x:f>'Price History'!H14</x:f>
        <x:v>1119309</x:v>
      </x:c>
      <x:c r="I251" s="24" t="n">
        <x:f>'Price History'!I14</x:f>
        <x:v>1090.14</x:v>
      </x:c>
      <x:c r="J251" s="23" t="n">
        <x:f>'Price History'!J14</x:f>
        <x:v>257108828</x:v>
      </x:c>
      <x:c r="K251" s="25">
        <x:f t="shared" si="44"/>
        <x:v>0</x:v>
      </x:c>
      <x:c r="L251" s="25">
        <x:f t="shared" si="45"/>
        <x:v>0</x:v>
      </x:c>
      <x:c r="M251" s="22">
        <x:f t="shared" si="36"/>
        <x:v>0.10999999999999943</x:v>
      </x:c>
      <x:c r="N251" s="22">
        <x:f t="shared" si="46"/>
        <x:v>3.8639999999999999</x:v>
      </x:c>
      <x:c r="O251" s="22" t="n">
        <x:f t="shared" ref="O251:O263" si="47">IF(COUNT(G202:G251)&lt;50,"",AVERAGE(G202:G251))</x:f>
        <x:v>3.6744000000000003</x:v>
      </x:c>
      <x:c r="P251" s="22" t="n">
        <x:f>MAX($G$10:G251)</x:f>
        <x:v>5.63</x:v>
      </x:c>
      <x:c r="Q251" s="25">
        <x:f t="shared" si="37"/>
        <x:v>-0.24689165186500883</x:v>
      </x:c>
      <x:c r="R251" s="24">
        <x:f t="shared" si="38"/>
        <x:v>1090.14143072</x:v>
      </x:c>
      <x:c r="S251" s="26">
        <x:f t="shared" si="39"/>
        <x:v>-1.4307199999166187E-3</x:v>
      </x:c>
      <x:c r="T251" s="27">
        <x:f t="shared" si="40"/>
        <x:v>91.973969631236443</x:v>
      </x:c>
      <x:c r="U251" s="27">
        <x:f t="shared" si="41"/>
        <x:v>98.68140530637946</x:v>
      </x:c>
      <x:c r="V251" s="27">
        <x:f t="shared" si="42"/>
        <x:v>90.761046032420026</x:v>
      </x:c>
      <x:c r="W251" s="26">
        <x:f t="shared" si="43"/>
        <x:v>1.4307199999166187E-3</x:v>
      </x:c>
    </x:row>
    <x:row r="252">
      <x:c r="A252" s="21" t="n">
        <x:f>DATE(VALUE(RIGHT('Price History'!C13,4)),VALUE(MID('Price History'!C13,4,2)),VALUE(LEFT('Price History'!C13,2)))</x:f>
        <x:v>46188</x:v>
      </x:c>
      <x:c r="B252" s="14" t="str">
        <x:f>'Price History'!A13</x:f>
        <x:v>IPH</x:v>
      </x:c>
      <x:c r="C252" s="14" t="str">
        <x:f>'Price History'!B13</x:f>
        <x:v>IPH Limited</x:v>
      </x:c>
      <x:c r="D252" s="22" t="n">
        <x:f>'Price History'!D13</x:f>
        <x:v>4.26</x:v>
      </x:c>
      <x:c r="E252" s="22" t="n">
        <x:f>'Price History'!E13</x:f>
        <x:v>4.3</x:v>
      </x:c>
      <x:c r="F252" s="22" t="n">
        <x:f>'Price History'!F13</x:f>
        <x:v>4.18</x:v>
      </x:c>
      <x:c r="G252" s="22" t="n">
        <x:f>'Price History'!G13</x:f>
        <x:v>4.24</x:v>
      </x:c>
      <x:c r="H252" s="23" t="n">
        <x:f>'Price History'!H13</x:f>
        <x:v>2602363</x:v>
      </x:c>
      <x:c r="I252" s="24" t="n">
        <x:f>'Price History'!I13</x:f>
        <x:v>1086.68</x:v>
      </x:c>
      <x:c r="J252" s="23" t="n">
        <x:f>'Price History'!J13</x:f>
        <x:v>256293158</x:v>
      </x:c>
      <x:c r="K252" s="25">
        <x:f t="shared" si="44"/>
        <x:v>0</x:v>
      </x:c>
      <x:c r="L252" s="25">
        <x:f t="shared" si="45"/>
        <x:v>0</x:v>
      </x:c>
      <x:c r="M252" s="22">
        <x:f t="shared" si="36"/>
        <x:v>0.12000000000000011</x:v>
      </x:c>
      <x:c r="N252" s="22">
        <x:f t="shared" si="46"/>
        <x:v>3.8999999999999995</x:v>
      </x:c>
      <x:c r="O252" s="22">
        <x:f t="shared" si="47"/>
        <x:v>3.6916000000000007</x:v>
      </x:c>
      <x:c r="P252" s="22" t="n">
        <x:f>MAX($G$10:G252)</x:f>
        <x:v>5.63</x:v>
      </x:c>
      <x:c r="Q252" s="25">
        <x:f t="shared" si="37"/>
        <x:v>-0.24689165186500883</x:v>
      </x:c>
      <x:c r="R252" s="24">
        <x:f t="shared" si="38"/>
        <x:v>1086.6829899200002</x:v>
      </x:c>
      <x:c r="S252" s="26">
        <x:f t="shared" si="39"/>
        <x:v>-2.989920000118218E-3</x:v>
      </x:c>
      <x:c r="T252" s="27">
        <x:f t="shared" si="40"/>
        <x:v>91.973969631236443</x:v>
      </x:c>
      <x:c r="U252" s="27">
        <x:f t="shared" si="41"/>
        <x:v>98.368341525207953</x:v>
      </x:c>
      <x:c r="V252" s="27">
        <x:f t="shared" si="42"/>
        <x:v>90.472979160942813</x:v>
      </x:c>
      <x:c r="W252" s="26">
        <x:f t="shared" si="43"/>
        <x:v>2.989920000118218E-3</x:v>
      </x:c>
    </x:row>
    <x:row r="253">
      <x:c r="A253" s="21" t="n">
        <x:f>DATE(VALUE(RIGHT('Price History'!C12,4)),VALUE(MID('Price History'!C12,4,2)),VALUE(LEFT('Price History'!C12,2)))</x:f>
        <x:v>46189</x:v>
      </x:c>
      <x:c r="B253" s="14" t="str">
        <x:f>'Price History'!A12</x:f>
        <x:v>IPH</x:v>
      </x:c>
      <x:c r="C253" s="14" t="str">
        <x:f>'Price History'!B12</x:f>
        <x:v>IPH Limited</x:v>
      </x:c>
      <x:c r="D253" s="22" t="n">
        <x:f>'Price History'!D12</x:f>
        <x:v>4.25</x:v>
      </x:c>
      <x:c r="E253" s="22" t="n">
        <x:f>'Price History'!E12</x:f>
        <x:v>4.25</x:v>
      </x:c>
      <x:c r="F253" s="22" t="n">
        <x:f>'Price History'!F12</x:f>
        <x:v>4.16</x:v>
      </x:c>
      <x:c r="G253" s="22" t="n">
        <x:f>'Price History'!G12</x:f>
        <x:v>4.18</x:v>
      </x:c>
      <x:c r="H253" s="23" t="n">
        <x:f>'Price History'!H12</x:f>
        <x:v>719818</x:v>
      </x:c>
      <x:c r="I253" s="24" t="n">
        <x:f>'Price History'!I12</x:f>
        <x:v>1071.31</x:v>
      </x:c>
      <x:c r="J253" s="23" t="n">
        <x:f>'Price History'!J12</x:f>
        <x:v>256293158</x:v>
      </x:c>
      <x:c r="K253" s="25">
        <x:f t="shared" si="44"/>
        <x:v>-1.4150943396226578E-2</x:v>
      </x:c>
      <x:c r="L253" s="25">
        <x:f t="shared" si="45"/>
        <x:v>1.4150943396226578E-2</x:v>
      </x:c>
      <x:c r="M253" s="22">
        <x:f t="shared" si="36"/>
        <x:v>8.9999999999999858E-2</x:v>
      </x:c>
      <x:c r="N253" s="22">
        <x:f t="shared" si="46"/>
        <x:v>3.9324999999999988</x:v>
      </x:c>
      <x:c r="O253" s="22">
        <x:f t="shared" si="47"/>
        <x:v>3.7094000000000005</x:v>
      </x:c>
      <x:c r="P253" s="22" t="n">
        <x:f>MAX($G$10:G253)</x:f>
        <x:v>5.63</x:v>
      </x:c>
      <x:c r="Q253" s="25">
        <x:f t="shared" si="37"/>
        <x:v>-0.25754884547069279</x:v>
      </x:c>
      <x:c r="R253" s="24">
        <x:f t="shared" si="38"/>
        <x:v>1071.3054004399999</x:v>
      </x:c>
      <x:c r="S253" s="26">
        <x:f t="shared" si="39"/>
        <x:v>4.5995600000878767E-3</x:v>
      </x:c>
      <x:c r="T253" s="27">
        <x:f t="shared" si="40"/>
        <x:v>90.672451193058549</x:v>
      </x:c>
      <x:c r="U253" s="27">
        <x:f t="shared" si="41"/>
        <x:v>98.368341525207953</x:v>
      </x:c>
      <x:c r="V253" s="27">
        <x:f t="shared" si="42"/>
        <x:v>89.193329503542557</x:v>
      </x:c>
      <x:c r="W253" s="26">
        <x:f t="shared" si="43"/>
        <x:v>4.5995600000878767E-3</x:v>
      </x:c>
    </x:row>
    <x:row r="254">
      <x:c r="A254" s="21" t="n">
        <x:f>DATE(VALUE(RIGHT('Price History'!C11,4)),VALUE(MID('Price History'!C11,4,2)),VALUE(LEFT('Price History'!C11,2)))</x:f>
        <x:v>46190</x:v>
      </x:c>
      <x:c r="B254" s="14" t="str">
        <x:f>'Price History'!A11</x:f>
        <x:v>IPH</x:v>
      </x:c>
      <x:c r="C254" s="14" t="str">
        <x:f>'Price History'!B11</x:f>
        <x:v>IPH Limited</x:v>
      </x:c>
      <x:c r="D254" s="22" t="n">
        <x:f>'Price History'!D11</x:f>
        <x:v>4.15</x:v>
      </x:c>
      <x:c r="E254" s="22" t="n">
        <x:f>'Price History'!E11</x:f>
        <x:v>4.25</x:v>
      </x:c>
      <x:c r="F254" s="22" t="n">
        <x:f>'Price History'!F11</x:f>
        <x:v>4.1</x:v>
      </x:c>
      <x:c r="G254" s="22" t="n">
        <x:f>'Price History'!G11</x:f>
        <x:v>4.21</x:v>
      </x:c>
      <x:c r="H254" s="23" t="n">
        <x:f>'Price History'!H11</x:f>
        <x:v>813263</x:v>
      </x:c>
      <x:c r="I254" s="24" t="n">
        <x:f>'Price History'!I11</x:f>
        <x:v>1078.99</x:v>
      </x:c>
      <x:c r="J254" s="23" t="n">
        <x:f>'Price History'!J11</x:f>
        <x:v>256293158</x:v>
      </x:c>
      <x:c r="K254" s="25">
        <x:f t="shared" si="44"/>
        <x:v>7.1770334928229484E-3</x:v>
      </x:c>
      <x:c r="L254" s="25">
        <x:f t="shared" si="45"/>
        <x:v>7.1770334928229484E-3</x:v>
      </x:c>
      <x:c r="M254" s="22">
        <x:f t="shared" si="36"/>
        <x:v>0.15000000000000036</x:v>
      </x:c>
      <x:c r="N254" s="22">
        <x:f t="shared" si="46"/>
        <x:v>3.9615</x:v>
      </x:c>
      <x:c r="O254" s="22">
        <x:f t="shared" si="47"/>
        <x:v>3.7266000000000008</x:v>
      </x:c>
      <x:c r="P254" s="22" t="n">
        <x:f>MAX($G$10:G254)</x:f>
        <x:v>5.63</x:v>
      </x:c>
      <x:c r="Q254" s="25">
        <x:f t="shared" si="37"/>
        <x:v>-0.25222024866785075</x:v>
      </x:c>
      <x:c r="R254" s="24">
        <x:f t="shared" si="38"/>
        <x:v>1078.9941951800001</x:v>
      </x:c>
      <x:c r="S254" s="26">
        <x:f t="shared" si="39"/>
        <x:v>-4.19518000012431E-3</x:v>
      </x:c>
      <x:c r="T254" s="27">
        <x:f t="shared" si="40"/>
        <x:v>91.323210412147489</x:v>
      </x:c>
      <x:c r="U254" s="27">
        <x:f t="shared" si="41"/>
        <x:v>98.368341525207953</x:v>
      </x:c>
      <x:c r="V254" s="27">
        <x:f t="shared" si="42"/>
        <x:v>89.832738050636507</x:v>
      </x:c>
      <x:c r="W254" s="26">
        <x:f t="shared" si="43"/>
        <x:v>4.19518000012431E-3</x:v>
      </x:c>
    </x:row>
    <x:row r="255">
      <x:c r="A255" s="21" t="n">
        <x:f>DATE(VALUE(RIGHT('Price History'!C10,4)),VALUE(MID('Price History'!C10,4,2)),VALUE(LEFT('Price History'!C10,2)))</x:f>
        <x:v>46191</x:v>
      </x:c>
      <x:c r="B255" s="14" t="str">
        <x:f>'Price History'!A10</x:f>
        <x:v>IPH</x:v>
      </x:c>
      <x:c r="C255" s="14" t="str">
        <x:f>'Price History'!B10</x:f>
        <x:v>IPH Limited</x:v>
      </x:c>
      <x:c r="D255" s="22" t="n">
        <x:f>'Price History'!D10</x:f>
        <x:v>4.22</x:v>
      </x:c>
      <x:c r="E255" s="22" t="n">
        <x:f>'Price History'!E10</x:f>
        <x:v>4.31</x:v>
      </x:c>
      <x:c r="F255" s="22" t="n">
        <x:f>'Price History'!F10</x:f>
        <x:v>4.16</x:v>
      </x:c>
      <x:c r="G255" s="22" t="n">
        <x:f>'Price History'!G10</x:f>
        <x:v>4.16</x:v>
      </x:c>
      <x:c r="H255" s="23" t="n">
        <x:f>'Price History'!H10</x:f>
        <x:v>1289058</x:v>
      </x:c>
      <x:c r="I255" s="24" t="n">
        <x:f>'Price History'!I10</x:f>
        <x:v>1066.18</x:v>
      </x:c>
      <x:c r="J255" s="23" t="n">
        <x:f>'Price History'!J10</x:f>
        <x:v>256293158</x:v>
      </x:c>
      <x:c r="K255" s="25">
        <x:f t="shared" si="44"/>
        <x:v>-1.187648456057E-2</x:v>
      </x:c>
      <x:c r="L255" s="25">
        <x:f t="shared" si="45"/>
        <x:v>1.187648456057E-2</x:v>
      </x:c>
      <x:c r="M255" s="22">
        <x:f t="shared" si="36"/>
        <x:v>0.14999999999999947</x:v>
      </x:c>
      <x:c r="N255" s="22">
        <x:f t="shared" si="46"/>
        <x:v>3.9884999999999997</x:v>
      </x:c>
      <x:c r="O255" s="22">
        <x:f t="shared" si="47"/>
        <x:v>3.7406000000000001</x:v>
      </x:c>
      <x:c r="P255" s="22" t="n">
        <x:f>MAX($G$10:G255)</x:f>
        <x:v>5.63</x:v>
      </x:c>
      <x:c r="Q255" s="25">
        <x:f t="shared" si="37"/>
        <x:v>-0.261101243339254</x:v>
      </x:c>
      <x:c r="R255" s="24">
        <x:f t="shared" si="38"/>
        <x:v>1066.1795372800002</x:v>
      </x:c>
      <x:c r="S255" s="26">
        <x:f t="shared" si="39"/>
        <x:v>4.6271999985947332E-4</x:v>
      </x:c>
      <x:c r="T255" s="27">
        <x:f t="shared" si="40"/>
        <x:v>90.238611713665932</x:v>
      </x:c>
      <x:c r="U255" s="27">
        <x:f t="shared" si="41"/>
        <x:v>98.368341525207953</x:v>
      </x:c>
      <x:c r="V255" s="27">
        <x:f t="shared" si="42"/>
        <x:v>88.766224575600916</x:v>
      </x:c>
      <x:c r="W255" s="26">
        <x:f t="shared" si="43"/>
        <x:v>4.6271999985947332E-4</x:v>
      </x:c>
    </x:row>
    <x:row r="256">
      <x:c r="A256" s="21" t="n">
        <x:f>DATE(VALUE(RIGHT('Price History'!C9,4)),VALUE(MID('Price History'!C9,4,2)),VALUE(LEFT('Price History'!C9,2)))</x:f>
        <x:v>46192</x:v>
      </x:c>
      <x:c r="B256" s="14" t="str">
        <x:f>'Price History'!A9</x:f>
        <x:v>IPH</x:v>
      </x:c>
      <x:c r="C256" s="14" t="str">
        <x:f>'Price History'!B9</x:f>
        <x:v>IPH Limited</x:v>
      </x:c>
      <x:c r="D256" s="22" t="n">
        <x:f>'Price History'!D9</x:f>
        <x:v>4.15</x:v>
      </x:c>
      <x:c r="E256" s="22" t="n">
        <x:f>'Price History'!E9</x:f>
        <x:v>4.2</x:v>
      </x:c>
      <x:c r="F256" s="22" t="n">
        <x:f>'Price History'!F9</x:f>
        <x:v>4.13</x:v>
      </x:c>
      <x:c r="G256" s="22" t="n">
        <x:f>'Price History'!G9</x:f>
        <x:v>4.19</x:v>
      </x:c>
      <x:c r="H256" s="23" t="n">
        <x:f>'Price History'!H9</x:f>
        <x:v>675533</x:v>
      </x:c>
      <x:c r="I256" s="24" t="n">
        <x:f>'Price History'!I9</x:f>
        <x:v>1073.87</x:v>
      </x:c>
      <x:c r="J256" s="23" t="n">
        <x:f>'Price History'!J9</x:f>
        <x:v>256293158</x:v>
      </x:c>
      <x:c r="K256" s="25">
        <x:f t="shared" si="44"/>
        <x:v>7.2115384615385469E-3</x:v>
      </x:c>
      <x:c r="L256" s="25">
        <x:f t="shared" si="45"/>
        <x:v>7.2115384615385469E-3</x:v>
      </x:c>
      <x:c r="M256" s="22">
        <x:f t="shared" si="36"/>
        <x:v>7.0000000000000284E-2</x:v>
      </x:c>
      <x:c r="N256" s="22">
        <x:f t="shared" si="46"/>
        <x:v>4.01</x:v>
      </x:c>
      <x:c r="O256" s="22">
        <x:f t="shared" si="47"/>
        <x:v>3.7563999999999997</x:v>
      </x:c>
      <x:c r="P256" s="22" t="n">
        <x:f>MAX($G$10:G256)</x:f>
        <x:v>5.63</x:v>
      </x:c>
      <x:c r="Q256" s="25">
        <x:f t="shared" si="37"/>
        <x:v>-0.25577264653641196</x:v>
      </x:c>
      <x:c r="R256" s="24">
        <x:f t="shared" si="38"/>
        <x:v>1073.86833202</x:v>
      </x:c>
      <x:c r="S256" s="26">
        <x:f t="shared" si="39"/>
        <x:v>1.6679799998655653E-3</x:v>
      </x:c>
      <x:c r="T256" s="27">
        <x:f t="shared" si="40"/>
        <x:v>90.889370932754886</x:v>
      </x:c>
      <x:c r="U256" s="27">
        <x:f t="shared" si="41"/>
        <x:v>98.368341525207953</x:v>
      </x:c>
      <x:c r="V256" s="27">
        <x:f t="shared" si="42"/>
        <x:v>89.406465685907193</x:v>
      </x:c>
      <x:c r="W256" s="26">
        <x:f t="shared" si="43"/>
        <x:v>1.6679799998655653E-3</x:v>
      </x:c>
    </x:row>
    <x:row r="257">
      <x:c r="A257" s="21" t="n">
        <x:f>DATE(VALUE(RIGHT('Price History'!C8,4)),VALUE(MID('Price History'!C8,4,2)),VALUE(LEFT('Price History'!C8,2)))</x:f>
        <x:v>46195</x:v>
      </x:c>
      <x:c r="B257" s="14" t="str">
        <x:f>'Price History'!A8</x:f>
        <x:v>IPH</x:v>
      </x:c>
      <x:c r="C257" s="14" t="str">
        <x:f>'Price History'!B8</x:f>
        <x:v>IPH Limited</x:v>
      </x:c>
      <x:c r="D257" s="22" t="n">
        <x:f>'Price History'!D8</x:f>
        <x:v>4.16</x:v>
      </x:c>
      <x:c r="E257" s="22" t="n">
        <x:f>'Price History'!E8</x:f>
        <x:v>4.23</x:v>
      </x:c>
      <x:c r="F257" s="22" t="n">
        <x:f>'Price History'!F8</x:f>
        <x:v>4.14</x:v>
      </x:c>
      <x:c r="G257" s="22" t="n">
        <x:f>'Price History'!G8</x:f>
        <x:v>4.15</x:v>
      </x:c>
      <x:c r="H257" s="23" t="n">
        <x:f>'Price History'!H8</x:f>
        <x:v>659353</x:v>
      </x:c>
      <x:c r="I257" s="24" t="n">
        <x:f>'Price History'!I8</x:f>
        <x:v>1063.62</x:v>
      </x:c>
      <x:c r="J257" s="23" t="n">
        <x:f>'Price History'!J8</x:f>
        <x:v>256293158</x:v>
      </x:c>
      <x:c r="K257" s="25">
        <x:f t="shared" si="44"/>
        <x:v>-9.5465393794749165E-3</x:v>
      </x:c>
      <x:c r="L257" s="25">
        <x:f t="shared" si="45"/>
        <x:v>9.5465393794749165E-3</x:v>
      </x:c>
      <x:c r="M257" s="22">
        <x:f t="shared" si="36"/>
        <x:v>9.0000000000000746E-2</x:v>
      </x:c>
      <x:c r="N257" s="22">
        <x:f t="shared" si="46"/>
        <x:v>4.0270000000000001</x:v>
      </x:c>
      <x:c r="O257" s="22">
        <x:f t="shared" si="47"/>
        <x:v>3.7702000000000004</x:v>
      </x:c>
      <x:c r="P257" s="22" t="n">
        <x:f>MAX($G$10:G257)</x:f>
        <x:v>5.63</x:v>
      </x:c>
      <x:c r="Q257" s="25">
        <x:f t="shared" si="37"/>
        <x:v>-0.2628774422735346</x:v>
      </x:c>
      <x:c r="R257" s="24">
        <x:f t="shared" si="38"/>
        <x:v>1063.6166057</x:v>
      </x:c>
      <x:c r="S257" s="26">
        <x:f t="shared" si="39"/>
        <x:v>3.394299999854411E-3</x:v>
      </x:c>
      <x:c r="T257" s="27">
        <x:f t="shared" si="40"/>
        <x:v>90.021691973969638</x:v>
      </x:c>
      <x:c r="U257" s="27">
        <x:f t="shared" si="41"/>
        <x:v>98.368341525207953</x:v>
      </x:c>
      <x:c r="V257" s="27">
        <x:f t="shared" si="42"/>
        <x:v>88.553088393236251</x:v>
      </x:c>
      <x:c r="W257" s="26">
        <x:f t="shared" si="43"/>
        <x:v>3.394299999854411E-3</x:v>
      </x:c>
    </x:row>
    <x:row r="258">
      <x:c r="A258" s="21" t="n">
        <x:f>DATE(VALUE(RIGHT('Price History'!C7,4)),VALUE(MID('Price History'!C7,4,2)),VALUE(LEFT('Price History'!C7,2)))</x:f>
        <x:v>46196</x:v>
      </x:c>
      <x:c r="B258" s="14" t="str">
        <x:f>'Price History'!A7</x:f>
        <x:v>IPH</x:v>
      </x:c>
      <x:c r="C258" s="14" t="str">
        <x:f>'Price History'!B7</x:f>
        <x:v>IPH Limited</x:v>
      </x:c>
      <x:c r="D258" s="22" t="n">
        <x:f>'Price History'!D7</x:f>
        <x:v>4.15</x:v>
      </x:c>
      <x:c r="E258" s="22" t="n">
        <x:f>'Price History'!E7</x:f>
        <x:v>4.16</x:v>
      </x:c>
      <x:c r="F258" s="22" t="n">
        <x:f>'Price History'!F7</x:f>
        <x:v>3.94</x:v>
      </x:c>
      <x:c r="G258" s="22" t="n">
        <x:f>'Price History'!G7</x:f>
        <x:v>3.99</x:v>
      </x:c>
      <x:c r="H258" s="23" t="n">
        <x:f>'Price History'!H7</x:f>
        <x:v>1627687</x:v>
      </x:c>
      <x:c r="I258" s="24" t="n">
        <x:f>'Price History'!I7</x:f>
        <x:v>1022.61</x:v>
      </x:c>
      <x:c r="J258" s="23" t="n">
        <x:f>'Price History'!J7</x:f>
        <x:v>256293158</x:v>
      </x:c>
      <x:c r="K258" s="25">
        <x:f t="shared" si="44"/>
        <x:v>-3.8554216867469959E-2</x:v>
      </x:c>
      <x:c r="L258" s="25">
        <x:f t="shared" si="45"/>
        <x:v>3.8554216867469959E-2</x:v>
      </x:c>
      <x:c r="M258" s="22">
        <x:f t="shared" si="36"/>
        <x:v>0.2200000000000002</x:v>
      </x:c>
      <x:c r="N258" s="22">
        <x:f t="shared" si="46"/>
        <x:v>4.0335000000000001</x:v>
      </x:c>
      <x:c r="O258" s="22">
        <x:f t="shared" si="47"/>
        <x:v>3.7816000000000001</x:v>
      </x:c>
      <x:c r="P258" s="22" t="n">
        <x:f>MAX($G$10:G258)</x:f>
        <x:v>5.63</x:v>
      </x:c>
      <x:c r="Q258" s="25">
        <x:f t="shared" si="37"/>
        <x:v>-0.29129662522202482</x:v>
      </x:c>
      <x:c r="R258" s="24">
        <x:f t="shared" si="38"/>
        <x:v>1022.6097004200001</x:v>
      </x:c>
      <x:c r="S258" s="26">
        <x:f t="shared" si="39"/>
        <x:v>2.9957999993257545E-4</x:v>
      </x:c>
      <x:c r="T258" s="27">
        <x:f t="shared" si="40"/>
        <x:v>86.550976138828631</x:v>
      </x:c>
      <x:c r="U258" s="27">
        <x:f t="shared" si="41"/>
        <x:v>98.368341525207953</x:v>
      </x:c>
      <x:c r="V258" s="27">
        <x:f t="shared" si="42"/>
        <x:v>85.138746659340114</x:v>
      </x:c>
      <x:c r="W258" s="26">
        <x:f t="shared" si="43"/>
        <x:v>2.9957999993257545E-4</x:v>
      </x:c>
    </x:row>
    <x:row r="259">
      <x:c r="A259" s="21" t="n">
        <x:f>DATE(VALUE(RIGHT('Price History'!C6,4)),VALUE(MID('Price History'!C6,4,2)),VALUE(LEFT('Price History'!C6,2)))</x:f>
        <x:v>46197</x:v>
      </x:c>
      <x:c r="B259" s="14" t="str">
        <x:f>'Price History'!A6</x:f>
        <x:v>IPH</x:v>
      </x:c>
      <x:c r="C259" s="14" t="str">
        <x:f>'Price History'!B6</x:f>
        <x:v>IPH Limited</x:v>
      </x:c>
      <x:c r="D259" s="22" t="n">
        <x:f>'Price History'!D6</x:f>
        <x:v>4</x:v>
      </x:c>
      <x:c r="E259" s="22" t="n">
        <x:f>'Price History'!E6</x:f>
        <x:v>4.03</x:v>
      </x:c>
      <x:c r="F259" s="22" t="n">
        <x:f>'Price History'!F6</x:f>
        <x:v>3.85</x:v>
      </x:c>
      <x:c r="G259" s="22" t="n">
        <x:f>'Price History'!G6</x:f>
        <x:v>3.86</x:v>
      </x:c>
      <x:c r="H259" s="23" t="n">
        <x:f>'Price History'!H6</x:f>
        <x:v>1143685</x:v>
      </x:c>
      <x:c r="I259" s="24" t="n">
        <x:f>'Price History'!I6</x:f>
        <x:v>989.29</x:v>
      </x:c>
      <x:c r="J259" s="23" t="n">
        <x:f>'Price History'!J6</x:f>
        <x:v>256293158</x:v>
      </x:c>
      <x:c r="K259" s="25">
        <x:f t="shared" si="44"/>
        <x:v>-3.2581453634085267E-2</x:v>
      </x:c>
      <x:c r="L259" s="25">
        <x:f t="shared" si="45"/>
        <x:v>3.2581453634085267E-2</x:v>
      </x:c>
      <x:c r="M259" s="22">
        <x:f t="shared" si="36"/>
        <x:v>0.18000000000000016</x:v>
      </x:c>
      <x:c r="N259" s="22">
        <x:f t="shared" si="46"/>
        <x:v>4.0360000000000005</x:v>
      </x:c>
      <x:c r="O259" s="22">
        <x:f t="shared" si="47"/>
        <x:v>3.7904000000000009</x:v>
      </x:c>
      <x:c r="P259" s="22" t="n">
        <x:f>MAX($G$10:G259)</x:f>
        <x:v>5.63</x:v>
      </x:c>
      <x:c r="Q259" s="25">
        <x:f t="shared" si="37"/>
        <x:v>-0.31438721136767322</x:v>
      </x:c>
      <x:c r="R259" s="24">
        <x:f t="shared" si="38"/>
        <x:v>989.29158987999995</x:v>
      </x:c>
      <x:c r="S259" s="26">
        <x:f t="shared" si="39"/>
        <x:v>-1.5898799999831681E-3</x:v>
      </x:c>
      <x:c r="T259" s="27">
        <x:f t="shared" si="40"/>
        <x:v>83.731019522776563</x:v>
      </x:c>
      <x:c r="U259" s="27">
        <x:f t="shared" si="41"/>
        <x:v>98.368341525207953</x:v>
      </x:c>
      <x:c r="V259" s="27">
        <x:f t="shared" si="42"/>
        <x:v>82.364646035750269</x:v>
      </x:c>
      <x:c r="W259" s="26">
        <x:f t="shared" si="43"/>
        <x:v>1.5898799999831681E-3</x:v>
      </x:c>
    </x:row>
    <x:row r="260">
      <x:c r="A260" s="21" t="n">
        <x:f>DATE(VALUE(RIGHT('Price History'!C5,4)),VALUE(MID('Price History'!C5,4,2)),VALUE(LEFT('Price History'!C5,2)))</x:f>
        <x:v>46198</x:v>
      </x:c>
      <x:c r="B260" s="14" t="str">
        <x:f>'Price History'!A5</x:f>
        <x:v>IPH</x:v>
      </x:c>
      <x:c r="C260" s="14" t="str">
        <x:f>'Price History'!B5</x:f>
        <x:v>IPH Limited</x:v>
      </x:c>
      <x:c r="D260" s="22" t="n">
        <x:f>'Price History'!D5</x:f>
        <x:v>3.85</x:v>
      </x:c>
      <x:c r="E260" s="22" t="n">
        <x:f>'Price History'!E5</x:f>
        <x:v>3.91</x:v>
      </x:c>
      <x:c r="F260" s="22" t="n">
        <x:f>'Price History'!F5</x:f>
        <x:v>3.82</x:v>
      </x:c>
      <x:c r="G260" s="22" t="n">
        <x:f>'Price History'!G5</x:f>
        <x:v>3.86</x:v>
      </x:c>
      <x:c r="H260" s="23" t="n">
        <x:f>'Price History'!H5</x:f>
        <x:v>941353</x:v>
      </x:c>
      <x:c r="I260" s="24" t="n">
        <x:f>'Price History'!I5</x:f>
        <x:v>989.29</x:v>
      </x:c>
      <x:c r="J260" s="23" t="n">
        <x:f>'Price History'!J5</x:f>
        <x:v>256293158</x:v>
      </x:c>
      <x:c r="K260" s="25">
        <x:f t="shared" si="44"/>
        <x:v>0</x:v>
      </x:c>
      <x:c r="L260" s="25">
        <x:f t="shared" si="45"/>
        <x:v>0</x:v>
      </x:c>
      <x:c r="M260" s="22">
        <x:f t="shared" si="36"/>
        <x:v>9.0000000000000302E-2</x:v>
      </x:c>
      <x:c r="N260" s="22">
        <x:f t="shared" si="46"/>
        <x:v>4.0359999999999996</x:v>
      </x:c>
      <x:c r="O260" s="22">
        <x:f t="shared" si="47"/>
        <x:v>3.7992000000000012</x:v>
      </x:c>
      <x:c r="P260" s="22" t="n">
        <x:f>MAX($G$10:G260)</x:f>
        <x:v>5.63</x:v>
      </x:c>
      <x:c r="Q260" s="25">
        <x:f t="shared" si="37"/>
        <x:v>-0.31438721136767322</x:v>
      </x:c>
      <x:c r="R260" s="24">
        <x:f t="shared" si="38"/>
        <x:v>989.29158987999995</x:v>
      </x:c>
      <x:c r="S260" s="26">
        <x:f t="shared" si="39"/>
        <x:v>-1.5898799999831681E-3</x:v>
      </x:c>
      <x:c r="T260" s="27">
        <x:f t="shared" si="40"/>
        <x:v>83.731019522776563</x:v>
      </x:c>
      <x:c r="U260" s="27">
        <x:f t="shared" si="41"/>
        <x:v>98.368341525207953</x:v>
      </x:c>
      <x:c r="V260" s="27">
        <x:f t="shared" si="42"/>
        <x:v>82.364646035750269</x:v>
      </x:c>
      <x:c r="W260" s="26">
        <x:f t="shared" si="43"/>
        <x:v>1.5898799999831681E-3</x:v>
      </x:c>
    </x:row>
    <x:row r="261">
      <x:c r="A261" s="21" t="n">
        <x:f>DATE(VALUE(RIGHT('Price History'!C4,4)),VALUE(MID('Price History'!C4,4,2)),VALUE(LEFT('Price History'!C4,2)))</x:f>
        <x:v>46199</x:v>
      </x:c>
      <x:c r="B261" s="14" t="str">
        <x:f>'Price History'!A4</x:f>
        <x:v>IPH</x:v>
      </x:c>
      <x:c r="C261" s="14" t="str">
        <x:f>'Price History'!B4</x:f>
        <x:v>IPH Limited</x:v>
      </x:c>
      <x:c r="D261" s="22" t="n">
        <x:f>'Price History'!D4</x:f>
        <x:v>3.86</x:v>
      </x:c>
      <x:c r="E261" s="22" t="n">
        <x:f>'Price History'!E4</x:f>
        <x:v>3.86</x:v>
      </x:c>
      <x:c r="F261" s="22" t="n">
        <x:f>'Price History'!F4</x:f>
        <x:v>3.77</x:v>
      </x:c>
      <x:c r="G261" s="22" t="n">
        <x:f>'Price History'!G4</x:f>
        <x:v>3.8</x:v>
      </x:c>
      <x:c r="H261" s="23" t="n">
        <x:f>'Price History'!H4</x:f>
        <x:v>965033</x:v>
      </x:c>
      <x:c r="I261" s="24" t="n">
        <x:f>'Price History'!I4</x:f>
        <x:v>973.91</x:v>
      </x:c>
      <x:c r="J261" s="23" t="n">
        <x:f>'Price History'!J4</x:f>
        <x:v>256293158</x:v>
      </x:c>
      <x:c r="K261" s="25">
        <x:f t="shared" si="44"/>
        <x:v>-1.5544041450777257E-2</x:v>
      </x:c>
      <x:c r="L261" s="25">
        <x:f t="shared" si="45"/>
        <x:v>1.5544041450777257E-2</x:v>
      </x:c>
      <x:c r="M261" s="22">
        <x:f t="shared" si="36"/>
        <x:v>8.9999999999999858E-2</x:v>
      </x:c>
      <x:c r="N261" s="22">
        <x:f t="shared" si="46"/>
        <x:v>4.0354999999999999</x:v>
      </x:c>
      <x:c r="O261" s="22">
        <x:f t="shared" si="47"/>
        <x:v>3.8052000000000015</x:v>
      </x:c>
      <x:c r="P261" s="22" t="n">
        <x:f>MAX($G$10:G261)</x:f>
        <x:v>5.63</x:v>
      </x:c>
      <x:c r="Q261" s="25">
        <x:f t="shared" si="37"/>
        <x:v>-0.32504440497335707</x:v>
      </x:c>
      <x:c r="R261" s="24">
        <x:f t="shared" si="38"/>
        <x:v>973.91400039999996</x:v>
      </x:c>
      <x:c r="S261" s="26">
        <x:f t="shared" si="39"/>
        <x:v>-4.0003999999953521E-3</x:v>
      </x:c>
      <x:c r="T261" s="27">
        <x:f t="shared" si="40"/>
        <x:v>82.429501084598684</x:v>
      </x:c>
      <x:c r="U261" s="27">
        <x:f t="shared" si="41"/>
        <x:v>98.368341525207953</x:v>
      </x:c>
      <x:c r="V261" s="27">
        <x:f t="shared" si="42"/>
        <x:v>81.084163815137671</x:v>
      </x:c>
      <x:c r="W261" s="26">
        <x:f t="shared" si="43"/>
        <x:v>4.0003999999953521E-3</x:v>
      </x:c>
    </x:row>
    <x:row r="262">
      <x:c r="A262" s="21" t="n">
        <x:f>DATE(VALUE(RIGHT('Price History'!C3,4)),VALUE(MID('Price History'!C3,4,2)),VALUE(LEFT('Price History'!C3,2)))</x:f>
        <x:v>46202</x:v>
      </x:c>
      <x:c r="B262" s="14" t="str">
        <x:f>'Price History'!A3</x:f>
        <x:v>IPH</x:v>
      </x:c>
      <x:c r="C262" s="14" t="str">
        <x:f>'Price History'!B3</x:f>
        <x:v>IPH Limited</x:v>
      </x:c>
      <x:c r="D262" s="22" t="n">
        <x:f>'Price History'!D3</x:f>
        <x:v>3.79</x:v>
      </x:c>
      <x:c r="E262" s="22" t="n">
        <x:f>'Price History'!E3</x:f>
        <x:v>3.84</x:v>
      </x:c>
      <x:c r="F262" s="22" t="n">
        <x:f>'Price History'!F3</x:f>
        <x:v>3.73</x:v>
      </x:c>
      <x:c r="G262" s="22" t="n">
        <x:f>'Price History'!G3</x:f>
        <x:v>3.75</x:v>
      </x:c>
      <x:c r="H262" s="23" t="n">
        <x:f>'Price History'!H3</x:f>
        <x:v>1394557</x:v>
      </x:c>
      <x:c r="I262" s="24" t="n">
        <x:f>'Price History'!I3</x:f>
        <x:v>961.1</x:v>
      </x:c>
      <x:c r="J262" s="23" t="n">
        <x:f>'Price History'!J3</x:f>
        <x:v>256293158</x:v>
      </x:c>
      <x:c r="K262" s="25">
        <x:f t="shared" si="44"/>
        <x:v>-1.3157894736842035E-2</x:v>
      </x:c>
      <x:c r="L262" s="25">
        <x:f t="shared" si="45"/>
        <x:v>1.3157894736842035E-2</x:v>
      </x:c>
      <x:c r="M262" s="22">
        <x:f t="shared" si="36"/>
        <x:v>0.10999999999999988</x:v>
      </x:c>
      <x:c r="N262" s="22">
        <x:f t="shared" si="46"/>
        <x:v>4.0340000000000007</x:v>
      </x:c>
      <x:c r="O262" s="22">
        <x:f t="shared" si="47"/>
        <x:v>3.8104000000000013</x:v>
      </x:c>
      <x:c r="P262" s="22" t="n">
        <x:f>MAX($G$10:G262)</x:f>
        <x:v>5.63</x:v>
      </x:c>
      <x:c r="Q262" s="25">
        <x:f t="shared" si="37"/>
        <x:v>-0.3339253996447602</x:v>
      </x:c>
      <x:c r="R262" s="24">
        <x:f t="shared" si="38"/>
        <x:v>961.09934250000003</x:v>
      </x:c>
      <x:c r="S262" s="26">
        <x:f t="shared" si="39"/>
        <x:v>6.5749999998843123E-4</x:v>
      </x:c>
      <x:c r="T262" s="27">
        <x:f t="shared" si="40"/>
        <x:v>81.344902386117141</x:v>
      </x:c>
      <x:c r="U262" s="27">
        <x:f t="shared" si="41"/>
        <x:v>98.368341525207953</x:v>
      </x:c>
      <x:c r="V262" s="27">
        <x:f t="shared" si="42"/>
        <x:v>80.01765034010208</x:v>
      </x:c>
      <x:c r="W262" s="26">
        <x:f t="shared" si="43"/>
        <x:v>6.5749999998843123E-4</x:v>
      </x:c>
    </x:row>
    <x:row r="263">
      <x:c r="A263" s="21" t="n">
        <x:f>DATE(VALUE(RIGHT('Price History'!C2,4)),VALUE(MID('Price History'!C2,4,2)),VALUE(LEFT('Price History'!C2,2)))</x:f>
        <x:v>46203</x:v>
      </x:c>
      <x:c r="B263" s="14" t="str">
        <x:f>'Price History'!A2</x:f>
        <x:v>IPH</x:v>
      </x:c>
      <x:c r="C263" s="14" t="str">
        <x:f>'Price History'!B2</x:f>
        <x:v>IPH Limited</x:v>
      </x:c>
      <x:c r="D263" s="22" t="n">
        <x:f>'Price History'!D2</x:f>
        <x:v>3.72</x:v>
      </x:c>
      <x:c r="E263" s="22" t="n">
        <x:f>'Price History'!E2</x:f>
        <x:v>3.9</x:v>
      </x:c>
      <x:c r="F263" s="22" t="n">
        <x:f>'Price History'!F2</x:f>
        <x:v>3.71</x:v>
      </x:c>
      <x:c r="G263" s="22" t="n">
        <x:f>'Price History'!G2</x:f>
        <x:v>3.86</x:v>
      </x:c>
      <x:c r="H263" s="23" t="n">
        <x:f>'Price History'!H2</x:f>
        <x:v>1295546</x:v>
      </x:c>
      <x:c r="I263" s="24" t="n">
        <x:f>'Price History'!I2</x:f>
        <x:v>989.29</x:v>
      </x:c>
      <x:c r="J263" s="23" t="n">
        <x:f>'Price History'!J2</x:f>
        <x:v>256293158</x:v>
      </x:c>
      <x:c r="K263" s="25">
        <x:f t="shared" si="44"/>
        <x:v>2.9333333333333211E-2</x:v>
      </x:c>
      <x:c r="L263" s="25">
        <x:f t="shared" si="45"/>
        <x:v>2.9333333333333211E-2</x:v>
      </x:c>
      <x:c r="M263" s="22">
        <x:f t="shared" si="36"/>
        <x:v>0.18999999999999995</x:v>
      </x:c>
      <x:c r="N263" s="22">
        <x:f t="shared" si="46"/>
        <x:v>4.0344999999999995</x:v>
      </x:c>
      <x:c r="O263" s="22">
        <x:f t="shared" si="47"/>
        <x:v>3.8180000000000018</x:v>
      </x:c>
      <x:c r="P263" s="22" t="n">
        <x:f>MAX($G$10:G263)</x:f>
        <x:v>5.63</x:v>
      </x:c>
      <x:c r="Q263" s="25">
        <x:f t="shared" si="37"/>
        <x:v>-0.31438721136767322</x:v>
      </x:c>
      <x:c r="R263" s="24">
        <x:f t="shared" si="38"/>
        <x:v>989.29158987999995</x:v>
      </x:c>
      <x:c r="S263" s="26">
        <x:f t="shared" si="39"/>
        <x:v>-1.5898799999831681E-3</x:v>
      </x:c>
      <x:c r="T263" s="27">
        <x:f t="shared" si="40"/>
        <x:v>83.731019522776563</x:v>
      </x:c>
      <x:c r="U263" s="27">
        <x:f t="shared" si="41"/>
        <x:v>98.368341525207953</x:v>
      </x:c>
      <x:c r="V263" s="27">
        <x:f t="shared" si="42"/>
        <x:v>82.364646035750269</x:v>
      </x:c>
      <x:c r="W263" s="26">
        <x:f t="shared" si="43"/>
        <x:v>1.5898799999831681E-3</x:v>
      </x:c>
    </x:row>
  </x:sheetData>
  <x:mergeCells>
    <x:mergeCell ref="A1:W1"/>
    <x:mergeCell ref="A2:W2"/>
  </x:mergeCells>
  <x:conditionalFormatting sqref="K10:K263">
    <x:cfRule type="colorScale" priority="1">
      <x:colorScale>
        <x:cfvo type="min"/>
        <x:cfvo type="percentile" val="50"/>
        <x:cfvo type="max"/>
        <x:color rgb="FFB94A48"/>
        <x:color rgb="FFFFFFFF"/>
        <x:color rgb="FF2A8A76"/>
      </x:colorScale>
    </x:cfRule>
  </x:conditionalFormatting>
  <x:conditionalFormatting sqref="Q10:Q263">
    <x:cfRule type="dataBar" priority="2">
      <x:dataBar>
        <x:cfvo type="min"/>
        <x:cfvo type="max"/>
        <x:color rgb="FFB94A48"/>
      </x:dataBar>
    </x:cfRule>
    <x:cfRule type="dataBar" priority="3">
      <x:dataBar>
        <x:cfvo type="min"/>
        <x:cfvo type="max"/>
        <x:color rgb="FFB94A48"/>
      </x:dataBar>
      <x:extLst>
        <x:ext xmlns:x14="http://schemas.microsoft.com/office/spreadsheetml/2009/9/main" uri="{B025F937-C7B1-47D3-B67F-A62EFF666E3E}">
          <x14:id>{97A06530-9A7D-016E-058B-4A53E96AE145}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a0a3870650d421a"/>
  <x:legacyDrawing xmlns:r="http://schemas.openxmlformats.org/officeDocument/2006/relationships" r:id="R47a821551a434140"/>
  <x:tableParts count="1">
    <x:tablePart xmlns:r="http://schemas.openxmlformats.org/officeDocument/2006/relationships" r:id="R6874a5fb3ecc416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7A06530-9A7D-016E-058B-4A53E96AE145}">
            <x14:dataBar>
              <x14:cfvo type="min"/>
              <x14:cfvo type="max"/>
              <x14:fillColor rgb="FFB94A48"/>
              <x14:negativeFillColor auto="1"/>
              <x14:axisColor auto="1"/>
            </x14:dataBar>
          </x14:cfRule>
          <xm:sqref>Q10:Q263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4" customWidth="1"/>
    <x:col min="2" max="3" width="15" customWidth="1"/>
    <x:col min="4" max="14" width="12" customWidth="1"/>
    <x:col min="15" max="15" width="3" customWidth="1"/>
    <x:col min="16" max="26" width="11" customWidth="1"/>
  </x:cols>
  <x:sheetData>
    <x:row r="1" ht="31" customHeight="1">
      <x:c r="A1" s="35" t="s">
        <x:v>464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465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466</x:v>
      </x:c>
      <x:c r="B4" s="40"/>
      <x:c r="C4" s="41"/>
      <x:c r="D4" s="39" t="s">
        <x:v>467</x:v>
      </x:c>
      <x:c r="E4" s="40"/>
      <x:c r="F4" s="41"/>
      <x:c r="G4" s="39" t="s">
        <x:v>468</x:v>
      </x:c>
      <x:c r="H4" s="40"/>
      <x:c r="I4" s="41"/>
      <x:c r="J4" s="39" t="s">
        <x:v>469</x:v>
      </x:c>
      <x:c r="K4" s="40"/>
      <x:c r="L4" s="40"/>
      <x:c r="M4" s="40"/>
      <x:c r="N4" s="41"/>
    </x:row>
    <x:row r="5" ht="22" customHeight="1">
      <x:c r="A5" s="42" t="n">
        <x:f>'Data Audit'!G10</x:f>
        <x:v>4.61</x:v>
      </x:c>
      <x:c r="B5" s="43"/>
      <x:c r="C5" s="44"/>
      <x:c r="D5" s="45" t="n">
        <x:f>'Data Audit'!G263</x:f>
        <x:v>3.86</x:v>
      </x:c>
      <x:c r="E5" s="46"/>
      <x:c r="F5" s="47"/>
      <x:c r="G5" s="48" t="n">
        <x:f>'Data Audit'!G263/'Data Audit'!G10-1</x:f>
        <x:v>-0.16268980477223438</x:v>
      </x:c>
      <x:c r="H5" s="46"/>
      <x:c r="I5" s="47"/>
      <x:c r="J5" s="49" t="n">
        <x:f>CORREL('Data Audit'!L11:L263,'Data Audit'!H11:H263)</x:f>
        <x:v>0.6189395539740468</x:v>
      </x:c>
      <x:c r="K5" s="50"/>
      <x:c r="L5" s="50"/>
      <x:c r="M5" s="50"/>
      <x:c r="N5" s="51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2</x:v>
      </x:c>
      <x:c r="B40" s="13" t="s">
        <x:v>6</x:v>
      </x:c>
      <x:c r="C40" s="13" t="s">
        <x:v>7</x:v>
      </x:c>
    </x:row>
    <x:row r="41">
      <x:c r="A41" s="21" t="n">
        <x:f>'Data Audit'!A10</x:f>
        <x:v>45839</x:v>
      </x:c>
      <x:c r="B41" s="22" t="n">
        <x:f>'Data Audit'!G10</x:f>
        <x:v>4.61</x:v>
      </x:c>
      <x:c r="C41" s="23" t="n">
        <x:f>'Data Audit'!H10</x:f>
        <x:v>1028917</x:v>
      </x:c>
    </x:row>
    <x:row r="42">
      <x:c r="A42" s="21" t="n">
        <x:f>'Data Audit'!A11</x:f>
        <x:v>45840</x:v>
      </x:c>
      <x:c r="B42" s="22" t="n">
        <x:f>'Data Audit'!G11</x:f>
        <x:v>4.66</x:v>
      </x:c>
      <x:c r="C42" s="23" t="n">
        <x:f>'Data Audit'!H11</x:f>
        <x:v>947965</x:v>
      </x:c>
    </x:row>
    <x:row r="43">
      <x:c r="A43" s="21" t="n">
        <x:f>'Data Audit'!A12</x:f>
        <x:v>45841</x:v>
      </x:c>
      <x:c r="B43" s="22" t="n">
        <x:f>'Data Audit'!G12</x:f>
        <x:v>4.72</x:v>
      </x:c>
      <x:c r="C43" s="23" t="n">
        <x:f>'Data Audit'!H12</x:f>
        <x:v>645827</x:v>
      </x:c>
    </x:row>
    <x:row r="44">
      <x:c r="A44" s="21" t="n">
        <x:f>'Data Audit'!A13</x:f>
        <x:v>45842</x:v>
      </x:c>
      <x:c r="B44" s="22" t="n">
        <x:f>'Data Audit'!G13</x:f>
        <x:v>4.71</x:v>
      </x:c>
      <x:c r="C44" s="23" t="n">
        <x:f>'Data Audit'!H13</x:f>
        <x:v>643053</x:v>
      </x:c>
    </x:row>
    <x:row r="45">
      <x:c r="A45" s="21" t="n">
        <x:f>'Data Audit'!A14</x:f>
        <x:v>45845</x:v>
      </x:c>
      <x:c r="B45" s="22" t="n">
        <x:f>'Data Audit'!G14</x:f>
        <x:v>4.85</x:v>
      </x:c>
      <x:c r="C45" s="23" t="n">
        <x:f>'Data Audit'!H14</x:f>
        <x:v>1421493</x:v>
      </x:c>
    </x:row>
    <x:row r="46">
      <x:c r="A46" s="21" t="n">
        <x:f>'Data Audit'!A15</x:f>
        <x:v>45846</x:v>
      </x:c>
      <x:c r="B46" s="22" t="n">
        <x:f>'Data Audit'!G15</x:f>
        <x:v>4.82</x:v>
      </x:c>
      <x:c r="C46" s="23" t="n">
        <x:f>'Data Audit'!H15</x:f>
        <x:v>527821</x:v>
      </x:c>
    </x:row>
    <x:row r="47">
      <x:c r="A47" s="21" t="n">
        <x:f>'Data Audit'!A16</x:f>
        <x:v>45847</x:v>
      </x:c>
      <x:c r="B47" s="22" t="n">
        <x:f>'Data Audit'!G16</x:f>
        <x:v>4.92</x:v>
      </x:c>
      <x:c r="C47" s="23" t="n">
        <x:f>'Data Audit'!H16</x:f>
        <x:v>959016</x:v>
      </x:c>
    </x:row>
    <x:row r="48">
      <x:c r="A48" s="21" t="n">
        <x:f>'Data Audit'!A17</x:f>
        <x:v>45848</x:v>
      </x:c>
      <x:c r="B48" s="22" t="n">
        <x:f>'Data Audit'!G17</x:f>
        <x:v>5.04</x:v>
      </x:c>
      <x:c r="C48" s="23" t="n">
        <x:f>'Data Audit'!H17</x:f>
        <x:v>808326</x:v>
      </x:c>
    </x:row>
    <x:row r="49">
      <x:c r="A49" s="21" t="n">
        <x:f>'Data Audit'!A18</x:f>
        <x:v>45849</x:v>
      </x:c>
      <x:c r="B49" s="22" t="n">
        <x:f>'Data Audit'!G18</x:f>
        <x:v>5.08</x:v>
      </x:c>
      <x:c r="C49" s="23" t="n">
        <x:f>'Data Audit'!H18</x:f>
        <x:v>496170</x:v>
      </x:c>
    </x:row>
    <x:row r="50">
      <x:c r="A50" s="21" t="n">
        <x:f>'Data Audit'!A19</x:f>
        <x:v>45852</x:v>
      </x:c>
      <x:c r="B50" s="22" t="n">
        <x:f>'Data Audit'!G19</x:f>
        <x:v>5.07</x:v>
      </x:c>
      <x:c r="C50" s="23" t="n">
        <x:f>'Data Audit'!H19</x:f>
        <x:v>1019211</x:v>
      </x:c>
    </x:row>
    <x:row r="51">
      <x:c r="A51" s="21" t="n">
        <x:f>'Data Audit'!A20</x:f>
        <x:v>45853</x:v>
      </x:c>
      <x:c r="B51" s="22" t="n">
        <x:f>'Data Audit'!G20</x:f>
        <x:v>5.08</x:v>
      </x:c>
      <x:c r="C51" s="23" t="n">
        <x:f>'Data Audit'!H20</x:f>
        <x:v>1470120</x:v>
      </x:c>
    </x:row>
    <x:row r="52">
      <x:c r="A52" s="21" t="n">
        <x:f>'Data Audit'!A21</x:f>
        <x:v>45854</x:v>
      </x:c>
      <x:c r="B52" s="22" t="n">
        <x:f>'Data Audit'!G21</x:f>
        <x:v>5.01</x:v>
      </x:c>
      <x:c r="C52" s="23" t="n">
        <x:f>'Data Audit'!H21</x:f>
        <x:v>2150721</x:v>
      </x:c>
    </x:row>
    <x:row r="53">
      <x:c r="A53" s="21" t="n">
        <x:f>'Data Audit'!A22</x:f>
        <x:v>45855</x:v>
      </x:c>
      <x:c r="B53" s="22" t="n">
        <x:f>'Data Audit'!G22</x:f>
        <x:v>5.11</x:v>
      </x:c>
      <x:c r="C53" s="23" t="n">
        <x:f>'Data Audit'!H22</x:f>
        <x:v>1352276</x:v>
      </x:c>
    </x:row>
    <x:row r="54">
      <x:c r="A54" s="21" t="n">
        <x:f>'Data Audit'!A23</x:f>
        <x:v>45856</x:v>
      </x:c>
      <x:c r="B54" s="22" t="n">
        <x:f>'Data Audit'!G23</x:f>
        <x:v>5.17</x:v>
      </x:c>
      <x:c r="C54" s="23" t="n">
        <x:f>'Data Audit'!H23</x:f>
        <x:v>626214</x:v>
      </x:c>
    </x:row>
    <x:row r="55">
      <x:c r="A55" s="21" t="n">
        <x:f>'Data Audit'!A24</x:f>
        <x:v>45859</x:v>
      </x:c>
      <x:c r="B55" s="22" t="n">
        <x:f>'Data Audit'!G24</x:f>
        <x:v>5.15</x:v>
      </x:c>
      <x:c r="C55" s="23" t="n">
        <x:f>'Data Audit'!H24</x:f>
        <x:v>533234</x:v>
      </x:c>
    </x:row>
    <x:row r="56">
      <x:c r="A56" s="21" t="n">
        <x:f>'Data Audit'!A25</x:f>
        <x:v>45860</x:v>
      </x:c>
      <x:c r="B56" s="22" t="n">
        <x:f>'Data Audit'!G25</x:f>
        <x:v>5.18</x:v>
      </x:c>
      <x:c r="C56" s="23" t="n">
        <x:f>'Data Audit'!H25</x:f>
        <x:v>740010</x:v>
      </x:c>
    </x:row>
    <x:row r="57">
      <x:c r="A57" s="21" t="n">
        <x:f>'Data Audit'!A26</x:f>
        <x:v>45861</x:v>
      </x:c>
      <x:c r="B57" s="22" t="n">
        <x:f>'Data Audit'!G26</x:f>
        <x:v>5.25</x:v>
      </x:c>
      <x:c r="C57" s="23" t="n">
        <x:f>'Data Audit'!H26</x:f>
        <x:v>1042621</x:v>
      </x:c>
    </x:row>
    <x:row r="58">
      <x:c r="A58" s="21" t="n">
        <x:f>'Data Audit'!A27</x:f>
        <x:v>45862</x:v>
      </x:c>
      <x:c r="B58" s="22" t="n">
        <x:f>'Data Audit'!G27</x:f>
        <x:v>5.16</x:v>
      </x:c>
      <x:c r="C58" s="23" t="n">
        <x:f>'Data Audit'!H27</x:f>
        <x:v>2575071</x:v>
      </x:c>
    </x:row>
    <x:row r="59">
      <x:c r="A59" s="21" t="n">
        <x:f>'Data Audit'!A28</x:f>
        <x:v>45863</x:v>
      </x:c>
      <x:c r="B59" s="22" t="n">
        <x:f>'Data Audit'!G28</x:f>
        <x:v>5.2</x:v>
      </x:c>
      <x:c r="C59" s="23" t="n">
        <x:f>'Data Audit'!H28</x:f>
        <x:v>677612</x:v>
      </x:c>
    </x:row>
    <x:row r="60">
      <x:c r="A60" s="21" t="n">
        <x:f>'Data Audit'!A29</x:f>
        <x:v>45866</x:v>
      </x:c>
      <x:c r="B60" s="22" t="n">
        <x:f>'Data Audit'!G29</x:f>
        <x:v>5.24</x:v>
      </x:c>
      <x:c r="C60" s="23" t="n">
        <x:f>'Data Audit'!H29</x:f>
        <x:v>682358</x:v>
      </x:c>
    </x:row>
    <x:row r="61">
      <x:c r="A61" s="21" t="n">
        <x:f>'Data Audit'!A30</x:f>
        <x:v>45867</x:v>
      </x:c>
      <x:c r="B61" s="22" t="n">
        <x:f>'Data Audit'!G30</x:f>
        <x:v>5.23</x:v>
      </x:c>
      <x:c r="C61" s="23" t="n">
        <x:f>'Data Audit'!H30</x:f>
        <x:v>466507</x:v>
      </x:c>
    </x:row>
    <x:row r="62">
      <x:c r="A62" s="21" t="n">
        <x:f>'Data Audit'!A31</x:f>
        <x:v>45868</x:v>
      </x:c>
      <x:c r="B62" s="22" t="n">
        <x:f>'Data Audit'!G31</x:f>
        <x:v>5.26</x:v>
      </x:c>
      <x:c r="C62" s="23" t="n">
        <x:f>'Data Audit'!H31</x:f>
        <x:v>438581</x:v>
      </x:c>
    </x:row>
    <x:row r="63">
      <x:c r="A63" s="21" t="n">
        <x:f>'Data Audit'!A32</x:f>
        <x:v>45869</x:v>
      </x:c>
      <x:c r="B63" s="22" t="n">
        <x:f>'Data Audit'!G32</x:f>
        <x:v>5.25</x:v>
      </x:c>
      <x:c r="C63" s="23" t="n">
        <x:f>'Data Audit'!H32</x:f>
        <x:v>643722</x:v>
      </x:c>
    </x:row>
    <x:row r="64">
      <x:c r="A64" s="21" t="n">
        <x:f>'Data Audit'!A33</x:f>
        <x:v>45870</x:v>
      </x:c>
      <x:c r="B64" s="22" t="n">
        <x:f>'Data Audit'!G33</x:f>
        <x:v>5.25</x:v>
      </x:c>
      <x:c r="C64" s="23" t="n">
        <x:f>'Data Audit'!H33</x:f>
        <x:v>611638</x:v>
      </x:c>
    </x:row>
    <x:row r="65">
      <x:c r="A65" s="21" t="n">
        <x:f>'Data Audit'!A34</x:f>
        <x:v>45873</x:v>
      </x:c>
      <x:c r="B65" s="22" t="n">
        <x:f>'Data Audit'!G34</x:f>
        <x:v>5.24</x:v>
      </x:c>
      <x:c r="C65" s="23" t="n">
        <x:f>'Data Audit'!H34</x:f>
        <x:v>476263</x:v>
      </x:c>
    </x:row>
    <x:row r="66">
      <x:c r="A66" s="21" t="n">
        <x:f>'Data Audit'!A35</x:f>
        <x:v>45874</x:v>
      </x:c>
      <x:c r="B66" s="22" t="n">
        <x:f>'Data Audit'!G35</x:f>
        <x:v>5.28</x:v>
      </x:c>
      <x:c r="C66" s="23" t="n">
        <x:f>'Data Audit'!H35</x:f>
        <x:v>562654</x:v>
      </x:c>
    </x:row>
    <x:row r="67">
      <x:c r="A67" s="21" t="n">
        <x:f>'Data Audit'!A36</x:f>
        <x:v>45875</x:v>
      </x:c>
      <x:c r="B67" s="22" t="n">
        <x:f>'Data Audit'!G36</x:f>
        <x:v>5.29</x:v>
      </x:c>
      <x:c r="C67" s="23" t="n">
        <x:f>'Data Audit'!H36</x:f>
        <x:v>707721</x:v>
      </x:c>
    </x:row>
    <x:row r="68">
      <x:c r="A68" s="21" t="n">
        <x:f>'Data Audit'!A37</x:f>
        <x:v>45876</x:v>
      </x:c>
      <x:c r="B68" s="22" t="n">
        <x:f>'Data Audit'!G37</x:f>
        <x:v>5.33</x:v>
      </x:c>
      <x:c r="C68" s="23" t="n">
        <x:f>'Data Audit'!H37</x:f>
        <x:v>1217401</x:v>
      </x:c>
    </x:row>
    <x:row r="69">
      <x:c r="A69" s="21" t="n">
        <x:f>'Data Audit'!A38</x:f>
        <x:v>45877</x:v>
      </x:c>
      <x:c r="B69" s="22" t="n">
        <x:f>'Data Audit'!G38</x:f>
        <x:v>5.38</x:v>
      </x:c>
      <x:c r="C69" s="23" t="n">
        <x:f>'Data Audit'!H38</x:f>
        <x:v>386608</x:v>
      </x:c>
    </x:row>
    <x:row r="70">
      <x:c r="A70" s="21" t="n">
        <x:f>'Data Audit'!A39</x:f>
        <x:v>45880</x:v>
      </x:c>
      <x:c r="B70" s="22" t="n">
        <x:f>'Data Audit'!G39</x:f>
        <x:v>5.42</x:v>
      </x:c>
      <x:c r="C70" s="23" t="n">
        <x:f>'Data Audit'!H39</x:f>
        <x:v>1001484</x:v>
      </x:c>
    </x:row>
    <x:row r="71">
      <x:c r="A71" s="21" t="n">
        <x:f>'Data Audit'!A40</x:f>
        <x:v>45881</x:v>
      </x:c>
      <x:c r="B71" s="22" t="n">
        <x:f>'Data Audit'!G40</x:f>
        <x:v>5.42</x:v>
      </x:c>
      <x:c r="C71" s="23" t="n">
        <x:f>'Data Audit'!H40</x:f>
        <x:v>573931</x:v>
      </x:c>
    </x:row>
    <x:row r="72">
      <x:c r="A72" s="21" t="n">
        <x:f>'Data Audit'!A41</x:f>
        <x:v>45882</x:v>
      </x:c>
      <x:c r="B72" s="22" t="n">
        <x:f>'Data Audit'!G41</x:f>
        <x:v>5.47</x:v>
      </x:c>
      <x:c r="C72" s="23" t="n">
        <x:f>'Data Audit'!H41</x:f>
        <x:v>658517</x:v>
      </x:c>
    </x:row>
    <x:row r="73">
      <x:c r="A73" s="21" t="n">
        <x:f>'Data Audit'!A42</x:f>
        <x:v>45883</x:v>
      </x:c>
      <x:c r="B73" s="22" t="n">
        <x:f>'Data Audit'!G42</x:f>
        <x:v>5.51</x:v>
      </x:c>
      <x:c r="C73" s="23" t="n">
        <x:f>'Data Audit'!H42</x:f>
        <x:v>684844</x:v>
      </x:c>
    </x:row>
    <x:row r="74">
      <x:c r="A74" s="21" t="n">
        <x:f>'Data Audit'!A43</x:f>
        <x:v>45884</x:v>
      </x:c>
      <x:c r="B74" s="22" t="n">
        <x:f>'Data Audit'!G43</x:f>
        <x:v>5.6</x:v>
      </x:c>
      <x:c r="C74" s="23" t="n">
        <x:f>'Data Audit'!H43</x:f>
        <x:v>997776</x:v>
      </x:c>
    </x:row>
    <x:row r="75">
      <x:c r="A75" s="21" t="n">
        <x:f>'Data Audit'!A44</x:f>
        <x:v>45887</x:v>
      </x:c>
      <x:c r="B75" s="22" t="n">
        <x:f>'Data Audit'!G44</x:f>
        <x:v>5.63</x:v>
      </x:c>
      <x:c r="C75" s="23" t="n">
        <x:f>'Data Audit'!H44</x:f>
        <x:v>770707</x:v>
      </x:c>
    </x:row>
    <x:row r="76">
      <x:c r="A76" s="21" t="n">
        <x:f>'Data Audit'!A45</x:f>
        <x:v>45888</x:v>
      </x:c>
      <x:c r="B76" s="22" t="n">
        <x:f>'Data Audit'!G45</x:f>
        <x:v>5.59</x:v>
      </x:c>
      <x:c r="C76" s="23" t="n">
        <x:f>'Data Audit'!H45</x:f>
        <x:v>1127846</x:v>
      </x:c>
    </x:row>
    <x:row r="77">
      <x:c r="A77" s="21" t="n">
        <x:f>'Data Audit'!A46</x:f>
        <x:v>45889</x:v>
      </x:c>
      <x:c r="B77" s="22" t="n">
        <x:f>'Data Audit'!G46</x:f>
        <x:v>5.59</x:v>
      </x:c>
      <x:c r="C77" s="23" t="n">
        <x:f>'Data Audit'!H46</x:f>
        <x:v>807866</x:v>
      </x:c>
    </x:row>
    <x:row r="78">
      <x:c r="A78" s="21" t="n">
        <x:f>'Data Audit'!A47</x:f>
        <x:v>45890</x:v>
      </x:c>
      <x:c r="B78" s="22" t="n">
        <x:f>'Data Audit'!G47</x:f>
        <x:v>4.5</x:v>
      </x:c>
      <x:c r="C78" s="23" t="n">
        <x:f>'Data Audit'!H47</x:f>
        <x:v>13650655</x:v>
      </x:c>
    </x:row>
    <x:row r="79">
      <x:c r="A79" s="21" t="n">
        <x:f>'Data Audit'!A48</x:f>
        <x:v>45891</x:v>
      </x:c>
      <x:c r="B79" s="22" t="n">
        <x:f>'Data Audit'!G48</x:f>
        <x:v>4.59</x:v>
      </x:c>
      <x:c r="C79" s="23" t="n">
        <x:f>'Data Audit'!H48</x:f>
        <x:v>3764701</x:v>
      </x:c>
    </x:row>
    <x:row r="80">
      <x:c r="A80" s="21" t="n">
        <x:f>'Data Audit'!A49</x:f>
        <x:v>45894</x:v>
      </x:c>
      <x:c r="B80" s="22" t="n">
        <x:f>'Data Audit'!G49</x:f>
        <x:v>4.74</x:v>
      </x:c>
      <x:c r="C80" s="23" t="n">
        <x:f>'Data Audit'!H49</x:f>
        <x:v>2653928</x:v>
      </x:c>
    </x:row>
    <x:row r="81">
      <x:c r="A81" s="21" t="n">
        <x:f>'Data Audit'!A50</x:f>
        <x:v>45895</x:v>
      </x:c>
      <x:c r="B81" s="22" t="n">
        <x:f>'Data Audit'!G50</x:f>
        <x:v>4.78</x:v>
      </x:c>
      <x:c r="C81" s="23" t="n">
        <x:f>'Data Audit'!H50</x:f>
        <x:v>2593224</x:v>
      </x:c>
    </x:row>
    <x:row r="82">
      <x:c r="A82" s="21" t="n">
        <x:f>'Data Audit'!A51</x:f>
        <x:v>45896</x:v>
      </x:c>
      <x:c r="B82" s="22" t="n">
        <x:f>'Data Audit'!G51</x:f>
        <x:v>4.76</x:v>
      </x:c>
      <x:c r="C82" s="23" t="n">
        <x:f>'Data Audit'!H51</x:f>
        <x:v>1965029</x:v>
      </x:c>
    </x:row>
    <x:row r="83">
      <x:c r="A83" s="21" t="n">
        <x:f>'Data Audit'!A52</x:f>
        <x:v>45897</x:v>
      </x:c>
      <x:c r="B83" s="22" t="n">
        <x:f>'Data Audit'!G52</x:f>
        <x:v>4.56</x:v>
      </x:c>
      <x:c r="C83" s="23" t="n">
        <x:f>'Data Audit'!H52</x:f>
        <x:v>2029464</x:v>
      </x:c>
    </x:row>
    <x:row r="84">
      <x:c r="A84" s="21" t="n">
        <x:f>'Data Audit'!A53</x:f>
        <x:v>45898</x:v>
      </x:c>
      <x:c r="B84" s="22" t="n">
        <x:f>'Data Audit'!G53</x:f>
        <x:v>4.57</x:v>
      </x:c>
      <x:c r="C84" s="23" t="n">
        <x:f>'Data Audit'!H53</x:f>
        <x:v>1548856</x:v>
      </x:c>
    </x:row>
    <x:row r="85">
      <x:c r="A85" s="21" t="n">
        <x:f>'Data Audit'!A54</x:f>
        <x:v>45901</x:v>
      </x:c>
      <x:c r="B85" s="22" t="n">
        <x:f>'Data Audit'!G54</x:f>
        <x:v>4.46</x:v>
      </x:c>
      <x:c r="C85" s="23" t="n">
        <x:f>'Data Audit'!H54</x:f>
        <x:v>1120094</x:v>
      </x:c>
    </x:row>
    <x:row r="86">
      <x:c r="A86" s="21" t="n">
        <x:f>'Data Audit'!A55</x:f>
        <x:v>45902</x:v>
      </x:c>
      <x:c r="B86" s="22" t="n">
        <x:f>'Data Audit'!G55</x:f>
        <x:v>4.38</x:v>
      </x:c>
      <x:c r="C86" s="23" t="n">
        <x:f>'Data Audit'!H55</x:f>
        <x:v>985640</x:v>
      </x:c>
    </x:row>
    <x:row r="87">
      <x:c r="A87" s="21" t="n">
        <x:f>'Data Audit'!A56</x:f>
        <x:v>45903</x:v>
      </x:c>
      <x:c r="B87" s="22" t="n">
        <x:f>'Data Audit'!G56</x:f>
        <x:v>4.38</x:v>
      </x:c>
      <x:c r="C87" s="23" t="n">
        <x:f>'Data Audit'!H56</x:f>
        <x:v>1607755</x:v>
      </x:c>
    </x:row>
    <x:row r="88">
      <x:c r="A88" s="21" t="n">
        <x:f>'Data Audit'!A57</x:f>
        <x:v>45904</x:v>
      </x:c>
      <x:c r="B88" s="22" t="n">
        <x:f>'Data Audit'!G57</x:f>
        <x:v>4.39</x:v>
      </x:c>
      <x:c r="C88" s="23" t="n">
        <x:f>'Data Audit'!H57</x:f>
        <x:v>1135885</x:v>
      </x:c>
    </x:row>
    <x:row r="89">
      <x:c r="A89" s="21" t="n">
        <x:f>'Data Audit'!A58</x:f>
        <x:v>45905</x:v>
      </x:c>
      <x:c r="B89" s="22" t="n">
        <x:f>'Data Audit'!G58</x:f>
        <x:v>4.41</x:v>
      </x:c>
      <x:c r="C89" s="23" t="n">
        <x:f>'Data Audit'!H58</x:f>
        <x:v>832819</x:v>
      </x:c>
    </x:row>
    <x:row r="90">
      <x:c r="A90" s="21" t="n">
        <x:f>'Data Audit'!A59</x:f>
        <x:v>45908</x:v>
      </x:c>
      <x:c r="B90" s="22" t="n">
        <x:f>'Data Audit'!G59</x:f>
        <x:v>4.38</x:v>
      </x:c>
      <x:c r="C90" s="23" t="n">
        <x:f>'Data Audit'!H59</x:f>
        <x:v>988592</x:v>
      </x:c>
    </x:row>
    <x:row r="91">
      <x:c r="A91" s="21" t="n">
        <x:f>'Data Audit'!A60</x:f>
        <x:v>45909</x:v>
      </x:c>
      <x:c r="B91" s="22" t="n">
        <x:f>'Data Audit'!G60</x:f>
        <x:v>4.24</x:v>
      </x:c>
      <x:c r="C91" s="23" t="n">
        <x:f>'Data Audit'!H60</x:f>
        <x:v>1554443</x:v>
      </x:c>
    </x:row>
    <x:row r="92">
      <x:c r="A92" s="21" t="n">
        <x:f>'Data Audit'!A61</x:f>
        <x:v>45910</x:v>
      </x:c>
      <x:c r="B92" s="22" t="n">
        <x:f>'Data Audit'!G61</x:f>
        <x:v>4.18</x:v>
      </x:c>
      <x:c r="C92" s="23" t="n">
        <x:f>'Data Audit'!H61</x:f>
        <x:v>1511632</x:v>
      </x:c>
    </x:row>
    <x:row r="93">
      <x:c r="A93" s="21" t="n">
        <x:f>'Data Audit'!A62</x:f>
        <x:v>45911</x:v>
      </x:c>
      <x:c r="B93" s="22" t="n">
        <x:f>'Data Audit'!G62</x:f>
        <x:v>4.05</x:v>
      </x:c>
      <x:c r="C93" s="23" t="n">
        <x:f>'Data Audit'!H62</x:f>
        <x:v>2521304</x:v>
      </x:c>
    </x:row>
    <x:row r="94">
      <x:c r="A94" s="21" t="n">
        <x:f>'Data Audit'!A63</x:f>
        <x:v>45912</x:v>
      </x:c>
      <x:c r="B94" s="22" t="n">
        <x:f>'Data Audit'!G63</x:f>
        <x:v>4.01</x:v>
      </x:c>
      <x:c r="C94" s="23" t="n">
        <x:f>'Data Audit'!H63</x:f>
        <x:v>2069877</x:v>
      </x:c>
    </x:row>
    <x:row r="95">
      <x:c r="A95" s="21" t="n">
        <x:f>'Data Audit'!A64</x:f>
        <x:v>45915</x:v>
      </x:c>
      <x:c r="B95" s="22" t="n">
        <x:f>'Data Audit'!G64</x:f>
        <x:v>3.99</x:v>
      </x:c>
      <x:c r="C95" s="23" t="n">
        <x:f>'Data Audit'!H64</x:f>
        <x:v>1405295</x:v>
      </x:c>
    </x:row>
    <x:row r="96">
      <x:c r="A96" s="21" t="n">
        <x:f>'Data Audit'!A65</x:f>
        <x:v>45916</x:v>
      </x:c>
      <x:c r="B96" s="22" t="n">
        <x:f>'Data Audit'!G65</x:f>
        <x:v>3.94</x:v>
      </x:c>
      <x:c r="C96" s="23" t="n">
        <x:f>'Data Audit'!H65</x:f>
        <x:v>2222896</x:v>
      </x:c>
    </x:row>
    <x:row r="97">
      <x:c r="A97" s="21" t="n">
        <x:f>'Data Audit'!A66</x:f>
        <x:v>45917</x:v>
      </x:c>
      <x:c r="B97" s="22" t="n">
        <x:f>'Data Audit'!G66</x:f>
        <x:v>3.92</x:v>
      </x:c>
      <x:c r="C97" s="23" t="n">
        <x:f>'Data Audit'!H66</x:f>
        <x:v>1836333</x:v>
      </x:c>
    </x:row>
    <x:row r="98">
      <x:c r="A98" s="21" t="n">
        <x:f>'Data Audit'!A67</x:f>
        <x:v>45918</x:v>
      </x:c>
      <x:c r="B98" s="22" t="n">
        <x:f>'Data Audit'!G67</x:f>
        <x:v>3.88</x:v>
      </x:c>
      <x:c r="C98" s="23" t="n">
        <x:f>'Data Audit'!H67</x:f>
        <x:v>1747642</x:v>
      </x:c>
    </x:row>
    <x:row r="99">
      <x:c r="A99" s="21" t="n">
        <x:f>'Data Audit'!A68</x:f>
        <x:v>45919</x:v>
      </x:c>
      <x:c r="B99" s="22" t="n">
        <x:f>'Data Audit'!G68</x:f>
        <x:v>3.85</x:v>
      </x:c>
      <x:c r="C99" s="23" t="n">
        <x:f>'Data Audit'!H68</x:f>
        <x:v>2507086</x:v>
      </x:c>
    </x:row>
    <x:row r="100">
      <x:c r="A100" s="21" t="n">
        <x:f>'Data Audit'!A69</x:f>
        <x:v>45922</x:v>
      </x:c>
      <x:c r="B100" s="22" t="n">
        <x:f>'Data Audit'!G69</x:f>
        <x:v>3.79</x:v>
      </x:c>
      <x:c r="C100" s="23" t="n">
        <x:f>'Data Audit'!H69</x:f>
        <x:v>1301968</x:v>
      </x:c>
    </x:row>
    <x:row r="101">
      <x:c r="A101" s="21" t="n">
        <x:f>'Data Audit'!A70</x:f>
        <x:v>45923</x:v>
      </x:c>
      <x:c r="B101" s="22" t="n">
        <x:f>'Data Audit'!G70</x:f>
        <x:v>3.73</x:v>
      </x:c>
      <x:c r="C101" s="23" t="n">
        <x:f>'Data Audit'!H70</x:f>
        <x:v>1951022</x:v>
      </x:c>
    </x:row>
    <x:row r="102">
      <x:c r="A102" s="21" t="n">
        <x:f>'Data Audit'!A71</x:f>
        <x:v>45924</x:v>
      </x:c>
      <x:c r="B102" s="22" t="n">
        <x:f>'Data Audit'!G71</x:f>
        <x:v>3.71</x:v>
      </x:c>
      <x:c r="C102" s="23" t="n">
        <x:f>'Data Audit'!H71</x:f>
        <x:v>2119253</x:v>
      </x:c>
    </x:row>
    <x:row r="103">
      <x:c r="A103" s="21" t="n">
        <x:f>'Data Audit'!A72</x:f>
        <x:v>45925</x:v>
      </x:c>
      <x:c r="B103" s="22" t="n">
        <x:f>'Data Audit'!G72</x:f>
        <x:v>3.66</x:v>
      </x:c>
      <x:c r="C103" s="23" t="n">
        <x:f>'Data Audit'!H72</x:f>
        <x:v>1775886</x:v>
      </x:c>
    </x:row>
    <x:row r="104">
      <x:c r="A104" s="21" t="n">
        <x:f>'Data Audit'!A73</x:f>
        <x:v>45926</x:v>
      </x:c>
      <x:c r="B104" s="22" t="n">
        <x:f>'Data Audit'!G73</x:f>
        <x:v>3.65</x:v>
      </x:c>
      <x:c r="C104" s="23" t="n">
        <x:f>'Data Audit'!H73</x:f>
        <x:v>996901</x:v>
      </x:c>
    </x:row>
    <x:row r="105">
      <x:c r="A105" s="21" t="n">
        <x:f>'Data Audit'!A74</x:f>
        <x:v>45929</x:v>
      </x:c>
      <x:c r="B105" s="22" t="n">
        <x:f>'Data Audit'!G74</x:f>
        <x:v>3.64</x:v>
      </x:c>
      <x:c r="C105" s="23" t="n">
        <x:f>'Data Audit'!H74</x:f>
        <x:v>1259831</x:v>
      </x:c>
    </x:row>
    <x:row r="106">
      <x:c r="A106" s="21" t="n">
        <x:f>'Data Audit'!A75</x:f>
        <x:v>45930</x:v>
      </x:c>
      <x:c r="B106" s="22" t="n">
        <x:f>'Data Audit'!G75</x:f>
        <x:v>3.57</x:v>
      </x:c>
      <x:c r="C106" s="23" t="n">
        <x:f>'Data Audit'!H75</x:f>
        <x:v>2059271</x:v>
      </x:c>
    </x:row>
    <x:row r="107">
      <x:c r="A107" s="21" t="n">
        <x:f>'Data Audit'!A76</x:f>
        <x:v>45931</x:v>
      </x:c>
      <x:c r="B107" s="22" t="n">
        <x:f>'Data Audit'!G76</x:f>
        <x:v>3.53</x:v>
      </x:c>
      <x:c r="C107" s="23" t="n">
        <x:f>'Data Audit'!H76</x:f>
        <x:v>1227684</x:v>
      </x:c>
    </x:row>
    <x:row r="108">
      <x:c r="A108" s="21" t="n">
        <x:f>'Data Audit'!A77</x:f>
        <x:v>45932</x:v>
      </x:c>
      <x:c r="B108" s="22" t="n">
        <x:f>'Data Audit'!G77</x:f>
        <x:v>3.6</x:v>
      </x:c>
      <x:c r="C108" s="23" t="n">
        <x:f>'Data Audit'!H77</x:f>
        <x:v>1423827</x:v>
      </x:c>
    </x:row>
    <x:row r="109">
      <x:c r="A109" s="21" t="n">
        <x:f>'Data Audit'!A78</x:f>
        <x:v>45933</x:v>
      </x:c>
      <x:c r="B109" s="22" t="n">
        <x:f>'Data Audit'!G78</x:f>
        <x:v>3.64</x:v>
      </x:c>
      <x:c r="C109" s="23" t="n">
        <x:f>'Data Audit'!H78</x:f>
        <x:v>1629040</x:v>
      </x:c>
    </x:row>
    <x:row r="110">
      <x:c r="A110" s="21" t="n">
        <x:f>'Data Audit'!A79</x:f>
        <x:v>45936</x:v>
      </x:c>
      <x:c r="B110" s="22" t="n">
        <x:f>'Data Audit'!G79</x:f>
        <x:v>3.63</x:v>
      </x:c>
      <x:c r="C110" s="23" t="n">
        <x:f>'Data Audit'!H79</x:f>
        <x:v>1624550</x:v>
      </x:c>
    </x:row>
    <x:row r="111">
      <x:c r="A111" s="21" t="n">
        <x:f>'Data Audit'!A80</x:f>
        <x:v>45937</x:v>
      </x:c>
      <x:c r="B111" s="22" t="n">
        <x:f>'Data Audit'!G80</x:f>
        <x:v>3.59</x:v>
      </x:c>
      <x:c r="C111" s="23" t="n">
        <x:f>'Data Audit'!H80</x:f>
        <x:v>1425783</x:v>
      </x:c>
    </x:row>
    <x:row r="112">
      <x:c r="A112" s="21" t="n">
        <x:f>'Data Audit'!A81</x:f>
        <x:v>45938</x:v>
      </x:c>
      <x:c r="B112" s="22" t="n">
        <x:f>'Data Audit'!G81</x:f>
        <x:v>3.62</x:v>
      </x:c>
      <x:c r="C112" s="23" t="n">
        <x:f>'Data Audit'!H81</x:f>
        <x:v>1607306</x:v>
      </x:c>
    </x:row>
    <x:row r="113">
      <x:c r="A113" s="21" t="n">
        <x:f>'Data Audit'!A82</x:f>
        <x:v>45939</x:v>
      </x:c>
      <x:c r="B113" s="22" t="n">
        <x:f>'Data Audit'!G82</x:f>
        <x:v>3.59</x:v>
      </x:c>
      <x:c r="C113" s="23" t="n">
        <x:f>'Data Audit'!H82</x:f>
        <x:v>1345892</x:v>
      </x:c>
    </x:row>
    <x:row r="114">
      <x:c r="A114" s="21" t="n">
        <x:f>'Data Audit'!A83</x:f>
        <x:v>45940</x:v>
      </x:c>
      <x:c r="B114" s="22" t="n">
        <x:f>'Data Audit'!G83</x:f>
        <x:v>3.64</x:v>
      </x:c>
      <x:c r="C114" s="23" t="n">
        <x:f>'Data Audit'!H83</x:f>
        <x:v>992045</x:v>
      </x:c>
    </x:row>
    <x:row r="115">
      <x:c r="A115" s="21" t="n">
        <x:f>'Data Audit'!A84</x:f>
        <x:v>45943</x:v>
      </x:c>
      <x:c r="B115" s="22" t="n">
        <x:f>'Data Audit'!G84</x:f>
        <x:v>3.57</x:v>
      </x:c>
      <x:c r="C115" s="23" t="n">
        <x:f>'Data Audit'!H84</x:f>
        <x:v>739947</x:v>
      </x:c>
    </x:row>
    <x:row r="116">
      <x:c r="A116" s="21" t="n">
        <x:f>'Data Audit'!A85</x:f>
        <x:v>45944</x:v>
      </x:c>
      <x:c r="B116" s="22" t="n">
        <x:f>'Data Audit'!G85</x:f>
        <x:v>3.52</x:v>
      </x:c>
      <x:c r="C116" s="23" t="n">
        <x:f>'Data Audit'!H85</x:f>
        <x:v>1188072</x:v>
      </x:c>
    </x:row>
    <x:row r="117">
      <x:c r="A117" s="21" t="n">
        <x:f>'Data Audit'!A86</x:f>
        <x:v>45945</x:v>
      </x:c>
      <x:c r="B117" s="22" t="n">
        <x:f>'Data Audit'!G86</x:f>
        <x:v>3.55</x:v>
      </x:c>
      <x:c r="C117" s="23" t="n">
        <x:f>'Data Audit'!H86</x:f>
        <x:v>1121919</x:v>
      </x:c>
    </x:row>
    <x:row r="118">
      <x:c r="A118" s="21" t="n">
        <x:f>'Data Audit'!A87</x:f>
        <x:v>45946</x:v>
      </x:c>
      <x:c r="B118" s="22" t="n">
        <x:f>'Data Audit'!G87</x:f>
        <x:v>3.54</x:v>
      </x:c>
      <x:c r="C118" s="23" t="n">
        <x:f>'Data Audit'!H87</x:f>
        <x:v>1208255</x:v>
      </x:c>
    </x:row>
    <x:row r="119">
      <x:c r="A119" s="21" t="n">
        <x:f>'Data Audit'!A88</x:f>
        <x:v>45947</x:v>
      </x:c>
      <x:c r="B119" s="22" t="n">
        <x:f>'Data Audit'!G88</x:f>
        <x:v>3.52</x:v>
      </x:c>
      <x:c r="C119" s="23" t="n">
        <x:f>'Data Audit'!H88</x:f>
        <x:v>1205202</x:v>
      </x:c>
    </x:row>
    <x:row r="120">
      <x:c r="A120" s="21" t="n">
        <x:f>'Data Audit'!A89</x:f>
        <x:v>45950</x:v>
      </x:c>
      <x:c r="B120" s="22" t="n">
        <x:f>'Data Audit'!G89</x:f>
        <x:v>3.48</x:v>
      </x:c>
      <x:c r="C120" s="23" t="n">
        <x:f>'Data Audit'!H89</x:f>
        <x:v>1361742</x:v>
      </x:c>
    </x:row>
    <x:row r="121">
      <x:c r="A121" s="21" t="n">
        <x:f>'Data Audit'!A90</x:f>
        <x:v>45951</x:v>
      </x:c>
      <x:c r="B121" s="22" t="n">
        <x:f>'Data Audit'!G90</x:f>
        <x:v>3.52</x:v>
      </x:c>
      <x:c r="C121" s="23" t="n">
        <x:f>'Data Audit'!H90</x:f>
        <x:v>1340863</x:v>
      </x:c>
    </x:row>
    <x:row r="122">
      <x:c r="A122" s="21" t="n">
        <x:f>'Data Audit'!A91</x:f>
        <x:v>45952</x:v>
      </x:c>
      <x:c r="B122" s="22" t="n">
        <x:f>'Data Audit'!G91</x:f>
        <x:v>3.52</x:v>
      </x:c>
      <x:c r="C122" s="23" t="n">
        <x:f>'Data Audit'!H91</x:f>
        <x:v>1393767</x:v>
      </x:c>
    </x:row>
    <x:row r="123">
      <x:c r="A123" s="21" t="n">
        <x:f>'Data Audit'!A92</x:f>
        <x:v>45953</x:v>
      </x:c>
      <x:c r="B123" s="22" t="n">
        <x:f>'Data Audit'!G92</x:f>
        <x:v>3.59</x:v>
      </x:c>
      <x:c r="C123" s="23" t="n">
        <x:f>'Data Audit'!H92</x:f>
        <x:v>1434925</x:v>
      </x:c>
    </x:row>
    <x:row r="124">
      <x:c r="A124" s="21" t="n">
        <x:f>'Data Audit'!A93</x:f>
        <x:v>45954</x:v>
      </x:c>
      <x:c r="B124" s="22" t="n">
        <x:f>'Data Audit'!G93</x:f>
        <x:v>3.68</x:v>
      </x:c>
      <x:c r="C124" s="23" t="n">
        <x:f>'Data Audit'!H93</x:f>
        <x:v>1006461</x:v>
      </x:c>
    </x:row>
    <x:row r="125">
      <x:c r="A125" s="21" t="n">
        <x:f>'Data Audit'!A94</x:f>
        <x:v>45957</x:v>
      </x:c>
      <x:c r="B125" s="22" t="n">
        <x:f>'Data Audit'!G94</x:f>
        <x:v>3.79</x:v>
      </x:c>
      <x:c r="C125" s="23" t="n">
        <x:f>'Data Audit'!H94</x:f>
        <x:v>1774649</x:v>
      </x:c>
    </x:row>
    <x:row r="126">
      <x:c r="A126" s="21" t="n">
        <x:f>'Data Audit'!A95</x:f>
        <x:v>45958</x:v>
      </x:c>
      <x:c r="B126" s="22" t="n">
        <x:f>'Data Audit'!G95</x:f>
        <x:v>3.72</x:v>
      </x:c>
      <x:c r="C126" s="23" t="n">
        <x:f>'Data Audit'!H95</x:f>
        <x:v>1734259</x:v>
      </x:c>
    </x:row>
    <x:row r="127">
      <x:c r="A127" s="21" t="n">
        <x:f>'Data Audit'!A96</x:f>
        <x:v>45959</x:v>
      </x:c>
      <x:c r="B127" s="22" t="n">
        <x:f>'Data Audit'!G96</x:f>
        <x:v>3.66</x:v>
      </x:c>
      <x:c r="C127" s="23" t="n">
        <x:f>'Data Audit'!H96</x:f>
        <x:v>1693071</x:v>
      </x:c>
    </x:row>
    <x:row r="128">
      <x:c r="A128" s="21" t="n">
        <x:f>'Data Audit'!A97</x:f>
        <x:v>45960</x:v>
      </x:c>
      <x:c r="B128" s="22" t="n">
        <x:f>'Data Audit'!G97</x:f>
        <x:v>3.64</x:v>
      </x:c>
      <x:c r="C128" s="23" t="n">
        <x:f>'Data Audit'!H97</x:f>
        <x:v>688436</x:v>
      </x:c>
    </x:row>
    <x:row r="129">
      <x:c r="A129" s="21" t="n">
        <x:f>'Data Audit'!A98</x:f>
        <x:v>45961</x:v>
      </x:c>
      <x:c r="B129" s="22" t="n">
        <x:f>'Data Audit'!G98</x:f>
        <x:v>3.69</x:v>
      </x:c>
      <x:c r="C129" s="23" t="n">
        <x:f>'Data Audit'!H98</x:f>
        <x:v>690156</x:v>
      </x:c>
    </x:row>
    <x:row r="130">
      <x:c r="A130" s="21" t="n">
        <x:f>'Data Audit'!A99</x:f>
        <x:v>45964</x:v>
      </x:c>
      <x:c r="B130" s="22" t="n">
        <x:f>'Data Audit'!G99</x:f>
        <x:v>3.7</x:v>
      </x:c>
      <x:c r="C130" s="23" t="n">
        <x:f>'Data Audit'!H99</x:f>
        <x:v>1449927</x:v>
      </x:c>
    </x:row>
    <x:row r="131">
      <x:c r="A131" s="21" t="n">
        <x:f>'Data Audit'!A100</x:f>
        <x:v>45965</x:v>
      </x:c>
      <x:c r="B131" s="22" t="n">
        <x:f>'Data Audit'!G100</x:f>
        <x:v>3.81</x:v>
      </x:c>
      <x:c r="C131" s="23" t="n">
        <x:f>'Data Audit'!H100</x:f>
        <x:v>2501869</x:v>
      </x:c>
    </x:row>
    <x:row r="132">
      <x:c r="A132" s="21" t="n">
        <x:f>'Data Audit'!A101</x:f>
        <x:v>45966</x:v>
      </x:c>
      <x:c r="B132" s="22" t="n">
        <x:f>'Data Audit'!G101</x:f>
        <x:v>3.7</x:v>
      </x:c>
      <x:c r="C132" s="23" t="n">
        <x:f>'Data Audit'!H101</x:f>
        <x:v>1247893</x:v>
      </x:c>
    </x:row>
    <x:row r="133">
      <x:c r="A133" s="21" t="n">
        <x:f>'Data Audit'!A102</x:f>
        <x:v>45967</x:v>
      </x:c>
      <x:c r="B133" s="22" t="n">
        <x:f>'Data Audit'!G102</x:f>
        <x:v>3.5</x:v>
      </x:c>
      <x:c r="C133" s="23" t="n">
        <x:f>'Data Audit'!H102</x:f>
        <x:v>3050696</x:v>
      </x:c>
    </x:row>
    <x:row r="134">
      <x:c r="A134" s="21" t="n">
        <x:f>'Data Audit'!A103</x:f>
        <x:v>45968</x:v>
      </x:c>
      <x:c r="B134" s="22" t="n">
        <x:f>'Data Audit'!G103</x:f>
        <x:v>3.6</x:v>
      </x:c>
      <x:c r="C134" s="23" t="n">
        <x:f>'Data Audit'!H103</x:f>
        <x:v>1787046</x:v>
      </x:c>
    </x:row>
    <x:row r="135">
      <x:c r="A135" s="21" t="n">
        <x:f>'Data Audit'!A104</x:f>
        <x:v>45971</x:v>
      </x:c>
      <x:c r="B135" s="22" t="n">
        <x:f>'Data Audit'!G104</x:f>
        <x:v>3.64</x:v>
      </x:c>
      <x:c r="C135" s="23" t="n">
        <x:f>'Data Audit'!H104</x:f>
        <x:v>910161</x:v>
      </x:c>
    </x:row>
    <x:row r="136">
      <x:c r="A136" s="21" t="n">
        <x:f>'Data Audit'!A105</x:f>
        <x:v>45972</x:v>
      </x:c>
      <x:c r="B136" s="22" t="n">
        <x:f>'Data Audit'!G105</x:f>
        <x:v>3.59</x:v>
      </x:c>
      <x:c r="C136" s="23" t="n">
        <x:f>'Data Audit'!H105</x:f>
        <x:v>1926917</x:v>
      </x:c>
    </x:row>
    <x:row r="137">
      <x:c r="A137" s="21" t="n">
        <x:f>'Data Audit'!A106</x:f>
        <x:v>45973</x:v>
      </x:c>
      <x:c r="B137" s="22" t="n">
        <x:f>'Data Audit'!G106</x:f>
        <x:v>3.72</x:v>
      </x:c>
      <x:c r="C137" s="23" t="n">
        <x:f>'Data Audit'!H106</x:f>
        <x:v>1550439</x:v>
      </x:c>
    </x:row>
    <x:row r="138">
      <x:c r="A138" s="21" t="n">
        <x:f>'Data Audit'!A107</x:f>
        <x:v>45974</x:v>
      </x:c>
      <x:c r="B138" s="22" t="n">
        <x:f>'Data Audit'!G107</x:f>
        <x:v>3.66</x:v>
      </x:c>
      <x:c r="C138" s="23" t="n">
        <x:f>'Data Audit'!H107</x:f>
        <x:v>819908</x:v>
      </x:c>
    </x:row>
    <x:row r="139">
      <x:c r="A139" s="21" t="n">
        <x:f>'Data Audit'!A108</x:f>
        <x:v>45975</x:v>
      </x:c>
      <x:c r="B139" s="22" t="n">
        <x:f>'Data Audit'!G108</x:f>
        <x:v>3.6</x:v>
      </x:c>
      <x:c r="C139" s="23" t="n">
        <x:f>'Data Audit'!H108</x:f>
        <x:v>663896</x:v>
      </x:c>
    </x:row>
    <x:row r="140">
      <x:c r="A140" s="21" t="n">
        <x:f>'Data Audit'!A109</x:f>
        <x:v>45978</x:v>
      </x:c>
      <x:c r="B140" s="22" t="n">
        <x:f>'Data Audit'!G109</x:f>
        <x:v>3.63</x:v>
      </x:c>
      <x:c r="C140" s="23" t="n">
        <x:f>'Data Audit'!H109</x:f>
        <x:v>900516</x:v>
      </x:c>
    </x:row>
    <x:row r="141">
      <x:c r="A141" s="21" t="n">
        <x:f>'Data Audit'!A110</x:f>
        <x:v>45979</x:v>
      </x:c>
      <x:c r="B141" s="22" t="n">
        <x:f>'Data Audit'!G110</x:f>
        <x:v>3.59</x:v>
      </x:c>
      <x:c r="C141" s="23" t="n">
        <x:f>'Data Audit'!H110</x:f>
        <x:v>559946</x:v>
      </x:c>
    </x:row>
    <x:row r="142">
      <x:c r="A142" s="21" t="n">
        <x:f>'Data Audit'!A111</x:f>
        <x:v>45980</x:v>
      </x:c>
      <x:c r="B142" s="22" t="n">
        <x:f>'Data Audit'!G111</x:f>
        <x:v>3.51</x:v>
      </x:c>
      <x:c r="C142" s="23" t="n">
        <x:f>'Data Audit'!H111</x:f>
        <x:v>1132758</x:v>
      </x:c>
    </x:row>
    <x:row r="143">
      <x:c r="A143" s="21" t="n">
        <x:f>'Data Audit'!A112</x:f>
        <x:v>45981</x:v>
      </x:c>
      <x:c r="B143" s="22" t="n">
        <x:f>'Data Audit'!G112</x:f>
        <x:v>3.6</x:v>
      </x:c>
      <x:c r="C143" s="23" t="n">
        <x:f>'Data Audit'!H112</x:f>
        <x:v>2450940</x:v>
      </x:c>
    </x:row>
    <x:row r="144">
      <x:c r="A144" s="21" t="n">
        <x:f>'Data Audit'!A113</x:f>
        <x:v>45982</x:v>
      </x:c>
      <x:c r="B144" s="22" t="n">
        <x:f>'Data Audit'!G113</x:f>
        <x:v>3.47</x:v>
      </x:c>
      <x:c r="C144" s="23" t="n">
        <x:f>'Data Audit'!H113</x:f>
        <x:v>1905312</x:v>
      </x:c>
    </x:row>
    <x:row r="145">
      <x:c r="A145" s="21" t="n">
        <x:f>'Data Audit'!A114</x:f>
        <x:v>45985</x:v>
      </x:c>
      <x:c r="B145" s="22" t="n">
        <x:f>'Data Audit'!G114</x:f>
        <x:v>3.51</x:v>
      </x:c>
      <x:c r="C145" s="23" t="n">
        <x:f>'Data Audit'!H114</x:f>
        <x:v>1886972</x:v>
      </x:c>
    </x:row>
    <x:row r="146">
      <x:c r="A146" s="21" t="n">
        <x:f>'Data Audit'!A115</x:f>
        <x:v>45986</x:v>
      </x:c>
      <x:c r="B146" s="22" t="n">
        <x:f>'Data Audit'!G115</x:f>
        <x:v>3.47</x:v>
      </x:c>
      <x:c r="C146" s="23" t="n">
        <x:f>'Data Audit'!H115</x:f>
        <x:v>1342117</x:v>
      </x:c>
    </x:row>
    <x:row r="147">
      <x:c r="A147" s="21" t="n">
        <x:f>'Data Audit'!A116</x:f>
        <x:v>45987</x:v>
      </x:c>
      <x:c r="B147" s="22" t="n">
        <x:f>'Data Audit'!G116</x:f>
        <x:v>3.48</x:v>
      </x:c>
      <x:c r="C147" s="23" t="n">
        <x:f>'Data Audit'!H116</x:f>
        <x:v>1707647</x:v>
      </x:c>
    </x:row>
    <x:row r="148">
      <x:c r="A148" s="21" t="n">
        <x:f>'Data Audit'!A117</x:f>
        <x:v>45988</x:v>
      </x:c>
      <x:c r="B148" s="22" t="n">
        <x:f>'Data Audit'!G117</x:f>
        <x:v>3.48</x:v>
      </x:c>
      <x:c r="C148" s="23" t="n">
        <x:f>'Data Audit'!H117</x:f>
        <x:v>1781545</x:v>
      </x:c>
    </x:row>
    <x:row r="149">
      <x:c r="A149" s="21" t="n">
        <x:f>'Data Audit'!A118</x:f>
        <x:v>45989</x:v>
      </x:c>
      <x:c r="B149" s="22" t="n">
        <x:f>'Data Audit'!G118</x:f>
        <x:v>3.52</x:v>
      </x:c>
      <x:c r="C149" s="23" t="n">
        <x:f>'Data Audit'!H118</x:f>
        <x:v>2623553</x:v>
      </x:c>
    </x:row>
    <x:row r="150">
      <x:c r="A150" s="21" t="n">
        <x:f>'Data Audit'!A119</x:f>
        <x:v>45992</x:v>
      </x:c>
      <x:c r="B150" s="22" t="n">
        <x:f>'Data Audit'!G119</x:f>
        <x:v>3.57</x:v>
      </x:c>
      <x:c r="C150" s="23" t="n">
        <x:f>'Data Audit'!H119</x:f>
        <x:v>2665565</x:v>
      </x:c>
    </x:row>
    <x:row r="151">
      <x:c r="A151" s="21" t="n">
        <x:f>'Data Audit'!A120</x:f>
        <x:v>45993</x:v>
      </x:c>
      <x:c r="B151" s="22" t="n">
        <x:f>'Data Audit'!G120</x:f>
        <x:v>3.58</x:v>
      </x:c>
      <x:c r="C151" s="23" t="n">
        <x:f>'Data Audit'!H120</x:f>
        <x:v>2062431</x:v>
      </x:c>
    </x:row>
    <x:row r="152">
      <x:c r="A152" s="21" t="n">
        <x:f>'Data Audit'!A121</x:f>
        <x:v>45994</x:v>
      </x:c>
      <x:c r="B152" s="22" t="n">
        <x:f>'Data Audit'!G121</x:f>
        <x:v>3.49</x:v>
      </x:c>
      <x:c r="C152" s="23" t="n">
        <x:f>'Data Audit'!H121</x:f>
        <x:v>2481273</x:v>
      </x:c>
    </x:row>
    <x:row r="153">
      <x:c r="A153" s="21" t="n">
        <x:f>'Data Audit'!A122</x:f>
        <x:v>45995</x:v>
      </x:c>
      <x:c r="B153" s="22" t="n">
        <x:f>'Data Audit'!G122</x:f>
        <x:v>3.46</x:v>
      </x:c>
      <x:c r="C153" s="23" t="n">
        <x:f>'Data Audit'!H122</x:f>
        <x:v>1126356</x:v>
      </x:c>
    </x:row>
    <x:row r="154">
      <x:c r="A154" s="21" t="n">
        <x:f>'Data Audit'!A123</x:f>
        <x:v>45996</x:v>
      </x:c>
      <x:c r="B154" s="22" t="n">
        <x:f>'Data Audit'!G123</x:f>
        <x:v>3.47</x:v>
      </x:c>
      <x:c r="C154" s="23" t="n">
        <x:f>'Data Audit'!H123</x:f>
        <x:v>955018</x:v>
      </x:c>
    </x:row>
    <x:row r="155">
      <x:c r="A155" s="21" t="n">
        <x:f>'Data Audit'!A124</x:f>
        <x:v>45999</x:v>
      </x:c>
      <x:c r="B155" s="22" t="n">
        <x:f>'Data Audit'!G124</x:f>
        <x:v>3.51</x:v>
      </x:c>
      <x:c r="C155" s="23" t="n">
        <x:f>'Data Audit'!H124</x:f>
        <x:v>1648783</x:v>
      </x:c>
    </x:row>
    <x:row r="156">
      <x:c r="A156" s="21" t="n">
        <x:f>'Data Audit'!A125</x:f>
        <x:v>46000</x:v>
      </x:c>
      <x:c r="B156" s="22" t="n">
        <x:f>'Data Audit'!G125</x:f>
        <x:v>3.46</x:v>
      </x:c>
      <x:c r="C156" s="23" t="n">
        <x:f>'Data Audit'!H125</x:f>
        <x:v>884691</x:v>
      </x:c>
    </x:row>
    <x:row r="157">
      <x:c r="A157" s="21" t="n">
        <x:f>'Data Audit'!A126</x:f>
        <x:v>46001</x:v>
      </x:c>
      <x:c r="B157" s="22" t="n">
        <x:f>'Data Audit'!G126</x:f>
        <x:v>3.42</x:v>
      </x:c>
      <x:c r="C157" s="23" t="n">
        <x:f>'Data Audit'!H126</x:f>
        <x:v>783634</x:v>
      </x:c>
    </x:row>
    <x:row r="158">
      <x:c r="A158" s="21" t="n">
        <x:f>'Data Audit'!A127</x:f>
        <x:v>46002</x:v>
      </x:c>
      <x:c r="B158" s="22" t="n">
        <x:f>'Data Audit'!G127</x:f>
        <x:v>3.42</x:v>
      </x:c>
      <x:c r="C158" s="23" t="n">
        <x:f>'Data Audit'!H127</x:f>
        <x:v>1299184</x:v>
      </x:c>
    </x:row>
    <x:row r="159">
      <x:c r="A159" s="21" t="n">
        <x:f>'Data Audit'!A128</x:f>
        <x:v>46003</x:v>
      </x:c>
      <x:c r="B159" s="22" t="n">
        <x:f>'Data Audit'!G128</x:f>
        <x:v>3.39</x:v>
      </x:c>
      <x:c r="C159" s="23" t="n">
        <x:f>'Data Audit'!H128</x:f>
        <x:v>1474618</x:v>
      </x:c>
    </x:row>
    <x:row r="160">
      <x:c r="A160" s="21" t="n">
        <x:f>'Data Audit'!A129</x:f>
        <x:v>46006</x:v>
      </x:c>
      <x:c r="B160" s="22" t="n">
        <x:f>'Data Audit'!G129</x:f>
        <x:v>3.31</x:v>
      </x:c>
      <x:c r="C160" s="23" t="n">
        <x:f>'Data Audit'!H129</x:f>
        <x:v>1501277</x:v>
      </x:c>
    </x:row>
    <x:row r="161">
      <x:c r="A161" s="21" t="n">
        <x:f>'Data Audit'!A130</x:f>
        <x:v>46007</x:v>
      </x:c>
      <x:c r="B161" s="22" t="n">
        <x:f>'Data Audit'!G130</x:f>
        <x:v>3.29</x:v>
      </x:c>
      <x:c r="C161" s="23" t="n">
        <x:f>'Data Audit'!H130</x:f>
        <x:v>1848979</x:v>
      </x:c>
    </x:row>
    <x:row r="162">
      <x:c r="A162" s="21" t="n">
        <x:f>'Data Audit'!A131</x:f>
        <x:v>46008</x:v>
      </x:c>
      <x:c r="B162" s="22" t="n">
        <x:f>'Data Audit'!G131</x:f>
        <x:v>3.3</x:v>
      </x:c>
      <x:c r="C162" s="23" t="n">
        <x:f>'Data Audit'!H131</x:f>
        <x:v>1018689</x:v>
      </x:c>
    </x:row>
    <x:row r="163">
      <x:c r="A163" s="21" t="n">
        <x:f>'Data Audit'!A132</x:f>
        <x:v>46009</x:v>
      </x:c>
      <x:c r="B163" s="22" t="n">
        <x:f>'Data Audit'!G132</x:f>
        <x:v>3.34</x:v>
      </x:c>
      <x:c r="C163" s="23" t="n">
        <x:f>'Data Audit'!H132</x:f>
        <x:v>1023705</x:v>
      </x:c>
    </x:row>
    <x:row r="164">
      <x:c r="A164" s="21" t="n">
        <x:f>'Data Audit'!A133</x:f>
        <x:v>46010</x:v>
      </x:c>
      <x:c r="B164" s="22" t="n">
        <x:f>'Data Audit'!G133</x:f>
        <x:v>3.31</x:v>
      </x:c>
      <x:c r="C164" s="23" t="n">
        <x:f>'Data Audit'!H133</x:f>
        <x:v>9251452</x:v>
      </x:c>
    </x:row>
    <x:row r="165">
      <x:c r="A165" s="21" t="n">
        <x:f>'Data Audit'!A134</x:f>
        <x:v>46013</x:v>
      </x:c>
      <x:c r="B165" s="22" t="n">
        <x:f>'Data Audit'!G134</x:f>
        <x:v>3.44</x:v>
      </x:c>
      <x:c r="C165" s="23" t="n">
        <x:f>'Data Audit'!H134</x:f>
        <x:v>1032870</x:v>
      </x:c>
    </x:row>
    <x:row r="166">
      <x:c r="A166" s="21" t="n">
        <x:f>'Data Audit'!A135</x:f>
        <x:v>46014</x:v>
      </x:c>
      <x:c r="B166" s="22" t="n">
        <x:f>'Data Audit'!G135</x:f>
        <x:v>3.45</x:v>
      </x:c>
      <x:c r="C166" s="23" t="n">
        <x:f>'Data Audit'!H135</x:f>
        <x:v>673406</x:v>
      </x:c>
    </x:row>
    <x:row r="167">
      <x:c r="A167" s="21" t="n">
        <x:f>'Data Audit'!A136</x:f>
        <x:v>46015</x:v>
      </x:c>
      <x:c r="B167" s="22" t="n">
        <x:f>'Data Audit'!G136</x:f>
        <x:v>3.49</x:v>
      </x:c>
      <x:c r="C167" s="23" t="n">
        <x:f>'Data Audit'!H136</x:f>
        <x:v>594212</x:v>
      </x:c>
    </x:row>
    <x:row r="168">
      <x:c r="A168" s="21" t="n">
        <x:f>'Data Audit'!A137</x:f>
        <x:v>46020</x:v>
      </x:c>
      <x:c r="B168" s="22" t="n">
        <x:f>'Data Audit'!G137</x:f>
        <x:v>3.54</x:v>
      </x:c>
      <x:c r="C168" s="23" t="n">
        <x:f>'Data Audit'!H137</x:f>
        <x:v>889143</x:v>
      </x:c>
    </x:row>
    <x:row r="169">
      <x:c r="A169" s="21" t="n">
        <x:f>'Data Audit'!A138</x:f>
        <x:v>46021</x:v>
      </x:c>
      <x:c r="B169" s="22" t="n">
        <x:f>'Data Audit'!G138</x:f>
        <x:v>3.52</x:v>
      </x:c>
      <x:c r="C169" s="23" t="n">
        <x:f>'Data Audit'!H138</x:f>
        <x:v>1108925</x:v>
      </x:c>
    </x:row>
    <x:row r="170">
      <x:c r="A170" s="21" t="n">
        <x:f>'Data Audit'!A139</x:f>
        <x:v>46022</x:v>
      </x:c>
      <x:c r="B170" s="22" t="n">
        <x:f>'Data Audit'!G139</x:f>
        <x:v>3.52</x:v>
      </x:c>
      <x:c r="C170" s="23" t="n">
        <x:f>'Data Audit'!H139</x:f>
        <x:v>491442</x:v>
      </x:c>
    </x:row>
    <x:row r="171">
      <x:c r="A171" s="21" t="n">
        <x:f>'Data Audit'!A140</x:f>
        <x:v>46024</x:v>
      </x:c>
      <x:c r="B171" s="22" t="n">
        <x:f>'Data Audit'!G140</x:f>
        <x:v>3.59</x:v>
      </x:c>
      <x:c r="C171" s="23" t="n">
        <x:f>'Data Audit'!H140</x:f>
        <x:v>735363</x:v>
      </x:c>
    </x:row>
    <x:row r="172">
      <x:c r="A172" s="21" t="n">
        <x:f>'Data Audit'!A141</x:f>
        <x:v>46027</x:v>
      </x:c>
      <x:c r="B172" s="22" t="n">
        <x:f>'Data Audit'!G141</x:f>
        <x:v>3.55</x:v>
      </x:c>
      <x:c r="C172" s="23" t="n">
        <x:f>'Data Audit'!H141</x:f>
        <x:v>1370124</x:v>
      </x:c>
    </x:row>
    <x:row r="173">
      <x:c r="A173" s="21" t="n">
        <x:f>'Data Audit'!A142</x:f>
        <x:v>46028</x:v>
      </x:c>
      <x:c r="B173" s="22" t="n">
        <x:f>'Data Audit'!G142</x:f>
        <x:v>3.53</x:v>
      </x:c>
      <x:c r="C173" s="23" t="n">
        <x:f>'Data Audit'!H142</x:f>
        <x:v>863767</x:v>
      </x:c>
    </x:row>
    <x:row r="174">
      <x:c r="A174" s="21" t="n">
        <x:f>'Data Audit'!A143</x:f>
        <x:v>46029</x:v>
      </x:c>
      <x:c r="B174" s="22" t="n">
        <x:f>'Data Audit'!G143</x:f>
        <x:v>3.6</x:v>
      </x:c>
      <x:c r="C174" s="23" t="n">
        <x:f>'Data Audit'!H143</x:f>
        <x:v>883353</x:v>
      </x:c>
    </x:row>
    <x:row r="175">
      <x:c r="A175" s="21" t="n">
        <x:f>'Data Audit'!A144</x:f>
        <x:v>46030</x:v>
      </x:c>
      <x:c r="B175" s="22" t="n">
        <x:f>'Data Audit'!G144</x:f>
        <x:v>3.61</x:v>
      </x:c>
      <x:c r="C175" s="23" t="n">
        <x:f>'Data Audit'!H144</x:f>
        <x:v>770199</x:v>
      </x:c>
    </x:row>
    <x:row r="176">
      <x:c r="A176" s="21" t="n">
        <x:f>'Data Audit'!A145</x:f>
        <x:v>46031</x:v>
      </x:c>
      <x:c r="B176" s="22" t="n">
        <x:f>'Data Audit'!G145</x:f>
        <x:v>3.67</x:v>
      </x:c>
      <x:c r="C176" s="23" t="n">
        <x:f>'Data Audit'!H145</x:f>
        <x:v>735411</x:v>
      </x:c>
    </x:row>
    <x:row r="177">
      <x:c r="A177" s="21" t="n">
        <x:f>'Data Audit'!A146</x:f>
        <x:v>46034</x:v>
      </x:c>
      <x:c r="B177" s="22" t="n">
        <x:f>'Data Audit'!G146</x:f>
        <x:v>3.75</x:v>
      </x:c>
      <x:c r="C177" s="23" t="n">
        <x:f>'Data Audit'!H146</x:f>
        <x:v>2457995</x:v>
      </x:c>
    </x:row>
    <x:row r="178">
      <x:c r="A178" s="21" t="n">
        <x:f>'Data Audit'!A147</x:f>
        <x:v>46035</x:v>
      </x:c>
      <x:c r="B178" s="22" t="n">
        <x:f>'Data Audit'!G147</x:f>
        <x:v>3.75</x:v>
      </x:c>
      <x:c r="C178" s="23" t="n">
        <x:f>'Data Audit'!H147</x:f>
        <x:v>1663870</x:v>
      </x:c>
    </x:row>
    <x:row r="179">
      <x:c r="A179" s="21" t="n">
        <x:f>'Data Audit'!A148</x:f>
        <x:v>46036</x:v>
      </x:c>
      <x:c r="B179" s="22" t="n">
        <x:f>'Data Audit'!G148</x:f>
        <x:v>3.75</x:v>
      </x:c>
      <x:c r="C179" s="23" t="n">
        <x:f>'Data Audit'!H148</x:f>
        <x:v>967665</x:v>
      </x:c>
    </x:row>
    <x:row r="180">
      <x:c r="A180" s="21" t="n">
        <x:f>'Data Audit'!A149</x:f>
        <x:v>46037</x:v>
      </x:c>
      <x:c r="B180" s="22" t="n">
        <x:f>'Data Audit'!G149</x:f>
        <x:v>3.71</x:v>
      </x:c>
      <x:c r="C180" s="23" t="n">
        <x:f>'Data Audit'!H149</x:f>
        <x:v>877891</x:v>
      </x:c>
    </x:row>
    <x:row r="181">
      <x:c r="A181" s="21" t="n">
        <x:f>'Data Audit'!A150</x:f>
        <x:v>46038</x:v>
      </x:c>
      <x:c r="B181" s="22" t="n">
        <x:f>'Data Audit'!G150</x:f>
        <x:v>3.79</x:v>
      </x:c>
      <x:c r="C181" s="23" t="n">
        <x:f>'Data Audit'!H150</x:f>
        <x:v>603135</x:v>
      </x:c>
    </x:row>
    <x:row r="182">
      <x:c r="A182" s="21" t="n">
        <x:f>'Data Audit'!A151</x:f>
        <x:v>46041</x:v>
      </x:c>
      <x:c r="B182" s="22" t="n">
        <x:f>'Data Audit'!G151</x:f>
        <x:v>3.82</x:v>
      </x:c>
      <x:c r="C182" s="23" t="n">
        <x:f>'Data Audit'!H151</x:f>
        <x:v>1074317</x:v>
      </x:c>
    </x:row>
    <x:row r="183">
      <x:c r="A183" s="21" t="n">
        <x:f>'Data Audit'!A152</x:f>
        <x:v>46042</x:v>
      </x:c>
      <x:c r="B183" s="22" t="n">
        <x:f>'Data Audit'!G152</x:f>
        <x:v>3.75</x:v>
      </x:c>
      <x:c r="C183" s="23" t="n">
        <x:f>'Data Audit'!H152</x:f>
        <x:v>1070425</x:v>
      </x:c>
    </x:row>
    <x:row r="184">
      <x:c r="A184" s="21" t="n">
        <x:f>'Data Audit'!A153</x:f>
        <x:v>46043</x:v>
      </x:c>
      <x:c r="B184" s="22" t="n">
        <x:f>'Data Audit'!G153</x:f>
        <x:v>3.66</x:v>
      </x:c>
      <x:c r="C184" s="23" t="n">
        <x:f>'Data Audit'!H153</x:f>
        <x:v>859358</x:v>
      </x:c>
    </x:row>
    <x:row r="185">
      <x:c r="A185" s="21" t="n">
        <x:f>'Data Audit'!A154</x:f>
        <x:v>46044</x:v>
      </x:c>
      <x:c r="B185" s="22" t="n">
        <x:f>'Data Audit'!G154</x:f>
        <x:v>3.76</x:v>
      </x:c>
      <x:c r="C185" s="23" t="n">
        <x:f>'Data Audit'!H154</x:f>
        <x:v>807812</x:v>
      </x:c>
    </x:row>
    <x:row r="186">
      <x:c r="A186" s="21" t="n">
        <x:f>'Data Audit'!A155</x:f>
        <x:v>46045</x:v>
      </x:c>
      <x:c r="B186" s="22" t="n">
        <x:f>'Data Audit'!G155</x:f>
        <x:v>3.75</x:v>
      </x:c>
      <x:c r="C186" s="23" t="n">
        <x:f>'Data Audit'!H155</x:f>
        <x:v>591833</x:v>
      </x:c>
    </x:row>
    <x:row r="187">
      <x:c r="A187" s="21" t="n">
        <x:f>'Data Audit'!A156</x:f>
        <x:v>46049</x:v>
      </x:c>
      <x:c r="B187" s="22" t="n">
        <x:f>'Data Audit'!G156</x:f>
        <x:v>3.78</x:v>
      </x:c>
      <x:c r="C187" s="23" t="n">
        <x:f>'Data Audit'!H156</x:f>
        <x:v>888950</x:v>
      </x:c>
    </x:row>
    <x:row r="188">
      <x:c r="A188" s="21" t="n">
        <x:f>'Data Audit'!A157</x:f>
        <x:v>46050</x:v>
      </x:c>
      <x:c r="B188" s="22" t="n">
        <x:f>'Data Audit'!G157</x:f>
        <x:v>3.75</x:v>
      </x:c>
      <x:c r="C188" s="23" t="n">
        <x:f>'Data Audit'!H157</x:f>
        <x:v>2093456</x:v>
      </x:c>
    </x:row>
    <x:row r="189">
      <x:c r="A189" s="21" t="n">
        <x:f>'Data Audit'!A158</x:f>
        <x:v>46051</x:v>
      </x:c>
      <x:c r="B189" s="22" t="n">
        <x:f>'Data Audit'!G158</x:f>
        <x:v>3.78</x:v>
      </x:c>
      <x:c r="C189" s="23" t="n">
        <x:f>'Data Audit'!H158</x:f>
        <x:v>796589</x:v>
      </x:c>
    </x:row>
    <x:row r="190">
      <x:c r="A190" s="21" t="n">
        <x:f>'Data Audit'!A159</x:f>
        <x:v>46052</x:v>
      </x:c>
      <x:c r="B190" s="22" t="n">
        <x:f>'Data Audit'!G159</x:f>
        <x:v>3.74</x:v>
      </x:c>
      <x:c r="C190" s="23" t="n">
        <x:f>'Data Audit'!H159</x:f>
        <x:v>800294</x:v>
      </x:c>
    </x:row>
    <x:row r="191">
      <x:c r="A191" s="21" t="n">
        <x:f>'Data Audit'!A160</x:f>
        <x:v>46055</x:v>
      </x:c>
      <x:c r="B191" s="22" t="n">
        <x:f>'Data Audit'!G160</x:f>
        <x:v>3.69</x:v>
      </x:c>
      <x:c r="C191" s="23" t="n">
        <x:f>'Data Audit'!H160</x:f>
        <x:v>815999</x:v>
      </x:c>
    </x:row>
    <x:row r="192">
      <x:c r="A192" s="21" t="n">
        <x:f>'Data Audit'!A161</x:f>
        <x:v>46056</x:v>
      </x:c>
      <x:c r="B192" s="22" t="n">
        <x:f>'Data Audit'!G161</x:f>
        <x:v>3.66</x:v>
      </x:c>
      <x:c r="C192" s="23" t="n">
        <x:f>'Data Audit'!H161</x:f>
        <x:v>968873</x:v>
      </x:c>
    </x:row>
    <x:row r="193">
      <x:c r="A193" s="21" t="n">
        <x:f>'Data Audit'!A162</x:f>
        <x:v>46057</x:v>
      </x:c>
      <x:c r="B193" s="22" t="n">
        <x:f>'Data Audit'!G162</x:f>
        <x:v>3.54</x:v>
      </x:c>
      <x:c r="C193" s="23" t="n">
        <x:f>'Data Audit'!H162</x:f>
        <x:v>1060943</x:v>
      </x:c>
    </x:row>
    <x:row r="194">
      <x:c r="A194" s="21" t="n">
        <x:f>'Data Audit'!A163</x:f>
        <x:v>46058</x:v>
      </x:c>
      <x:c r="B194" s="22" t="n">
        <x:f>'Data Audit'!G163</x:f>
        <x:v>3.57</x:v>
      </x:c>
      <x:c r="C194" s="23" t="n">
        <x:f>'Data Audit'!H163</x:f>
        <x:v>1263686</x:v>
      </x:c>
    </x:row>
    <x:row r="195">
      <x:c r="A195" s="21" t="n">
        <x:f>'Data Audit'!A164</x:f>
        <x:v>46059</x:v>
      </x:c>
      <x:c r="B195" s="22" t="n">
        <x:f>'Data Audit'!G164</x:f>
        <x:v>3.5</x:v>
      </x:c>
      <x:c r="C195" s="23" t="n">
        <x:f>'Data Audit'!H164</x:f>
        <x:v>687637</x:v>
      </x:c>
    </x:row>
    <x:row r="196">
      <x:c r="A196" s="21" t="n">
        <x:f>'Data Audit'!A165</x:f>
        <x:v>46062</x:v>
      </x:c>
      <x:c r="B196" s="22" t="n">
        <x:f>'Data Audit'!G165</x:f>
        <x:v>3.52</x:v>
      </x:c>
      <x:c r="C196" s="23" t="n">
        <x:f>'Data Audit'!H165</x:f>
        <x:v>862877</x:v>
      </x:c>
    </x:row>
    <x:row r="197">
      <x:c r="A197" s="21" t="n">
        <x:f>'Data Audit'!A166</x:f>
        <x:v>46063</x:v>
      </x:c>
      <x:c r="B197" s="22" t="n">
        <x:f>'Data Audit'!G166</x:f>
        <x:v>3.54</x:v>
      </x:c>
      <x:c r="C197" s="23" t="n">
        <x:f>'Data Audit'!H166</x:f>
        <x:v>603535</x:v>
      </x:c>
    </x:row>
    <x:row r="198">
      <x:c r="A198" s="21" t="n">
        <x:f>'Data Audit'!A167</x:f>
        <x:v>46064</x:v>
      </x:c>
      <x:c r="B198" s="22" t="n">
        <x:f>'Data Audit'!G167</x:f>
        <x:v>3.61</x:v>
      </x:c>
      <x:c r="C198" s="23" t="n">
        <x:f>'Data Audit'!H167</x:f>
        <x:v>1010209</x:v>
      </x:c>
    </x:row>
    <x:row r="199">
      <x:c r="A199" s="21" t="n">
        <x:f>'Data Audit'!A168</x:f>
        <x:v>46065</x:v>
      </x:c>
      <x:c r="B199" s="22" t="n">
        <x:f>'Data Audit'!G168</x:f>
        <x:v>3.58</x:v>
      </x:c>
      <x:c r="C199" s="23" t="n">
        <x:f>'Data Audit'!H168</x:f>
        <x:v>2328330</x:v>
      </x:c>
    </x:row>
    <x:row r="200">
      <x:c r="A200" s="21" t="n">
        <x:f>'Data Audit'!A169</x:f>
        <x:v>46066</x:v>
      </x:c>
      <x:c r="B200" s="22" t="n">
        <x:f>'Data Audit'!G169</x:f>
        <x:v>3.42</x:v>
      </x:c>
      <x:c r="C200" s="23" t="n">
        <x:f>'Data Audit'!H169</x:f>
        <x:v>1683591</x:v>
      </x:c>
    </x:row>
    <x:row r="201">
      <x:c r="A201" s="21" t="n">
        <x:f>'Data Audit'!A170</x:f>
        <x:v>46069</x:v>
      </x:c>
      <x:c r="B201" s="22" t="n">
        <x:f>'Data Audit'!G170</x:f>
        <x:v>3.43</x:v>
      </x:c>
      <x:c r="C201" s="23" t="n">
        <x:f>'Data Audit'!H170</x:f>
        <x:v>811108</x:v>
      </x:c>
    </x:row>
    <x:row r="202">
      <x:c r="A202" s="21" t="n">
        <x:f>'Data Audit'!A171</x:f>
        <x:v>46070</x:v>
      </x:c>
      <x:c r="B202" s="22" t="n">
        <x:f>'Data Audit'!G171</x:f>
        <x:v>3.38</x:v>
      </x:c>
      <x:c r="C202" s="23" t="n">
        <x:f>'Data Audit'!H171</x:f>
        <x:v>583500</x:v>
      </x:c>
    </x:row>
    <x:row r="203">
      <x:c r="A203" s="21" t="n">
        <x:f>'Data Audit'!A172</x:f>
        <x:v>46071</x:v>
      </x:c>
      <x:c r="B203" s="22" t="n">
        <x:f>'Data Audit'!G172</x:f>
        <x:v>3.38</x:v>
      </x:c>
      <x:c r="C203" s="23" t="n">
        <x:f>'Data Audit'!H172</x:f>
        <x:v>1199136</x:v>
      </x:c>
    </x:row>
    <x:row r="204">
      <x:c r="A204" s="21" t="n">
        <x:f>'Data Audit'!A173</x:f>
        <x:v>46072</x:v>
      </x:c>
      <x:c r="B204" s="22" t="n">
        <x:f>'Data Audit'!G173</x:f>
        <x:v>3.81</x:v>
      </x:c>
      <x:c r="C204" s="23" t="n">
        <x:f>'Data Audit'!H173</x:f>
        <x:v>5335615</x:v>
      </x:c>
    </x:row>
    <x:row r="205">
      <x:c r="A205" s="21" t="n">
        <x:f>'Data Audit'!A174</x:f>
        <x:v>46073</x:v>
      </x:c>
      <x:c r="B205" s="22" t="n">
        <x:f>'Data Audit'!G174</x:f>
        <x:v>3.69</x:v>
      </x:c>
      <x:c r="C205" s="23" t="n">
        <x:f>'Data Audit'!H174</x:f>
        <x:v>4321888</x:v>
      </x:c>
    </x:row>
    <x:row r="206">
      <x:c r="A206" s="21" t="n">
        <x:f>'Data Audit'!A175</x:f>
        <x:v>46076</x:v>
      </x:c>
      <x:c r="B206" s="22" t="n">
        <x:f>'Data Audit'!G175</x:f>
        <x:v>3.67</x:v>
      </x:c>
      <x:c r="C206" s="23" t="n">
        <x:f>'Data Audit'!H175</x:f>
        <x:v>1759857</x:v>
      </x:c>
    </x:row>
    <x:row r="207">
      <x:c r="A207" s="21" t="n">
        <x:f>'Data Audit'!A176</x:f>
        <x:v>46077</x:v>
      </x:c>
      <x:c r="B207" s="22" t="n">
        <x:f>'Data Audit'!G176</x:f>
        <x:v>3.65</x:v>
      </x:c>
      <x:c r="C207" s="23" t="n">
        <x:f>'Data Audit'!H176</x:f>
        <x:v>2920423</x:v>
      </x:c>
    </x:row>
    <x:row r="208">
      <x:c r="A208" s="21" t="n">
        <x:f>'Data Audit'!A177</x:f>
        <x:v>46078</x:v>
      </x:c>
      <x:c r="B208" s="22" t="n">
        <x:f>'Data Audit'!G177</x:f>
        <x:v>3.76</x:v>
      </x:c>
      <x:c r="C208" s="23" t="n">
        <x:f>'Data Audit'!H177</x:f>
        <x:v>2338227</x:v>
      </x:c>
    </x:row>
    <x:row r="209">
      <x:c r="A209" s="21" t="n">
        <x:f>'Data Audit'!A178</x:f>
        <x:v>46079</x:v>
      </x:c>
      <x:c r="B209" s="22" t="n">
        <x:f>'Data Audit'!G178</x:f>
        <x:v>3.54</x:v>
      </x:c>
      <x:c r="C209" s="23" t="n">
        <x:f>'Data Audit'!H178</x:f>
        <x:v>1211660</x:v>
      </x:c>
    </x:row>
    <x:row r="210">
      <x:c r="A210" s="21" t="n">
        <x:f>'Data Audit'!A179</x:f>
        <x:v>46080</x:v>
      </x:c>
      <x:c r="B210" s="22" t="n">
        <x:f>'Data Audit'!G179</x:f>
        <x:v>3.58</x:v>
      </x:c>
      <x:c r="C210" s="23" t="n">
        <x:f>'Data Audit'!H179</x:f>
        <x:v>663909</x:v>
      </x:c>
    </x:row>
    <x:row r="211">
      <x:c r="A211" s="21" t="n">
        <x:f>'Data Audit'!A180</x:f>
        <x:v>46083</x:v>
      </x:c>
      <x:c r="B211" s="22" t="n">
        <x:f>'Data Audit'!G180</x:f>
        <x:v>3.58</x:v>
      </x:c>
      <x:c r="C211" s="23" t="n">
        <x:f>'Data Audit'!H180</x:f>
        <x:v>629587</x:v>
      </x:c>
    </x:row>
    <x:row r="212">
      <x:c r="A212" s="21" t="n">
        <x:f>'Data Audit'!A181</x:f>
        <x:v>46084</x:v>
      </x:c>
      <x:c r="B212" s="22" t="n">
        <x:f>'Data Audit'!G181</x:f>
        <x:v>3.59</x:v>
      </x:c>
      <x:c r="C212" s="23" t="n">
        <x:f>'Data Audit'!H181</x:f>
        <x:v>780905</x:v>
      </x:c>
    </x:row>
    <x:row r="213">
      <x:c r="A213" s="21" t="n">
        <x:f>'Data Audit'!A182</x:f>
        <x:v>46085</x:v>
      </x:c>
      <x:c r="B213" s="22" t="n">
        <x:f>'Data Audit'!G182</x:f>
        <x:v>3.42</x:v>
      </x:c>
      <x:c r="C213" s="23" t="n">
        <x:f>'Data Audit'!H182</x:f>
        <x:v>1426223</x:v>
      </x:c>
    </x:row>
    <x:row r="214">
      <x:c r="A214" s="21" t="n">
        <x:f>'Data Audit'!A183</x:f>
        <x:v>46086</x:v>
      </x:c>
      <x:c r="B214" s="22" t="n">
        <x:f>'Data Audit'!G183</x:f>
        <x:v>3.41</x:v>
      </x:c>
      <x:c r="C214" s="23" t="n">
        <x:f>'Data Audit'!H183</x:f>
        <x:v>1237832</x:v>
      </x:c>
    </x:row>
    <x:row r="215">
      <x:c r="A215" s="21" t="n">
        <x:f>'Data Audit'!A184</x:f>
        <x:v>46087</x:v>
      </x:c>
      <x:c r="B215" s="22" t="n">
        <x:f>'Data Audit'!G184</x:f>
        <x:v>3.44</x:v>
      </x:c>
      <x:c r="C215" s="23" t="n">
        <x:f>'Data Audit'!H184</x:f>
        <x:v>1078038</x:v>
      </x:c>
    </x:row>
    <x:row r="216">
      <x:c r="A216" s="21" t="n">
        <x:f>'Data Audit'!A185</x:f>
        <x:v>46090</x:v>
      </x:c>
      <x:c r="B216" s="22" t="n">
        <x:f>'Data Audit'!G185</x:f>
        <x:v>3.31</x:v>
      </x:c>
      <x:c r="C216" s="23" t="n">
        <x:f>'Data Audit'!H185</x:f>
        <x:v>1772070</x:v>
      </x:c>
    </x:row>
    <x:row r="217">
      <x:c r="A217" s="21" t="n">
        <x:f>'Data Audit'!A186</x:f>
        <x:v>46091</x:v>
      </x:c>
      <x:c r="B217" s="22" t="n">
        <x:f>'Data Audit'!G186</x:f>
        <x:v>3.35</x:v>
      </x:c>
      <x:c r="C217" s="23" t="n">
        <x:f>'Data Audit'!H186</x:f>
        <x:v>1034554</x:v>
      </x:c>
    </x:row>
    <x:row r="218">
      <x:c r="A218" s="21" t="n">
        <x:f>'Data Audit'!A187</x:f>
        <x:v>46092</x:v>
      </x:c>
      <x:c r="B218" s="22" t="n">
        <x:f>'Data Audit'!G187</x:f>
        <x:v>3.39</x:v>
      </x:c>
      <x:c r="C218" s="23" t="n">
        <x:f>'Data Audit'!H187</x:f>
        <x:v>1326435</x:v>
      </x:c>
    </x:row>
    <x:row r="219">
      <x:c r="A219" s="21" t="n">
        <x:f>'Data Audit'!A188</x:f>
        <x:v>46093</x:v>
      </x:c>
      <x:c r="B219" s="22" t="n">
        <x:f>'Data Audit'!G188</x:f>
        <x:v>3.19</x:v>
      </x:c>
      <x:c r="C219" s="23" t="n">
        <x:f>'Data Audit'!H188</x:f>
        <x:v>2781340</x:v>
      </x:c>
    </x:row>
    <x:row r="220">
      <x:c r="A220" s="21" t="n">
        <x:f>'Data Audit'!A189</x:f>
        <x:v>46094</x:v>
      </x:c>
      <x:c r="B220" s="22" t="n">
        <x:f>'Data Audit'!G189</x:f>
        <x:v>3.27</x:v>
      </x:c>
      <x:c r="C220" s="23" t="n">
        <x:f>'Data Audit'!H189</x:f>
        <x:v>851680</x:v>
      </x:c>
    </x:row>
    <x:row r="221">
      <x:c r="A221" s="21" t="n">
        <x:f>'Data Audit'!A190</x:f>
        <x:v>46097</x:v>
      </x:c>
      <x:c r="B221" s="22" t="n">
        <x:f>'Data Audit'!G190</x:f>
        <x:v>3.27</x:v>
      </x:c>
      <x:c r="C221" s="23" t="n">
        <x:f>'Data Audit'!H190</x:f>
        <x:v>619675</x:v>
      </x:c>
    </x:row>
    <x:row r="222">
      <x:c r="A222" s="21" t="n">
        <x:f>'Data Audit'!A191</x:f>
        <x:v>46098</x:v>
      </x:c>
      <x:c r="B222" s="22" t="n">
        <x:f>'Data Audit'!G191</x:f>
        <x:v>3.28</x:v>
      </x:c>
      <x:c r="C222" s="23" t="n">
        <x:f>'Data Audit'!H191</x:f>
        <x:v>1454140</x:v>
      </x:c>
    </x:row>
    <x:row r="223">
      <x:c r="A223" s="21" t="n">
        <x:f>'Data Audit'!A192</x:f>
        <x:v>46099</x:v>
      </x:c>
      <x:c r="B223" s="22" t="n">
        <x:f>'Data Audit'!G192</x:f>
        <x:v>3.39</x:v>
      </x:c>
      <x:c r="C223" s="23" t="n">
        <x:f>'Data Audit'!H192</x:f>
        <x:v>1248949</x:v>
      </x:c>
    </x:row>
    <x:row r="224">
      <x:c r="A224" s="21" t="n">
        <x:f>'Data Audit'!A193</x:f>
        <x:v>46100</x:v>
      </x:c>
      <x:c r="B224" s="22" t="n">
        <x:f>'Data Audit'!G193</x:f>
        <x:v>3.31</x:v>
      </x:c>
      <x:c r="C224" s="23" t="n">
        <x:f>'Data Audit'!H193</x:f>
        <x:v>748811</x:v>
      </x:c>
    </x:row>
    <x:row r="225">
      <x:c r="A225" s="21" t="n">
        <x:f>'Data Audit'!A194</x:f>
        <x:v>46101</x:v>
      </x:c>
      <x:c r="B225" s="22" t="n">
        <x:f>'Data Audit'!G194</x:f>
        <x:v>3.26</x:v>
      </x:c>
      <x:c r="C225" s="23" t="n">
        <x:f>'Data Audit'!H194</x:f>
        <x:v>1705334</x:v>
      </x:c>
    </x:row>
    <x:row r="226">
      <x:c r="A226" s="21" t="n">
        <x:f>'Data Audit'!A195</x:f>
        <x:v>46104</x:v>
      </x:c>
      <x:c r="B226" s="22" t="n">
        <x:f>'Data Audit'!G195</x:f>
        <x:v>3.24</x:v>
      </x:c>
      <x:c r="C226" s="23" t="n">
        <x:f>'Data Audit'!H195</x:f>
        <x:v>978644</x:v>
      </x:c>
    </x:row>
    <x:row r="227">
      <x:c r="A227" s="21" t="n">
        <x:f>'Data Audit'!A196</x:f>
        <x:v>46105</x:v>
      </x:c>
      <x:c r="B227" s="22" t="n">
        <x:f>'Data Audit'!G196</x:f>
        <x:v>3.2</x:v>
      </x:c>
      <x:c r="C227" s="23" t="n">
        <x:f>'Data Audit'!H196</x:f>
        <x:v>925654</x:v>
      </x:c>
    </x:row>
    <x:row r="228">
      <x:c r="A228" s="21" t="n">
        <x:f>'Data Audit'!A197</x:f>
        <x:v>46106</x:v>
      </x:c>
      <x:c r="B228" s="22" t="n">
        <x:f>'Data Audit'!G197</x:f>
        <x:v>3.24</x:v>
      </x:c>
      <x:c r="C228" s="23" t="n">
        <x:f>'Data Audit'!H197</x:f>
        <x:v>917016</x:v>
      </x:c>
    </x:row>
    <x:row r="229">
      <x:c r="A229" s="21" t="n">
        <x:f>'Data Audit'!A198</x:f>
        <x:v>46107</x:v>
      </x:c>
      <x:c r="B229" s="22" t="n">
        <x:f>'Data Audit'!G198</x:f>
        <x:v>3.19</x:v>
      </x:c>
      <x:c r="C229" s="23" t="n">
        <x:f>'Data Audit'!H198</x:f>
        <x:v>1075707</x:v>
      </x:c>
    </x:row>
    <x:row r="230">
      <x:c r="A230" s="21" t="n">
        <x:f>'Data Audit'!A199</x:f>
        <x:v>46108</x:v>
      </x:c>
      <x:c r="B230" s="22" t="n">
        <x:f>'Data Audit'!G199</x:f>
        <x:v>3.24</x:v>
      </x:c>
      <x:c r="C230" s="23" t="n">
        <x:f>'Data Audit'!H199</x:f>
        <x:v>774915</x:v>
      </x:c>
    </x:row>
    <x:row r="231">
      <x:c r="A231" s="21" t="n">
        <x:f>'Data Audit'!A200</x:f>
        <x:v>46111</x:v>
      </x:c>
      <x:c r="B231" s="22" t="n">
        <x:f>'Data Audit'!G200</x:f>
        <x:v>3.21</x:v>
      </x:c>
      <x:c r="C231" s="23" t="n">
        <x:f>'Data Audit'!H200</x:f>
        <x:v>950904</x:v>
      </x:c>
    </x:row>
    <x:row r="232">
      <x:c r="A232" s="21" t="n">
        <x:f>'Data Audit'!A201</x:f>
        <x:v>46112</x:v>
      </x:c>
      <x:c r="B232" s="22" t="n">
        <x:f>'Data Audit'!G201</x:f>
        <x:v>3.26</x:v>
      </x:c>
      <x:c r="C232" s="23" t="n">
        <x:f>'Data Audit'!H201</x:f>
        <x:v>1401047</x:v>
      </x:c>
    </x:row>
    <x:row r="233">
      <x:c r="A233" s="21" t="n">
        <x:f>'Data Audit'!A202</x:f>
        <x:v>46113</x:v>
      </x:c>
      <x:c r="B233" s="22" t="n">
        <x:f>'Data Audit'!G202</x:f>
        <x:v>3.38</x:v>
      </x:c>
      <x:c r="C233" s="23" t="n">
        <x:f>'Data Audit'!H202</x:f>
        <x:v>716014</x:v>
      </x:c>
    </x:row>
    <x:row r="234">
      <x:c r="A234" s="21" t="n">
        <x:f>'Data Audit'!A203</x:f>
        <x:v>46114</x:v>
      </x:c>
      <x:c r="B234" s="22" t="n">
        <x:f>'Data Audit'!G203</x:f>
        <x:v>3.29</x:v>
      </x:c>
      <x:c r="C234" s="23" t="n">
        <x:f>'Data Audit'!H203</x:f>
        <x:v>777860</x:v>
      </x:c>
    </x:row>
    <x:row r="235">
      <x:c r="A235" s="21" t="n">
        <x:f>'Data Audit'!A204</x:f>
        <x:v>46119</x:v>
      </x:c>
      <x:c r="B235" s="22" t="n">
        <x:f>'Data Audit'!G204</x:f>
        <x:v>3.35</x:v>
      </x:c>
      <x:c r="C235" s="23" t="n">
        <x:f>'Data Audit'!H204</x:f>
        <x:v>1162590</x:v>
      </x:c>
    </x:row>
    <x:row r="236">
      <x:c r="A236" s="21" t="n">
        <x:f>'Data Audit'!A205</x:f>
        <x:v>46120</x:v>
      </x:c>
      <x:c r="B236" s="22" t="n">
        <x:f>'Data Audit'!G205</x:f>
        <x:v>3.46</x:v>
      </x:c>
      <x:c r="C236" s="23" t="n">
        <x:f>'Data Audit'!H205</x:f>
        <x:v>1555561</x:v>
      </x:c>
    </x:row>
    <x:row r="237">
      <x:c r="A237" s="21" t="n">
        <x:f>'Data Audit'!A206</x:f>
        <x:v>46121</x:v>
      </x:c>
      <x:c r="B237" s="22" t="n">
        <x:f>'Data Audit'!G206</x:f>
        <x:v>3.4</x:v>
      </x:c>
      <x:c r="C237" s="23" t="n">
        <x:f>'Data Audit'!H206</x:f>
        <x:v>859248</x:v>
      </x:c>
    </x:row>
    <x:row r="238">
      <x:c r="A238" s="21" t="n">
        <x:f>'Data Audit'!A207</x:f>
        <x:v>46122</x:v>
      </x:c>
      <x:c r="B238" s="22" t="n">
        <x:f>'Data Audit'!G207</x:f>
        <x:v>3.46</x:v>
      </x:c>
      <x:c r="C238" s="23" t="n">
        <x:f>'Data Audit'!H207</x:f>
        <x:v>696154</x:v>
      </x:c>
    </x:row>
    <x:row r="239">
      <x:c r="A239" s="21" t="n">
        <x:f>'Data Audit'!A208</x:f>
        <x:v>46125</x:v>
      </x:c>
      <x:c r="B239" s="22" t="n">
        <x:f>'Data Audit'!G208</x:f>
        <x:v>3.42</x:v>
      </x:c>
      <x:c r="C239" s="23" t="n">
        <x:f>'Data Audit'!H208</x:f>
        <x:v>945483</x:v>
      </x:c>
    </x:row>
    <x:row r="240">
      <x:c r="A240" s="21" t="n">
        <x:f>'Data Audit'!A209</x:f>
        <x:v>46126</x:v>
      </x:c>
      <x:c r="B240" s="22" t="n">
        <x:f>'Data Audit'!G209</x:f>
        <x:v>3.42</x:v>
      </x:c>
      <x:c r="C240" s="23" t="n">
        <x:f>'Data Audit'!H209</x:f>
        <x:v>1065962</x:v>
      </x:c>
    </x:row>
    <x:row r="241">
      <x:c r="A241" s="21" t="n">
        <x:f>'Data Audit'!A210</x:f>
        <x:v>46127</x:v>
      </x:c>
      <x:c r="B241" s="22" t="n">
        <x:f>'Data Audit'!G210</x:f>
        <x:v>3.42</x:v>
      </x:c>
      <x:c r="C241" s="23" t="n">
        <x:f>'Data Audit'!H210</x:f>
        <x:v>906042</x:v>
      </x:c>
    </x:row>
    <x:row r="242">
      <x:c r="A242" s="21" t="n">
        <x:f>'Data Audit'!A211</x:f>
        <x:v>46128</x:v>
      </x:c>
      <x:c r="B242" s="22" t="n">
        <x:f>'Data Audit'!G211</x:f>
        <x:v>3.5</x:v>
      </x:c>
      <x:c r="C242" s="23" t="n">
        <x:f>'Data Audit'!H211</x:f>
        <x:v>1065458</x:v>
      </x:c>
    </x:row>
    <x:row r="243">
      <x:c r="A243" s="21" t="n">
        <x:f>'Data Audit'!A212</x:f>
        <x:v>46129</x:v>
      </x:c>
      <x:c r="B243" s="22" t="n">
        <x:f>'Data Audit'!G212</x:f>
        <x:v>3.49</x:v>
      </x:c>
      <x:c r="C243" s="23" t="n">
        <x:f>'Data Audit'!H212</x:f>
        <x:v>1480334</x:v>
      </x:c>
    </x:row>
    <x:row r="244">
      <x:c r="A244" s="21" t="n">
        <x:f>'Data Audit'!A213</x:f>
        <x:v>46132</x:v>
      </x:c>
      <x:c r="B244" s="22" t="n">
        <x:f>'Data Audit'!G213</x:f>
        <x:v>3.48</x:v>
      </x:c>
      <x:c r="C244" s="23" t="n">
        <x:f>'Data Audit'!H213</x:f>
        <x:v>340541</x:v>
      </x:c>
    </x:row>
    <x:row r="245">
      <x:c r="A245" s="21" t="n">
        <x:f>'Data Audit'!A214</x:f>
        <x:v>46133</x:v>
      </x:c>
      <x:c r="B245" s="22" t="n">
        <x:f>'Data Audit'!G214</x:f>
        <x:v>3.51</x:v>
      </x:c>
      <x:c r="C245" s="23" t="n">
        <x:f>'Data Audit'!H214</x:f>
        <x:v>809174</x:v>
      </x:c>
    </x:row>
    <x:row r="246">
      <x:c r="A246" s="21" t="n">
        <x:f>'Data Audit'!A215</x:f>
        <x:v>46134</x:v>
      </x:c>
      <x:c r="B246" s="22" t="n">
        <x:f>'Data Audit'!G215</x:f>
        <x:v>3.49</x:v>
      </x:c>
      <x:c r="C246" s="23" t="n">
        <x:f>'Data Audit'!H215</x:f>
        <x:v>679977</x:v>
      </x:c>
    </x:row>
    <x:row r="247">
      <x:c r="A247" s="21" t="n">
        <x:f>'Data Audit'!A216</x:f>
        <x:v>46135</x:v>
      </x:c>
      <x:c r="B247" s="22" t="n">
        <x:f>'Data Audit'!G216</x:f>
        <x:v>3.51</x:v>
      </x:c>
      <x:c r="C247" s="23" t="n">
        <x:f>'Data Audit'!H216</x:f>
        <x:v>734212</x:v>
      </x:c>
    </x:row>
    <x:row r="248">
      <x:c r="A248" s="21" t="n">
        <x:f>'Data Audit'!A217</x:f>
        <x:v>46136</x:v>
      </x:c>
      <x:c r="B248" s="22" t="n">
        <x:f>'Data Audit'!G217</x:f>
        <x:v>3.56</x:v>
      </x:c>
      <x:c r="C248" s="23" t="n">
        <x:f>'Data Audit'!H217</x:f>
        <x:v>828379</x:v>
      </x:c>
    </x:row>
    <x:row r="249">
      <x:c r="A249" s="21" t="n">
        <x:f>'Data Audit'!A218</x:f>
        <x:v>46139</x:v>
      </x:c>
      <x:c r="B249" s="22" t="n">
        <x:f>'Data Audit'!G218</x:f>
        <x:v>3.59</x:v>
      </x:c>
      <x:c r="C249" s="23" t="n">
        <x:f>'Data Audit'!H218</x:f>
        <x:v>816812</x:v>
      </x:c>
    </x:row>
    <x:row r="250">
      <x:c r="A250" s="21" t="n">
        <x:f>'Data Audit'!A219</x:f>
        <x:v>46140</x:v>
      </x:c>
      <x:c r="B250" s="22" t="n">
        <x:f>'Data Audit'!G219</x:f>
        <x:v>3.56</x:v>
      </x:c>
      <x:c r="C250" s="23" t="n">
        <x:f>'Data Audit'!H219</x:f>
        <x:v>608330</x:v>
      </x:c>
    </x:row>
    <x:row r="251">
      <x:c r="A251" s="21" t="n">
        <x:f>'Data Audit'!A220</x:f>
        <x:v>46141</x:v>
      </x:c>
      <x:c r="B251" s="22" t="n">
        <x:f>'Data Audit'!G220</x:f>
        <x:v>3.61</x:v>
      </x:c>
      <x:c r="C251" s="23" t="n">
        <x:f>'Data Audit'!H220</x:f>
        <x:v>860254</x:v>
      </x:c>
    </x:row>
    <x:row r="252">
      <x:c r="A252" s="21" t="n">
        <x:f>'Data Audit'!A221</x:f>
        <x:v>46142</x:v>
      </x:c>
      <x:c r="B252" s="22" t="n">
        <x:f>'Data Audit'!G221</x:f>
        <x:v>3.63</x:v>
      </x:c>
      <x:c r="C252" s="23" t="n">
        <x:f>'Data Audit'!H221</x:f>
        <x:v>1385700</x:v>
      </x:c>
    </x:row>
    <x:row r="253">
      <x:c r="A253" s="21" t="n">
        <x:f>'Data Audit'!A222</x:f>
        <x:v>46143</x:v>
      </x:c>
      <x:c r="B253" s="22" t="n">
        <x:f>'Data Audit'!G222</x:f>
        <x:v>3.73</x:v>
      </x:c>
      <x:c r="C253" s="23" t="n">
        <x:f>'Data Audit'!H222</x:f>
        <x:v>1572148</x:v>
      </x:c>
    </x:row>
    <x:row r="254">
      <x:c r="A254" s="21" t="n">
        <x:f>'Data Audit'!A223</x:f>
        <x:v>46146</x:v>
      </x:c>
      <x:c r="B254" s="22" t="n">
        <x:f>'Data Audit'!G223</x:f>
        <x:v>3.68</x:v>
      </x:c>
      <x:c r="C254" s="23" t="n">
        <x:f>'Data Audit'!H223</x:f>
        <x:v>642080</x:v>
      </x:c>
    </x:row>
    <x:row r="255">
      <x:c r="A255" s="21" t="n">
        <x:f>'Data Audit'!A224</x:f>
        <x:v>46147</x:v>
      </x:c>
      <x:c r="B255" s="22" t="n">
        <x:f>'Data Audit'!G224</x:f>
        <x:v>3.73</x:v>
      </x:c>
      <x:c r="C255" s="23" t="n">
        <x:f>'Data Audit'!H224</x:f>
        <x:v>762904</x:v>
      </x:c>
    </x:row>
    <x:row r="256">
      <x:c r="A256" s="21" t="n">
        <x:f>'Data Audit'!A225</x:f>
        <x:v>46148</x:v>
      </x:c>
      <x:c r="B256" s="22" t="n">
        <x:f>'Data Audit'!G225</x:f>
        <x:v>3.83</x:v>
      </x:c>
      <x:c r="C256" s="23" t="n">
        <x:f>'Data Audit'!H225</x:f>
        <x:v>1103013</x:v>
      </x:c>
    </x:row>
    <x:row r="257">
      <x:c r="A257" s="21" t="n">
        <x:f>'Data Audit'!A226</x:f>
        <x:v>46149</x:v>
      </x:c>
      <x:c r="B257" s="22" t="n">
        <x:f>'Data Audit'!G226</x:f>
        <x:v>3.83</x:v>
      </x:c>
      <x:c r="C257" s="23" t="n">
        <x:f>'Data Audit'!H226</x:f>
        <x:v>2146038</x:v>
      </x:c>
    </x:row>
    <x:row r="258">
      <x:c r="A258" s="21" t="n">
        <x:f>'Data Audit'!A227</x:f>
        <x:v>46150</x:v>
      </x:c>
      <x:c r="B258" s="22" t="n">
        <x:f>'Data Audit'!G227</x:f>
        <x:v>3.74</x:v>
      </x:c>
      <x:c r="C258" s="23" t="n">
        <x:f>'Data Audit'!H227</x:f>
        <x:v>2437175</x:v>
      </x:c>
    </x:row>
    <x:row r="259">
      <x:c r="A259" s="21" t="n">
        <x:f>'Data Audit'!A228</x:f>
        <x:v>46153</x:v>
      </x:c>
      <x:c r="B259" s="22" t="n">
        <x:f>'Data Audit'!G228</x:f>
        <x:v>3.77</x:v>
      </x:c>
      <x:c r="C259" s="23" t="n">
        <x:f>'Data Audit'!H228</x:f>
        <x:v>1232368</x:v>
      </x:c>
    </x:row>
    <x:row r="260">
      <x:c r="A260" s="21" t="n">
        <x:f>'Data Audit'!A229</x:f>
        <x:v>46154</x:v>
      </x:c>
      <x:c r="B260" s="22" t="n">
        <x:f>'Data Audit'!G229</x:f>
        <x:v>3.58</x:v>
      </x:c>
      <x:c r="C260" s="23" t="n">
        <x:f>'Data Audit'!H229</x:f>
        <x:v>1441831</x:v>
      </x:c>
    </x:row>
    <x:row r="261">
      <x:c r="A261" s="21" t="n">
        <x:f>'Data Audit'!A230</x:f>
        <x:v>46155</x:v>
      </x:c>
      <x:c r="B261" s="22" t="n">
        <x:f>'Data Audit'!G230</x:f>
        <x:v>3.55</x:v>
      </x:c>
      <x:c r="C261" s="23" t="n">
        <x:f>'Data Audit'!H230</x:f>
        <x:v>761069</x:v>
      </x:c>
    </x:row>
    <x:row r="262">
      <x:c r="A262" s="21" t="n">
        <x:f>'Data Audit'!A231</x:f>
        <x:v>46156</x:v>
      </x:c>
      <x:c r="B262" s="22" t="n">
        <x:f>'Data Audit'!G231</x:f>
        <x:v>3.47</x:v>
      </x:c>
      <x:c r="C262" s="23" t="n">
        <x:f>'Data Audit'!H231</x:f>
        <x:v>708092</x:v>
      </x:c>
    </x:row>
    <x:row r="263">
      <x:c r="A263" s="21" t="n">
        <x:f>'Data Audit'!A232</x:f>
        <x:v>46157</x:v>
      </x:c>
      <x:c r="B263" s="22" t="n">
        <x:f>'Data Audit'!G232</x:f>
        <x:v>3.52</x:v>
      </x:c>
      <x:c r="C263" s="23" t="n">
        <x:f>'Data Audit'!H232</x:f>
        <x:v>451696</x:v>
      </x:c>
    </x:row>
    <x:row r="264">
      <x:c r="A264" s="21" t="n">
        <x:f>'Data Audit'!A233</x:f>
        <x:v>46160</x:v>
      </x:c>
      <x:c r="B264" s="22" t="n">
        <x:f>'Data Audit'!G233</x:f>
        <x:v>3.53</x:v>
      </x:c>
      <x:c r="C264" s="23" t="n">
        <x:f>'Data Audit'!H233</x:f>
        <x:v>838563</x:v>
      </x:c>
    </x:row>
    <x:row r="265">
      <x:c r="A265" s="21" t="n">
        <x:f>'Data Audit'!A234</x:f>
        <x:v>46161</x:v>
      </x:c>
      <x:c r="B265" s="22" t="n">
        <x:f>'Data Audit'!G234</x:f>
        <x:v>3.63</x:v>
      </x:c>
      <x:c r="C265" s="23" t="n">
        <x:f>'Data Audit'!H234</x:f>
        <x:v>848113</x:v>
      </x:c>
    </x:row>
    <x:row r="266">
      <x:c r="A266" s="21" t="n">
        <x:f>'Data Audit'!A235</x:f>
        <x:v>46162</x:v>
      </x:c>
      <x:c r="B266" s="22" t="n">
        <x:f>'Data Audit'!G235</x:f>
        <x:v>3.62</x:v>
      </x:c>
      <x:c r="C266" s="23" t="n">
        <x:f>'Data Audit'!H235</x:f>
        <x:v>683437</x:v>
      </x:c>
    </x:row>
    <x:row r="267">
      <x:c r="A267" s="21" t="n">
        <x:f>'Data Audit'!A236</x:f>
        <x:v>46163</x:v>
      </x:c>
      <x:c r="B267" s="22" t="n">
        <x:f>'Data Audit'!G236</x:f>
        <x:v>3.76</x:v>
      </x:c>
      <x:c r="C267" s="23" t="n">
        <x:f>'Data Audit'!H236</x:f>
        <x:v>717772</x:v>
      </x:c>
    </x:row>
    <x:row r="268">
      <x:c r="A268" s="21" t="n">
        <x:f>'Data Audit'!A237</x:f>
        <x:v>46164</x:v>
      </x:c>
      <x:c r="B268" s="22" t="n">
        <x:f>'Data Audit'!G237</x:f>
        <x:v>3.81</x:v>
      </x:c>
      <x:c r="C268" s="23" t="n">
        <x:f>'Data Audit'!H237</x:f>
        <x:v>1029963</x:v>
      </x:c>
    </x:row>
    <x:row r="269">
      <x:c r="A269" s="21" t="n">
        <x:f>'Data Audit'!A238</x:f>
        <x:v>46167</x:v>
      </x:c>
      <x:c r="B269" s="22" t="n">
        <x:f>'Data Audit'!G238</x:f>
        <x:v>3.86</x:v>
      </x:c>
      <x:c r="C269" s="23" t="n">
        <x:f>'Data Audit'!H238</x:f>
        <x:v>1149041</x:v>
      </x:c>
    </x:row>
    <x:row r="270">
      <x:c r="A270" s="21" t="n">
        <x:f>'Data Audit'!A239</x:f>
        <x:v>46168</x:v>
      </x:c>
      <x:c r="B270" s="22" t="n">
        <x:f>'Data Audit'!G239</x:f>
        <x:v>3.81</x:v>
      </x:c>
      <x:c r="C270" s="23" t="n">
        <x:f>'Data Audit'!H239</x:f>
        <x:v>582980</x:v>
      </x:c>
    </x:row>
    <x:row r="271">
      <x:c r="A271" s="21" t="n">
        <x:f>'Data Audit'!A240</x:f>
        <x:v>46169</x:v>
      </x:c>
      <x:c r="B271" s="22" t="n">
        <x:f>'Data Audit'!G240</x:f>
        <x:v>3.86</x:v>
      </x:c>
      <x:c r="C271" s="23" t="n">
        <x:f>'Data Audit'!H240</x:f>
        <x:v>935041</x:v>
      </x:c>
    </x:row>
    <x:row r="272">
      <x:c r="A272" s="21" t="n">
        <x:f>'Data Audit'!A241</x:f>
        <x:v>46170</x:v>
      </x:c>
      <x:c r="B272" s="22" t="n">
        <x:f>'Data Audit'!G241</x:f>
        <x:v>3.81</x:v>
      </x:c>
      <x:c r="C272" s="23" t="n">
        <x:f>'Data Audit'!H241</x:f>
        <x:v>1020505</x:v>
      </x:c>
    </x:row>
    <x:row r="273">
      <x:c r="A273" s="21" t="n">
        <x:f>'Data Audit'!A242</x:f>
        <x:v>46171</x:v>
      </x:c>
      <x:c r="B273" s="22" t="n">
        <x:f>'Data Audit'!G242</x:f>
        <x:v>3.78</x:v>
      </x:c>
      <x:c r="C273" s="23" t="n">
        <x:f>'Data Audit'!H242</x:f>
        <x:v>1117300</x:v>
      </x:c>
    </x:row>
    <x:row r="274">
      <x:c r="A274" s="21" t="n">
        <x:f>'Data Audit'!A243</x:f>
        <x:v>46174</x:v>
      </x:c>
      <x:c r="B274" s="22" t="n">
        <x:f>'Data Audit'!G243</x:f>
        <x:v>3.85</x:v>
      </x:c>
      <x:c r="C274" s="23" t="n">
        <x:f>'Data Audit'!H243</x:f>
        <x:v>842718</x:v>
      </x:c>
    </x:row>
    <x:row r="275">
      <x:c r="A275" s="21" t="n">
        <x:f>'Data Audit'!A244</x:f>
        <x:v>46175</x:v>
      </x:c>
      <x:c r="B275" s="22" t="n">
        <x:f>'Data Audit'!G244</x:f>
        <x:v>3.88</x:v>
      </x:c>
      <x:c r="C275" s="23" t="n">
        <x:f>'Data Audit'!H244</x:f>
        <x:v>2471626</x:v>
      </x:c>
    </x:row>
    <x:row r="276">
      <x:c r="A276" s="21" t="n">
        <x:f>'Data Audit'!A245</x:f>
        <x:v>46176</x:v>
      </x:c>
      <x:c r="B276" s="22" t="n">
        <x:f>'Data Audit'!G245</x:f>
        <x:v>3.89</x:v>
      </x:c>
      <x:c r="C276" s="23" t="n">
        <x:f>'Data Audit'!H245</x:f>
        <x:v>1377946</x:v>
      </x:c>
    </x:row>
    <x:row r="277">
      <x:c r="A277" s="21" t="n">
        <x:f>'Data Audit'!A246</x:f>
        <x:v>46177</x:v>
      </x:c>
      <x:c r="B277" s="22" t="n">
        <x:f>'Data Audit'!G246</x:f>
        <x:v>3.96</x:v>
      </x:c>
      <x:c r="C277" s="23" t="n">
        <x:f>'Data Audit'!H246</x:f>
        <x:v>1137883</x:v>
      </x:c>
    </x:row>
    <x:row r="278">
      <x:c r="A278" s="21" t="n">
        <x:f>'Data Audit'!A247</x:f>
        <x:v>46178</x:v>
      </x:c>
      <x:c r="B278" s="22" t="n">
        <x:f>'Data Audit'!G247</x:f>
        <x:v>4.04</x:v>
      </x:c>
      <x:c r="C278" s="23" t="n">
        <x:f>'Data Audit'!H247</x:f>
        <x:v>1100861</x:v>
      </x:c>
    </x:row>
    <x:row r="279">
      <x:c r="A279" s="21" t="n">
        <x:f>'Data Audit'!A248</x:f>
        <x:v>46182</x:v>
      </x:c>
      <x:c r="B279" s="22" t="n">
        <x:f>'Data Audit'!G248</x:f>
        <x:v>4.02</x:v>
      </x:c>
      <x:c r="C279" s="23" t="n">
        <x:f>'Data Audit'!H248</x:f>
        <x:v>3002741</x:v>
      </x:c>
    </x:row>
    <x:row r="280">
      <x:c r="A280" s="21" t="n">
        <x:f>'Data Audit'!A249</x:f>
        <x:v>46183</x:v>
      </x:c>
      <x:c r="B280" s="22" t="n">
        <x:f>'Data Audit'!G249</x:f>
        <x:v>4.17</x:v>
      </x:c>
      <x:c r="C280" s="23" t="n">
        <x:f>'Data Audit'!H249</x:f>
        <x:v>2083065</x:v>
      </x:c>
    </x:row>
    <x:row r="281">
      <x:c r="A281" s="21" t="n">
        <x:f>'Data Audit'!A250</x:f>
        <x:v>46184</x:v>
      </x:c>
      <x:c r="B281" s="22" t="n">
        <x:f>'Data Audit'!G250</x:f>
        <x:v>4.24</x:v>
      </x:c>
      <x:c r="C281" s="23" t="n">
        <x:f>'Data Audit'!H250</x:f>
        <x:v>2700979</x:v>
      </x:c>
    </x:row>
    <x:row r="282">
      <x:c r="A282" s="21" t="n">
        <x:f>'Data Audit'!A251</x:f>
        <x:v>46185</x:v>
      </x:c>
      <x:c r="B282" s="22" t="n">
        <x:f>'Data Audit'!G251</x:f>
        <x:v>4.24</x:v>
      </x:c>
      <x:c r="C282" s="23" t="n">
        <x:f>'Data Audit'!H251</x:f>
        <x:v>1119309</x:v>
      </x:c>
    </x:row>
    <x:row r="283">
      <x:c r="A283" s="21" t="n">
        <x:f>'Data Audit'!A252</x:f>
        <x:v>46188</x:v>
      </x:c>
      <x:c r="B283" s="22" t="n">
        <x:f>'Data Audit'!G252</x:f>
        <x:v>4.24</x:v>
      </x:c>
      <x:c r="C283" s="23" t="n">
        <x:f>'Data Audit'!H252</x:f>
        <x:v>2602363</x:v>
      </x:c>
    </x:row>
    <x:row r="284">
      <x:c r="A284" s="21" t="n">
        <x:f>'Data Audit'!A253</x:f>
        <x:v>46189</x:v>
      </x:c>
      <x:c r="B284" s="22" t="n">
        <x:f>'Data Audit'!G253</x:f>
        <x:v>4.18</x:v>
      </x:c>
      <x:c r="C284" s="23" t="n">
        <x:f>'Data Audit'!H253</x:f>
        <x:v>719818</x:v>
      </x:c>
    </x:row>
    <x:row r="285">
      <x:c r="A285" s="21" t="n">
        <x:f>'Data Audit'!A254</x:f>
        <x:v>46190</x:v>
      </x:c>
      <x:c r="B285" s="22" t="n">
        <x:f>'Data Audit'!G254</x:f>
        <x:v>4.21</x:v>
      </x:c>
      <x:c r="C285" s="23" t="n">
        <x:f>'Data Audit'!H254</x:f>
        <x:v>813263</x:v>
      </x:c>
    </x:row>
    <x:row r="286">
      <x:c r="A286" s="21" t="n">
        <x:f>'Data Audit'!A255</x:f>
        <x:v>46191</x:v>
      </x:c>
      <x:c r="B286" s="22" t="n">
        <x:f>'Data Audit'!G255</x:f>
        <x:v>4.16</x:v>
      </x:c>
      <x:c r="C286" s="23" t="n">
        <x:f>'Data Audit'!H255</x:f>
        <x:v>1289058</x:v>
      </x:c>
    </x:row>
    <x:row r="287">
      <x:c r="A287" s="21" t="n">
        <x:f>'Data Audit'!A256</x:f>
        <x:v>46192</x:v>
      </x:c>
      <x:c r="B287" s="22" t="n">
        <x:f>'Data Audit'!G256</x:f>
        <x:v>4.19</x:v>
      </x:c>
      <x:c r="C287" s="23" t="n">
        <x:f>'Data Audit'!H256</x:f>
        <x:v>675533</x:v>
      </x:c>
    </x:row>
    <x:row r="288">
      <x:c r="A288" s="21" t="n">
        <x:f>'Data Audit'!A257</x:f>
        <x:v>46195</x:v>
      </x:c>
      <x:c r="B288" s="22" t="n">
        <x:f>'Data Audit'!G257</x:f>
        <x:v>4.15</x:v>
      </x:c>
      <x:c r="C288" s="23" t="n">
        <x:f>'Data Audit'!H257</x:f>
        <x:v>659353</x:v>
      </x:c>
    </x:row>
    <x:row r="289">
      <x:c r="A289" s="21" t="n">
        <x:f>'Data Audit'!A258</x:f>
        <x:v>46196</x:v>
      </x:c>
      <x:c r="B289" s="22" t="n">
        <x:f>'Data Audit'!G258</x:f>
        <x:v>3.99</x:v>
      </x:c>
      <x:c r="C289" s="23" t="n">
        <x:f>'Data Audit'!H258</x:f>
        <x:v>1627687</x:v>
      </x:c>
    </x:row>
    <x:row r="290">
      <x:c r="A290" s="21" t="n">
        <x:f>'Data Audit'!A259</x:f>
        <x:v>46197</x:v>
      </x:c>
      <x:c r="B290" s="22" t="n">
        <x:f>'Data Audit'!G259</x:f>
        <x:v>3.86</x:v>
      </x:c>
      <x:c r="C290" s="23" t="n">
        <x:f>'Data Audit'!H259</x:f>
        <x:v>1143685</x:v>
      </x:c>
    </x:row>
    <x:row r="291">
      <x:c r="A291" s="21" t="n">
        <x:f>'Data Audit'!A260</x:f>
        <x:v>46198</x:v>
      </x:c>
      <x:c r="B291" s="22" t="n">
        <x:f>'Data Audit'!G260</x:f>
        <x:v>3.86</x:v>
      </x:c>
      <x:c r="C291" s="23" t="n">
        <x:f>'Data Audit'!H260</x:f>
        <x:v>941353</x:v>
      </x:c>
    </x:row>
    <x:row r="292">
      <x:c r="A292" s="21" t="n">
        <x:f>'Data Audit'!A261</x:f>
        <x:v>46199</x:v>
      </x:c>
      <x:c r="B292" s="22" t="n">
        <x:f>'Data Audit'!G261</x:f>
        <x:v>3.8</x:v>
      </x:c>
      <x:c r="C292" s="23" t="n">
        <x:f>'Data Audit'!H261</x:f>
        <x:v>965033</x:v>
      </x:c>
    </x:row>
    <x:row r="293">
      <x:c r="A293" s="21" t="n">
        <x:f>'Data Audit'!A262</x:f>
        <x:v>46202</x:v>
      </x:c>
      <x:c r="B293" s="22" t="n">
        <x:f>'Data Audit'!G262</x:f>
        <x:v>3.75</x:v>
      </x:c>
      <x:c r="C293" s="23" t="n">
        <x:f>'Data Audit'!H262</x:f>
        <x:v>1394557</x:v>
      </x:c>
    </x:row>
    <x:row r="294">
      <x:c r="A294" s="21" t="n">
        <x:f>'Data Audit'!A263</x:f>
        <x:v>46203</x:v>
      </x:c>
      <x:c r="B294" s="22" t="n">
        <x:f>'Data Audit'!G263</x:f>
        <x:v>3.86</x:v>
      </x:c>
      <x:c r="C294" s="23" t="n">
        <x:f>'Data Audit'!H263</x:f>
        <x:v>1295546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11317b9872fe487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4" customWidth="1"/>
    <x:col min="2" max="14" width="12" customWidth="1"/>
    <x:col min="15" max="15" width="3" customWidth="1"/>
    <x:col min="16" max="26" width="11" customWidth="1"/>
  </x:cols>
  <x:sheetData>
    <x:row r="1" ht="31" customHeight="1">
      <x:c r="A1" s="35" t="s">
        <x:v>471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472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473</x:v>
      </x:c>
      <x:c r="B4" s="40"/>
      <x:c r="C4" s="41"/>
      <x:c r="D4" s="39" t="s">
        <x:v>474</x:v>
      </x:c>
      <x:c r="E4" s="40"/>
      <x:c r="F4" s="41"/>
      <x:c r="G4" s="39" t="s">
        <x:v>475</x:v>
      </x:c>
      <x:c r="H4" s="40"/>
      <x:c r="I4" s="41"/>
      <x:c r="J4" s="39" t="s">
        <x:v>476</x:v>
      </x:c>
      <x:c r="K4" s="40"/>
      <x:c r="L4" s="40"/>
      <x:c r="M4" s="40"/>
      <x:c r="N4" s="41"/>
    </x:row>
    <x:row r="5" ht="22" customHeight="1">
      <x:c r="A5" s="42" t="n">
        <x:f>MAX('Data Audit'!G10:G263)</x:f>
        <x:v>5.63</x:v>
      </x:c>
      <x:c r="B5" s="43"/>
      <x:c r="C5" s="44"/>
      <x:c r="D5" s="45" t="n">
        <x:f>MIN('Data Audit'!G10:G263)</x:f>
        <x:v>3.19</x:v>
      </x:c>
      <x:c r="E5" s="46"/>
      <x:c r="F5" s="47"/>
      <x:c r="G5" s="55" t="n">
        <x:f>MAX('Data Audit'!E10:E263)</x:f>
        <x:v>5.655</x:v>
      </x:c>
      <x:c r="H5" s="43"/>
      <x:c r="I5" s="44"/>
      <x:c r="J5" s="56" t="n">
        <x:f>MIN('Data Audit'!F10:F263)</x:f>
        <x:v>3.155</x:v>
      </x:c>
      <x:c r="K5" s="46"/>
      <x:c r="L5" s="46"/>
      <x:c r="M5" s="46"/>
      <x:c r="N5" s="47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2</x:v>
      </x:c>
      <x:c r="B40" s="13" t="s">
        <x:v>3</x:v>
      </x:c>
      <x:c r="C40" s="13" t="s">
        <x:v>4</x:v>
      </x:c>
      <x:c r="D40" s="13" t="s">
        <x:v>5</x:v>
      </x:c>
      <x:c r="E40" s="13" t="s">
        <x:v>6</x:v>
      </x:c>
      <x:c r="F40" s="13" t="s">
        <x:v>454</x:v>
      </x:c>
      <x:c r="G40" s="13" t="s">
        <x:v>455</x:v>
      </x:c>
    </x:row>
    <x:row r="41">
      <x:c r="A41" s="21" t="n">
        <x:f>'Data Audit'!A10</x:f>
        <x:v>45839</x:v>
      </x:c>
      <x:c r="B41" s="22" t="n">
        <x:f>'Data Audit'!D10</x:f>
        <x:v>4.61</x:v>
      </x:c>
      <x:c r="C41" s="22" t="n">
        <x:f>'Data Audit'!E10</x:f>
        <x:v>4.65</x:v>
      </x:c>
      <x:c r="D41" s="22" t="n">
        <x:f>'Data Audit'!F10</x:f>
        <x:v>4.58</x:v>
      </x:c>
      <x:c r="E41" s="22" t="n">
        <x:f>'Data Audit'!G10</x:f>
        <x:v>4.61</x:v>
      </x:c>
      <x:c r="F41" s="22" t="str">
        <x:f>'Data Audit'!N10</x:f>
      </x:c>
      <x:c r="G41" s="22" t="str">
        <x:f>'Data Audit'!O10</x:f>
      </x:c>
    </x:row>
    <x:row r="42">
      <x:c r="A42" s="21" t="n">
        <x:f>'Data Audit'!A11</x:f>
        <x:v>45840</x:v>
      </x:c>
      <x:c r="B42" s="22" t="n">
        <x:f>'Data Audit'!D11</x:f>
        <x:v>4.67</x:v>
      </x:c>
      <x:c r="C42" s="22" t="n">
        <x:f>'Data Audit'!E11</x:f>
        <x:v>4.74</x:v>
      </x:c>
      <x:c r="D42" s="22" t="n">
        <x:f>'Data Audit'!F11</x:f>
        <x:v>4.65</x:v>
      </x:c>
      <x:c r="E42" s="22" t="n">
        <x:f>'Data Audit'!G11</x:f>
        <x:v>4.66</x:v>
      </x:c>
      <x:c r="F42" s="22" t="str">
        <x:f>'Data Audit'!N11</x:f>
      </x:c>
      <x:c r="G42" s="22" t="str">
        <x:f>'Data Audit'!O11</x:f>
      </x:c>
    </x:row>
    <x:row r="43">
      <x:c r="A43" s="21" t="n">
        <x:f>'Data Audit'!A12</x:f>
        <x:v>45841</x:v>
      </x:c>
      <x:c r="B43" s="22" t="n">
        <x:f>'Data Audit'!D12</x:f>
        <x:v>4.69</x:v>
      </x:c>
      <x:c r="C43" s="22" t="n">
        <x:f>'Data Audit'!E12</x:f>
        <x:v>4.74</x:v>
      </x:c>
      <x:c r="D43" s="22" t="n">
        <x:f>'Data Audit'!F12</x:f>
        <x:v>4.66</x:v>
      </x:c>
      <x:c r="E43" s="22" t="n">
        <x:f>'Data Audit'!G12</x:f>
        <x:v>4.72</x:v>
      </x:c>
      <x:c r="F43" s="22" t="str">
        <x:f>'Data Audit'!N12</x:f>
      </x:c>
      <x:c r="G43" s="22" t="str">
        <x:f>'Data Audit'!O12</x:f>
      </x:c>
    </x:row>
    <x:row r="44">
      <x:c r="A44" s="21" t="n">
        <x:f>'Data Audit'!A13</x:f>
        <x:v>45842</x:v>
      </x:c>
      <x:c r="B44" s="22" t="n">
        <x:f>'Data Audit'!D13</x:f>
        <x:v>4.74</x:v>
      </x:c>
      <x:c r="C44" s="22" t="n">
        <x:f>'Data Audit'!E13</x:f>
        <x:v>4.8</x:v>
      </x:c>
      <x:c r="D44" s="22" t="n">
        <x:f>'Data Audit'!F13</x:f>
        <x:v>4.71</x:v>
      </x:c>
      <x:c r="E44" s="22" t="n">
        <x:f>'Data Audit'!G13</x:f>
        <x:v>4.71</x:v>
      </x:c>
      <x:c r="F44" s="22" t="str">
        <x:f>'Data Audit'!N13</x:f>
      </x:c>
      <x:c r="G44" s="22" t="str">
        <x:f>'Data Audit'!O13</x:f>
      </x:c>
    </x:row>
    <x:row r="45">
      <x:c r="A45" s="21" t="n">
        <x:f>'Data Audit'!A14</x:f>
        <x:v>45845</x:v>
      </x:c>
      <x:c r="B45" s="22" t="n">
        <x:f>'Data Audit'!D14</x:f>
        <x:v>4.78</x:v>
      </x:c>
      <x:c r="C45" s="22" t="n">
        <x:f>'Data Audit'!E14</x:f>
        <x:v>4.885</x:v>
      </x:c>
      <x:c r="D45" s="22" t="n">
        <x:f>'Data Audit'!F14</x:f>
        <x:v>4.755</x:v>
      </x:c>
      <x:c r="E45" s="22" t="n">
        <x:f>'Data Audit'!G14</x:f>
        <x:v>4.85</x:v>
      </x:c>
      <x:c r="F45" s="22" t="str">
        <x:f>'Data Audit'!N14</x:f>
      </x:c>
      <x:c r="G45" s="22" t="str">
        <x:f>'Data Audit'!O14</x:f>
      </x:c>
    </x:row>
    <x:row r="46">
      <x:c r="A46" s="21" t="n">
        <x:f>'Data Audit'!A15</x:f>
        <x:v>45846</x:v>
      </x:c>
      <x:c r="B46" s="22" t="n">
        <x:f>'Data Audit'!D15</x:f>
        <x:v>4.85</x:v>
      </x:c>
      <x:c r="C46" s="22" t="n">
        <x:f>'Data Audit'!E15</x:f>
        <x:v>4.87</x:v>
      </x:c>
      <x:c r="D46" s="22" t="n">
        <x:f>'Data Audit'!F15</x:f>
        <x:v>4.79</x:v>
      </x:c>
      <x:c r="E46" s="22" t="n">
        <x:f>'Data Audit'!G15</x:f>
        <x:v>4.82</x:v>
      </x:c>
      <x:c r="F46" s="22" t="str">
        <x:f>'Data Audit'!N15</x:f>
      </x:c>
      <x:c r="G46" s="22" t="str">
        <x:f>'Data Audit'!O15</x:f>
      </x:c>
    </x:row>
    <x:row r="47">
      <x:c r="A47" s="21" t="n">
        <x:f>'Data Audit'!A16</x:f>
        <x:v>45847</x:v>
      </x:c>
      <x:c r="B47" s="22" t="n">
        <x:f>'Data Audit'!D16</x:f>
        <x:v>4.85</x:v>
      </x:c>
      <x:c r="C47" s="22" t="n">
        <x:f>'Data Audit'!E16</x:f>
        <x:v>4.95</x:v>
      </x:c>
      <x:c r="D47" s="22" t="n">
        <x:f>'Data Audit'!F16</x:f>
        <x:v>4.81</x:v>
      </x:c>
      <x:c r="E47" s="22" t="n">
        <x:f>'Data Audit'!G16</x:f>
        <x:v>4.92</x:v>
      </x:c>
      <x:c r="F47" s="22" t="str">
        <x:f>'Data Audit'!N16</x:f>
      </x:c>
      <x:c r="G47" s="22" t="str">
        <x:f>'Data Audit'!O16</x:f>
      </x:c>
    </x:row>
    <x:row r="48">
      <x:c r="A48" s="21" t="n">
        <x:f>'Data Audit'!A17</x:f>
        <x:v>45848</x:v>
      </x:c>
      <x:c r="B48" s="22" t="n">
        <x:f>'Data Audit'!D17</x:f>
        <x:v>4.95</x:v>
      </x:c>
      <x:c r="C48" s="22" t="n">
        <x:f>'Data Audit'!E17</x:f>
        <x:v>5.04</x:v>
      </x:c>
      <x:c r="D48" s="22" t="n">
        <x:f>'Data Audit'!F17</x:f>
        <x:v>4.93</x:v>
      </x:c>
      <x:c r="E48" s="22" t="n">
        <x:f>'Data Audit'!G17</x:f>
        <x:v>5.04</x:v>
      </x:c>
      <x:c r="F48" s="22" t="str">
        <x:f>'Data Audit'!N17</x:f>
      </x:c>
      <x:c r="G48" s="22" t="str">
        <x:f>'Data Audit'!O17</x:f>
      </x:c>
    </x:row>
    <x:row r="49">
      <x:c r="A49" s="21" t="n">
        <x:f>'Data Audit'!A18</x:f>
        <x:v>45849</x:v>
      </x:c>
      <x:c r="B49" s="22" t="n">
        <x:f>'Data Audit'!D18</x:f>
        <x:v>5.04</x:v>
      </x:c>
      <x:c r="C49" s="22" t="n">
        <x:f>'Data Audit'!E18</x:f>
        <x:v>5.09</x:v>
      </x:c>
      <x:c r="D49" s="22" t="n">
        <x:f>'Data Audit'!F18</x:f>
        <x:v>5.02</x:v>
      </x:c>
      <x:c r="E49" s="22" t="n">
        <x:f>'Data Audit'!G18</x:f>
        <x:v>5.08</x:v>
      </x:c>
      <x:c r="F49" s="22" t="str">
        <x:f>'Data Audit'!N18</x:f>
      </x:c>
      <x:c r="G49" s="22" t="str">
        <x:f>'Data Audit'!O18</x:f>
      </x:c>
    </x:row>
    <x:row r="50">
      <x:c r="A50" s="21" t="n">
        <x:f>'Data Audit'!A19</x:f>
        <x:v>45852</x:v>
      </x:c>
      <x:c r="B50" s="22" t="n">
        <x:f>'Data Audit'!D19</x:f>
        <x:v>5.07</x:v>
      </x:c>
      <x:c r="C50" s="22" t="n">
        <x:f>'Data Audit'!E19</x:f>
        <x:v>5.105</x:v>
      </x:c>
      <x:c r="D50" s="22" t="n">
        <x:f>'Data Audit'!F19</x:f>
        <x:v>5.04</x:v>
      </x:c>
      <x:c r="E50" s="22" t="n">
        <x:f>'Data Audit'!G19</x:f>
        <x:v>5.07</x:v>
      </x:c>
      <x:c r="F50" s="22" t="str">
        <x:f>'Data Audit'!N19</x:f>
      </x:c>
      <x:c r="G50" s="22" t="str">
        <x:f>'Data Audit'!O19</x:f>
      </x:c>
    </x:row>
    <x:row r="51">
      <x:c r="A51" s="21" t="n">
        <x:f>'Data Audit'!A20</x:f>
        <x:v>45853</x:v>
      </x:c>
      <x:c r="B51" s="22" t="n">
        <x:f>'Data Audit'!D20</x:f>
        <x:v>5.09</x:v>
      </x:c>
      <x:c r="C51" s="22" t="n">
        <x:f>'Data Audit'!E20</x:f>
        <x:v>5.1</x:v>
      </x:c>
      <x:c r="D51" s="22" t="n">
        <x:f>'Data Audit'!F20</x:f>
        <x:v>5.04</x:v>
      </x:c>
      <x:c r="E51" s="22" t="n">
        <x:f>'Data Audit'!G20</x:f>
        <x:v>5.08</x:v>
      </x:c>
      <x:c r="F51" s="22" t="str">
        <x:f>'Data Audit'!N20</x:f>
      </x:c>
      <x:c r="G51" s="22" t="str">
        <x:f>'Data Audit'!O20</x:f>
      </x:c>
    </x:row>
    <x:row r="52">
      <x:c r="A52" s="21" t="n">
        <x:f>'Data Audit'!A21</x:f>
        <x:v>45854</x:v>
      </x:c>
      <x:c r="B52" s="22" t="n">
        <x:f>'Data Audit'!D21</x:f>
        <x:v>5.02</x:v>
      </x:c>
      <x:c r="C52" s="22" t="n">
        <x:f>'Data Audit'!E21</x:f>
        <x:v>5.05</x:v>
      </x:c>
      <x:c r="D52" s="22" t="n">
        <x:f>'Data Audit'!F21</x:f>
        <x:v>4.96</x:v>
      </x:c>
      <x:c r="E52" s="22" t="n">
        <x:f>'Data Audit'!G21</x:f>
        <x:v>5.01</x:v>
      </x:c>
      <x:c r="F52" s="22" t="str">
        <x:f>'Data Audit'!N21</x:f>
      </x:c>
      <x:c r="G52" s="22" t="str">
        <x:f>'Data Audit'!O21</x:f>
      </x:c>
    </x:row>
    <x:row r="53">
      <x:c r="A53" s="21" t="n">
        <x:f>'Data Audit'!A22</x:f>
        <x:v>45855</x:v>
      </x:c>
      <x:c r="B53" s="22" t="n">
        <x:f>'Data Audit'!D22</x:f>
        <x:v>5.04</x:v>
      </x:c>
      <x:c r="C53" s="22" t="n">
        <x:f>'Data Audit'!E22</x:f>
        <x:v>5.14</x:v>
      </x:c>
      <x:c r="D53" s="22" t="n">
        <x:f>'Data Audit'!F22</x:f>
        <x:v>5.03</x:v>
      </x:c>
      <x:c r="E53" s="22" t="n">
        <x:f>'Data Audit'!G22</x:f>
        <x:v>5.11</x:v>
      </x:c>
      <x:c r="F53" s="22" t="str">
        <x:f>'Data Audit'!N22</x:f>
      </x:c>
      <x:c r="G53" s="22" t="str">
        <x:f>'Data Audit'!O22</x:f>
      </x:c>
    </x:row>
    <x:row r="54">
      <x:c r="A54" s="21" t="n">
        <x:f>'Data Audit'!A23</x:f>
        <x:v>45856</x:v>
      </x:c>
      <x:c r="B54" s="22" t="n">
        <x:f>'Data Audit'!D23</x:f>
        <x:v>5.13</x:v>
      </x:c>
      <x:c r="C54" s="22" t="n">
        <x:f>'Data Audit'!E23</x:f>
        <x:v>5.2</x:v>
      </x:c>
      <x:c r="D54" s="22" t="n">
        <x:f>'Data Audit'!F23</x:f>
        <x:v>5.11</x:v>
      </x:c>
      <x:c r="E54" s="22" t="n">
        <x:f>'Data Audit'!G23</x:f>
        <x:v>5.17</x:v>
      </x:c>
      <x:c r="F54" s="22" t="str">
        <x:f>'Data Audit'!N23</x:f>
      </x:c>
      <x:c r="G54" s="22" t="str">
        <x:f>'Data Audit'!O23</x:f>
      </x:c>
    </x:row>
    <x:row r="55">
      <x:c r="A55" s="21" t="n">
        <x:f>'Data Audit'!A24</x:f>
        <x:v>45859</x:v>
      </x:c>
      <x:c r="B55" s="22" t="n">
        <x:f>'Data Audit'!D24</x:f>
        <x:v>5.18</x:v>
      </x:c>
      <x:c r="C55" s="22" t="n">
        <x:f>'Data Audit'!E24</x:f>
        <x:v>5.2</x:v>
      </x:c>
      <x:c r="D55" s="22" t="n">
        <x:f>'Data Audit'!F24</x:f>
        <x:v>5.12</x:v>
      </x:c>
      <x:c r="E55" s="22" t="n">
        <x:f>'Data Audit'!G24</x:f>
        <x:v>5.15</x:v>
      </x:c>
      <x:c r="F55" s="22" t="str">
        <x:f>'Data Audit'!N24</x:f>
      </x:c>
      <x:c r="G55" s="22" t="str">
        <x:f>'Data Audit'!O24</x:f>
      </x:c>
    </x:row>
    <x:row r="56">
      <x:c r="A56" s="21" t="n">
        <x:f>'Data Audit'!A25</x:f>
        <x:v>45860</x:v>
      </x:c>
      <x:c r="B56" s="22" t="n">
        <x:f>'Data Audit'!D25</x:f>
        <x:v>5.14</x:v>
      </x:c>
      <x:c r="C56" s="22" t="n">
        <x:f>'Data Audit'!E25</x:f>
        <x:v>5.2</x:v>
      </x:c>
      <x:c r="D56" s="22" t="n">
        <x:f>'Data Audit'!F25</x:f>
        <x:v>5.1</x:v>
      </x:c>
      <x:c r="E56" s="22" t="n">
        <x:f>'Data Audit'!G25</x:f>
        <x:v>5.18</x:v>
      </x:c>
      <x:c r="F56" s="22" t="str">
        <x:f>'Data Audit'!N25</x:f>
      </x:c>
      <x:c r="G56" s="22" t="str">
        <x:f>'Data Audit'!O25</x:f>
      </x:c>
    </x:row>
    <x:row r="57">
      <x:c r="A57" s="21" t="n">
        <x:f>'Data Audit'!A26</x:f>
        <x:v>45861</x:v>
      </x:c>
      <x:c r="B57" s="22" t="n">
        <x:f>'Data Audit'!D26</x:f>
        <x:v>5.19</x:v>
      </x:c>
      <x:c r="C57" s="22" t="n">
        <x:f>'Data Audit'!E26</x:f>
        <x:v>5.27</x:v>
      </x:c>
      <x:c r="D57" s="22" t="n">
        <x:f>'Data Audit'!F26</x:f>
        <x:v>5.18</x:v>
      </x:c>
      <x:c r="E57" s="22" t="n">
        <x:f>'Data Audit'!G26</x:f>
        <x:v>5.25</x:v>
      </x:c>
      <x:c r="F57" s="22" t="str">
        <x:f>'Data Audit'!N26</x:f>
      </x:c>
      <x:c r="G57" s="22" t="str">
        <x:f>'Data Audit'!O26</x:f>
      </x:c>
    </x:row>
    <x:row r="58">
      <x:c r="A58" s="21" t="n">
        <x:f>'Data Audit'!A27</x:f>
        <x:v>45862</x:v>
      </x:c>
      <x:c r="B58" s="22" t="n">
        <x:f>'Data Audit'!D27</x:f>
        <x:v>5.28</x:v>
      </x:c>
      <x:c r="C58" s="22" t="n">
        <x:f>'Data Audit'!E27</x:f>
        <x:v>5.35</x:v>
      </x:c>
      <x:c r="D58" s="22" t="n">
        <x:f>'Data Audit'!F27</x:f>
        <x:v>5.16</x:v>
      </x:c>
      <x:c r="E58" s="22" t="n">
        <x:f>'Data Audit'!G27</x:f>
        <x:v>5.16</x:v>
      </x:c>
      <x:c r="F58" s="22" t="str">
        <x:f>'Data Audit'!N27</x:f>
      </x:c>
      <x:c r="G58" s="22" t="str">
        <x:f>'Data Audit'!O27</x:f>
      </x:c>
    </x:row>
    <x:row r="59">
      <x:c r="A59" s="21" t="n">
        <x:f>'Data Audit'!A28</x:f>
        <x:v>45863</x:v>
      </x:c>
      <x:c r="B59" s="22" t="n">
        <x:f>'Data Audit'!D28</x:f>
        <x:v>5.16</x:v>
      </x:c>
      <x:c r="C59" s="22" t="n">
        <x:f>'Data Audit'!E28</x:f>
        <x:v>5.26</x:v>
      </x:c>
      <x:c r="D59" s="22" t="n">
        <x:f>'Data Audit'!F28</x:f>
        <x:v>5.13</x:v>
      </x:c>
      <x:c r="E59" s="22" t="n">
        <x:f>'Data Audit'!G28</x:f>
        <x:v>5.2</x:v>
      </x:c>
      <x:c r="F59" s="22" t="str">
        <x:f>'Data Audit'!N28</x:f>
      </x:c>
      <x:c r="G59" s="22" t="str">
        <x:f>'Data Audit'!O28</x:f>
      </x:c>
    </x:row>
    <x:row r="60">
      <x:c r="A60" s="21" t="n">
        <x:f>'Data Audit'!A29</x:f>
        <x:v>45866</x:v>
      </x:c>
      <x:c r="B60" s="22" t="n">
        <x:f>'Data Audit'!D29</x:f>
        <x:v>5.23</x:v>
      </x:c>
      <x:c r="C60" s="22" t="n">
        <x:f>'Data Audit'!E29</x:f>
        <x:v>5.27</x:v>
      </x:c>
      <x:c r="D60" s="22" t="n">
        <x:f>'Data Audit'!F29</x:f>
        <x:v>5.2</x:v>
      </x:c>
      <x:c r="E60" s="22" t="n">
        <x:f>'Data Audit'!G29</x:f>
        <x:v>5.24</x:v>
      </x:c>
      <x:c r="F60" s="22" t="n">
        <x:f>'Data Audit'!N29</x:f>
        <x:v>5.0015</x:v>
      </x:c>
      <x:c r="G60" s="22" t="str">
        <x:f>'Data Audit'!O29</x:f>
      </x:c>
    </x:row>
    <x:row r="61">
      <x:c r="A61" s="21" t="n">
        <x:f>'Data Audit'!A30</x:f>
        <x:v>45867</x:v>
      </x:c>
      <x:c r="B61" s="22" t="n">
        <x:f>'Data Audit'!D30</x:f>
        <x:v>5.2</x:v>
      </x:c>
      <x:c r="C61" s="22" t="n">
        <x:f>'Data Audit'!E30</x:f>
        <x:v>5.24</x:v>
      </x:c>
      <x:c r="D61" s="22" t="n">
        <x:f>'Data Audit'!F30</x:f>
        <x:v>5.17</x:v>
      </x:c>
      <x:c r="E61" s="22" t="n">
        <x:f>'Data Audit'!G30</x:f>
        <x:v>5.23</x:v>
      </x:c>
      <x:c r="F61" s="22" t="n">
        <x:f>'Data Audit'!N30</x:f>
        <x:v>5.0325</x:v>
      </x:c>
      <x:c r="G61" s="22" t="str">
        <x:f>'Data Audit'!O30</x:f>
      </x:c>
    </x:row>
    <x:row r="62">
      <x:c r="A62" s="21" t="n">
        <x:f>'Data Audit'!A31</x:f>
        <x:v>45868</x:v>
      </x:c>
      <x:c r="B62" s="22" t="n">
        <x:f>'Data Audit'!D31</x:f>
        <x:v>5.24</x:v>
      </x:c>
      <x:c r="C62" s="22" t="n">
        <x:f>'Data Audit'!E31</x:f>
        <x:v>5.29</x:v>
      </x:c>
      <x:c r="D62" s="22" t="n">
        <x:f>'Data Audit'!F31</x:f>
        <x:v>5.19</x:v>
      </x:c>
      <x:c r="E62" s="22" t="n">
        <x:f>'Data Audit'!G31</x:f>
        <x:v>5.26</x:v>
      </x:c>
      <x:c r="F62" s="22" t="n">
        <x:f>'Data Audit'!N31</x:f>
        <x:v>5.0625</x:v>
      </x:c>
      <x:c r="G62" s="22" t="str">
        <x:f>'Data Audit'!O31</x:f>
      </x:c>
    </x:row>
    <x:row r="63">
      <x:c r="A63" s="21" t="n">
        <x:f>'Data Audit'!A32</x:f>
        <x:v>45869</x:v>
      </x:c>
      <x:c r="B63" s="22" t="n">
        <x:f>'Data Audit'!D32</x:f>
        <x:v>5.25</x:v>
      </x:c>
      <x:c r="C63" s="22" t="n">
        <x:f>'Data Audit'!E32</x:f>
        <x:v>5.29</x:v>
      </x:c>
      <x:c r="D63" s="22" t="n">
        <x:f>'Data Audit'!F32</x:f>
        <x:v>5.22</x:v>
      </x:c>
      <x:c r="E63" s="22" t="n">
        <x:f>'Data Audit'!G32</x:f>
        <x:v>5.25</x:v>
      </x:c>
      <x:c r="F63" s="22" t="n">
        <x:f>'Data Audit'!N32</x:f>
        <x:v>5.089</x:v>
      </x:c>
      <x:c r="G63" s="22" t="str">
        <x:f>'Data Audit'!O32</x:f>
      </x:c>
    </x:row>
    <x:row r="64">
      <x:c r="A64" s="21" t="n">
        <x:f>'Data Audit'!A33</x:f>
        <x:v>45870</x:v>
      </x:c>
      <x:c r="B64" s="22" t="n">
        <x:f>'Data Audit'!D33</x:f>
        <x:v>5.23</x:v>
      </x:c>
      <x:c r="C64" s="22" t="n">
        <x:f>'Data Audit'!E33</x:f>
        <x:v>5.275</x:v>
      </x:c>
      <x:c r="D64" s="22" t="n">
        <x:f>'Data Audit'!F33</x:f>
        <x:v>5.205</x:v>
      </x:c>
      <x:c r="E64" s="22" t="n">
        <x:f>'Data Audit'!G33</x:f>
        <x:v>5.25</x:v>
      </x:c>
      <x:c r="F64" s="22" t="n">
        <x:f>'Data Audit'!N33</x:f>
        <x:v>5.116</x:v>
      </x:c>
      <x:c r="G64" s="22" t="str">
        <x:f>'Data Audit'!O33</x:f>
      </x:c>
    </x:row>
    <x:row r="65">
      <x:c r="A65" s="21" t="n">
        <x:f>'Data Audit'!A34</x:f>
        <x:v>45873</x:v>
      </x:c>
      <x:c r="B65" s="22" t="n">
        <x:f>'Data Audit'!D34</x:f>
        <x:v>5.26</x:v>
      </x:c>
      <x:c r="C65" s="22" t="n">
        <x:f>'Data Audit'!E34</x:f>
        <x:v>5.28</x:v>
      </x:c>
      <x:c r="D65" s="22" t="n">
        <x:f>'Data Audit'!F34</x:f>
        <x:v>5.2</x:v>
      </x:c>
      <x:c r="E65" s="22" t="n">
        <x:f>'Data Audit'!G34</x:f>
        <x:v>5.24</x:v>
      </x:c>
      <x:c r="F65" s="22" t="n">
        <x:f>'Data Audit'!N34</x:f>
        <x:v>5.1354999999999995</x:v>
      </x:c>
      <x:c r="G65" s="22" t="str">
        <x:f>'Data Audit'!O34</x:f>
      </x:c>
    </x:row>
    <x:row r="66">
      <x:c r="A66" s="21" t="n">
        <x:f>'Data Audit'!A35</x:f>
        <x:v>45874</x:v>
      </x:c>
      <x:c r="B66" s="22" t="n">
        <x:f>'Data Audit'!D35</x:f>
        <x:v>5.28</x:v>
      </x:c>
      <x:c r="C66" s="22" t="n">
        <x:f>'Data Audit'!E35</x:f>
        <x:v>5.29</x:v>
      </x:c>
      <x:c r="D66" s="22" t="n">
        <x:f>'Data Audit'!F35</x:f>
        <x:v>5.25</x:v>
      </x:c>
      <x:c r="E66" s="22" t="n">
        <x:f>'Data Audit'!G35</x:f>
        <x:v>5.28</x:v>
      </x:c>
      <x:c r="F66" s="22" t="n">
        <x:f>'Data Audit'!N35</x:f>
        <x:v>5.1585</x:v>
      </x:c>
      <x:c r="G66" s="22" t="str">
        <x:f>'Data Audit'!O35</x:f>
      </x:c>
    </x:row>
    <x:row r="67">
      <x:c r="A67" s="21" t="n">
        <x:f>'Data Audit'!A36</x:f>
        <x:v>45875</x:v>
      </x:c>
      <x:c r="B67" s="22" t="n">
        <x:f>'Data Audit'!D36</x:f>
        <x:v>5.25</x:v>
      </x:c>
      <x:c r="C67" s="22" t="n">
        <x:f>'Data Audit'!E36</x:f>
        <x:v>5.295</x:v>
      </x:c>
      <x:c r="D67" s="22" t="n">
        <x:f>'Data Audit'!F36</x:f>
        <x:v>5.22</x:v>
      </x:c>
      <x:c r="E67" s="22" t="n">
        <x:f>'Data Audit'!G36</x:f>
        <x:v>5.29</x:v>
      </x:c>
      <x:c r="F67" s="22" t="n">
        <x:f>'Data Audit'!N36</x:f>
        <x:v>5.1770000000000005</x:v>
      </x:c>
      <x:c r="G67" s="22" t="str">
        <x:f>'Data Audit'!O36</x:f>
      </x:c>
    </x:row>
    <x:row r="68">
      <x:c r="A68" s="21" t="n">
        <x:f>'Data Audit'!A37</x:f>
        <x:v>45876</x:v>
      </x:c>
      <x:c r="B68" s="22" t="n">
        <x:f>'Data Audit'!D37</x:f>
        <x:v>5.29</x:v>
      </x:c>
      <x:c r="C68" s="22" t="n">
        <x:f>'Data Audit'!E37</x:f>
        <x:v>5.36</x:v>
      </x:c>
      <x:c r="D68" s="22" t="n">
        <x:f>'Data Audit'!F37</x:f>
        <x:v>5.28</x:v>
      </x:c>
      <x:c r="E68" s="22" t="n">
        <x:f>'Data Audit'!G37</x:f>
        <x:v>5.33</x:v>
      </x:c>
      <x:c r="F68" s="22" t="n">
        <x:f>'Data Audit'!N37</x:f>
        <x:v>5.1915000000000004</x:v>
      </x:c>
      <x:c r="G68" s="22" t="str">
        <x:f>'Data Audit'!O37</x:f>
      </x:c>
    </x:row>
    <x:row r="69">
      <x:c r="A69" s="21" t="n">
        <x:f>'Data Audit'!A38</x:f>
        <x:v>45877</x:v>
      </x:c>
      <x:c r="B69" s="22" t="n">
        <x:f>'Data Audit'!D38</x:f>
        <x:v>5.37</x:v>
      </x:c>
      <x:c r="C69" s="22" t="n">
        <x:f>'Data Audit'!E38</x:f>
        <x:v>5.38</x:v>
      </x:c>
      <x:c r="D69" s="22" t="n">
        <x:f>'Data Audit'!F38</x:f>
        <x:v>5.32</x:v>
      </x:c>
      <x:c r="E69" s="22" t="n">
        <x:f>'Data Audit'!G38</x:f>
        <x:v>5.38</x:v>
      </x:c>
      <x:c r="F69" s="22" t="n">
        <x:f>'Data Audit'!N38</x:f>
        <x:v>5.2065</x:v>
      </x:c>
      <x:c r="G69" s="22" t="str">
        <x:f>'Data Audit'!O38</x:f>
      </x:c>
    </x:row>
    <x:row r="70">
      <x:c r="A70" s="21" t="n">
        <x:f>'Data Audit'!A39</x:f>
        <x:v>45880</x:v>
      </x:c>
      <x:c r="B70" s="22" t="n">
        <x:f>'Data Audit'!D39</x:f>
        <x:v>5.4</x:v>
      </x:c>
      <x:c r="C70" s="22" t="n">
        <x:f>'Data Audit'!E39</x:f>
        <x:v>5.44</x:v>
      </x:c>
      <x:c r="D70" s="22" t="n">
        <x:f>'Data Audit'!F39</x:f>
        <x:v>5.37</x:v>
      </x:c>
      <x:c r="E70" s="22" t="n">
        <x:f>'Data Audit'!G39</x:f>
        <x:v>5.42</x:v>
      </x:c>
      <x:c r="F70" s="22" t="n">
        <x:f>'Data Audit'!N39</x:f>
        <x:v>5.223999999999999</x:v>
      </x:c>
      <x:c r="G70" s="22" t="str">
        <x:f>'Data Audit'!O39</x:f>
      </x:c>
    </x:row>
    <x:row r="71">
      <x:c r="A71" s="21" t="n">
        <x:f>'Data Audit'!A40</x:f>
        <x:v>45881</x:v>
      </x:c>
      <x:c r="B71" s="22" t="n">
        <x:f>'Data Audit'!D40</x:f>
        <x:v>5.41</x:v>
      </x:c>
      <x:c r="C71" s="22" t="n">
        <x:f>'Data Audit'!E40</x:f>
        <x:v>5.44</x:v>
      </x:c>
      <x:c r="D71" s="22" t="n">
        <x:f>'Data Audit'!F40</x:f>
        <x:v>5.39</x:v>
      </x:c>
      <x:c r="E71" s="22" t="n">
        <x:f>'Data Audit'!G40</x:f>
        <x:v>5.42</x:v>
      </x:c>
      <x:c r="F71" s="22" t="n">
        <x:f>'Data Audit'!N40</x:f>
        <x:v>5.2410000000000005</x:v>
      </x:c>
      <x:c r="G71" s="22" t="str">
        <x:f>'Data Audit'!O40</x:f>
      </x:c>
    </x:row>
    <x:row r="72">
      <x:c r="A72" s="21" t="n">
        <x:f>'Data Audit'!A41</x:f>
        <x:v>45882</x:v>
      </x:c>
      <x:c r="B72" s="22" t="n">
        <x:f>'Data Audit'!D41</x:f>
        <x:v>5.45</x:v>
      </x:c>
      <x:c r="C72" s="22" t="n">
        <x:f>'Data Audit'!E41</x:f>
        <x:v>5.49</x:v>
      </x:c>
      <x:c r="D72" s="22" t="n">
        <x:f>'Data Audit'!F41</x:f>
        <x:v>5.42</x:v>
      </x:c>
      <x:c r="E72" s="22" t="n">
        <x:f>'Data Audit'!G41</x:f>
        <x:v>5.47</x:v>
      </x:c>
      <x:c r="F72" s="22" t="n">
        <x:f>'Data Audit'!N41</x:f>
        <x:v>5.264</x:v>
      </x:c>
      <x:c r="G72" s="22" t="str">
        <x:f>'Data Audit'!O41</x:f>
      </x:c>
    </x:row>
    <x:row r="73">
      <x:c r="A73" s="21" t="n">
        <x:f>'Data Audit'!A42</x:f>
        <x:v>45883</x:v>
      </x:c>
      <x:c r="B73" s="22" t="n">
        <x:f>'Data Audit'!D42</x:f>
        <x:v>5.5</x:v>
      </x:c>
      <x:c r="C73" s="22" t="n">
        <x:f>'Data Audit'!E42</x:f>
        <x:v>5.55</x:v>
      </x:c>
      <x:c r="D73" s="22" t="n">
        <x:f>'Data Audit'!F42</x:f>
        <x:v>5.47</x:v>
      </x:c>
      <x:c r="E73" s="22" t="n">
        <x:f>'Data Audit'!G42</x:f>
        <x:v>5.51</x:v>
      </x:c>
      <x:c r="F73" s="22" t="n">
        <x:f>'Data Audit'!N42</x:f>
        <x:v>5.284000000000001</x:v>
      </x:c>
      <x:c r="G73" s="22" t="str">
        <x:f>'Data Audit'!O42</x:f>
      </x:c>
    </x:row>
    <x:row r="74">
      <x:c r="A74" s="21" t="n">
        <x:f>'Data Audit'!A43</x:f>
        <x:v>45884</x:v>
      </x:c>
      <x:c r="B74" s="22" t="n">
        <x:f>'Data Audit'!D43</x:f>
        <x:v>5.54</x:v>
      </x:c>
      <x:c r="C74" s="22" t="n">
        <x:f>'Data Audit'!E43</x:f>
        <x:v>5.62</x:v>
      </x:c>
      <x:c r="D74" s="22" t="n">
        <x:f>'Data Audit'!F43</x:f>
        <x:v>5.52</x:v>
      </x:c>
      <x:c r="E74" s="22" t="n">
        <x:f>'Data Audit'!G43</x:f>
        <x:v>5.6</x:v>
      </x:c>
      <x:c r="F74" s="22" t="n">
        <x:f>'Data Audit'!N43</x:f>
        <x:v>5.3055</x:v>
      </x:c>
      <x:c r="G74" s="22" t="str">
        <x:f>'Data Audit'!O43</x:f>
      </x:c>
    </x:row>
    <x:row r="75">
      <x:c r="A75" s="21" t="n">
        <x:f>'Data Audit'!A44</x:f>
        <x:v>45887</x:v>
      </x:c>
      <x:c r="B75" s="22" t="n">
        <x:f>'Data Audit'!D44</x:f>
        <x:v>5.6</x:v>
      </x:c>
      <x:c r="C75" s="22" t="n">
        <x:f>'Data Audit'!E44</x:f>
        <x:v>5.65</x:v>
      </x:c>
      <x:c r="D75" s="22" t="n">
        <x:f>'Data Audit'!F44</x:f>
        <x:v>5.59</x:v>
      </x:c>
      <x:c r="E75" s="22" t="n">
        <x:f>'Data Audit'!G44</x:f>
        <x:v>5.63</x:v>
      </x:c>
      <x:c r="F75" s="22" t="n">
        <x:f>'Data Audit'!N44</x:f>
        <x:v>5.3295</x:v>
      </x:c>
      <x:c r="G75" s="22" t="str">
        <x:f>'Data Audit'!O44</x:f>
      </x:c>
    </x:row>
    <x:row r="76">
      <x:c r="A76" s="21" t="n">
        <x:f>'Data Audit'!A45</x:f>
        <x:v>45888</x:v>
      </x:c>
      <x:c r="B76" s="22" t="n">
        <x:f>'Data Audit'!D45</x:f>
        <x:v>5.62</x:v>
      </x:c>
      <x:c r="C76" s="22" t="n">
        <x:f>'Data Audit'!E45</x:f>
        <x:v>5.625</x:v>
      </x:c>
      <x:c r="D76" s="22" t="n">
        <x:f>'Data Audit'!F45</x:f>
        <x:v>5.55</x:v>
      </x:c>
      <x:c r="E76" s="22" t="n">
        <x:f>'Data Audit'!G45</x:f>
        <x:v>5.59</x:v>
      </x:c>
      <x:c r="F76" s="22" t="n">
        <x:f>'Data Audit'!N45</x:f>
        <x:v>5.35</x:v>
      </x:c>
      <x:c r="G76" s="22" t="str">
        <x:f>'Data Audit'!O45</x:f>
      </x:c>
    </x:row>
    <x:row r="77">
      <x:c r="A77" s="21" t="n">
        <x:f>'Data Audit'!A46</x:f>
        <x:v>45889</x:v>
      </x:c>
      <x:c r="B77" s="22" t="n">
        <x:f>'Data Audit'!D46</x:f>
        <x:v>5.65</x:v>
      </x:c>
      <x:c r="C77" s="22" t="n">
        <x:f>'Data Audit'!E46</x:f>
        <x:v>5.655</x:v>
      </x:c>
      <x:c r="D77" s="22" t="n">
        <x:f>'Data Audit'!F46</x:f>
        <x:v>5.52</x:v>
      </x:c>
      <x:c r="E77" s="22" t="n">
        <x:f>'Data Audit'!G46</x:f>
        <x:v>5.59</x:v>
      </x:c>
      <x:c r="F77" s="22" t="n">
        <x:f>'Data Audit'!N46</x:f>
        <x:v>5.367</x:v>
      </x:c>
      <x:c r="G77" s="22" t="str">
        <x:f>'Data Audit'!O46</x:f>
      </x:c>
    </x:row>
    <x:row r="78">
      <x:c r="A78" s="21" t="n">
        <x:f>'Data Audit'!A47</x:f>
        <x:v>45890</x:v>
      </x:c>
      <x:c r="B78" s="22" t="n">
        <x:f>'Data Audit'!D47</x:f>
        <x:v>5.3</x:v>
      </x:c>
      <x:c r="C78" s="22" t="n">
        <x:f>'Data Audit'!E47</x:f>
        <x:v>5.31</x:v>
      </x:c>
      <x:c r="D78" s="22" t="n">
        <x:f>'Data Audit'!F47</x:f>
        <x:v>4.37</x:v>
      </x:c>
      <x:c r="E78" s="22" t="n">
        <x:f>'Data Audit'!G47</x:f>
        <x:v>4.5</x:v>
      </x:c>
      <x:c r="F78" s="22" t="n">
        <x:f>'Data Audit'!N47</x:f>
        <x:v>5.3340000000000005</x:v>
      </x:c>
      <x:c r="G78" s="22" t="str">
        <x:f>'Data Audit'!O47</x:f>
      </x:c>
    </x:row>
    <x:row r="79">
      <x:c r="A79" s="21" t="n">
        <x:f>'Data Audit'!A48</x:f>
        <x:v>45891</x:v>
      </x:c>
      <x:c r="B79" s="22" t="n">
        <x:f>'Data Audit'!D48</x:f>
        <x:v>4.5</x:v>
      </x:c>
      <x:c r="C79" s="22" t="n">
        <x:f>'Data Audit'!E48</x:f>
        <x:v>4.59</x:v>
      </x:c>
      <x:c r="D79" s="22" t="n">
        <x:f>'Data Audit'!F48</x:f>
        <x:v>4.44</x:v>
      </x:c>
      <x:c r="E79" s="22" t="n">
        <x:f>'Data Audit'!G48</x:f>
        <x:v>4.59</x:v>
      </x:c>
      <x:c r="F79" s="22" t="n">
        <x:f>'Data Audit'!N48</x:f>
        <x:v>5.3035000000000005</x:v>
      </x:c>
      <x:c r="G79" s="22" t="str">
        <x:f>'Data Audit'!O48</x:f>
      </x:c>
    </x:row>
    <x:row r="80">
      <x:c r="A80" s="21" t="n">
        <x:f>'Data Audit'!A49</x:f>
        <x:v>45894</x:v>
      </x:c>
      <x:c r="B80" s="22" t="n">
        <x:f>'Data Audit'!D49</x:f>
        <x:v>4.64</x:v>
      </x:c>
      <x:c r="C80" s="22" t="n">
        <x:f>'Data Audit'!E49</x:f>
        <x:v>4.77</x:v>
      </x:c>
      <x:c r="D80" s="22" t="n">
        <x:f>'Data Audit'!F49</x:f>
        <x:v>4.61</x:v>
      </x:c>
      <x:c r="E80" s="22" t="n">
        <x:f>'Data Audit'!G49</x:f>
        <x:v>4.74</x:v>
      </x:c>
      <x:c r="F80" s="22" t="n">
        <x:f>'Data Audit'!N49</x:f>
        <x:v>5.2785</x:v>
      </x:c>
      <x:c r="G80" s="22" t="str">
        <x:f>'Data Audit'!O49</x:f>
      </x:c>
    </x:row>
    <x:row r="81">
      <x:c r="A81" s="21" t="n">
        <x:f>'Data Audit'!A50</x:f>
        <x:v>45895</x:v>
      </x:c>
      <x:c r="B81" s="22" t="n">
        <x:f>'Data Audit'!D50</x:f>
        <x:v>4.82</x:v>
      </x:c>
      <x:c r="C81" s="22" t="n">
        <x:f>'Data Audit'!E50</x:f>
        <x:v>4.83</x:v>
      </x:c>
      <x:c r="D81" s="22" t="n">
        <x:f>'Data Audit'!F50</x:f>
        <x:v>4.71</x:v>
      </x:c>
      <x:c r="E81" s="22" t="n">
        <x:f>'Data Audit'!G50</x:f>
        <x:v>4.78</x:v>
      </x:c>
      <x:c r="F81" s="22" t="n">
        <x:f>'Data Audit'!N50</x:f>
        <x:v>5.256</x:v>
      </x:c>
      <x:c r="G81" s="22" t="str">
        <x:f>'Data Audit'!O50</x:f>
      </x:c>
    </x:row>
    <x:row r="82">
      <x:c r="A82" s="21" t="n">
        <x:f>'Data Audit'!A51</x:f>
        <x:v>45896</x:v>
      </x:c>
      <x:c r="B82" s="22" t="n">
        <x:f>'Data Audit'!D51</x:f>
        <x:v>4.8</x:v>
      </x:c>
      <x:c r="C82" s="22" t="n">
        <x:f>'Data Audit'!E51</x:f>
        <x:v>4.8</x:v>
      </x:c>
      <x:c r="D82" s="22" t="n">
        <x:f>'Data Audit'!F51</x:f>
        <x:v>4.7</x:v>
      </x:c>
      <x:c r="E82" s="22" t="n">
        <x:f>'Data Audit'!G51</x:f>
        <x:v>4.76</x:v>
      </x:c>
      <x:c r="F82" s="22" t="n">
        <x:f>'Data Audit'!N51</x:f>
        <x:v>5.231</x:v>
      </x:c>
      <x:c r="G82" s="22" t="str">
        <x:f>'Data Audit'!O51</x:f>
      </x:c>
    </x:row>
    <x:row r="83">
      <x:c r="A83" s="21" t="n">
        <x:f>'Data Audit'!A52</x:f>
        <x:v>45897</x:v>
      </x:c>
      <x:c r="B83" s="22" t="n">
        <x:f>'Data Audit'!D52</x:f>
        <x:v>4.61</x:v>
      </x:c>
      <x:c r="C83" s="22" t="n">
        <x:f>'Data Audit'!E52</x:f>
        <x:v>4.67</x:v>
      </x:c>
      <x:c r="D83" s="22" t="n">
        <x:f>'Data Audit'!F52</x:f>
        <x:v>4.5</x:v>
      </x:c>
      <x:c r="E83" s="22" t="n">
        <x:f>'Data Audit'!G52</x:f>
        <x:v>4.56</x:v>
      </x:c>
      <x:c r="F83" s="22" t="n">
        <x:f>'Data Audit'!N52</x:f>
        <x:v>5.1965</x:v>
      </x:c>
      <x:c r="G83" s="22" t="str">
        <x:f>'Data Audit'!O52</x:f>
      </x:c>
    </x:row>
    <x:row r="84">
      <x:c r="A84" s="21" t="n">
        <x:f>'Data Audit'!A53</x:f>
        <x:v>45898</x:v>
      </x:c>
      <x:c r="B84" s="22" t="n">
        <x:f>'Data Audit'!D53</x:f>
        <x:v>4.61</x:v>
      </x:c>
      <x:c r="C84" s="22" t="n">
        <x:f>'Data Audit'!E53</x:f>
        <x:v>4.66</x:v>
      </x:c>
      <x:c r="D84" s="22" t="n">
        <x:f>'Data Audit'!F53</x:f>
        <x:v>4.55</x:v>
      </x:c>
      <x:c r="E84" s="22" t="n">
        <x:f>'Data Audit'!G53</x:f>
        <x:v>4.57</x:v>
      </x:c>
      <x:c r="F84" s="22" t="n">
        <x:f>'Data Audit'!N53</x:f>
        <x:v>5.1625</x:v>
      </x:c>
      <x:c r="G84" s="22" t="str">
        <x:f>'Data Audit'!O53</x:f>
      </x:c>
    </x:row>
    <x:row r="85">
      <x:c r="A85" s="21" t="n">
        <x:f>'Data Audit'!A54</x:f>
        <x:v>45901</x:v>
      </x:c>
      <x:c r="B85" s="22" t="n">
        <x:f>'Data Audit'!D54</x:f>
        <x:v>4.55</x:v>
      </x:c>
      <x:c r="C85" s="22" t="n">
        <x:f>'Data Audit'!E54</x:f>
        <x:v>4.57</x:v>
      </x:c>
      <x:c r="D85" s="22" t="n">
        <x:f>'Data Audit'!F54</x:f>
        <x:v>4.45</x:v>
      </x:c>
      <x:c r="E85" s="22" t="n">
        <x:f>'Data Audit'!G54</x:f>
        <x:v>4.46</x:v>
      </x:c>
      <x:c r="F85" s="22" t="n">
        <x:f>'Data Audit'!N54</x:f>
        <x:v>5.123500000000001</x:v>
      </x:c>
      <x:c r="G85" s="22" t="str">
        <x:f>'Data Audit'!O54</x:f>
      </x:c>
    </x:row>
    <x:row r="86">
      <x:c r="A86" s="21" t="n">
        <x:f>'Data Audit'!A55</x:f>
        <x:v>45902</x:v>
      </x:c>
      <x:c r="B86" s="22" t="n">
        <x:f>'Data Audit'!D55</x:f>
        <x:v>4.47</x:v>
      </x:c>
      <x:c r="C86" s="22" t="n">
        <x:f>'Data Audit'!E55</x:f>
        <x:v>4.52</x:v>
      </x:c>
      <x:c r="D86" s="22" t="n">
        <x:f>'Data Audit'!F55</x:f>
        <x:v>4.38</x:v>
      </x:c>
      <x:c r="E86" s="22" t="n">
        <x:f>'Data Audit'!G55</x:f>
        <x:v>4.38</x:v>
      </x:c>
      <x:c r="F86" s="22" t="n">
        <x:f>'Data Audit'!N55</x:f>
        <x:v>5.0785</x:v>
      </x:c>
      <x:c r="G86" s="22" t="str">
        <x:f>'Data Audit'!O55</x:f>
      </x:c>
    </x:row>
    <x:row r="87">
      <x:c r="A87" s="21" t="n">
        <x:f>'Data Audit'!A56</x:f>
        <x:v>45903</x:v>
      </x:c>
      <x:c r="B87" s="22" t="n">
        <x:f>'Data Audit'!D56</x:f>
        <x:v>4.3</x:v>
      </x:c>
      <x:c r="C87" s="22" t="n">
        <x:f>'Data Audit'!E56</x:f>
        <x:v>4.41</x:v>
      </x:c>
      <x:c r="D87" s="22" t="n">
        <x:f>'Data Audit'!F56</x:f>
        <x:v>4.28</x:v>
      </x:c>
      <x:c r="E87" s="22" t="n">
        <x:f>'Data Audit'!G56</x:f>
        <x:v>4.38</x:v>
      </x:c>
      <x:c r="F87" s="22" t="n">
        <x:f>'Data Audit'!N56</x:f>
        <x:v>5.033</x:v>
      </x:c>
      <x:c r="G87" s="22" t="str">
        <x:f>'Data Audit'!O56</x:f>
      </x:c>
    </x:row>
    <x:row r="88">
      <x:c r="A88" s="21" t="n">
        <x:f>'Data Audit'!A57</x:f>
        <x:v>45904</x:v>
      </x:c>
      <x:c r="B88" s="22" t="n">
        <x:f>'Data Audit'!D57</x:f>
        <x:v>4.37</x:v>
      </x:c>
      <x:c r="C88" s="22" t="n">
        <x:f>'Data Audit'!E57</x:f>
        <x:v>4.45</x:v>
      </x:c>
      <x:c r="D88" s="22" t="n">
        <x:f>'Data Audit'!F57</x:f>
        <x:v>4.37</x:v>
      </x:c>
      <x:c r="E88" s="22" t="n">
        <x:f>'Data Audit'!G57</x:f>
        <x:v>4.39</x:v>
      </x:c>
      <x:c r="F88" s="22" t="n">
        <x:f>'Data Audit'!N57</x:f>
        <x:v>4.986</x:v>
      </x:c>
      <x:c r="G88" s="22" t="str">
        <x:f>'Data Audit'!O57</x:f>
      </x:c>
    </x:row>
    <x:row r="89">
      <x:c r="A89" s="21" t="n">
        <x:f>'Data Audit'!A58</x:f>
        <x:v>45905</x:v>
      </x:c>
      <x:c r="B89" s="22" t="n">
        <x:f>'Data Audit'!D58</x:f>
        <x:v>4.42</x:v>
      </x:c>
      <x:c r="C89" s="22" t="n">
        <x:f>'Data Audit'!E58</x:f>
        <x:v>4.45</x:v>
      </x:c>
      <x:c r="D89" s="22" t="n">
        <x:f>'Data Audit'!F58</x:f>
        <x:v>4.385</x:v>
      </x:c>
      <x:c r="E89" s="22" t="n">
        <x:f>'Data Audit'!G58</x:f>
        <x:v>4.41</x:v>
      </x:c>
      <x:c r="F89" s="22" t="n">
        <x:f>'Data Audit'!N58</x:f>
        <x:v>4.9375</x:v>
      </x:c>
      <x:c r="G89" s="22" t="str">
        <x:f>'Data Audit'!O58</x:f>
      </x:c>
    </x:row>
    <x:row r="90">
      <x:c r="A90" s="21" t="n">
        <x:f>'Data Audit'!A59</x:f>
        <x:v>45908</x:v>
      </x:c>
      <x:c r="B90" s="22" t="n">
        <x:f>'Data Audit'!D59</x:f>
        <x:v>4.4</x:v>
      </x:c>
      <x:c r="C90" s="22" t="n">
        <x:f>'Data Audit'!E59</x:f>
        <x:v>4.42</x:v>
      </x:c>
      <x:c r="D90" s="22" t="n">
        <x:f>'Data Audit'!F59</x:f>
        <x:v>4.38</x:v>
      </x:c>
      <x:c r="E90" s="22" t="n">
        <x:f>'Data Audit'!G59</x:f>
        <x:v>4.38</x:v>
      </x:c>
      <x:c r="F90" s="22" t="n">
        <x:f>'Data Audit'!N59</x:f>
        <x:v>4.885499999999999</x:v>
      </x:c>
      <x:c r="G90" s="22" t="n">
        <x:f>'Data Audit'!O59</x:f>
        <x:v>5.013399999999999</x:v>
      </x:c>
    </x:row>
    <x:row r="91">
      <x:c r="A91" s="21" t="n">
        <x:f>'Data Audit'!A60</x:f>
        <x:v>45909</x:v>
      </x:c>
      <x:c r="B91" s="22" t="n">
        <x:f>'Data Audit'!D60</x:f>
        <x:v>4.37</x:v>
      </x:c>
      <x:c r="C91" s="22" t="n">
        <x:f>'Data Audit'!E60</x:f>
        <x:v>4.38</x:v>
      </x:c>
      <x:c r="D91" s="22" t="n">
        <x:f>'Data Audit'!F60</x:f>
        <x:v>4.23</x:v>
      </x:c>
      <x:c r="E91" s="22" t="n">
        <x:f>'Data Audit'!G60</x:f>
        <x:v>4.24</x:v>
      </x:c>
      <x:c r="F91" s="22" t="n">
        <x:f>'Data Audit'!N60</x:f>
        <x:v>4.826499999999999</x:v>
      </x:c>
      <x:c r="G91" s="22" t="n">
        <x:f>'Data Audit'!O60</x:f>
        <x:v>5.005999999999999</x:v>
      </x:c>
    </x:row>
    <x:row r="92">
      <x:c r="A92" s="21" t="n">
        <x:f>'Data Audit'!A61</x:f>
        <x:v>45910</x:v>
      </x:c>
      <x:c r="B92" s="22" t="n">
        <x:f>'Data Audit'!D61</x:f>
        <x:v>4.23</x:v>
      </x:c>
      <x:c r="C92" s="22" t="n">
        <x:f>'Data Audit'!E61</x:f>
        <x:v>4.25</x:v>
      </x:c>
      <x:c r="D92" s="22" t="n">
        <x:f>'Data Audit'!F61</x:f>
        <x:v>4.18</x:v>
      </x:c>
      <x:c r="E92" s="22" t="n">
        <x:f>'Data Audit'!G61</x:f>
        <x:v>4.18</x:v>
      </x:c>
      <x:c r="F92" s="22" t="n">
        <x:f>'Data Audit'!N61</x:f>
        <x:v>4.761999999999999</x:v>
      </x:c>
      <x:c r="G92" s="22" t="n">
        <x:f>'Data Audit'!O61</x:f>
        <x:v>4.9963999999999995</x:v>
      </x:c>
    </x:row>
    <x:row r="93">
      <x:c r="A93" s="21" t="n">
        <x:f>'Data Audit'!A62</x:f>
        <x:v>45911</x:v>
      </x:c>
      <x:c r="B93" s="22" t="n">
        <x:f>'Data Audit'!D62</x:f>
        <x:v>4.19</x:v>
      </x:c>
      <x:c r="C93" s="22" t="n">
        <x:f>'Data Audit'!E62</x:f>
        <x:v>4.2</x:v>
      </x:c>
      <x:c r="D93" s="22" t="n">
        <x:f>'Data Audit'!F62</x:f>
        <x:v>4.03</x:v>
      </x:c>
      <x:c r="E93" s="22" t="n">
        <x:f>'Data Audit'!G62</x:f>
        <x:v>4.05</x:v>
      </x:c>
      <x:c r="F93" s="22" t="n">
        <x:f>'Data Audit'!N62</x:f>
        <x:v>4.688999999999999</x:v>
      </x:c>
      <x:c r="G93" s="22" t="n">
        <x:f>'Data Audit'!O62</x:f>
        <x:v>4.983</x:v>
      </x:c>
    </x:row>
    <x:row r="94">
      <x:c r="A94" s="21" t="n">
        <x:f>'Data Audit'!A63</x:f>
        <x:v>45912</x:v>
      </x:c>
      <x:c r="B94" s="22" t="n">
        <x:f>'Data Audit'!D63</x:f>
        <x:v>4.06</x:v>
      </x:c>
      <x:c r="C94" s="22" t="n">
        <x:f>'Data Audit'!E63</x:f>
        <x:v>4.09</x:v>
      </x:c>
      <x:c r="D94" s="22" t="n">
        <x:f>'Data Audit'!F63</x:f>
        <x:v>4</x:v>
      </x:c>
      <x:c r="E94" s="22" t="n">
        <x:f>'Data Audit'!G63</x:f>
        <x:v>4.01</x:v>
      </x:c>
      <x:c r="F94" s="22" t="n">
        <x:f>'Data Audit'!N63</x:f>
        <x:v>4.6095</x:v>
      </x:c>
      <x:c r="G94" s="22" t="n">
        <x:f>'Data Audit'!O63</x:f>
        <x:v>4.968999999999999</x:v>
      </x:c>
    </x:row>
    <x:row r="95">
      <x:c r="A95" s="21" t="n">
        <x:f>'Data Audit'!A64</x:f>
        <x:v>45915</x:v>
      </x:c>
      <x:c r="B95" s="22" t="n">
        <x:f>'Data Audit'!D64</x:f>
        <x:v>4.01</x:v>
      </x:c>
      <x:c r="C95" s="22" t="n">
        <x:f>'Data Audit'!E64</x:f>
        <x:v>4.03</x:v>
      </x:c>
      <x:c r="D95" s="22" t="n">
        <x:f>'Data Audit'!F64</x:f>
        <x:v>3.97</x:v>
      </x:c>
      <x:c r="E95" s="22" t="n">
        <x:f>'Data Audit'!G64</x:f>
        <x:v>3.99</x:v>
      </x:c>
      <x:c r="F95" s="22" t="n">
        <x:f>'Data Audit'!N64</x:f>
        <x:v>4.5275</x:v>
      </x:c>
      <x:c r="G95" s="22" t="n">
        <x:f>'Data Audit'!O64</x:f>
        <x:v>4.9517999999999995</x:v>
      </x:c>
    </x:row>
    <x:row r="96">
      <x:c r="A96" s="21" t="n">
        <x:f>'Data Audit'!A65</x:f>
        <x:v>45916</x:v>
      </x:c>
      <x:c r="B96" s="22" t="n">
        <x:f>'Data Audit'!D65</x:f>
        <x:v>4.01</x:v>
      </x:c>
      <x:c r="C96" s="22" t="n">
        <x:f>'Data Audit'!E65</x:f>
        <x:v>4.02</x:v>
      </x:c>
      <x:c r="D96" s="22" t="n">
        <x:f>'Data Audit'!F65</x:f>
        <x:v>3.94</x:v>
      </x:c>
      <x:c r="E96" s="22" t="n">
        <x:f>'Data Audit'!G65</x:f>
        <x:v>3.94</x:v>
      </x:c>
      <x:c r="F96" s="22" t="n">
        <x:f>'Data Audit'!N65</x:f>
        <x:v>4.444999999999999</x:v>
      </x:c>
      <x:c r="G96" s="22" t="n">
        <x:f>'Data Audit'!O65</x:f>
        <x:v>4.9342</x:v>
      </x:c>
    </x:row>
    <x:row r="97">
      <x:c r="A97" s="21" t="n">
        <x:f>'Data Audit'!A66</x:f>
        <x:v>45917</x:v>
      </x:c>
      <x:c r="B97" s="22" t="n">
        <x:f>'Data Audit'!D66</x:f>
        <x:v>3.99</x:v>
      </x:c>
      <x:c r="C97" s="22" t="n">
        <x:f>'Data Audit'!E66</x:f>
        <x:v>4.04</x:v>
      </x:c>
      <x:c r="D97" s="22" t="n">
        <x:f>'Data Audit'!F66</x:f>
        <x:v>3.92</x:v>
      </x:c>
      <x:c r="E97" s="22" t="n">
        <x:f>'Data Audit'!G66</x:f>
        <x:v>3.92</x:v>
      </x:c>
      <x:c r="F97" s="22" t="n">
        <x:f>'Data Audit'!N66</x:f>
        <x:v>4.361500000000001</x:v>
      </x:c>
      <x:c r="G97" s="22" t="n">
        <x:f>'Data Audit'!O66</x:f>
        <x:v>4.914199999999999</x:v>
      </x:c>
    </x:row>
    <x:row r="98">
      <x:c r="A98" s="21" t="n">
        <x:f>'Data Audit'!A67</x:f>
        <x:v>45918</x:v>
      </x:c>
      <x:c r="B98" s="22" t="n">
        <x:f>'Data Audit'!D67</x:f>
        <x:v>3.9</x:v>
      </x:c>
      <x:c r="C98" s="22" t="n">
        <x:f>'Data Audit'!E67</x:f>
        <x:v>3.92</x:v>
      </x:c>
      <x:c r="D98" s="22" t="n">
        <x:f>'Data Audit'!F67</x:f>
        <x:v>3.85</x:v>
      </x:c>
      <x:c r="E98" s="22" t="n">
        <x:f>'Data Audit'!G67</x:f>
        <x:v>3.88</x:v>
      </x:c>
      <x:c r="F98" s="22" t="n">
        <x:f>'Data Audit'!N67</x:f>
        <x:v>4.3305</x:v>
      </x:c>
      <x:c r="G98" s="22" t="n">
        <x:f>'Data Audit'!O67</x:f>
        <x:v>4.891</x:v>
      </x:c>
    </x:row>
    <x:row r="99">
      <x:c r="A99" s="21" t="n">
        <x:f>'Data Audit'!A68</x:f>
        <x:v>45919</x:v>
      </x:c>
      <x:c r="B99" s="22" t="n">
        <x:f>'Data Audit'!D68</x:f>
        <x:v>3.9</x:v>
      </x:c>
      <x:c r="C99" s="22" t="n">
        <x:f>'Data Audit'!E68</x:f>
        <x:v>3.9</x:v>
      </x:c>
      <x:c r="D99" s="22" t="n">
        <x:f>'Data Audit'!F68</x:f>
        <x:v>3.84</x:v>
      </x:c>
      <x:c r="E99" s="22" t="n">
        <x:f>'Data Audit'!G68</x:f>
        <x:v>3.85</x:v>
      </x:c>
      <x:c r="F99" s="22" t="n">
        <x:f>'Data Audit'!N68</x:f>
        <x:v>4.2935</x:v>
      </x:c>
      <x:c r="G99" s="22" t="n">
        <x:f>'Data Audit'!O68</x:f>
        <x:v>4.8664</x:v>
      </x:c>
    </x:row>
    <x:row r="100">
      <x:c r="A100" s="21" t="n">
        <x:f>'Data Audit'!A69</x:f>
        <x:v>45922</x:v>
      </x:c>
      <x:c r="B100" s="22" t="n">
        <x:f>'Data Audit'!D69</x:f>
        <x:v>3.85</x:v>
      </x:c>
      <x:c r="C100" s="22" t="n">
        <x:f>'Data Audit'!E69</x:f>
        <x:v>3.88</x:v>
      </x:c>
      <x:c r="D100" s="22" t="n">
        <x:f>'Data Audit'!F69</x:f>
        <x:v>3.78</x:v>
      </x:c>
      <x:c r="E100" s="22" t="n">
        <x:f>'Data Audit'!G69</x:f>
        <x:v>3.79</x:v>
      </x:c>
      <x:c r="F100" s="22" t="n">
        <x:f>'Data Audit'!N69</x:f>
        <x:v>4.2459999999999996</x:v>
      </x:c>
      <x:c r="G100" s="22" t="n">
        <x:f>'Data Audit'!O69</x:f>
        <x:v>4.840799999999999</x:v>
      </x:c>
    </x:row>
    <x:row r="101">
      <x:c r="A101" s="21" t="n">
        <x:f>'Data Audit'!A70</x:f>
        <x:v>45923</x:v>
      </x:c>
      <x:c r="B101" s="22" t="n">
        <x:f>'Data Audit'!D70</x:f>
        <x:v>3.82</x:v>
      </x:c>
      <x:c r="C101" s="22" t="n">
        <x:f>'Data Audit'!E70</x:f>
        <x:v>3.87</x:v>
      </x:c>
      <x:c r="D101" s="22" t="n">
        <x:f>'Data Audit'!F70</x:f>
        <x:v>3.73</x:v>
      </x:c>
      <x:c r="E101" s="22" t="n">
        <x:f>'Data Audit'!G70</x:f>
        <x:v>3.73</x:v>
      </x:c>
      <x:c r="F101" s="22" t="n">
        <x:f>'Data Audit'!N70</x:f>
        <x:v>4.1935</x:v>
      </x:c>
      <x:c r="G101" s="22" t="n">
        <x:f>'Data Audit'!O70</x:f>
        <x:v>4.8138</x:v>
      </x:c>
    </x:row>
    <x:row r="102">
      <x:c r="A102" s="21" t="n">
        <x:f>'Data Audit'!A71</x:f>
        <x:v>45924</x:v>
      </x:c>
      <x:c r="B102" s="22" t="n">
        <x:f>'Data Audit'!D71</x:f>
        <x:v>3.72</x:v>
      </x:c>
      <x:c r="C102" s="22" t="n">
        <x:f>'Data Audit'!E71</x:f>
        <x:v>3.73</x:v>
      </x:c>
      <x:c r="D102" s="22" t="n">
        <x:f>'Data Audit'!F71</x:f>
        <x:v>3.645</x:v>
      </x:c>
      <x:c r="E102" s="22" t="n">
        <x:f>'Data Audit'!G71</x:f>
        <x:v>3.71</x:v>
      </x:c>
      <x:c r="F102" s="22" t="n">
        <x:f>'Data Audit'!N71</x:f>
        <x:v>4.141</x:v>
      </x:c>
      <x:c r="G102" s="22" t="n">
        <x:f>'Data Audit'!O71</x:f>
        <x:v>4.787799999999999</x:v>
      </x:c>
    </x:row>
    <x:row r="103">
      <x:c r="A103" s="21" t="n">
        <x:f>'Data Audit'!A72</x:f>
        <x:v>45925</x:v>
      </x:c>
      <x:c r="B103" s="22" t="n">
        <x:f>'Data Audit'!D72</x:f>
        <x:v>3.71</x:v>
      </x:c>
      <x:c r="C103" s="22" t="n">
        <x:f>'Data Audit'!E72</x:f>
        <x:v>3.72</x:v>
      </x:c>
      <x:c r="D103" s="22" t="n">
        <x:f>'Data Audit'!F72</x:f>
        <x:v>3.64</x:v>
      </x:c>
      <x:c r="E103" s="22" t="n">
        <x:f>'Data Audit'!G72</x:f>
        <x:v>3.66</x:v>
      </x:c>
      <x:c r="F103" s="22" t="n">
        <x:f>'Data Audit'!N72</x:f>
        <x:v>4.096</x:v>
      </x:c>
      <x:c r="G103" s="22" t="n">
        <x:f>'Data Audit'!O72</x:f>
        <x:v>4.758799999999999</x:v>
      </x:c>
    </x:row>
    <x:row r="104">
      <x:c r="A104" s="21" t="n">
        <x:f>'Data Audit'!A73</x:f>
        <x:v>45926</x:v>
      </x:c>
      <x:c r="B104" s="22" t="n">
        <x:f>'Data Audit'!D73</x:f>
        <x:v>3.66</x:v>
      </x:c>
      <x:c r="C104" s="22" t="n">
        <x:f>'Data Audit'!E73</x:f>
        <x:v>3.71</x:v>
      </x:c>
      <x:c r="D104" s="22" t="n">
        <x:f>'Data Audit'!F73</x:f>
        <x:v>3.64</x:v>
      </x:c>
      <x:c r="E104" s="22" t="n">
        <x:f>'Data Audit'!G73</x:f>
        <x:v>3.65</x:v>
      </x:c>
      <x:c r="F104" s="22" t="n">
        <x:f>'Data Audit'!N73</x:f>
        <x:v>4.05</x:v>
      </x:c>
      <x:c r="G104" s="22" t="n">
        <x:f>'Data Audit'!O73</x:f>
        <x:v>4.728399999999999</x:v>
      </x:c>
    </x:row>
    <x:row r="105">
      <x:c r="A105" s="21" t="n">
        <x:f>'Data Audit'!A74</x:f>
        <x:v>45929</x:v>
      </x:c>
      <x:c r="B105" s="22" t="n">
        <x:f>'Data Audit'!D74</x:f>
        <x:v>3.67</x:v>
      </x:c>
      <x:c r="C105" s="22" t="n">
        <x:f>'Data Audit'!E74</x:f>
        <x:v>3.705</x:v>
      </x:c>
      <x:c r="D105" s="22" t="n">
        <x:f>'Data Audit'!F74</x:f>
        <x:v>3.63</x:v>
      </x:c>
      <x:c r="E105" s="22" t="n">
        <x:f>'Data Audit'!G74</x:f>
        <x:v>3.64</x:v>
      </x:c>
      <x:c r="F105" s="22" t="n">
        <x:f>'Data Audit'!N74</x:f>
        <x:v>4.0089999999999995</x:v>
      </x:c>
      <x:c r="G105" s="22" t="n">
        <x:f>'Data Audit'!O74</x:f>
        <x:v>4.698199999999999</x:v>
      </x:c>
    </x:row>
    <x:row r="106">
      <x:c r="A106" s="21" t="n">
        <x:f>'Data Audit'!A75</x:f>
        <x:v>45930</x:v>
      </x:c>
      <x:c r="B106" s="22" t="n">
        <x:f>'Data Audit'!D75</x:f>
        <x:v>3.63</x:v>
      </x:c>
      <x:c r="C106" s="22" t="n">
        <x:f>'Data Audit'!E75</x:f>
        <x:v>3.685</x:v>
      </x:c>
      <x:c r="D106" s="22" t="n">
        <x:f>'Data Audit'!F75</x:f>
        <x:v>3.57</x:v>
      </x:c>
      <x:c r="E106" s="22" t="n">
        <x:f>'Data Audit'!G75</x:f>
        <x:v>3.57</x:v>
      </x:c>
      <x:c r="F106" s="22" t="n">
        <x:f>'Data Audit'!N75</x:f>
        <x:v>3.9684999999999997</x:v>
      </x:c>
      <x:c r="G106" s="22" t="n">
        <x:f>'Data Audit'!O75</x:f>
        <x:v>4.665999999999999</x:v>
      </x:c>
    </x:row>
    <x:row r="107">
      <x:c r="A107" s="21" t="n">
        <x:f>'Data Audit'!A76</x:f>
        <x:v>45931</x:v>
      </x:c>
      <x:c r="B107" s="22" t="n">
        <x:f>'Data Audit'!D76</x:f>
        <x:v>3.58</x:v>
      </x:c>
      <x:c r="C107" s="22" t="n">
        <x:f>'Data Audit'!E76</x:f>
        <x:v>3.6</x:v>
      </x:c>
      <x:c r="D107" s="22" t="n">
        <x:f>'Data Audit'!F76</x:f>
        <x:v>3.53</x:v>
      </x:c>
      <x:c r="E107" s="22" t="n">
        <x:f>'Data Audit'!G76</x:f>
        <x:v>3.53</x:v>
      </x:c>
      <x:c r="F107" s="22" t="n">
        <x:f>'Data Audit'!N76</x:f>
        <x:v>3.9260000000000006</x:v>
      </x:c>
      <x:c r="G107" s="22" t="n">
        <x:f>'Data Audit'!O76</x:f>
        <x:v>4.631599999999999</x:v>
      </x:c>
    </x:row>
    <x:row r="108">
      <x:c r="A108" s="21" t="n">
        <x:f>'Data Audit'!A77</x:f>
        <x:v>45932</x:v>
      </x:c>
      <x:c r="B108" s="22" t="n">
        <x:f>'Data Audit'!D77</x:f>
        <x:v>3.57</x:v>
      </x:c>
      <x:c r="C108" s="22" t="n">
        <x:f>'Data Audit'!E77</x:f>
        <x:v>3.61</x:v>
      </x:c>
      <x:c r="D108" s="22" t="n">
        <x:f>'Data Audit'!F77</x:f>
        <x:v>3.54</x:v>
      </x:c>
      <x:c r="E108" s="22" t="n">
        <x:f>'Data Audit'!G77</x:f>
        <x:v>3.6</x:v>
      </x:c>
      <x:c r="F108" s="22" t="n">
        <x:f>'Data Audit'!N77</x:f>
        <x:v>3.8864999999999994</x:v>
      </x:c>
      <x:c r="G108" s="22" t="n">
        <x:f>'Data Audit'!O77</x:f>
        <x:v>4.600399999999999</x:v>
      </x:c>
    </x:row>
    <x:row r="109">
      <x:c r="A109" s="21" t="n">
        <x:f>'Data Audit'!A78</x:f>
        <x:v>45933</x:v>
      </x:c>
      <x:c r="B109" s="22" t="n">
        <x:f>'Data Audit'!D78</x:f>
        <x:v>3.62</x:v>
      </x:c>
      <x:c r="C109" s="22" t="n">
        <x:f>'Data Audit'!E78</x:f>
        <x:v>3.68</x:v>
      </x:c>
      <x:c r="D109" s="22" t="n">
        <x:f>'Data Audit'!F78</x:f>
        <x:v>3.59</x:v>
      </x:c>
      <x:c r="E109" s="22" t="n">
        <x:f>'Data Audit'!G78</x:f>
        <x:v>3.64</x:v>
      </x:c>
      <x:c r="F109" s="22" t="n">
        <x:f>'Data Audit'!N78</x:f>
        <x:v>3.848</x:v>
      </x:c>
      <x:c r="G109" s="22" t="n">
        <x:f>'Data Audit'!O78</x:f>
        <x:v>4.569199999999999</x:v>
      </x:c>
    </x:row>
    <x:row r="110">
      <x:c r="A110" s="21" t="n">
        <x:f>'Data Audit'!A79</x:f>
        <x:v>45936</x:v>
      </x:c>
      <x:c r="B110" s="22" t="n">
        <x:f>'Data Audit'!D79</x:f>
        <x:v>3.69</x:v>
      </x:c>
      <x:c r="C110" s="22" t="n">
        <x:f>'Data Audit'!E79</x:f>
        <x:v>3.7</x:v>
      </x:c>
      <x:c r="D110" s="22" t="n">
        <x:f>'Data Audit'!F79</x:f>
        <x:v>3.61</x:v>
      </x:c>
      <x:c r="E110" s="22" t="n">
        <x:f>'Data Audit'!G79</x:f>
        <x:v>3.63</x:v>
      </x:c>
      <x:c r="F110" s="22" t="n">
        <x:f>'Data Audit'!N79</x:f>
        <x:v>3.8104999999999998</x:v>
      </x:c>
      <x:c r="G110" s="22" t="n">
        <x:f>'Data Audit'!O79</x:f>
        <x:v>4.536999999999999</x:v>
      </x:c>
    </x:row>
    <x:row r="111">
      <x:c r="A111" s="21" t="n">
        <x:f>'Data Audit'!A80</x:f>
        <x:v>45937</x:v>
      </x:c>
      <x:c r="B111" s="22" t="n">
        <x:f>'Data Audit'!D80</x:f>
        <x:v>3.64</x:v>
      </x:c>
      <x:c r="C111" s="22" t="n">
        <x:f>'Data Audit'!E80</x:f>
        <x:v>3.665</x:v>
      </x:c>
      <x:c r="D111" s="22" t="n">
        <x:f>'Data Audit'!F80</x:f>
        <x:v>3.55</x:v>
      </x:c>
      <x:c r="E111" s="22" t="n">
        <x:f>'Data Audit'!G80</x:f>
        <x:v>3.59</x:v>
      </x:c>
      <x:c r="F111" s="22" t="n">
        <x:f>'Data Audit'!N80</x:f>
        <x:v>3.778</x:v>
      </x:c>
      <x:c r="G111" s="22" t="n">
        <x:f>'Data Audit'!O80</x:f>
        <x:v>4.504199999999999</x:v>
      </x:c>
    </x:row>
    <x:row r="112">
      <x:c r="A112" s="21" t="n">
        <x:f>'Data Audit'!A81</x:f>
        <x:v>45938</x:v>
      </x:c>
      <x:c r="B112" s="22" t="n">
        <x:f>'Data Audit'!D81</x:f>
        <x:v>3.6</x:v>
      </x:c>
      <x:c r="C112" s="22" t="n">
        <x:f>'Data Audit'!E81</x:f>
        <x:v>3.635</x:v>
      </x:c>
      <x:c r="D112" s="22" t="n">
        <x:f>'Data Audit'!F81</x:f>
        <x:v>3.52</x:v>
      </x:c>
      <x:c r="E112" s="22" t="n">
        <x:f>'Data Audit'!G81</x:f>
        <x:v>3.62</x:v>
      </x:c>
      <x:c r="F112" s="22" t="n">
        <x:f>'Data Audit'!N81</x:f>
        <x:v>3.75</x:v>
      </x:c>
      <x:c r="G112" s="22" t="n">
        <x:f>'Data Audit'!O81</x:f>
        <x:v>4.471399999999999</x:v>
      </x:c>
    </x:row>
    <x:row r="113">
      <x:c r="A113" s="21" t="n">
        <x:f>'Data Audit'!A82</x:f>
        <x:v>45939</x:v>
      </x:c>
      <x:c r="B113" s="22" t="n">
        <x:f>'Data Audit'!D82</x:f>
        <x:v>3.64</x:v>
      </x:c>
      <x:c r="C113" s="22" t="n">
        <x:f>'Data Audit'!E82</x:f>
        <x:v>3.65</x:v>
      </x:c>
      <x:c r="D113" s="22" t="n">
        <x:f>'Data Audit'!F82</x:f>
        <x:v>3.57</x:v>
      </x:c>
      <x:c r="E113" s="22" t="n">
        <x:f>'Data Audit'!G82</x:f>
        <x:v>3.59</x:v>
      </x:c>
      <x:c r="F113" s="22" t="n">
        <x:f>'Data Audit'!N82</x:f>
        <x:v>3.727000000000001</x:v>
      </x:c>
      <x:c r="G113" s="22" t="n">
        <x:f>'Data Audit'!O82</x:f>
        <x:v>4.438199999999998</x:v>
      </x:c>
    </x:row>
    <x:row r="114">
      <x:c r="A114" s="21" t="n">
        <x:f>'Data Audit'!A83</x:f>
        <x:v>45940</x:v>
      </x:c>
      <x:c r="B114" s="22" t="n">
        <x:f>'Data Audit'!D83</x:f>
        <x:v>3.59</x:v>
      </x:c>
      <x:c r="C114" s="22" t="n">
        <x:f>'Data Audit'!E83</x:f>
        <x:v>3.67</x:v>
      </x:c>
      <x:c r="D114" s="22" t="n">
        <x:f>'Data Audit'!F83</x:f>
        <x:v>3.59</x:v>
      </x:c>
      <x:c r="E114" s="22" t="n">
        <x:f>'Data Audit'!G83</x:f>
        <x:v>3.64</x:v>
      </x:c>
      <x:c r="F114" s="22" t="n">
        <x:f>'Data Audit'!N83</x:f>
        <x:v>3.708500000000001</x:v>
      </x:c>
      <x:c r="G114" s="22" t="n">
        <x:f>'Data Audit'!O83</x:f>
        <x:v>4.405999999999999</x:v>
      </x:c>
    </x:row>
    <x:row r="115">
      <x:c r="A115" s="21" t="n">
        <x:f>'Data Audit'!A84</x:f>
        <x:v>45943</x:v>
      </x:c>
      <x:c r="B115" s="22" t="n">
        <x:f>'Data Audit'!D84</x:f>
        <x:v>3.65</x:v>
      </x:c>
      <x:c r="C115" s="22" t="n">
        <x:f>'Data Audit'!E84</x:f>
        <x:v>3.65</x:v>
      </x:c>
      <x:c r="D115" s="22" t="n">
        <x:f>'Data Audit'!F84</x:f>
        <x:v>3.57</x:v>
      </x:c>
      <x:c r="E115" s="22" t="n">
        <x:f>'Data Audit'!G84</x:f>
        <x:v>3.57</x:v>
      </x:c>
      <x:c r="F115" s="22" t="n">
        <x:f>'Data Audit'!N84</x:f>
        <x:v>3.6875</x:v>
      </x:c>
      <x:c r="G115" s="22" t="n">
        <x:f>'Data Audit'!O84</x:f>
        <x:v>4.3725999999999985</x:v>
      </x:c>
    </x:row>
    <x:row r="116">
      <x:c r="A116" s="21" t="n">
        <x:f>'Data Audit'!A85</x:f>
        <x:v>45944</x:v>
      </x:c>
      <x:c r="B116" s="22" t="n">
        <x:f>'Data Audit'!D85</x:f>
        <x:v>3.58</x:v>
      </x:c>
      <x:c r="C116" s="22" t="n">
        <x:f>'Data Audit'!E85</x:f>
        <x:v>3.595</x:v>
      </x:c>
      <x:c r="D116" s="22" t="n">
        <x:f>'Data Audit'!F85</x:f>
        <x:v>3.515</x:v>
      </x:c>
      <x:c r="E116" s="22" t="n">
        <x:f>'Data Audit'!G85</x:f>
        <x:v>3.52</x:v>
      </x:c>
      <x:c r="F116" s="22" t="n">
        <x:f>'Data Audit'!N85</x:f>
        <x:v>3.666499999999999</x:v>
      </x:c>
      <x:c r="G116" s="22" t="n">
        <x:f>'Data Audit'!O85</x:f>
        <x:v>4.337399999999999</x:v>
      </x:c>
    </x:row>
    <x:row r="117">
      <x:c r="A117" s="21" t="n">
        <x:f>'Data Audit'!A86</x:f>
        <x:v>45945</x:v>
      </x:c>
      <x:c r="B117" s="22" t="n">
        <x:f>'Data Audit'!D86</x:f>
        <x:v>3.55</x:v>
      </x:c>
      <x:c r="C117" s="22" t="n">
        <x:f>'Data Audit'!E86</x:f>
        <x:v>3.58</x:v>
      </x:c>
      <x:c r="D117" s="22" t="n">
        <x:f>'Data Audit'!F86</x:f>
        <x:v>3.51</x:v>
      </x:c>
      <x:c r="E117" s="22" t="n">
        <x:f>'Data Audit'!G86</x:f>
        <x:v>3.55</x:v>
      </x:c>
      <x:c r="F117" s="22" t="n">
        <x:f>'Data Audit'!N86</x:f>
        <x:v>3.647999999999999</x:v>
      </x:c>
      <x:c r="G117" s="22" t="n">
        <x:f>'Data Audit'!O86</x:f>
        <x:v>4.302599999999999</x:v>
      </x:c>
    </x:row>
    <x:row r="118">
      <x:c r="A118" s="21" t="n">
        <x:f>'Data Audit'!A87</x:f>
        <x:v>45946</x:v>
      </x:c>
      <x:c r="B118" s="22" t="n">
        <x:f>'Data Audit'!D87</x:f>
        <x:v>3.55</x:v>
      </x:c>
      <x:c r="C118" s="22" t="n">
        <x:f>'Data Audit'!E87</x:f>
        <x:v>3.56</x:v>
      </x:c>
      <x:c r="D118" s="22" t="n">
        <x:f>'Data Audit'!F87</x:f>
        <x:v>3.5</x:v>
      </x:c>
      <x:c r="E118" s="22" t="n">
        <x:f>'Data Audit'!G87</x:f>
        <x:v>3.54</x:v>
      </x:c>
      <x:c r="F118" s="22" t="n">
        <x:f>'Data Audit'!N87</x:f>
        <x:v>3.6310000000000002</x:v>
      </x:c>
      <x:c r="G118" s="22" t="n">
        <x:f>'Data Audit'!O87</x:f>
        <x:v>4.266799999999998</x:v>
      </x:c>
    </x:row>
    <x:row r="119">
      <x:c r="A119" s="21" t="n">
        <x:f>'Data Audit'!A88</x:f>
        <x:v>45947</x:v>
      </x:c>
      <x:c r="B119" s="22" t="n">
        <x:f>'Data Audit'!D88</x:f>
        <x:v>3.55</x:v>
      </x:c>
      <x:c r="C119" s="22" t="n">
        <x:f>'Data Audit'!E88</x:f>
        <x:v>3.58</x:v>
      </x:c>
      <x:c r="D119" s="22" t="n">
        <x:f>'Data Audit'!F88</x:f>
        <x:v>3.52</x:v>
      </x:c>
      <x:c r="E119" s="22" t="n">
        <x:f>'Data Audit'!G88</x:f>
        <x:v>3.52</x:v>
      </x:c>
      <x:c r="F119" s="22" t="n">
        <x:f>'Data Audit'!N88</x:f>
        <x:v>3.6145000000000005</x:v>
      </x:c>
      <x:c r="G119" s="22" t="n">
        <x:f>'Data Audit'!O88</x:f>
        <x:v>4.229599999999999</x:v>
      </x:c>
    </x:row>
    <x:row r="120">
      <x:c r="A120" s="21" t="n">
        <x:f>'Data Audit'!A89</x:f>
        <x:v>45950</x:v>
      </x:c>
      <x:c r="B120" s="22" t="n">
        <x:f>'Data Audit'!D89</x:f>
        <x:v>3.52</x:v>
      </x:c>
      <x:c r="C120" s="22" t="n">
        <x:f>'Data Audit'!E89</x:f>
        <x:v>3.54</x:v>
      </x:c>
      <x:c r="D120" s="22" t="n">
        <x:f>'Data Audit'!F89</x:f>
        <x:v>3.46</x:v>
      </x:c>
      <x:c r="E120" s="22" t="n">
        <x:f>'Data Audit'!G89</x:f>
        <x:v>3.48</x:v>
      </x:c>
      <x:c r="F120" s="22" t="n">
        <x:f>'Data Audit'!N89</x:f>
        <x:v>3.599</x:v>
      </x:c>
      <x:c r="G120" s="22" t="n">
        <x:f>'Data Audit'!O89</x:f>
        <x:v>4.1907999999999985</x:v>
      </x:c>
    </x:row>
    <x:row r="121">
      <x:c r="A121" s="21" t="n">
        <x:f>'Data Audit'!A90</x:f>
        <x:v>45951</x:v>
      </x:c>
      <x:c r="B121" s="22" t="n">
        <x:f>'Data Audit'!D90</x:f>
        <x:v>3.5</x:v>
      </x:c>
      <x:c r="C121" s="22" t="n">
        <x:f>'Data Audit'!E90</x:f>
        <x:v>3.525</x:v>
      </x:c>
      <x:c r="D121" s="22" t="n">
        <x:f>'Data Audit'!F90</x:f>
        <x:v>3.48</x:v>
      </x:c>
      <x:c r="E121" s="22" t="n">
        <x:f>'Data Audit'!G90</x:f>
        <x:v>3.52</x:v>
      </x:c>
      <x:c r="F121" s="22" t="n">
        <x:f>'Data Audit'!N90</x:f>
        <x:v>3.5885</x:v>
      </x:c>
      <x:c r="G121" s="22" t="n">
        <x:f>'Data Audit'!O90</x:f>
        <x:v>4.152799999999998</x:v>
      </x:c>
    </x:row>
    <x:row r="122">
      <x:c r="A122" s="21" t="n">
        <x:f>'Data Audit'!A91</x:f>
        <x:v>45952</x:v>
      </x:c>
      <x:c r="B122" s="22" t="n">
        <x:f>'Data Audit'!D91</x:f>
        <x:v>3.52</x:v>
      </x:c>
      <x:c r="C122" s="22" t="n">
        <x:f>'Data Audit'!E91</x:f>
        <x:v>3.545</x:v>
      </x:c>
      <x:c r="D122" s="22" t="n">
        <x:f>'Data Audit'!F91</x:f>
        <x:v>3.49</x:v>
      </x:c>
      <x:c r="E122" s="22" t="n">
        <x:f>'Data Audit'!G91</x:f>
        <x:v>3.52</x:v>
      </x:c>
      <x:c r="F122" s="22" t="n">
        <x:f>'Data Audit'!N91</x:f>
        <x:v>3.5789999999999997</x:v>
      </x:c>
      <x:c r="G122" s="22" t="n">
        <x:f>'Data Audit'!O91</x:f>
        <x:v>4.1137999999999995</x:v>
      </x:c>
    </x:row>
    <x:row r="123">
      <x:c r="A123" s="21" t="n">
        <x:f>'Data Audit'!A92</x:f>
        <x:v>45953</x:v>
      </x:c>
      <x:c r="B123" s="22" t="n">
        <x:f>'Data Audit'!D92</x:f>
        <x:v>3.52</x:v>
      </x:c>
      <x:c r="C123" s="22" t="n">
        <x:f>'Data Audit'!E92</x:f>
        <x:v>3.6</x:v>
      </x:c>
      <x:c r="D123" s="22" t="n">
        <x:f>'Data Audit'!F92</x:f>
        <x:v>3.52</x:v>
      </x:c>
      <x:c r="E123" s="22" t="n">
        <x:f>'Data Audit'!G92</x:f>
        <x:v>3.59</x:v>
      </x:c>
      <x:c r="F123" s="22" t="n">
        <x:f>'Data Audit'!N92</x:f>
        <x:v>3.5755000000000003</x:v>
      </x:c>
      <x:c r="G123" s="22" t="n">
        <x:f>'Data Audit'!O92</x:f>
        <x:v>4.075399999999999</x:v>
      </x:c>
    </x:row>
    <x:row r="124">
      <x:c r="A124" s="21" t="n">
        <x:f>'Data Audit'!A93</x:f>
        <x:v>45954</x:v>
      </x:c>
      <x:c r="B124" s="22" t="n">
        <x:f>'Data Audit'!D93</x:f>
        <x:v>3.59</x:v>
      </x:c>
      <x:c r="C124" s="22" t="n">
        <x:f>'Data Audit'!E93</x:f>
        <x:v>3.71</x:v>
      </x:c>
      <x:c r="D124" s="22" t="n">
        <x:f>'Data Audit'!F93</x:f>
        <x:v>3.56</x:v>
      </x:c>
      <x:c r="E124" s="22" t="n">
        <x:f>'Data Audit'!G93</x:f>
        <x:v>3.68</x:v>
      </x:c>
      <x:c r="F124" s="22" t="n">
        <x:f>'Data Audit'!N93</x:f>
        <x:v>3.5770000000000004</x:v>
      </x:c>
      <x:c r="G124" s="22" t="n">
        <x:f>'Data Audit'!O93</x:f>
        <x:v>4.036999999999999</x:v>
      </x:c>
    </x:row>
    <x:row r="125">
      <x:c r="A125" s="21" t="n">
        <x:f>'Data Audit'!A94</x:f>
        <x:v>45957</x:v>
      </x:c>
      <x:c r="B125" s="22" t="n">
        <x:f>'Data Audit'!D94</x:f>
        <x:v>3.71</x:v>
      </x:c>
      <x:c r="C125" s="22" t="n">
        <x:f>'Data Audit'!E94</x:f>
        <x:v>3.81</x:v>
      </x:c>
      <x:c r="D125" s="22" t="n">
        <x:f>'Data Audit'!F94</x:f>
        <x:v>3.7</x:v>
      </x:c>
      <x:c r="E125" s="22" t="n">
        <x:f>'Data Audit'!G94</x:f>
        <x:v>3.79</x:v>
      </x:c>
      <x:c r="F125" s="22" t="n">
        <x:f>'Data Audit'!N94</x:f>
        <x:v>3.5845000000000007</x:v>
      </x:c>
      <x:c r="G125" s="22" t="n">
        <x:f>'Data Audit'!O94</x:f>
        <x:v>4.0001999999999995</x:v>
      </x:c>
    </x:row>
    <x:row r="126">
      <x:c r="A126" s="21" t="n">
        <x:f>'Data Audit'!A95</x:f>
        <x:v>45958</x:v>
      </x:c>
      <x:c r="B126" s="22" t="n">
        <x:f>'Data Audit'!D95</x:f>
        <x:v>3.78</x:v>
      </x:c>
      <x:c r="C126" s="22" t="n">
        <x:f>'Data Audit'!E95</x:f>
        <x:v>3.81</x:v>
      </x:c>
      <x:c r="D126" s="22" t="n">
        <x:f>'Data Audit'!F95</x:f>
        <x:v>3.65</x:v>
      </x:c>
      <x:c r="E126" s="22" t="n">
        <x:f>'Data Audit'!G95</x:f>
        <x:v>3.72</x:v>
      </x:c>
      <x:c r="F126" s="22" t="n">
        <x:f>'Data Audit'!N95</x:f>
        <x:v>3.592000000000001</x:v>
      </x:c>
      <x:c r="G126" s="22" t="n">
        <x:f>'Data Audit'!O95</x:f>
        <x:v>3.9627999999999997</x:v>
      </x:c>
    </x:row>
    <x:row r="127">
      <x:c r="A127" s="21" t="n">
        <x:f>'Data Audit'!A96</x:f>
        <x:v>45959</x:v>
      </x:c>
      <x:c r="B127" s="22" t="n">
        <x:f>'Data Audit'!D96</x:f>
        <x:v>3.73</x:v>
      </x:c>
      <x:c r="C127" s="22" t="n">
        <x:f>'Data Audit'!E96</x:f>
        <x:v>3.73</x:v>
      </x:c>
      <x:c r="D127" s="22" t="n">
        <x:f>'Data Audit'!F96</x:f>
        <x:v>3.63</x:v>
      </x:c>
      <x:c r="E127" s="22" t="n">
        <x:f>'Data Audit'!G96</x:f>
        <x:v>3.66</x:v>
      </x:c>
      <x:c r="F127" s="22" t="n">
        <x:f>'Data Audit'!N96</x:f>
        <x:v>3.5985</x:v>
      </x:c>
      <x:c r="G127" s="22" t="n">
        <x:f>'Data Audit'!O96</x:f>
        <x:v>3.9242000000000004</x:v>
      </x:c>
    </x:row>
    <x:row r="128">
      <x:c r="A128" s="21" t="n">
        <x:f>'Data Audit'!A97</x:f>
        <x:v>45960</x:v>
      </x:c>
      <x:c r="B128" s="22" t="n">
        <x:f>'Data Audit'!D97</x:f>
        <x:v>3.62</x:v>
      </x:c>
      <x:c r="C128" s="22" t="n">
        <x:f>'Data Audit'!E97</x:f>
        <x:v>3.65</x:v>
      </x:c>
      <x:c r="D128" s="22" t="n">
        <x:f>'Data Audit'!F97</x:f>
        <x:v>3.6</x:v>
      </x:c>
      <x:c r="E128" s="22" t="n">
        <x:f>'Data Audit'!G97</x:f>
        <x:v>3.64</x:v>
      </x:c>
      <x:c r="F128" s="22" t="n">
        <x:f>'Data Audit'!N97</x:f>
        <x:v>3.6005000000000003</x:v>
      </x:c>
      <x:c r="G128" s="22" t="n">
        <x:f>'Data Audit'!O97</x:f>
        <x:v>3.907</x:v>
      </x:c>
    </x:row>
    <x:row r="129">
      <x:c r="A129" s="21" t="n">
        <x:f>'Data Audit'!A98</x:f>
        <x:v>45961</x:v>
      </x:c>
      <x:c r="B129" s="22" t="n">
        <x:f>'Data Audit'!D98</x:f>
        <x:v>3.64</x:v>
      </x:c>
      <x:c r="C129" s="22" t="n">
        <x:f>'Data Audit'!E98</x:f>
        <x:v>3.72</x:v>
      </x:c>
      <x:c r="D129" s="22" t="n">
        <x:f>'Data Audit'!F98</x:f>
        <x:v>3.63</x:v>
      </x:c>
      <x:c r="E129" s="22" t="n">
        <x:f>'Data Audit'!G98</x:f>
        <x:v>3.69</x:v>
      </x:c>
      <x:c r="F129" s="22" t="n">
        <x:f>'Data Audit'!N98</x:f>
        <x:v>3.603</x:v>
      </x:c>
      <x:c r="G129" s="22" t="n">
        <x:f>'Data Audit'!O98</x:f>
        <x:v>3.889</x:v>
      </x:c>
    </x:row>
    <x:row r="130">
      <x:c r="A130" s="21" t="n">
        <x:f>'Data Audit'!A99</x:f>
        <x:v>45964</x:v>
      </x:c>
      <x:c r="B130" s="22" t="n">
        <x:f>'Data Audit'!D99</x:f>
        <x:v>3.71</x:v>
      </x:c>
      <x:c r="C130" s="22" t="n">
        <x:f>'Data Audit'!E99</x:f>
        <x:v>3.8</x:v>
      </x:c>
      <x:c r="D130" s="22" t="n">
        <x:f>'Data Audit'!F99</x:f>
        <x:v>3.7</x:v>
      </x:c>
      <x:c r="E130" s="22" t="n">
        <x:f>'Data Audit'!G99</x:f>
        <x:v>3.7</x:v>
      </x:c>
      <x:c r="F130" s="22" t="n">
        <x:f>'Data Audit'!N99</x:f>
        <x:v>3.6064999999999996</x:v>
      </x:c>
      <x:c r="G130" s="22" t="n">
        <x:f>'Data Audit'!O99</x:f>
        <x:v>3.8681999999999994</x:v>
      </x:c>
    </x:row>
    <x:row r="131">
      <x:c r="A131" s="21" t="n">
        <x:f>'Data Audit'!A100</x:f>
        <x:v>45965</x:v>
      </x:c>
      <x:c r="B131" s="22" t="n">
        <x:f>'Data Audit'!D100</x:f>
        <x:v>3.7</x:v>
      </x:c>
      <x:c r="C131" s="22" t="n">
        <x:f>'Data Audit'!E100</x:f>
        <x:v>3.84</x:v>
      </x:c>
      <x:c r="D131" s="22" t="n">
        <x:f>'Data Audit'!F100</x:f>
        <x:v>3.6</x:v>
      </x:c>
      <x:c r="E131" s="22" t="n">
        <x:f>'Data Audit'!G100</x:f>
        <x:v>3.81</x:v>
      </x:c>
      <x:c r="F131" s="22" t="n">
        <x:f>'Data Audit'!N100</x:f>
        <x:v>3.6175000000000006</x:v>
      </x:c>
      <x:c r="G131" s="22" t="n">
        <x:f>'Data Audit'!O100</x:f>
        <x:v>3.8487999999999998</x:v>
      </x:c>
    </x:row>
    <x:row r="132">
      <x:c r="A132" s="21" t="n">
        <x:f>'Data Audit'!A101</x:f>
        <x:v>45966</x:v>
      </x:c>
      <x:c r="B132" s="22" t="n">
        <x:f>'Data Audit'!D101</x:f>
        <x:v>3.82</x:v>
      </x:c>
      <x:c r="C132" s="22" t="n">
        <x:f>'Data Audit'!E101</x:f>
        <x:v>3.83</x:v>
      </x:c>
      <x:c r="D132" s="22" t="n">
        <x:f>'Data Audit'!F101</x:f>
        <x:v>3.67</x:v>
      </x:c>
      <x:c r="E132" s="22" t="n">
        <x:f>'Data Audit'!G101</x:f>
        <x:v>3.7</x:v>
      </x:c>
      <x:c r="F132" s="22" t="n">
        <x:f>'Data Audit'!N101</x:f>
        <x:v>3.6215</x:v>
      </x:c>
      <x:c r="G132" s="22" t="n">
        <x:f>'Data Audit'!O101</x:f>
        <x:v>3.8276</x:v>
      </x:c>
    </x:row>
    <x:row r="133">
      <x:c r="A133" s="21" t="n">
        <x:f>'Data Audit'!A102</x:f>
        <x:v>45967</x:v>
      </x:c>
      <x:c r="B133" s="22" t="n">
        <x:f>'Data Audit'!D102</x:f>
        <x:v>3.68</x:v>
      </x:c>
      <x:c r="C133" s="22" t="n">
        <x:f>'Data Audit'!E102</x:f>
        <x:v>3.685</x:v>
      </x:c>
      <x:c r="D133" s="22" t="n">
        <x:f>'Data Audit'!F102</x:f>
        <x:v>3.48</x:v>
      </x:c>
      <x:c r="E133" s="22" t="n">
        <x:f>'Data Audit'!G102</x:f>
        <x:v>3.5</x:v>
      </x:c>
      <x:c r="F133" s="22" t="n">
        <x:f>'Data Audit'!N102</x:f>
        <x:v>3.617</x:v>
      </x:c>
      <x:c r="G133" s="22" t="n">
        <x:f>'Data Audit'!O102</x:f>
        <x:v>3.8064</x:v>
      </x:c>
    </x:row>
    <x:row r="134">
      <x:c r="A134" s="21" t="n">
        <x:f>'Data Audit'!A103</x:f>
        <x:v>45968</x:v>
      </x:c>
      <x:c r="B134" s="22" t="n">
        <x:f>'Data Audit'!D103</x:f>
        <x:v>3.51</x:v>
      </x:c>
      <x:c r="C134" s="22" t="n">
        <x:f>'Data Audit'!E103</x:f>
        <x:v>3.61</x:v>
      </x:c>
      <x:c r="D134" s="22" t="n">
        <x:f>'Data Audit'!F103</x:f>
        <x:v>3.48</x:v>
      </x:c>
      <x:c r="E134" s="22" t="n">
        <x:f>'Data Audit'!G103</x:f>
        <x:v>3.6</x:v>
      </x:c>
      <x:c r="F134" s="22" t="n">
        <x:f>'Data Audit'!N103</x:f>
        <x:v>3.6149999999999998</x:v>
      </x:c>
      <x:c r="G134" s="22" t="n">
        <x:f>'Data Audit'!O103</x:f>
        <x:v>3.7869999999999995</x:v>
      </x:c>
    </x:row>
    <x:row r="135">
      <x:c r="A135" s="21" t="n">
        <x:f>'Data Audit'!A104</x:f>
        <x:v>45971</x:v>
      </x:c>
      <x:c r="B135" s="22" t="n">
        <x:f>'Data Audit'!D104</x:f>
        <x:v>3.6</x:v>
      </x:c>
      <x:c r="C135" s="22" t="n">
        <x:f>'Data Audit'!E104</x:f>
        <x:v>3.64</x:v>
      </x:c>
      <x:c r="D135" s="22" t="n">
        <x:f>'Data Audit'!F104</x:f>
        <x:v>3.53</x:v>
      </x:c>
      <x:c r="E135" s="22" t="n">
        <x:f>'Data Audit'!G104</x:f>
        <x:v>3.64</x:v>
      </x:c>
      <x:c r="F135" s="22" t="n">
        <x:f>'Data Audit'!N104</x:f>
        <x:v>3.6185</x:v>
      </x:c>
      <x:c r="G135" s="22" t="n">
        <x:f>'Data Audit'!O104</x:f>
        <x:v>3.770599999999999</x:v>
      </x:c>
    </x:row>
    <x:row r="136">
      <x:c r="A136" s="21" t="n">
        <x:f>'Data Audit'!A105</x:f>
        <x:v>45972</x:v>
      </x:c>
      <x:c r="B136" s="22" t="n">
        <x:f>'Data Audit'!D105</x:f>
        <x:v>3.66</x:v>
      </x:c>
      <x:c r="C136" s="22" t="n">
        <x:f>'Data Audit'!E105</x:f>
        <x:v>3.71</x:v>
      </x:c>
      <x:c r="D136" s="22" t="n">
        <x:f>'Data Audit'!F105</x:f>
        <x:v>3.56</x:v>
      </x:c>
      <x:c r="E136" s="22" t="n">
        <x:f>'Data Audit'!G105</x:f>
        <x:v>3.59</x:v>
      </x:c>
      <x:c r="F136" s="22" t="n">
        <x:f>'Data Audit'!N105</x:f>
        <x:v>3.622</x:v>
      </x:c>
      <x:c r="G136" s="22" t="n">
        <x:f>'Data Audit'!O105</x:f>
        <x:v>3.754799999999999</x:v>
      </x:c>
    </x:row>
    <x:row r="137">
      <x:c r="A137" s="21" t="n">
        <x:f>'Data Audit'!A106</x:f>
        <x:v>45973</x:v>
      </x:c>
      <x:c r="B137" s="22" t="n">
        <x:f>'Data Audit'!D106</x:f>
        <x:v>3.65</x:v>
      </x:c>
      <x:c r="C137" s="22" t="n">
        <x:f>'Data Audit'!E106</x:f>
        <x:v>3.75</x:v>
      </x:c>
      <x:c r="D137" s="22" t="n">
        <x:f>'Data Audit'!F106</x:f>
        <x:v>3.64</x:v>
      </x:c>
      <x:c r="E137" s="22" t="n">
        <x:f>'Data Audit'!G106</x:f>
        <x:v>3.72</x:v>
      </x:c>
      <x:c r="F137" s="22" t="n">
        <x:f>'Data Audit'!N106</x:f>
        <x:v>3.6305</x:v>
      </x:c>
      <x:c r="G137" s="22" t="n">
        <x:f>'Data Audit'!O106</x:f>
        <x:v>3.741599999999999</x:v>
      </x:c>
    </x:row>
    <x:row r="138">
      <x:c r="A138" s="21" t="n">
        <x:f>'Data Audit'!A107</x:f>
        <x:v>45974</x:v>
      </x:c>
      <x:c r="B138" s="22" t="n">
        <x:f>'Data Audit'!D107</x:f>
        <x:v>3.7</x:v>
      </x:c>
      <x:c r="C138" s="22" t="n">
        <x:f>'Data Audit'!E107</x:f>
        <x:v>3.74</x:v>
      </x:c>
      <x:c r="D138" s="22" t="n">
        <x:f>'Data Audit'!F107</x:f>
        <x:v>3.63</x:v>
      </x:c>
      <x:c r="E138" s="22" t="n">
        <x:f>'Data Audit'!G107</x:f>
        <x:v>3.66</x:v>
      </x:c>
      <x:c r="F138" s="22" t="n">
        <x:f>'Data Audit'!N107</x:f>
        <x:v>3.6365000000000003</x:v>
      </x:c>
      <x:c r="G138" s="22" t="n">
        <x:f>'Data Audit'!O107</x:f>
        <x:v>3.726999999999998</x:v>
      </x:c>
    </x:row>
    <x:row r="139">
      <x:c r="A139" s="21" t="n">
        <x:f>'Data Audit'!A108</x:f>
        <x:v>45975</x:v>
      </x:c>
      <x:c r="B139" s="22" t="n">
        <x:f>'Data Audit'!D108</x:f>
        <x:v>3.6</x:v>
      </x:c>
      <x:c r="C139" s="22" t="n">
        <x:f>'Data Audit'!E108</x:f>
        <x:v>3.605</x:v>
      </x:c>
      <x:c r="D139" s="22" t="n">
        <x:f>'Data Audit'!F108</x:f>
        <x:v>3.56</x:v>
      </x:c>
      <x:c r="E139" s="22" t="n">
        <x:f>'Data Audit'!G108</x:f>
        <x:v>3.6</x:v>
      </x:c>
      <x:c r="F139" s="22" t="n">
        <x:f>'Data Audit'!N108</x:f>
        <x:v>3.6404999999999994</x:v>
      </x:c>
      <x:c r="G139" s="22" t="n">
        <x:f>'Data Audit'!O108</x:f>
        <x:v>3.710799999999998</x:v>
      </x:c>
    </x:row>
    <x:row r="140">
      <x:c r="A140" s="21" t="n">
        <x:f>'Data Audit'!A109</x:f>
        <x:v>45978</x:v>
      </x:c>
      <x:c r="B140" s="22" t="n">
        <x:f>'Data Audit'!D109</x:f>
        <x:v>3.58</x:v>
      </x:c>
      <x:c r="C140" s="22" t="n">
        <x:f>'Data Audit'!E109</x:f>
        <x:v>3.645</x:v>
      </x:c>
      <x:c r="D140" s="22" t="n">
        <x:f>'Data Audit'!F109</x:f>
        <x:v>3.53</x:v>
      </x:c>
      <x:c r="E140" s="22" t="n">
        <x:f>'Data Audit'!G109</x:f>
        <x:v>3.63</x:v>
      </x:c>
      <x:c r="F140" s="22" t="n">
        <x:f>'Data Audit'!N109</x:f>
        <x:v>3.6479999999999997</x:v>
      </x:c>
      <x:c r="G140" s="22" t="n">
        <x:f>'Data Audit'!O109</x:f>
        <x:v>3.695799999999999</x:v>
      </x:c>
    </x:row>
    <x:row r="141">
      <x:c r="A141" s="21" t="n">
        <x:f>'Data Audit'!A110</x:f>
        <x:v>45979</x:v>
      </x:c>
      <x:c r="B141" s="22" t="n">
        <x:f>'Data Audit'!D110</x:f>
        <x:v>3.66</x:v>
      </x:c>
      <x:c r="C141" s="22" t="n">
        <x:f>'Data Audit'!E110</x:f>
        <x:v>3.66</x:v>
      </x:c>
      <x:c r="D141" s="22" t="n">
        <x:f>'Data Audit'!F110</x:f>
        <x:v>3.57</x:v>
      </x:c>
      <x:c r="E141" s="22" t="n">
        <x:f>'Data Audit'!G110</x:f>
        <x:v>3.59</x:v>
      </x:c>
      <x:c r="F141" s="22" t="n">
        <x:f>'Data Audit'!N110</x:f>
        <x:v>3.6515</x:v>
      </x:c>
      <x:c r="G141" s="22" t="n">
        <x:f>'Data Audit'!O110</x:f>
        <x:v>3.682799999999999</x:v>
      </x:c>
    </x:row>
    <x:row r="142">
      <x:c r="A142" s="21" t="n">
        <x:f>'Data Audit'!A111</x:f>
        <x:v>45980</x:v>
      </x:c>
      <x:c r="B142" s="22" t="n">
        <x:f>'Data Audit'!D111</x:f>
        <x:v>3.59</x:v>
      </x:c>
      <x:c r="C142" s="22" t="n">
        <x:f>'Data Audit'!E111</x:f>
        <x:v>3.6</x:v>
      </x:c>
      <x:c r="D142" s="22" t="n">
        <x:f>'Data Audit'!F111</x:f>
        <x:v>3.51</x:v>
      </x:c>
      <x:c r="E142" s="22" t="n">
        <x:f>'Data Audit'!G111</x:f>
        <x:v>3.51</x:v>
      </x:c>
      <x:c r="F142" s="22" t="n">
        <x:f>'Data Audit'!N111</x:f>
        <x:v>3.6510000000000007</x:v>
      </x:c>
      <x:c r="G142" s="22" t="n">
        <x:f>'Data Audit'!O111</x:f>
        <x:v>3.6693999999999987</x:v>
      </x:c>
    </x:row>
    <x:row r="143">
      <x:c r="A143" s="21" t="n">
        <x:f>'Data Audit'!A112</x:f>
        <x:v>45981</x:v>
      </x:c>
      <x:c r="B143" s="22" t="n">
        <x:f>'Data Audit'!D112</x:f>
        <x:v>3.52</x:v>
      </x:c>
      <x:c r="C143" s="22" t="n">
        <x:f>'Data Audit'!E112</x:f>
        <x:v>3.76</x:v>
      </x:c>
      <x:c r="D143" s="22" t="n">
        <x:f>'Data Audit'!F112</x:f>
        <x:v>3.52</x:v>
      </x:c>
      <x:c r="E143" s="22" t="n">
        <x:f>'Data Audit'!G112</x:f>
        <x:v>3.6</x:v>
      </x:c>
      <x:c r="F143" s="22" t="n">
        <x:f>'Data Audit'!N112</x:f>
        <x:v>3.6515</x:v>
      </x:c>
      <x:c r="G143" s="22" t="n">
        <x:f>'Data Audit'!O112</x:f>
        <x:v>3.660399999999999</x:v>
      </x:c>
    </x:row>
    <x:row r="144">
      <x:c r="A144" s="21" t="n">
        <x:f>'Data Audit'!A113</x:f>
        <x:v>45982</x:v>
      </x:c>
      <x:c r="B144" s="22" t="n">
        <x:f>'Data Audit'!D113</x:f>
        <x:v>3.57</x:v>
      </x:c>
      <x:c r="C144" s="22" t="n">
        <x:f>'Data Audit'!E113</x:f>
        <x:v>3.57</x:v>
      </x:c>
      <x:c r="D144" s="22" t="n">
        <x:f>'Data Audit'!F113</x:f>
        <x:v>3.46</x:v>
      </x:c>
      <x:c r="E144" s="22" t="n">
        <x:f>'Data Audit'!G113</x:f>
        <x:v>3.47</x:v>
      </x:c>
      <x:c r="F144" s="22" t="n">
        <x:f>'Data Audit'!N113</x:f>
        <x:v>3.6409999999999996</x:v>
      </x:c>
      <x:c r="G144" s="22" t="n">
        <x:f>'Data Audit'!O113</x:f>
        <x:v>3.649599999999999</x:v>
      </x:c>
    </x:row>
    <x:row r="145">
      <x:c r="A145" s="21" t="n">
        <x:f>'Data Audit'!A114</x:f>
        <x:v>45985</x:v>
      </x:c>
      <x:c r="B145" s="22" t="n">
        <x:f>'Data Audit'!D114</x:f>
        <x:v>3.42</x:v>
      </x:c>
      <x:c r="C145" s="22" t="n">
        <x:f>'Data Audit'!E114</x:f>
        <x:v>3.535</x:v>
      </x:c>
      <x:c r="D145" s="22" t="n">
        <x:f>'Data Audit'!F114</x:f>
        <x:v>3.36</x:v>
      </x:c>
      <x:c r="E145" s="22" t="n">
        <x:f>'Data Audit'!G114</x:f>
        <x:v>3.51</x:v>
      </x:c>
      <x:c r="F145" s="22" t="n">
        <x:f>'Data Audit'!N114</x:f>
        <x:v>3.6270000000000002</x:v>
      </x:c>
      <x:c r="G145" s="22" t="n">
        <x:f>'Data Audit'!O114</x:f>
        <x:v>3.639999999999999</x:v>
      </x:c>
    </x:row>
    <x:row r="146">
      <x:c r="A146" s="21" t="n">
        <x:f>'Data Audit'!A115</x:f>
        <x:v>45986</x:v>
      </x:c>
      <x:c r="B146" s="22" t="n">
        <x:f>'Data Audit'!D115</x:f>
        <x:v>3.51</x:v>
      </x:c>
      <x:c r="C146" s="22" t="n">
        <x:f>'Data Audit'!E115</x:f>
        <x:v>3.52</x:v>
      </x:c>
      <x:c r="D146" s="22" t="n">
        <x:f>'Data Audit'!F115</x:f>
        <x:v>3.43</x:v>
      </x:c>
      <x:c r="E146" s="22" t="n">
        <x:f>'Data Audit'!G115</x:f>
        <x:v>3.47</x:v>
      </x:c>
      <x:c r="F146" s="22" t="n">
        <x:f>'Data Audit'!N115</x:f>
        <x:v>3.6145000000000005</x:v>
      </x:c>
      <x:c r="G146" s="22" t="n">
        <x:f>'Data Audit'!O115</x:f>
        <x:v>3.630599999999999</x:v>
      </x:c>
    </x:row>
    <x:row r="147">
      <x:c r="A147" s="21" t="n">
        <x:f>'Data Audit'!A116</x:f>
        <x:v>45987</x:v>
      </x:c>
      <x:c r="B147" s="22" t="n">
        <x:f>'Data Audit'!D116</x:f>
        <x:v>3.47</x:v>
      </x:c>
      <x:c r="C147" s="22" t="n">
        <x:f>'Data Audit'!E116</x:f>
        <x:v>3.575</x:v>
      </x:c>
      <x:c r="D147" s="22" t="n">
        <x:f>'Data Audit'!F116</x:f>
        <x:v>3.43</x:v>
      </x:c>
      <x:c r="E147" s="22" t="n">
        <x:f>'Data Audit'!G116</x:f>
        <x:v>3.48</x:v>
      </x:c>
      <x:c r="F147" s="22" t="n">
        <x:f>'Data Audit'!N116</x:f>
        <x:v>3.6055000000000006</x:v>
      </x:c>
      <x:c r="G147" s="22" t="n">
        <x:f>'Data Audit'!O116</x:f>
        <x:v>3.6217999999999986</x:v>
      </x:c>
    </x:row>
    <x:row r="148">
      <x:c r="A148" s="21" t="n">
        <x:f>'Data Audit'!A117</x:f>
        <x:v>45988</x:v>
      </x:c>
      <x:c r="B148" s="22" t="n">
        <x:f>'Data Audit'!D117</x:f>
        <x:v>3.48</x:v>
      </x:c>
      <x:c r="C148" s="22" t="n">
        <x:f>'Data Audit'!E117</x:f>
        <x:v>3.49</x:v>
      </x:c>
      <x:c r="D148" s="22" t="n">
        <x:f>'Data Audit'!F117</x:f>
        <x:v>3.43</x:v>
      </x:c>
      <x:c r="E148" s="22" t="n">
        <x:f>'Data Audit'!G117</x:f>
        <x:v>3.48</x:v>
      </x:c>
      <x:c r="F148" s="22" t="n">
        <x:f>'Data Audit'!N117</x:f>
        <x:v>3.597500000000001</x:v>
      </x:c>
      <x:c r="G148" s="22" t="n">
        <x:f>'Data Audit'!O117</x:f>
        <x:v>3.613799999999999</x:v>
      </x:c>
    </x:row>
    <x:row r="149">
      <x:c r="A149" s="21" t="n">
        <x:f>'Data Audit'!A118</x:f>
        <x:v>45989</x:v>
      </x:c>
      <x:c r="B149" s="22" t="n">
        <x:f>'Data Audit'!D118</x:f>
        <x:v>3.49</x:v>
      </x:c>
      <x:c r="C149" s="22" t="n">
        <x:f>'Data Audit'!E118</x:f>
        <x:v>3.535</x:v>
      </x:c>
      <x:c r="D149" s="22" t="n">
        <x:f>'Data Audit'!F118</x:f>
        <x:v>3.42</x:v>
      </x:c>
      <x:c r="E149" s="22" t="n">
        <x:f>'Data Audit'!G118</x:f>
        <x:v>3.52</x:v>
      </x:c>
      <x:c r="F149" s="22" t="n">
        <x:f>'Data Audit'!N118</x:f>
        <x:v>3.589</x:v>
      </x:c>
      <x:c r="G149" s="22" t="n">
        <x:f>'Data Audit'!O118</x:f>
        <x:v>3.6071999999999993</x:v>
      </x:c>
    </x:row>
    <x:row r="150">
      <x:c r="A150" s="21" t="n">
        <x:f>'Data Audit'!A119</x:f>
        <x:v>45992</x:v>
      </x:c>
      <x:c r="B150" s="22" t="n">
        <x:f>'Data Audit'!D119</x:f>
        <x:v>3.52</x:v>
      </x:c>
      <x:c r="C150" s="22" t="n">
        <x:f>'Data Audit'!E119</x:f>
        <x:v>3.62</x:v>
      </x:c>
      <x:c r="D150" s="22" t="n">
        <x:f>'Data Audit'!F119</x:f>
        <x:v>3.52</x:v>
      </x:c>
      <x:c r="E150" s="22" t="n">
        <x:f>'Data Audit'!G119</x:f>
        <x:v>3.57</x:v>
      </x:c>
      <x:c r="F150" s="22" t="n">
        <x:f>'Data Audit'!N119</x:f>
        <x:v>3.5824999999999996</x:v>
      </x:c>
      <x:c r="G150" s="22" t="n">
        <x:f>'Data Audit'!O119</x:f>
        <x:v>3.6027999999999993</x:v>
      </x:c>
    </x:row>
    <x:row r="151">
      <x:c r="A151" s="21" t="n">
        <x:f>'Data Audit'!A120</x:f>
        <x:v>45993</x:v>
      </x:c>
      <x:c r="B151" s="22" t="n">
        <x:f>'Data Audit'!D120</x:f>
        <x:v>3.6</x:v>
      </x:c>
      <x:c r="C151" s="22" t="n">
        <x:f>'Data Audit'!E120</x:f>
        <x:v>3.655</x:v>
      </x:c>
      <x:c r="D151" s="22" t="n">
        <x:f>'Data Audit'!F120</x:f>
        <x:v>3.57</x:v>
      </x:c>
      <x:c r="E151" s="22" t="n">
        <x:f>'Data Audit'!G120</x:f>
        <x:v>3.58</x:v>
      </x:c>
      <x:c r="F151" s="22" t="n">
        <x:f>'Data Audit'!N120</x:f>
        <x:v>3.5709999999999993</x:v>
      </x:c>
      <x:c r="G151" s="22" t="n">
        <x:f>'Data Audit'!O120</x:f>
        <x:v>3.5997999999999997</x:v>
      </x:c>
    </x:row>
    <x:row r="152">
      <x:c r="A152" s="21" t="n">
        <x:f>'Data Audit'!A121</x:f>
        <x:v>45994</x:v>
      </x:c>
      <x:c r="B152" s="22" t="n">
        <x:f>'Data Audit'!D121</x:f>
        <x:v>3.54</x:v>
      </x:c>
      <x:c r="C152" s="22" t="n">
        <x:f>'Data Audit'!E121</x:f>
        <x:v>3.57</x:v>
      </x:c>
      <x:c r="D152" s="22" t="n">
        <x:f>'Data Audit'!F121</x:f>
        <x:v>3.46</x:v>
      </x:c>
      <x:c r="E152" s="22" t="n">
        <x:f>'Data Audit'!G121</x:f>
        <x:v>3.49</x:v>
      </x:c>
      <x:c r="F152" s="22" t="n">
        <x:f>'Data Audit'!N121</x:f>
        <x:v>3.560499999999999</x:v>
      </x:c>
      <x:c r="G152" s="22" t="n">
        <x:f>'Data Audit'!O121</x:f>
        <x:v>3.5953999999999997</x:v>
      </x:c>
    </x:row>
    <x:row r="153">
      <x:c r="A153" s="21" t="n">
        <x:f>'Data Audit'!A122</x:f>
        <x:v>45995</x:v>
      </x:c>
      <x:c r="B153" s="22" t="n">
        <x:f>'Data Audit'!D122</x:f>
        <x:v>3.51</x:v>
      </x:c>
      <x:c r="C153" s="22" t="n">
        <x:f>'Data Audit'!E122</x:f>
        <x:v>3.52</x:v>
      </x:c>
      <x:c r="D153" s="22" t="n">
        <x:f>'Data Audit'!F122</x:f>
        <x:v>3.45</x:v>
      </x:c>
      <x:c r="E153" s="22" t="n">
        <x:f>'Data Audit'!G122</x:f>
        <x:v>3.46</x:v>
      </x:c>
      <x:c r="F153" s="22" t="n">
        <x:f>'Data Audit'!N122</x:f>
        <x:v>3.5584999999999996</x:v>
      </x:c>
      <x:c r="G153" s="22" t="n">
        <x:f>'Data Audit'!O122</x:f>
        <x:v>3.5913999999999997</x:v>
      </x:c>
    </x:row>
    <x:row r="154">
      <x:c r="A154" s="21" t="n">
        <x:f>'Data Audit'!A123</x:f>
        <x:v>45996</x:v>
      </x:c>
      <x:c r="B154" s="22" t="n">
        <x:f>'Data Audit'!D123</x:f>
        <x:v>3.45</x:v>
      </x:c>
      <x:c r="C154" s="22" t="n">
        <x:f>'Data Audit'!E123</x:f>
        <x:v>3.49</x:v>
      </x:c>
      <x:c r="D154" s="22" t="n">
        <x:f>'Data Audit'!F123</x:f>
        <x:v>3.42</x:v>
      </x:c>
      <x:c r="E154" s="22" t="n">
        <x:f>'Data Audit'!G123</x:f>
        <x:v>3.47</x:v>
      </x:c>
      <x:c r="F154" s="22" t="n">
        <x:f>'Data Audit'!N123</x:f>
        <x:v>3.5519999999999987</x:v>
      </x:c>
      <x:c r="G154" s="22" t="n">
        <x:f>'Data Audit'!O123</x:f>
        <x:v>3.5877999999999997</x:v>
      </x:c>
    </x:row>
    <x:row r="155">
      <x:c r="A155" s="21" t="n">
        <x:f>'Data Audit'!A124</x:f>
        <x:v>45999</x:v>
      </x:c>
      <x:c r="B155" s="22" t="n">
        <x:f>'Data Audit'!D124</x:f>
        <x:v>3.42</x:v>
      </x:c>
      <x:c r="C155" s="22" t="n">
        <x:f>'Data Audit'!E124</x:f>
        <x:v>3.52</x:v>
      </x:c>
      <x:c r="D155" s="22" t="n">
        <x:f>'Data Audit'!F124</x:f>
        <x:v>3.39</x:v>
      </x:c>
      <x:c r="E155" s="22" t="n">
        <x:f>'Data Audit'!G124</x:f>
        <x:v>3.51</x:v>
      </x:c>
      <x:c r="F155" s="22" t="n">
        <x:f>'Data Audit'!N124</x:f>
        <x:v>3.5454999999999997</x:v>
      </x:c>
      <x:c r="G155" s="22" t="n">
        <x:f>'Data Audit'!O124</x:f>
        <x:v>3.585199999999999</x:v>
      </x:c>
    </x:row>
    <x:row r="156">
      <x:c r="A156" s="21" t="n">
        <x:f>'Data Audit'!A125</x:f>
        <x:v>46000</x:v>
      </x:c>
      <x:c r="B156" s="22" t="n">
        <x:f>'Data Audit'!D125</x:f>
        <x:v>3.5</x:v>
      </x:c>
      <x:c r="C156" s="22" t="n">
        <x:f>'Data Audit'!E125</x:f>
        <x:v>3.5</x:v>
      </x:c>
      <x:c r="D156" s="22" t="n">
        <x:f>'Data Audit'!F125</x:f>
        <x:v>3.44</x:v>
      </x:c>
      <x:c r="E156" s="22" t="n">
        <x:f>'Data Audit'!G125</x:f>
        <x:v>3.46</x:v>
      </x:c>
      <x:c r="F156" s="22" t="n">
        <x:f>'Data Audit'!N125</x:f>
        <x:v>3.5389999999999993</x:v>
      </x:c>
      <x:c r="G156" s="22" t="n">
        <x:f>'Data Audit'!O125</x:f>
        <x:v>3.583</x:v>
      </x:c>
    </x:row>
    <x:row r="157">
      <x:c r="A157" s="21" t="n">
        <x:f>'Data Audit'!A126</x:f>
        <x:v>46001</x:v>
      </x:c>
      <x:c r="B157" s="22" t="n">
        <x:f>'Data Audit'!D126</x:f>
        <x:v>3.47</x:v>
      </x:c>
      <x:c r="C157" s="22" t="n">
        <x:f>'Data Audit'!E126</x:f>
        <x:v>3.47</x:v>
      </x:c>
      <x:c r="D157" s="22" t="n">
        <x:f>'Data Audit'!F126</x:f>
        <x:v>3.42</x:v>
      </x:c>
      <x:c r="E157" s="22" t="n">
        <x:f>'Data Audit'!G126</x:f>
        <x:v>3.42</x:v>
      </x:c>
      <x:c r="F157" s="22" t="n">
        <x:f>'Data Audit'!N126</x:f>
        <x:v>3.5239999999999996</x:v>
      </x:c>
      <x:c r="G157" s="22" t="n">
        <x:f>'Data Audit'!O126</x:f>
        <x:v>3.5808</x:v>
      </x:c>
    </x:row>
    <x:row r="158">
      <x:c r="A158" s="21" t="n">
        <x:f>'Data Audit'!A127</x:f>
        <x:v>46002</x:v>
      </x:c>
      <x:c r="B158" s="22" t="n">
        <x:f>'Data Audit'!D127</x:f>
        <x:v>3.44</x:v>
      </x:c>
      <x:c r="C158" s="22" t="n">
        <x:f>'Data Audit'!E127</x:f>
        <x:v>3.47</x:v>
      </x:c>
      <x:c r="D158" s="22" t="n">
        <x:f>'Data Audit'!F127</x:f>
        <x:v>3.4</x:v>
      </x:c>
      <x:c r="E158" s="22" t="n">
        <x:f>'Data Audit'!G127</x:f>
        <x:v>3.42</x:v>
      </x:c>
      <x:c r="F158" s="22" t="n">
        <x:f>'Data Audit'!N127</x:f>
        <x:v>3.5119999999999996</x:v>
      </x:c>
      <x:c r="G158" s="22" t="n">
        <x:f>'Data Audit'!O127</x:f>
        <x:v>3.5771999999999995</x:v>
      </x:c>
    </x:row>
    <x:row r="159">
      <x:c r="A159" s="21" t="n">
        <x:f>'Data Audit'!A128</x:f>
        <x:v>46003</x:v>
      </x:c>
      <x:c r="B159" s="22" t="n">
        <x:f>'Data Audit'!D128</x:f>
        <x:v>3.43</x:v>
      </x:c>
      <x:c r="C159" s="22" t="n">
        <x:f>'Data Audit'!E128</x:f>
        <x:v>3.43</x:v>
      </x:c>
      <x:c r="D159" s="22" t="n">
        <x:f>'Data Audit'!F128</x:f>
        <x:v>3.38</x:v>
      </x:c>
      <x:c r="E159" s="22" t="n">
        <x:f>'Data Audit'!G128</x:f>
        <x:v>3.39</x:v>
      </x:c>
      <x:c r="F159" s="22" t="n">
        <x:f>'Data Audit'!N128</x:f>
        <x:v>3.5015</x:v>
      </x:c>
      <x:c r="G159" s="22" t="n">
        <x:f>'Data Audit'!O128</x:f>
        <x:v>3.572199999999999</x:v>
      </x:c>
    </x:row>
    <x:row r="160">
      <x:c r="A160" s="21" t="n">
        <x:f>'Data Audit'!A129</x:f>
        <x:v>46006</x:v>
      </x:c>
      <x:c r="B160" s="22" t="n">
        <x:f>'Data Audit'!D129</x:f>
        <x:v>3.38</x:v>
      </x:c>
      <x:c r="C160" s="22" t="n">
        <x:f>'Data Audit'!E129</x:f>
        <x:v>3.39</x:v>
      </x:c>
      <x:c r="D160" s="22" t="n">
        <x:f>'Data Audit'!F129</x:f>
        <x:v>3.3</x:v>
      </x:c>
      <x:c r="E160" s="22" t="n">
        <x:f>'Data Audit'!G129</x:f>
        <x:v>3.31</x:v>
      </x:c>
      <x:c r="F160" s="22" t="n">
        <x:f>'Data Audit'!N129</x:f>
        <x:v>3.4854999999999996</x:v>
      </x:c>
      <x:c r="G160" s="22" t="n">
        <x:f>'Data Audit'!O129</x:f>
        <x:v>3.5657999999999994</x:v>
      </x:c>
    </x:row>
    <x:row r="161">
      <x:c r="A161" s="21" t="n">
        <x:f>'Data Audit'!A130</x:f>
        <x:v>46007</x:v>
      </x:c>
      <x:c r="B161" s="22" t="n">
        <x:f>'Data Audit'!D130</x:f>
        <x:v>3.3</x:v>
      </x:c>
      <x:c r="C161" s="22" t="n">
        <x:f>'Data Audit'!E130</x:f>
        <x:v>3.31</x:v>
      </x:c>
      <x:c r="D161" s="22" t="n">
        <x:f>'Data Audit'!F130</x:f>
        <x:v>3.23</x:v>
      </x:c>
      <x:c r="E161" s="22" t="n">
        <x:f>'Data Audit'!G130</x:f>
        <x:v>3.29</x:v>
      </x:c>
      <x:c r="F161" s="22" t="n">
        <x:f>'Data Audit'!N130</x:f>
        <x:v>3.4705000000000004</x:v>
      </x:c>
      <x:c r="G161" s="22" t="n">
        <x:f>'Data Audit'!O130</x:f>
        <x:v>3.5597999999999996</x:v>
      </x:c>
    </x:row>
    <x:row r="162">
      <x:c r="A162" s="21" t="n">
        <x:f>'Data Audit'!A131</x:f>
        <x:v>46008</x:v>
      </x:c>
      <x:c r="B162" s="22" t="n">
        <x:f>'Data Audit'!D131</x:f>
        <x:v>3.25</x:v>
      </x:c>
      <x:c r="C162" s="22" t="n">
        <x:f>'Data Audit'!E131</x:f>
        <x:v>3.32</x:v>
      </x:c>
      <x:c r="D162" s="22" t="n">
        <x:f>'Data Audit'!F131</x:f>
        <x:v>3.25</x:v>
      </x:c>
      <x:c r="E162" s="22" t="n">
        <x:f>'Data Audit'!G131</x:f>
        <x:v>3.3</x:v>
      </x:c>
      <x:c r="F162" s="22" t="n">
        <x:f>'Data Audit'!N131</x:f>
        <x:v>3.46</x:v>
      </x:c>
      <x:c r="G162" s="22" t="n">
        <x:f>'Data Audit'!O131</x:f>
        <x:v>3.5534</x:v>
      </x:c>
    </x:row>
    <x:row r="163">
      <x:c r="A163" s="21" t="n">
        <x:f>'Data Audit'!A132</x:f>
        <x:v>46009</x:v>
      </x:c>
      <x:c r="B163" s="22" t="n">
        <x:f>'Data Audit'!D132</x:f>
        <x:v>3.29</x:v>
      </x:c>
      <x:c r="C163" s="22" t="n">
        <x:f>'Data Audit'!E132</x:f>
        <x:v>3.35</x:v>
      </x:c>
      <x:c r="D163" s="22" t="n">
        <x:f>'Data Audit'!F132</x:f>
        <x:v>3.27</x:v>
      </x:c>
      <x:c r="E163" s="22" t="n">
        <x:f>'Data Audit'!G132</x:f>
        <x:v>3.34</x:v>
      </x:c>
      <x:c r="F163" s="22" t="n">
        <x:f>'Data Audit'!N132</x:f>
        <x:v>3.4470000000000005</x:v>
      </x:c>
      <x:c r="G163" s="22" t="n">
        <x:f>'Data Audit'!O132</x:f>
        <x:v>3.5483999999999996</x:v>
      </x:c>
    </x:row>
    <x:row r="164">
      <x:c r="A164" s="21" t="n">
        <x:f>'Data Audit'!A133</x:f>
        <x:v>46010</x:v>
      </x:c>
      <x:c r="B164" s="22" t="n">
        <x:f>'Data Audit'!D133</x:f>
        <x:v>3.3</x:v>
      </x:c>
      <x:c r="C164" s="22" t="n">
        <x:f>'Data Audit'!E133</x:f>
        <x:v>3.35</x:v>
      </x:c>
      <x:c r="D164" s="22" t="n">
        <x:f>'Data Audit'!F133</x:f>
        <x:v>3.28</x:v>
      </x:c>
      <x:c r="E164" s="22" t="n">
        <x:f>'Data Audit'!G133</x:f>
        <x:v>3.31</x:v>
      </x:c>
      <x:c r="F164" s="22" t="n">
        <x:f>'Data Audit'!N133</x:f>
        <x:v>3.439</x:v>
      </x:c>
      <x:c r="G164" s="22" t="n">
        <x:f>'Data Audit'!O133</x:f>
        <x:v>3.5418000000000003</x:v>
      </x:c>
    </x:row>
    <x:row r="165">
      <x:c r="A165" s="21" t="n">
        <x:f>'Data Audit'!A134</x:f>
        <x:v>46013</x:v>
      </x:c>
      <x:c r="B165" s="22" t="n">
        <x:f>'Data Audit'!D134</x:f>
        <x:v>3.32</x:v>
      </x:c>
      <x:c r="C165" s="22" t="n">
        <x:f>'Data Audit'!E134</x:f>
        <x:v>3.45</x:v>
      </x:c>
      <x:c r="D165" s="22" t="n">
        <x:f>'Data Audit'!F134</x:f>
        <x:v>3.32</x:v>
      </x:c>
      <x:c r="E165" s="22" t="n">
        <x:f>'Data Audit'!G134</x:f>
        <x:v>3.44</x:v>
      </x:c>
      <x:c r="F165" s="22" t="n">
        <x:f>'Data Audit'!N134</x:f>
        <x:v>3.4355</x:v>
      </x:c>
      <x:c r="G165" s="22" t="n">
        <x:f>'Data Audit'!O134</x:f>
        <x:v>3.5391999999999997</x:v>
      </x:c>
    </x:row>
    <x:row r="166">
      <x:c r="A166" s="21" t="n">
        <x:f>'Data Audit'!A135</x:f>
        <x:v>46014</x:v>
      </x:c>
      <x:c r="B166" s="22" t="n">
        <x:f>'Data Audit'!D135</x:f>
        <x:v>3.43</x:v>
      </x:c>
      <x:c r="C166" s="22" t="n">
        <x:f>'Data Audit'!E135</x:f>
        <x:v>3.475</x:v>
      </x:c>
      <x:c r="D166" s="22" t="n">
        <x:f>'Data Audit'!F135</x:f>
        <x:v>3.4</x:v>
      </x:c>
      <x:c r="E166" s="22" t="n">
        <x:f>'Data Audit'!G135</x:f>
        <x:v>3.45</x:v>
      </x:c>
      <x:c r="F166" s="22" t="n">
        <x:f>'Data Audit'!N135</x:f>
        <x:v>3.4345000000000008</x:v>
      </x:c>
      <x:c r="G166" s="22" t="n">
        <x:f>'Data Audit'!O135</x:f>
        <x:v>3.537799999999999</x:v>
      </x:c>
    </x:row>
    <x:row r="167">
      <x:c r="A167" s="21" t="n">
        <x:f>'Data Audit'!A136</x:f>
        <x:v>46015</x:v>
      </x:c>
      <x:c r="B167" s="22" t="n">
        <x:f>'Data Audit'!D136</x:f>
        <x:v>3.46</x:v>
      </x:c>
      <x:c r="C167" s="22" t="n">
        <x:f>'Data Audit'!E136</x:f>
        <x:v>3.52</x:v>
      </x:c>
      <x:c r="D167" s="22" t="n">
        <x:f>'Data Audit'!F136</x:f>
        <x:v>3.455</x:v>
      </x:c>
      <x:c r="E167" s="22" t="n">
        <x:f>'Data Audit'!G136</x:f>
        <x:v>3.49</x:v>
      </x:c>
      <x:c r="F167" s="22" t="n">
        <x:f>'Data Audit'!N136</x:f>
        <x:v>3.435</x:v>
      </x:c>
      <x:c r="G167" s="22" t="n">
        <x:f>'Data Audit'!O136</x:f>
        <x:v>3.536599999999999</x:v>
      </x:c>
    </x:row>
    <x:row r="168">
      <x:c r="A168" s="21" t="n">
        <x:f>'Data Audit'!A137</x:f>
        <x:v>46020</x:v>
      </x:c>
      <x:c r="B168" s="22" t="n">
        <x:f>'Data Audit'!D137</x:f>
        <x:v>3.52</x:v>
      </x:c>
      <x:c r="C168" s="22" t="n">
        <x:f>'Data Audit'!E137</x:f>
        <x:v>3.56</x:v>
      </x:c>
      <x:c r="D168" s="22" t="n">
        <x:f>'Data Audit'!F137</x:f>
        <x:v>3.49</x:v>
      </x:c>
      <x:c r="E168" s="22" t="n">
        <x:f>'Data Audit'!G137</x:f>
        <x:v>3.54</x:v>
      </x:c>
      <x:c r="F168" s="22" t="n">
        <x:f>'Data Audit'!N137</x:f>
        <x:v>3.438</x:v>
      </x:c>
      <x:c r="G168" s="22" t="n">
        <x:f>'Data Audit'!O137</x:f>
        <x:v>3.536599999999999</x:v>
      </x:c>
    </x:row>
    <x:row r="169">
      <x:c r="A169" s="21" t="n">
        <x:f>'Data Audit'!A138</x:f>
        <x:v>46021</x:v>
      </x:c>
      <x:c r="B169" s="22" t="n">
        <x:f>'Data Audit'!D138</x:f>
        <x:v>3.52</x:v>
      </x:c>
      <x:c r="C169" s="22" t="n">
        <x:f>'Data Audit'!E138</x:f>
        <x:v>3.575</x:v>
      </x:c>
      <x:c r="D169" s="22" t="n">
        <x:f>'Data Audit'!F138</x:f>
        <x:v>3.515</x:v>
      </x:c>
      <x:c r="E169" s="22" t="n">
        <x:f>'Data Audit'!G138</x:f>
        <x:v>3.52</x:v>
      </x:c>
      <x:c r="F169" s="22" t="n">
        <x:f>'Data Audit'!N138</x:f>
        <x:v>3.438</x:v>
      </x:c>
      <x:c r="G169" s="22" t="n">
        <x:f>'Data Audit'!O138</x:f>
        <x:v>3.536599999999999</x:v>
      </x:c>
    </x:row>
    <x:row r="170">
      <x:c r="A170" s="21" t="n">
        <x:f>'Data Audit'!A139</x:f>
        <x:v>46022</x:v>
      </x:c>
      <x:c r="B170" s="22" t="n">
        <x:f>'Data Audit'!D139</x:f>
        <x:v>3.55</x:v>
      </x:c>
      <x:c r="C170" s="22" t="n">
        <x:f>'Data Audit'!E139</x:f>
        <x:v>3.56</x:v>
      </x:c>
      <x:c r="D170" s="22" t="n">
        <x:f>'Data Audit'!F139</x:f>
        <x:v>3.52</x:v>
      </x:c>
      <x:c r="E170" s="22" t="n">
        <x:f>'Data Audit'!G139</x:f>
        <x:v>3.52</x:v>
      </x:c>
      <x:c r="F170" s="22" t="n">
        <x:f>'Data Audit'!N139</x:f>
        <x:v>3.4354999999999998</x:v>
      </x:c>
      <x:c r="G170" s="22" t="n">
        <x:f>'Data Audit'!O139</x:f>
        <x:v>3.5373999999999994</x:v>
      </x:c>
    </x:row>
    <x:row r="171">
      <x:c r="A171" s="21" t="n">
        <x:f>'Data Audit'!A140</x:f>
        <x:v>46024</x:v>
      </x:c>
      <x:c r="B171" s="22" t="n">
        <x:f>'Data Audit'!D140</x:f>
        <x:v>3.54</x:v>
      </x:c>
      <x:c r="C171" s="22" t="n">
        <x:f>'Data Audit'!E140</x:f>
        <x:v>3.62</x:v>
      </x:c>
      <x:c r="D171" s="22" t="n">
        <x:f>'Data Audit'!F140</x:f>
        <x:v>3.53</x:v>
      </x:c>
      <x:c r="E171" s="22" t="n">
        <x:f>'Data Audit'!G140</x:f>
        <x:v>3.59</x:v>
      </x:c>
      <x:c r="F171" s="22" t="n">
        <x:f>'Data Audit'!N140</x:f>
        <x:v>3.436000000000001</x:v>
      </x:c>
      <x:c r="G171" s="22" t="n">
        <x:f>'Data Audit'!O140</x:f>
        <x:v>3.5387999999999993</x:v>
      </x:c>
    </x:row>
    <x:row r="172">
      <x:c r="A172" s="21" t="n">
        <x:f>'Data Audit'!A141</x:f>
        <x:v>46027</x:v>
      </x:c>
      <x:c r="B172" s="22" t="n">
        <x:f>'Data Audit'!D141</x:f>
        <x:v>3.62</x:v>
      </x:c>
      <x:c r="C172" s="22" t="n">
        <x:f>'Data Audit'!E141</x:f>
        <x:v>3.655</x:v>
      </x:c>
      <x:c r="D172" s="22" t="n">
        <x:f>'Data Audit'!F141</x:f>
        <x:v>3.535</x:v>
      </x:c>
      <x:c r="E172" s="22" t="n">
        <x:f>'Data Audit'!G141</x:f>
        <x:v>3.55</x:v>
      </x:c>
      <x:c r="F172" s="22" t="n">
        <x:f>'Data Audit'!N141</x:f>
        <x:v>3.439000000000001</x:v>
      </x:c>
      <x:c r="G172" s="22" t="n">
        <x:f>'Data Audit'!O141</x:f>
        <x:v>3.5394</x:v>
      </x:c>
    </x:row>
    <x:row r="173">
      <x:c r="A173" s="21" t="n">
        <x:f>'Data Audit'!A142</x:f>
        <x:v>46028</x:v>
      </x:c>
      <x:c r="B173" s="22" t="n">
        <x:f>'Data Audit'!D142</x:f>
        <x:v>3.55</x:v>
      </x:c>
      <x:c r="C173" s="22" t="n">
        <x:f>'Data Audit'!E142</x:f>
        <x:v>3.57</x:v>
      </x:c>
      <x:c r="D173" s="22" t="n">
        <x:f>'Data Audit'!F142</x:f>
        <x:v>3.52</x:v>
      </x:c>
      <x:c r="E173" s="22" t="n">
        <x:f>'Data Audit'!G142</x:f>
        <x:v>3.53</x:v>
      </x:c>
      <x:c r="F173" s="22" t="n">
        <x:f>'Data Audit'!N142</x:f>
        <x:v>3.4425000000000003</x:v>
      </x:c>
      <x:c r="G173" s="22" t="n">
        <x:f>'Data Audit'!O142</x:f>
        <x:v>3.5382000000000007</x:v>
      </x:c>
    </x:row>
    <x:row r="174">
      <x:c r="A174" s="21" t="n">
        <x:f>'Data Audit'!A143</x:f>
        <x:v>46029</x:v>
      </x:c>
      <x:c r="B174" s="22" t="n">
        <x:f>'Data Audit'!D143</x:f>
        <x:v>3.55</x:v>
      </x:c>
      <x:c r="C174" s="22" t="n">
        <x:f>'Data Audit'!E143</x:f>
        <x:v>3.6</x:v>
      </x:c>
      <x:c r="D174" s="22" t="n">
        <x:f>'Data Audit'!F143</x:f>
        <x:v>3.54</x:v>
      </x:c>
      <x:c r="E174" s="22" t="n">
        <x:f>'Data Audit'!G143</x:f>
        <x:v>3.6</x:v>
      </x:c>
      <x:c r="F174" s="22" t="n">
        <x:f>'Data Audit'!N143</x:f>
        <x:v>3.4490000000000003</x:v>
      </x:c>
      <x:c r="G174" s="22" t="n">
        <x:f>'Data Audit'!O143</x:f>
        <x:v>3.5366000000000004</x:v>
      </x:c>
    </x:row>
    <x:row r="175">
      <x:c r="A175" s="21" t="n">
        <x:f>'Data Audit'!A144</x:f>
        <x:v>46030</x:v>
      </x:c>
      <x:c r="B175" s="22" t="n">
        <x:f>'Data Audit'!D144</x:f>
        <x:v>3.62</x:v>
      </x:c>
      <x:c r="C175" s="22" t="n">
        <x:f>'Data Audit'!E144</x:f>
        <x:v>3.62</x:v>
      </x:c>
      <x:c r="D175" s="22" t="n">
        <x:f>'Data Audit'!F144</x:f>
        <x:v>3.57</x:v>
      </x:c>
      <x:c r="E175" s="22" t="n">
        <x:f>'Data Audit'!G144</x:f>
        <x:v>3.61</x:v>
      </x:c>
      <x:c r="F175" s="22" t="n">
        <x:f>'Data Audit'!N144</x:f>
        <x:v>3.4539999999999997</x:v>
      </x:c>
      <x:c r="G175" s="22" t="n">
        <x:f>'Data Audit'!O144</x:f>
        <x:v>3.533000000000001</x:v>
      </x:c>
    </x:row>
    <x:row r="176">
      <x:c r="A176" s="21" t="n">
        <x:f>'Data Audit'!A145</x:f>
        <x:v>46031</x:v>
      </x:c>
      <x:c r="B176" s="22" t="n">
        <x:f>'Data Audit'!D145</x:f>
        <x:v>3.63</x:v>
      </x:c>
      <x:c r="C176" s="22" t="n">
        <x:f>'Data Audit'!E145</x:f>
        <x:v>3.68</x:v>
      </x:c>
      <x:c r="D176" s="22" t="n">
        <x:f>'Data Audit'!F145</x:f>
        <x:v>3.62</x:v>
      </x:c>
      <x:c r="E176" s="22" t="n">
        <x:f>'Data Audit'!G145</x:f>
        <x:v>3.67</x:v>
      </x:c>
      <x:c r="F176" s="22" t="n">
        <x:f>'Data Audit'!N145</x:f>
        <x:v>3.464500000000001</x:v>
      </x:c>
      <x:c r="G176" s="22" t="n">
        <x:f>'Data Audit'!O145</x:f>
        <x:v>3.5320000000000005</x:v>
      </x:c>
    </x:row>
    <x:row r="177">
      <x:c r="A177" s="21" t="n">
        <x:f>'Data Audit'!A146</x:f>
        <x:v>46034</x:v>
      </x:c>
      <x:c r="B177" s="22" t="n">
        <x:f>'Data Audit'!D146</x:f>
        <x:v>3.67</x:v>
      </x:c>
      <x:c r="C177" s="22" t="n">
        <x:f>'Data Audit'!E146</x:f>
        <x:v>3.82</x:v>
      </x:c>
      <x:c r="D177" s="22" t="n">
        <x:f>'Data Audit'!F146</x:f>
        <x:v>3.67</x:v>
      </x:c>
      <x:c r="E177" s="22" t="n">
        <x:f>'Data Audit'!G146</x:f>
        <x:v>3.75</x:v>
      </x:c>
      <x:c r="F177" s="22" t="n">
        <x:f>'Data Audit'!N146</x:f>
        <x:v>3.4810000000000003</x:v>
      </x:c>
      <x:c r="G177" s="22" t="n">
        <x:f>'Data Audit'!O146</x:f>
        <x:v>3.5338000000000007</x:v>
      </x:c>
    </x:row>
    <x:row r="178">
      <x:c r="A178" s="21" t="n">
        <x:f>'Data Audit'!A147</x:f>
        <x:v>46035</x:v>
      </x:c>
      <x:c r="B178" s="22" t="n">
        <x:f>'Data Audit'!D147</x:f>
        <x:v>3.77</x:v>
      </x:c>
      <x:c r="C178" s="22" t="n">
        <x:f>'Data Audit'!E147</x:f>
        <x:v>3.82</x:v>
      </x:c>
      <x:c r="D178" s="22" t="n">
        <x:f>'Data Audit'!F147</x:f>
        <x:v>3.74</x:v>
      </x:c>
      <x:c r="E178" s="22" t="n">
        <x:f>'Data Audit'!G147</x:f>
        <x:v>3.75</x:v>
      </x:c>
      <x:c r="F178" s="22" t="n">
        <x:f>'Data Audit'!N147</x:f>
        <x:v>3.497500000000001</x:v>
      </x:c>
      <x:c r="G178" s="22" t="n">
        <x:f>'Data Audit'!O147</x:f>
        <x:v>3.536000000000001</x:v>
      </x:c>
    </x:row>
    <x:row r="179">
      <x:c r="A179" s="21" t="n">
        <x:f>'Data Audit'!A148</x:f>
        <x:v>46036</x:v>
      </x:c>
      <x:c r="B179" s="22" t="n">
        <x:f>'Data Audit'!D148</x:f>
        <x:v>3.77</x:v>
      </x:c>
      <x:c r="C179" s="22" t="n">
        <x:f>'Data Audit'!E148</x:f>
        <x:v>3.77</x:v>
      </x:c>
      <x:c r="D179" s="22" t="n">
        <x:f>'Data Audit'!F148</x:f>
        <x:v>3.71</x:v>
      </x:c>
      <x:c r="E179" s="22" t="n">
        <x:f>'Data Audit'!G148</x:f>
        <x:v>3.75</x:v>
      </x:c>
      <x:c r="F179" s="22" t="n">
        <x:f>'Data Audit'!N148</x:f>
        <x:v>3.5155000000000003</x:v>
      </x:c>
      <x:c r="G179" s="22" t="n">
        <x:f>'Data Audit'!O148</x:f>
        <x:v>3.5372000000000003</x:v>
      </x:c>
    </x:row>
    <x:row r="180">
      <x:c r="A180" s="21" t="n">
        <x:f>'Data Audit'!A149</x:f>
        <x:v>46037</x:v>
      </x:c>
      <x:c r="B180" s="22" t="n">
        <x:f>'Data Audit'!D149</x:f>
        <x:v>3.75</x:v>
      </x:c>
      <x:c r="C180" s="22" t="n">
        <x:f>'Data Audit'!E149</x:f>
        <x:v>3.78</x:v>
      </x:c>
      <x:c r="D180" s="22" t="n">
        <x:f>'Data Audit'!F149</x:f>
        <x:v>3.7</x:v>
      </x:c>
      <x:c r="E180" s="22" t="n">
        <x:f>'Data Audit'!G149</x:f>
        <x:v>3.71</x:v>
      </x:c>
      <x:c r="F180" s="22" t="n">
        <x:f>'Data Audit'!N149</x:f>
        <x:v>3.5355</x:v>
      </x:c>
      <x:c r="G180" s="22" t="n">
        <x:f>'Data Audit'!O149</x:f>
        <x:v>3.5374000000000008</x:v>
      </x:c>
    </x:row>
    <x:row r="181">
      <x:c r="A181" s="21" t="n">
        <x:f>'Data Audit'!A150</x:f>
        <x:v>46038</x:v>
      </x:c>
      <x:c r="B181" s="22" t="n">
        <x:f>'Data Audit'!D150</x:f>
        <x:v>3.72</x:v>
      </x:c>
      <x:c r="C181" s="22" t="n">
        <x:f>'Data Audit'!E150</x:f>
        <x:v>3.79</x:v>
      </x:c>
      <x:c r="D181" s="22" t="n">
        <x:f>'Data Audit'!F150</x:f>
        <x:v>3.7</x:v>
      </x:c>
      <x:c r="E181" s="22" t="n">
        <x:f>'Data Audit'!G150</x:f>
        <x:v>3.79</x:v>
      </x:c>
      <x:c r="F181" s="22" t="n">
        <x:f>'Data Audit'!N150</x:f>
        <x:v>3.5605</x:v>
      </x:c>
      <x:c r="G181" s="22" t="n">
        <x:f>'Data Audit'!O150</x:f>
        <x:v>3.5370000000000004</x:v>
      </x:c>
    </x:row>
    <x:row r="182">
      <x:c r="A182" s="21" t="n">
        <x:f>'Data Audit'!A151</x:f>
        <x:v>46041</x:v>
      </x:c>
      <x:c r="B182" s="22" t="n">
        <x:f>'Data Audit'!D151</x:f>
        <x:v>3.79</x:v>
      </x:c>
      <x:c r="C182" s="22" t="n">
        <x:f>'Data Audit'!E151</x:f>
        <x:v>3.84</x:v>
      </x:c>
      <x:c r="D182" s="22" t="n">
        <x:f>'Data Audit'!F151</x:f>
        <x:v>3.74</x:v>
      </x:c>
      <x:c r="E182" s="22" t="n">
        <x:f>'Data Audit'!G151</x:f>
        <x:v>3.82</x:v>
      </x:c>
      <x:c r="F182" s="22" t="n">
        <x:f>'Data Audit'!N151</x:f>
        <x:v>3.5865</x:v>
      </x:c>
      <x:c r="G182" s="22" t="n">
        <x:f>'Data Audit'!O151</x:f>
        <x:v>3.5394</x:v>
      </x:c>
    </x:row>
    <x:row r="183">
      <x:c r="A183" s="21" t="n">
        <x:f>'Data Audit'!A152</x:f>
        <x:v>46042</x:v>
      </x:c>
      <x:c r="B183" s="22" t="n">
        <x:f>'Data Audit'!D152</x:f>
        <x:v>3.79</x:v>
      </x:c>
      <x:c r="C183" s="22" t="n">
        <x:f>'Data Audit'!E152</x:f>
        <x:v>3.82</x:v>
      </x:c>
      <x:c r="D183" s="22" t="n">
        <x:f>'Data Audit'!F152</x:f>
        <x:v>3.7</x:v>
      </x:c>
      <x:c r="E183" s="22" t="n">
        <x:f>'Data Audit'!G152</x:f>
        <x:v>3.75</x:v>
      </x:c>
      <x:c r="F183" s="22" t="n">
        <x:f>'Data Audit'!N152</x:f>
        <x:v>3.607</x:v>
      </x:c>
      <x:c r="G183" s="22" t="n">
        <x:f>'Data Audit'!O152</x:f>
        <x:v>3.5444</x:v>
      </x:c>
    </x:row>
    <x:row r="184">
      <x:c r="A184" s="21" t="n">
        <x:f>'Data Audit'!A153</x:f>
        <x:v>46043</x:v>
      </x:c>
      <x:c r="B184" s="22" t="n">
        <x:f>'Data Audit'!D153</x:f>
        <x:v>3.71</x:v>
      </x:c>
      <x:c r="C184" s="22" t="n">
        <x:f>'Data Audit'!E153</x:f>
        <x:v>3.72</x:v>
      </x:c>
      <x:c r="D184" s="22" t="n">
        <x:f>'Data Audit'!F153</x:f>
        <x:v>3.65</x:v>
      </x:c>
      <x:c r="E184" s="22" t="n">
        <x:f>'Data Audit'!G153</x:f>
        <x:v>3.66</x:v>
      </x:c>
      <x:c r="F184" s="22" t="n">
        <x:f>'Data Audit'!N153</x:f>
        <x:v>3.6245</x:v>
      </x:c>
      <x:c r="G184" s="22" t="n">
        <x:f>'Data Audit'!O153</x:f>
        <x:v>3.5455999999999994</x:v>
      </x:c>
    </x:row>
    <x:row r="185">
      <x:c r="A185" s="21" t="n">
        <x:f>'Data Audit'!A154</x:f>
        <x:v>46044</x:v>
      </x:c>
      <x:c r="B185" s="22" t="n">
        <x:f>'Data Audit'!D154</x:f>
        <x:v>3.7</x:v>
      </x:c>
      <x:c r="C185" s="22" t="n">
        <x:f>'Data Audit'!E154</x:f>
        <x:v>3.77</x:v>
      </x:c>
      <x:c r="D185" s="22" t="n">
        <x:f>'Data Audit'!F154</x:f>
        <x:v>3.68</x:v>
      </x:c>
      <x:c r="E185" s="22" t="n">
        <x:f>'Data Audit'!G154</x:f>
        <x:v>3.76</x:v>
      </x:c>
      <x:c r="F185" s="22" t="n">
        <x:f>'Data Audit'!N154</x:f>
        <x:v>3.6405000000000007</x:v>
      </x:c>
      <x:c r="G185" s="22" t="n">
        <x:f>'Data Audit'!O154</x:f>
        <x:v>3.5479999999999996</x:v>
      </x:c>
    </x:row>
    <x:row r="186">
      <x:c r="A186" s="21" t="n">
        <x:f>'Data Audit'!A155</x:f>
        <x:v>46045</x:v>
      </x:c>
      <x:c r="B186" s="22" t="n">
        <x:f>'Data Audit'!D155</x:f>
        <x:v>3.76</x:v>
      </x:c>
      <x:c r="C186" s="22" t="n">
        <x:f>'Data Audit'!E155</x:f>
        <x:v>3.79</x:v>
      </x:c>
      <x:c r="D186" s="22" t="n">
        <x:f>'Data Audit'!F155</x:f>
        <x:v>3.73</x:v>
      </x:c>
      <x:c r="E186" s="22" t="n">
        <x:f>'Data Audit'!G155</x:f>
        <x:v>3.75</x:v>
      </x:c>
      <x:c r="F186" s="22" t="n">
        <x:f>'Data Audit'!N155</x:f>
        <x:v>3.655500000000001</x:v>
      </x:c>
      <x:c r="G186" s="22" t="n">
        <x:f>'Data Audit'!O155</x:f>
        <x:v>3.5511999999999997</x:v>
      </x:c>
    </x:row>
    <x:row r="187">
      <x:c r="A187" s="21" t="n">
        <x:f>'Data Audit'!A156</x:f>
        <x:v>46049</x:v>
      </x:c>
      <x:c r="B187" s="22" t="n">
        <x:f>'Data Audit'!D156</x:f>
        <x:v>3.77</x:v>
      </x:c>
      <x:c r="C187" s="22" t="n">
        <x:f>'Data Audit'!E156</x:f>
        <x:v>3.82</x:v>
      </x:c>
      <x:c r="D187" s="22" t="n">
        <x:f>'Data Audit'!F156</x:f>
        <x:v>3.74</x:v>
      </x:c>
      <x:c r="E187" s="22" t="n">
        <x:f>'Data Audit'!G156</x:f>
        <x:v>3.78</x:v>
      </x:c>
      <x:c r="F187" s="22" t="n">
        <x:f>'Data Audit'!N156</x:f>
        <x:v>3.6700000000000004</x:v>
      </x:c>
      <x:c r="G187" s="22" t="n">
        <x:f>'Data Audit'!O156</x:f>
        <x:v>3.5523999999999996</x:v>
      </x:c>
    </x:row>
    <x:row r="188">
      <x:c r="A188" s="21" t="n">
        <x:f>'Data Audit'!A157</x:f>
        <x:v>46050</x:v>
      </x:c>
      <x:c r="B188" s="22" t="n">
        <x:f>'Data Audit'!D157</x:f>
        <x:v>3.78</x:v>
      </x:c>
      <x:c r="C188" s="22" t="n">
        <x:f>'Data Audit'!E157</x:f>
        <x:v>3.79</x:v>
      </x:c>
      <x:c r="D188" s="22" t="n">
        <x:f>'Data Audit'!F157</x:f>
        <x:v>3.72</x:v>
      </x:c>
      <x:c r="E188" s="22" t="n">
        <x:f>'Data Audit'!G157</x:f>
        <x:v>3.75</x:v>
      </x:c>
      <x:c r="F188" s="22" t="n">
        <x:f>'Data Audit'!N157</x:f>
        <x:v>3.6805000000000008</x:v>
      </x:c>
      <x:c r="G188" s="22" t="n">
        <x:f>'Data Audit'!O157</x:f>
        <x:v>3.5542</x:v>
      </x:c>
    </x:row>
    <x:row r="189">
      <x:c r="A189" s="21" t="n">
        <x:f>'Data Audit'!A158</x:f>
        <x:v>46051</x:v>
      </x:c>
      <x:c r="B189" s="22" t="n">
        <x:f>'Data Audit'!D158</x:f>
        <x:v>3.74</x:v>
      </x:c>
      <x:c r="C189" s="22" t="n">
        <x:f>'Data Audit'!E158</x:f>
        <x:v>3.8</x:v>
      </x:c>
      <x:c r="D189" s="22" t="n">
        <x:f>'Data Audit'!F158</x:f>
        <x:v>3.71</x:v>
      </x:c>
      <x:c r="E189" s="22" t="n">
        <x:f>'Data Audit'!G158</x:f>
        <x:v>3.78</x:v>
      </x:c>
      <x:c r="F189" s="22" t="n">
        <x:f>'Data Audit'!N158</x:f>
        <x:v>3.6934999999999993</x:v>
      </x:c>
      <x:c r="G189" s="22" t="n">
        <x:f>'Data Audit'!O158</x:f>
        <x:v>3.5578</x:v>
      </x:c>
    </x:row>
    <x:row r="190">
      <x:c r="A190" s="21" t="n">
        <x:f>'Data Audit'!A159</x:f>
        <x:v>46052</x:v>
      </x:c>
      <x:c r="B190" s="22" t="n">
        <x:f>'Data Audit'!D159</x:f>
        <x:v>3.79</x:v>
      </x:c>
      <x:c r="C190" s="22" t="n">
        <x:f>'Data Audit'!E159</x:f>
        <x:v>3.8</x:v>
      </x:c>
      <x:c r="D190" s="22" t="n">
        <x:f>'Data Audit'!F159</x:f>
        <x:v>3.74</x:v>
      </x:c>
      <x:c r="E190" s="22" t="n">
        <x:f>'Data Audit'!G159</x:f>
        <x:v>3.74</x:v>
      </x:c>
      <x:c r="F190" s="22" t="n">
        <x:f>'Data Audit'!N159</x:f>
        <x:v>3.7044999999999995</x:v>
      </x:c>
      <x:c r="G190" s="22" t="n">
        <x:f>'Data Audit'!O159</x:f>
        <x:v>3.5599999999999996</x:v>
      </x:c>
    </x:row>
    <x:row r="191">
      <x:c r="A191" s="21" t="n">
        <x:f>'Data Audit'!A160</x:f>
        <x:v>46055</x:v>
      </x:c>
      <x:c r="B191" s="22" t="n">
        <x:f>'Data Audit'!D160</x:f>
        <x:v>3.77</x:v>
      </x:c>
      <x:c r="C191" s="22" t="n">
        <x:f>'Data Audit'!E160</x:f>
        <x:v>3.79</x:v>
      </x:c>
      <x:c r="D191" s="22" t="n">
        <x:f>'Data Audit'!F160</x:f>
        <x:v>3.67</x:v>
      </x:c>
      <x:c r="E191" s="22" t="n">
        <x:f>'Data Audit'!G160</x:f>
        <x:v>3.69</x:v>
      </x:c>
      <x:c r="F191" s="22" t="n">
        <x:f>'Data Audit'!N160</x:f>
        <x:v>3.7094999999999994</x:v>
      </x:c>
      <x:c r="G191" s="22" t="n">
        <x:f>'Data Audit'!O160</x:f>
        <x:v>3.562</x:v>
      </x:c>
    </x:row>
    <x:row r="192">
      <x:c r="A192" s="21" t="n">
        <x:f>'Data Audit'!A161</x:f>
        <x:v>46056</x:v>
      </x:c>
      <x:c r="B192" s="22" t="n">
        <x:f>'Data Audit'!D161</x:f>
        <x:v>3.74</x:v>
      </x:c>
      <x:c r="C192" s="22" t="n">
        <x:f>'Data Audit'!E161</x:f>
        <x:v>3.74</x:v>
      </x:c>
      <x:c r="D192" s="22" t="n">
        <x:f>'Data Audit'!F161</x:f>
        <x:v>3.64</x:v>
      </x:c>
      <x:c r="E192" s="22" t="n">
        <x:f>'Data Audit'!G161</x:f>
        <x:v>3.66</x:v>
      </x:c>
      <x:c r="F192" s="22" t="n">
        <x:f>'Data Audit'!N161</x:f>
        <x:v>3.715</x:v>
      </x:c>
      <x:c r="G192" s="22" t="n">
        <x:f>'Data Audit'!O161</x:f>
        <x:v>3.565</x:v>
      </x:c>
    </x:row>
    <x:row r="193">
      <x:c r="A193" s="21" t="n">
        <x:f>'Data Audit'!A162</x:f>
        <x:v>46057</x:v>
      </x:c>
      <x:c r="B193" s="22" t="n">
        <x:f>'Data Audit'!D162</x:f>
        <x:v>3.66</x:v>
      </x:c>
      <x:c r="C193" s="22" t="n">
        <x:f>'Data Audit'!E162</x:f>
        <x:v>3.66</x:v>
      </x:c>
      <x:c r="D193" s="22" t="n">
        <x:f>'Data Audit'!F162</x:f>
        <x:v>3.53</x:v>
      </x:c>
      <x:c r="E193" s="22" t="n">
        <x:f>'Data Audit'!G162</x:f>
        <x:v>3.54</x:v>
      </x:c>
      <x:c r="F193" s="22" t="n">
        <x:f>'Data Audit'!N162</x:f>
        <x:v>3.7155</x:v>
      </x:c>
      <x:c r="G193" s="22" t="n">
        <x:f>'Data Audit'!O162</x:f>
        <x:v>3.563799999999999</x:v>
      </x:c>
    </x:row>
    <x:row r="194">
      <x:c r="A194" s="21" t="n">
        <x:f>'Data Audit'!A163</x:f>
        <x:v>46058</x:v>
      </x:c>
      <x:c r="B194" s="22" t="n">
        <x:f>'Data Audit'!D163</x:f>
        <x:v>3.53</x:v>
      </x:c>
      <x:c r="C194" s="22" t="n">
        <x:f>'Data Audit'!E163</x:f>
        <x:v>3.58</x:v>
      </x:c>
      <x:c r="D194" s="22" t="n">
        <x:f>'Data Audit'!F163</x:f>
        <x:v>3.47</x:v>
      </x:c>
      <x:c r="E194" s="22" t="n">
        <x:f>'Data Audit'!G163</x:f>
        <x:v>3.57</x:v>
      </x:c>
      <x:c r="F194" s="22" t="n">
        <x:f>'Data Audit'!N163</x:f>
        <x:v>3.714</x:v>
      </x:c>
      <x:c r="G194" s="22" t="n">
        <x:f>'Data Audit'!O163</x:f>
        <x:v>3.5657999999999994</x:v>
      </x:c>
    </x:row>
    <x:row r="195">
      <x:c r="A195" s="21" t="n">
        <x:f>'Data Audit'!A164</x:f>
        <x:v>46059</x:v>
      </x:c>
      <x:c r="B195" s="22" t="n">
        <x:f>'Data Audit'!D164</x:f>
        <x:v>3.53</x:v>
      </x:c>
      <x:c r="C195" s="22" t="n">
        <x:f>'Data Audit'!E164</x:f>
        <x:v>3.53</x:v>
      </x:c>
      <x:c r="D195" s="22" t="n">
        <x:f>'Data Audit'!F164</x:f>
        <x:v>3.47</x:v>
      </x:c>
      <x:c r="E195" s="22" t="n">
        <x:f>'Data Audit'!G164</x:f>
        <x:v>3.5</x:v>
      </x:c>
      <x:c r="F195" s="22" t="n">
        <x:f>'Data Audit'!N164</x:f>
        <x:v>3.7085</x:v>
      </x:c>
      <x:c r="G195" s="22" t="n">
        <x:f>'Data Audit'!O164</x:f>
        <x:v>3.5655999999999994</x:v>
      </x:c>
    </x:row>
    <x:row r="196">
      <x:c r="A196" s="21" t="n">
        <x:f>'Data Audit'!A165</x:f>
        <x:v>46062</x:v>
      </x:c>
      <x:c r="B196" s="22" t="n">
        <x:f>'Data Audit'!D165</x:f>
        <x:v>3.56</x:v>
      </x:c>
      <x:c r="C196" s="22" t="n">
        <x:f>'Data Audit'!E165</x:f>
        <x:v>3.58</x:v>
      </x:c>
      <x:c r="D196" s="22" t="n">
        <x:f>'Data Audit'!F165</x:f>
        <x:v>3.49</x:v>
      </x:c>
      <x:c r="E196" s="22" t="n">
        <x:f>'Data Audit'!G165</x:f>
        <x:v>3.52</x:v>
      </x:c>
      <x:c r="F196" s="22" t="n">
        <x:f>'Data Audit'!N165</x:f>
        <x:v>3.7009999999999996</x:v>
      </x:c>
      <x:c r="G196" s="22" t="n">
        <x:f>'Data Audit'!O165</x:f>
        <x:v>3.5665999999999998</x:v>
      </x:c>
    </x:row>
    <x:row r="197">
      <x:c r="A197" s="21" t="n">
        <x:f>'Data Audit'!A166</x:f>
        <x:v>46063</x:v>
      </x:c>
      <x:c r="B197" s="22" t="n">
        <x:f>'Data Audit'!D166</x:f>
        <x:v>3.54</x:v>
      </x:c>
      <x:c r="C197" s="22" t="n">
        <x:f>'Data Audit'!E166</x:f>
        <x:v>3.6</x:v>
      </x:c>
      <x:c r="D197" s="22" t="n">
        <x:f>'Data Audit'!F166</x:f>
        <x:v>3.54</x:v>
      </x:c>
      <x:c r="E197" s="22" t="n">
        <x:f>'Data Audit'!G166</x:f>
        <x:v>3.54</x:v>
      </x:c>
      <x:c r="F197" s="22" t="n">
        <x:f>'Data Audit'!N166</x:f>
        <x:v>3.6905</x:v>
      </x:c>
      <x:c r="G197" s="22" t="n">
        <x:f>'Data Audit'!O166</x:f>
        <x:v>3.5677999999999996</x:v>
      </x:c>
    </x:row>
    <x:row r="198">
      <x:c r="A198" s="21" t="n">
        <x:f>'Data Audit'!A167</x:f>
        <x:v>46064</x:v>
      </x:c>
      <x:c r="B198" s="22" t="n">
        <x:f>'Data Audit'!D167</x:f>
        <x:v>3.57</x:v>
      </x:c>
      <x:c r="C198" s="22" t="n">
        <x:f>'Data Audit'!E167</x:f>
        <x:v>3.61</x:v>
      </x:c>
      <x:c r="D198" s="22" t="n">
        <x:f>'Data Audit'!F167</x:f>
        <x:v>3.52</x:v>
      </x:c>
      <x:c r="E198" s="22" t="n">
        <x:f>'Data Audit'!G167</x:f>
        <x:v>3.61</x:v>
      </x:c>
      <x:c r="F198" s="22" t="n">
        <x:f>'Data Audit'!N167</x:f>
        <x:v>3.6835</x:v>
      </x:c>
      <x:c r="G198" s="22" t="n">
        <x:f>'Data Audit'!O167</x:f>
        <x:v>3.5704</x:v>
      </x:c>
    </x:row>
    <x:row r="199">
      <x:c r="A199" s="21" t="n">
        <x:f>'Data Audit'!A168</x:f>
        <x:v>46065</x:v>
      </x:c>
      <x:c r="B199" s="22" t="n">
        <x:f>'Data Audit'!D168</x:f>
        <x:v>3.61</x:v>
      </x:c>
      <x:c r="C199" s="22" t="n">
        <x:f>'Data Audit'!E168</x:f>
        <x:v>3.625</x:v>
      </x:c>
      <x:c r="D199" s="22" t="n">
        <x:f>'Data Audit'!F168</x:f>
        <x:v>3.55</x:v>
      </x:c>
      <x:c r="E199" s="22" t="n">
        <x:f>'Data Audit'!G168</x:f>
        <x:v>3.58</x:v>
      </x:c>
      <x:c r="F199" s="22" t="n">
        <x:f>'Data Audit'!N168</x:f>
        <x:v>3.675</x:v>
      </x:c>
      <x:c r="G199" s="22" t="n">
        <x:f>'Data Audit'!O168</x:f>
        <x:v>3.5716</x:v>
      </x:c>
    </x:row>
    <x:row r="200">
      <x:c r="A200" s="21" t="n">
        <x:f>'Data Audit'!A169</x:f>
        <x:v>46066</x:v>
      </x:c>
      <x:c r="B200" s="22" t="n">
        <x:f>'Data Audit'!D169</x:f>
        <x:v>3.56</x:v>
      </x:c>
      <x:c r="C200" s="22" t="n">
        <x:f>'Data Audit'!E169</x:f>
        <x:v>3.6</x:v>
      </x:c>
      <x:c r="D200" s="22" t="n">
        <x:f>'Data Audit'!F169</x:f>
        <x:v>3.4</x:v>
      </x:c>
      <x:c r="E200" s="22" t="n">
        <x:f>'Data Audit'!G169</x:f>
        <x:v>3.42</x:v>
      </x:c>
      <x:c r="F200" s="22" t="n">
        <x:f>'Data Audit'!N169</x:f>
        <x:v>3.6605000000000003</x:v>
      </x:c>
      <x:c r="G200" s="22" t="n">
        <x:f>'Data Audit'!O169</x:f>
        <x:v>3.5685999999999996</x:v>
      </x:c>
    </x:row>
    <x:row r="201">
      <x:c r="A201" s="21" t="n">
        <x:f>'Data Audit'!A170</x:f>
        <x:v>46069</x:v>
      </x:c>
      <x:c r="B201" s="22" t="n">
        <x:f>'Data Audit'!D170</x:f>
        <x:v>3.43</x:v>
      </x:c>
      <x:c r="C201" s="22" t="n">
        <x:f>'Data Audit'!E170</x:f>
        <x:v>3.48</x:v>
      </x:c>
      <x:c r="D201" s="22" t="n">
        <x:f>'Data Audit'!F170</x:f>
        <x:v>3.4</x:v>
      </x:c>
      <x:c r="E201" s="22" t="n">
        <x:f>'Data Audit'!G170</x:f>
        <x:v>3.43</x:v>
      </x:c>
      <x:c r="F201" s="22" t="n">
        <x:f>'Data Audit'!N170</x:f>
        <x:v>3.6425000000000005</x:v>
      </x:c>
      <x:c r="G201" s="22" t="n">
        <x:f>'Data Audit'!O170</x:f>
        <x:v>3.5656</x:v>
      </x:c>
    </x:row>
    <x:row r="202">
      <x:c r="A202" s="21" t="n">
        <x:f>'Data Audit'!A171</x:f>
        <x:v>46070</x:v>
      </x:c>
      <x:c r="B202" s="22" t="n">
        <x:f>'Data Audit'!D171</x:f>
        <x:v>3.45</x:v>
      </x:c>
      <x:c r="C202" s="22" t="n">
        <x:f>'Data Audit'!E171</x:f>
        <x:v>3.47</x:v>
      </x:c>
      <x:c r="D202" s="22" t="n">
        <x:f>'Data Audit'!F171</x:f>
        <x:v>3.36</x:v>
      </x:c>
      <x:c r="E202" s="22" t="n">
        <x:f>'Data Audit'!G171</x:f>
        <x:v>3.38</x:v>
      </x:c>
      <x:c r="F202" s="22" t="n">
        <x:f>'Data Audit'!N171</x:f>
        <x:v>3.6205</x:v>
      </x:c>
      <x:c r="G202" s="22" t="n">
        <x:f>'Data Audit'!O171</x:f>
        <x:v>3.5634</x:v>
      </x:c>
    </x:row>
    <x:row r="203">
      <x:c r="A203" s="21" t="n">
        <x:f>'Data Audit'!A172</x:f>
        <x:v>46071</x:v>
      </x:c>
      <x:c r="B203" s="22" t="n">
        <x:f>'Data Audit'!D172</x:f>
        <x:v>3.42</x:v>
      </x:c>
      <x:c r="C203" s="22" t="n">
        <x:f>'Data Audit'!E172</x:f>
        <x:v>3.47</x:v>
      </x:c>
      <x:c r="D203" s="22" t="n">
        <x:f>'Data Audit'!F172</x:f>
        <x:v>3.37</x:v>
      </x:c>
      <x:c r="E203" s="22" t="n">
        <x:f>'Data Audit'!G172</x:f>
        <x:v>3.38</x:v>
      </x:c>
      <x:c r="F203" s="22" t="n">
        <x:f>'Data Audit'!N172</x:f>
        <x:v>3.6019999999999994</x:v>
      </x:c>
      <x:c r="G203" s="22" t="n">
        <x:f>'Data Audit'!O172</x:f>
        <x:v>3.5618</x:v>
      </x:c>
    </x:row>
    <x:row r="204">
      <x:c r="A204" s="21" t="n">
        <x:f>'Data Audit'!A173</x:f>
        <x:v>46072</x:v>
      </x:c>
      <x:c r="B204" s="22" t="n">
        <x:f>'Data Audit'!D173</x:f>
        <x:v>3.56</x:v>
      </x:c>
      <x:c r="C204" s="22" t="n">
        <x:f>'Data Audit'!E173</x:f>
        <x:v>3.905</x:v>
      </x:c>
      <x:c r="D204" s="22" t="n">
        <x:f>'Data Audit'!F173</x:f>
        <x:v>3.5</x:v>
      </x:c>
      <x:c r="E204" s="22" t="n">
        <x:f>'Data Audit'!G173</x:f>
        <x:v>3.81</x:v>
      </x:c>
      <x:c r="F204" s="22" t="n">
        <x:f>'Data Audit'!N173</x:f>
        <x:v>3.6094999999999997</x:v>
      </x:c>
      <x:c r="G204" s="22" t="n">
        <x:f>'Data Audit'!O173</x:f>
        <x:v>3.5686</x:v>
      </x:c>
    </x:row>
    <x:row r="205">
      <x:c r="A205" s="21" t="n">
        <x:f>'Data Audit'!A174</x:f>
        <x:v>46073</x:v>
      </x:c>
      <x:c r="B205" s="22" t="n">
        <x:f>'Data Audit'!D174</x:f>
        <x:v>3.73</x:v>
      </x:c>
      <x:c r="C205" s="22" t="n">
        <x:f>'Data Audit'!E174</x:f>
        <x:v>3.75</x:v>
      </x:c>
      <x:c r="D205" s="22" t="n">
        <x:f>'Data Audit'!F174</x:f>
        <x:v>3.5</x:v>
      </x:c>
      <x:c r="E205" s="22" t="n">
        <x:f>'Data Audit'!G174</x:f>
        <x:v>3.69</x:v>
      </x:c>
      <x:c r="F205" s="22" t="n">
        <x:f>'Data Audit'!N174</x:f>
        <x:v>3.6060000000000003</x:v>
      </x:c>
      <x:c r="G205" s="22" t="n">
        <x:f>'Data Audit'!O174</x:f>
        <x:v>3.5721999999999996</x:v>
      </x:c>
    </x:row>
    <x:row r="206">
      <x:c r="A206" s="21" t="n">
        <x:f>'Data Audit'!A175</x:f>
        <x:v>46076</x:v>
      </x:c>
      <x:c r="B206" s="22" t="n">
        <x:f>'Data Audit'!D175</x:f>
        <x:v>3.7</x:v>
      </x:c>
      <x:c r="C206" s="22" t="n">
        <x:f>'Data Audit'!E175</x:f>
        <x:v>3.74</x:v>
      </x:c>
      <x:c r="D206" s="22" t="n">
        <x:f>'Data Audit'!F175</x:f>
        <x:v>3.61</x:v>
      </x:c>
      <x:c r="E206" s="22" t="n">
        <x:f>'Data Audit'!G175</x:f>
        <x:v>3.67</x:v>
      </x:c>
      <x:c r="F206" s="22" t="n">
        <x:f>'Data Audit'!N175</x:f>
        <x:v>3.6020000000000003</x:v>
      </x:c>
      <x:c r="G206" s="22" t="n">
        <x:f>'Data Audit'!O175</x:f>
        <x:v>3.5764</x:v>
      </x:c>
    </x:row>
    <x:row r="207">
      <x:c r="A207" s="21" t="n">
        <x:f>'Data Audit'!A176</x:f>
        <x:v>46077</x:v>
      </x:c>
      <x:c r="B207" s="22" t="n">
        <x:f>'Data Audit'!D176</x:f>
        <x:v>3.68</x:v>
      </x:c>
      <x:c r="C207" s="22" t="n">
        <x:f>'Data Audit'!E176</x:f>
        <x:v>3.69</x:v>
      </x:c>
      <x:c r="D207" s="22" t="n">
        <x:f>'Data Audit'!F176</x:f>
        <x:v>3.565</x:v>
      </x:c>
      <x:c r="E207" s="22" t="n">
        <x:f>'Data Audit'!G176</x:f>
        <x:v>3.65</x:v>
      </x:c>
      <x:c r="F207" s="22" t="n">
        <x:f>'Data Audit'!N176</x:f>
        <x:v>3.5955000000000004</x:v>
      </x:c>
      <x:c r="G207" s="22" t="n">
        <x:f>'Data Audit'!O176</x:f>
        <x:v>3.5809999999999995</x:v>
      </x:c>
    </x:row>
    <x:row r="208">
      <x:c r="A208" s="21" t="n">
        <x:f>'Data Audit'!A177</x:f>
        <x:v>46078</x:v>
      </x:c>
      <x:c r="B208" s="22" t="n">
        <x:f>'Data Audit'!D177</x:f>
        <x:v>3.69</x:v>
      </x:c>
      <x:c r="C208" s="22" t="n">
        <x:f>'Data Audit'!E177</x:f>
        <x:v>3.78</x:v>
      </x:c>
      <x:c r="D208" s="22" t="n">
        <x:f>'Data Audit'!F177</x:f>
        <x:v>3.61</x:v>
      </x:c>
      <x:c r="E208" s="22" t="n">
        <x:f>'Data Audit'!G177</x:f>
        <x:v>3.76</x:v>
      </x:c>
      <x:c r="F208" s="22" t="n">
        <x:f>'Data Audit'!N177</x:f>
        <x:v>3.596000000000001</x:v>
      </x:c>
      <x:c r="G208" s="22" t="n">
        <x:f>'Data Audit'!O177</x:f>
        <x:v>3.5878</x:v>
      </x:c>
    </x:row>
    <x:row r="209">
      <x:c r="A209" s="21" t="n">
        <x:f>'Data Audit'!A178</x:f>
        <x:v>46079</x:v>
      </x:c>
      <x:c r="B209" s="22" t="n">
        <x:f>'Data Audit'!D178</x:f>
        <x:v>3.53</x:v>
      </x:c>
      <x:c r="C209" s="22" t="n">
        <x:f>'Data Audit'!E178</x:f>
        <x:v>3.62</x:v>
      </x:c>
      <x:c r="D209" s="22" t="n">
        <x:f>'Data Audit'!F178</x:f>
        <x:v>3.5</x:v>
      </x:c>
      <x:c r="E209" s="22" t="n">
        <x:f>'Data Audit'!G178</x:f>
        <x:v>3.54</x:v>
      </x:c>
      <x:c r="F209" s="22" t="n">
        <x:f>'Data Audit'!N178</x:f>
        <x:v>3.584000000000001</x:v>
      </x:c>
      <x:c r="G209" s="22" t="n">
        <x:f>'Data Audit'!O178</x:f>
        <x:v>3.5907999999999998</x:v>
      </x:c>
    </x:row>
    <x:row r="210">
      <x:c r="A210" s="21" t="n">
        <x:f>'Data Audit'!A179</x:f>
        <x:v>46080</x:v>
      </x:c>
      <x:c r="B210" s="22" t="n">
        <x:f>'Data Audit'!D179</x:f>
        <x:v>3.56</x:v>
      </x:c>
      <x:c r="C210" s="22" t="n">
        <x:f>'Data Audit'!E179</x:f>
        <x:v>3.59</x:v>
      </x:c>
      <x:c r="D210" s="22" t="n">
        <x:f>'Data Audit'!F179</x:f>
        <x:v>3.52</x:v>
      </x:c>
      <x:c r="E210" s="22" t="n">
        <x:f>'Data Audit'!G179</x:f>
        <x:v>3.58</x:v>
      </x:c>
      <x:c r="F210" s="22" t="n">
        <x:f>'Data Audit'!N179</x:f>
        <x:v>3.5760000000000005</x:v>
      </x:c>
      <x:c r="G210" s="22" t="n">
        <x:f>'Data Audit'!O179</x:f>
        <x:v>3.5961999999999996</x:v>
      </x:c>
    </x:row>
    <x:row r="211">
      <x:c r="A211" s="21" t="n">
        <x:f>'Data Audit'!A180</x:f>
        <x:v>46083</x:v>
      </x:c>
      <x:c r="B211" s="22" t="n">
        <x:f>'Data Audit'!D180</x:f>
        <x:v>3.65</x:v>
      </x:c>
      <x:c r="C211" s="22" t="n">
        <x:f>'Data Audit'!E180</x:f>
        <x:v>3.65</x:v>
      </x:c>
      <x:c r="D211" s="22" t="n">
        <x:f>'Data Audit'!F180</x:f>
        <x:v>3.53</x:v>
      </x:c>
      <x:c r="E211" s="22" t="n">
        <x:f>'Data Audit'!G180</x:f>
        <x:v>3.58</x:v>
      </x:c>
      <x:c r="F211" s="22" t="n">
        <x:f>'Data Audit'!N180</x:f>
        <x:v>3.5705</x:v>
      </x:c>
      <x:c r="G211" s="22" t="n">
        <x:f>'Data Audit'!O180</x:f>
        <x:v>3.602</x:v>
      </x:c>
    </x:row>
    <x:row r="212">
      <x:c r="A212" s="21" t="n">
        <x:f>'Data Audit'!A181</x:f>
        <x:v>46084</x:v>
      </x:c>
      <x:c r="B212" s="22" t="n">
        <x:f>'Data Audit'!D181</x:f>
        <x:v>3.58</x:v>
      </x:c>
      <x:c r="C212" s="22" t="n">
        <x:f>'Data Audit'!E181</x:f>
        <x:v>3.615</x:v>
      </x:c>
      <x:c r="D212" s="22" t="n">
        <x:f>'Data Audit'!F181</x:f>
        <x:v>3.53</x:v>
      </x:c>
      <x:c r="E212" s="22" t="n">
        <x:f>'Data Audit'!G181</x:f>
        <x:v>3.59</x:v>
      </x:c>
      <x:c r="F212" s="22" t="n">
        <x:f>'Data Audit'!N181</x:f>
        <x:v>3.567</x:v>
      </x:c>
      <x:c r="G212" s="22" t="n">
        <x:f>'Data Audit'!O181</x:f>
        <x:v>3.6078</x:v>
      </x:c>
    </x:row>
    <x:row r="213">
      <x:c r="A213" s="21" t="n">
        <x:f>'Data Audit'!A182</x:f>
        <x:v>46085</x:v>
      </x:c>
      <x:c r="B213" s="22" t="n">
        <x:f>'Data Audit'!D182</x:f>
        <x:v>3.53</x:v>
      </x:c>
      <x:c r="C213" s="22" t="n">
        <x:f>'Data Audit'!E182</x:f>
        <x:v>3.55</x:v>
      </x:c>
      <x:c r="D213" s="22" t="n">
        <x:f>'Data Audit'!F182</x:f>
        <x:v>3.415</x:v>
      </x:c>
      <x:c r="E213" s="22" t="n">
        <x:f>'Data Audit'!G182</x:f>
        <x:v>3.42</x:v>
      </x:c>
      <x:c r="F213" s="22" t="n">
        <x:f>'Data Audit'!N182</x:f>
        <x:v>3.561</x:v>
      </x:c>
      <x:c r="G213" s="22" t="n">
        <x:f>'Data Audit'!O182</x:f>
        <x:v>3.6093999999999995</x:v>
      </x:c>
    </x:row>
    <x:row r="214">
      <x:c r="A214" s="21" t="n">
        <x:f>'Data Audit'!A183</x:f>
        <x:v>46086</x:v>
      </x:c>
      <x:c r="B214" s="22" t="n">
        <x:f>'Data Audit'!D183</x:f>
        <x:v>3.43</x:v>
      </x:c>
      <x:c r="C214" s="22" t="n">
        <x:f>'Data Audit'!E183</x:f>
        <x:v>3.49</x:v>
      </x:c>
      <x:c r="D214" s="22" t="n">
        <x:f>'Data Audit'!F183</x:f>
        <x:v>3.41</x:v>
      </x:c>
      <x:c r="E214" s="22" t="n">
        <x:f>'Data Audit'!G183</x:f>
        <x:v>3.41</x:v>
      </x:c>
      <x:c r="F214" s="22" t="n">
        <x:f>'Data Audit'!N183</x:f>
        <x:v>3.5529999999999995</x:v>
      </x:c>
      <x:c r="G214" s="22" t="n">
        <x:f>'Data Audit'!O183</x:f>
        <x:v>3.6113999999999993</x:v>
      </x:c>
    </x:row>
    <x:row r="215">
      <x:c r="A215" s="21" t="n">
        <x:f>'Data Audit'!A184</x:f>
        <x:v>46087</x:v>
      </x:c>
      <x:c r="B215" s="22" t="n">
        <x:f>'Data Audit'!D184</x:f>
        <x:v>3.4</x:v>
      </x:c>
      <x:c r="C215" s="22" t="n">
        <x:f>'Data Audit'!E184</x:f>
        <x:v>3.45</x:v>
      </x:c>
      <x:c r="D215" s="22" t="n">
        <x:f>'Data Audit'!F184</x:f>
        <x:v>3.36</x:v>
      </x:c>
      <x:c r="E215" s="22" t="n">
        <x:f>'Data Audit'!G184</x:f>
        <x:v>3.44</x:v>
      </x:c>
      <x:c r="F215" s="22" t="n">
        <x:f>'Data Audit'!N184</x:f>
        <x:v>3.5499999999999994</x:v>
      </x:c>
      <x:c r="G215" s="22" t="n">
        <x:f>'Data Audit'!O184</x:f>
        <x:v>3.6113999999999997</x:v>
      </x:c>
    </x:row>
    <x:row r="216">
      <x:c r="A216" s="21" t="n">
        <x:f>'Data Audit'!A185</x:f>
        <x:v>46090</x:v>
      </x:c>
      <x:c r="B216" s="22" t="n">
        <x:f>'Data Audit'!D185</x:f>
        <x:v>3.4</x:v>
      </x:c>
      <x:c r="C216" s="22" t="n">
        <x:f>'Data Audit'!E185</x:f>
        <x:v>3.44</x:v>
      </x:c>
      <x:c r="D216" s="22" t="n">
        <x:f>'Data Audit'!F185</x:f>
        <x:v>3.26</x:v>
      </x:c>
      <x:c r="E216" s="22" t="n">
        <x:f>'Data Audit'!G185</x:f>
        <x:v>3.31</x:v>
      </x:c>
      <x:c r="F216" s="22" t="n">
        <x:f>'Data Audit'!N185</x:f>
        <x:v>3.5394999999999994</x:v>
      </x:c>
      <x:c r="G216" s="22" t="n">
        <x:f>'Data Audit'!O185</x:f>
        <x:v>3.6086</x:v>
      </x:c>
    </x:row>
    <x:row r="217">
      <x:c r="A217" s="21" t="n">
        <x:f>'Data Audit'!A186</x:f>
        <x:v>46091</x:v>
      </x:c>
      <x:c r="B217" s="22" t="n">
        <x:f>'Data Audit'!D186</x:f>
        <x:v>3.36</x:v>
      </x:c>
      <x:c r="C217" s="22" t="n">
        <x:f>'Data Audit'!E186</x:f>
        <x:v>3.37</x:v>
      </x:c>
      <x:c r="D217" s="22" t="n">
        <x:f>'Data Audit'!F186</x:f>
        <x:v>3.3</x:v>
      </x:c>
      <x:c r="E217" s="22" t="n">
        <x:f>'Data Audit'!G186</x:f>
        <x:v>3.35</x:v>
      </x:c>
      <x:c r="F217" s="22" t="n">
        <x:f>'Data Audit'!N186</x:f>
        <x:v>3.529999999999999</x:v>
      </x:c>
      <x:c r="G217" s="22" t="n">
        <x:f>'Data Audit'!O186</x:f>
        <x:v>3.6058</x:v>
      </x:c>
    </x:row>
    <x:row r="218">
      <x:c r="A218" s="21" t="n">
        <x:f>'Data Audit'!A187</x:f>
        <x:v>46092</x:v>
      </x:c>
      <x:c r="B218" s="22" t="n">
        <x:f>'Data Audit'!D187</x:f>
        <x:v>3.37</x:v>
      </x:c>
      <x:c r="C218" s="22" t="n">
        <x:f>'Data Audit'!E187</x:f>
        <x:v>3.44</x:v>
      </x:c>
      <x:c r="D218" s="22" t="n">
        <x:f>'Data Audit'!F187</x:f>
        <x:v>3.33</x:v>
      </x:c>
      <x:c r="E218" s="22" t="n">
        <x:f>'Data Audit'!G187</x:f>
        <x:v>3.39</x:v>
      </x:c>
      <x:c r="F218" s="22" t="n">
        <x:f>'Data Audit'!N187</x:f>
        <x:v>3.5189999999999992</x:v>
      </x:c>
      <x:c r="G218" s="22" t="n">
        <x:f>'Data Audit'!O187</x:f>
        <x:v>3.6027999999999993</x:v>
      </x:c>
    </x:row>
    <x:row r="219">
      <x:c r="A219" s="21" t="n">
        <x:f>'Data Audit'!A188</x:f>
        <x:v>46093</x:v>
      </x:c>
      <x:c r="B219" s="22" t="n">
        <x:f>'Data Audit'!D188</x:f>
        <x:v>3.34</x:v>
      </x:c>
      <x:c r="C219" s="22" t="n">
        <x:f>'Data Audit'!E188</x:f>
        <x:v>3.38</x:v>
      </x:c>
      <x:c r="D219" s="22" t="n">
        <x:f>'Data Audit'!F188</x:f>
        <x:v>3.17</x:v>
      </x:c>
      <x:c r="E219" s="22" t="n">
        <x:f>'Data Audit'!G188</x:f>
        <x:v>3.19</x:v>
      </x:c>
      <x:c r="F219" s="22" t="n">
        <x:f>'Data Audit'!N188</x:f>
        <x:v>3.499499999999999</x:v>
      </x:c>
      <x:c r="G219" s="22" t="n">
        <x:f>'Data Audit'!O188</x:f>
        <x:v>3.5961999999999987</x:v>
      </x:c>
    </x:row>
    <x:row r="220">
      <x:c r="A220" s="21" t="n">
        <x:f>'Data Audit'!A189</x:f>
        <x:v>46094</x:v>
      </x:c>
      <x:c r="B220" s="22" t="n">
        <x:f>'Data Audit'!D189</x:f>
        <x:v>3.2</x:v>
      </x:c>
      <x:c r="C220" s="22" t="n">
        <x:f>'Data Audit'!E189</x:f>
        <x:v>3.27</x:v>
      </x:c>
      <x:c r="D220" s="22" t="n">
        <x:f>'Data Audit'!F189</x:f>
        <x:v>3.18</x:v>
      </x:c>
      <x:c r="E220" s="22" t="n">
        <x:f>'Data Audit'!G189</x:f>
        <x:v>3.27</x:v>
      </x:c>
      <x:c r="F220" s="22" t="n">
        <x:f>'Data Audit'!N189</x:f>
        <x:v>3.4919999999999995</x:v>
      </x:c>
      <x:c r="G220" s="22" t="n">
        <x:f>'Data Audit'!O189</x:f>
        <x:v>3.5911999999999993</x:v>
      </x:c>
    </x:row>
    <x:row r="221">
      <x:c r="A221" s="21" t="n">
        <x:f>'Data Audit'!A190</x:f>
        <x:v>46097</x:v>
      </x:c>
      <x:c r="B221" s="22" t="n">
        <x:f>'Data Audit'!D190</x:f>
        <x:v>3.2</x:v>
      </x:c>
      <x:c r="C221" s="22" t="n">
        <x:f>'Data Audit'!E190</x:f>
        <x:v>3.29</x:v>
      </x:c>
      <x:c r="D221" s="22" t="n">
        <x:f>'Data Audit'!F190</x:f>
        <x:v>3.2</x:v>
      </x:c>
      <x:c r="E221" s="22" t="n">
        <x:f>'Data Audit'!G190</x:f>
        <x:v>3.27</x:v>
      </x:c>
      <x:c r="F221" s="22" t="n">
        <x:f>'Data Audit'!N190</x:f>
        <x:v>3.4839999999999995</x:v>
      </x:c>
      <x:c r="G221" s="22" t="n">
        <x:f>'Data Audit'!O190</x:f>
        <x:v>3.5847999999999995</x:v>
      </x:c>
    </x:row>
    <x:row r="222">
      <x:c r="A222" s="21" t="n">
        <x:f>'Data Audit'!A191</x:f>
        <x:v>46098</x:v>
      </x:c>
      <x:c r="B222" s="22" t="n">
        <x:f>'Data Audit'!D191</x:f>
        <x:v>3.25</x:v>
      </x:c>
      <x:c r="C222" s="22" t="n">
        <x:f>'Data Audit'!E191</x:f>
        <x:v>3.3</x:v>
      </x:c>
      <x:c r="D222" s="22" t="n">
        <x:f>'Data Audit'!F191</x:f>
        <x:v>3.22</x:v>
      </x:c>
      <x:c r="E222" s="22" t="n">
        <x:f>'Data Audit'!G191</x:f>
        <x:v>3.28</x:v>
      </x:c>
      <x:c r="F222" s="22" t="n">
        <x:f>'Data Audit'!N191</x:f>
        <x:v>3.479</x:v>
      </x:c>
      <x:c r="G222" s="22" t="n">
        <x:f>'Data Audit'!O191</x:f>
        <x:v>3.5794</x:v>
      </x:c>
    </x:row>
    <x:row r="223">
      <x:c r="A223" s="21" t="n">
        <x:f>'Data Audit'!A192</x:f>
        <x:v>46099</x:v>
      </x:c>
      <x:c r="B223" s="22" t="n">
        <x:f>'Data Audit'!D192</x:f>
        <x:v>3.31</x:v>
      </x:c>
      <x:c r="C223" s="22" t="n">
        <x:f>'Data Audit'!E192</x:f>
        <x:v>3.4</x:v>
      </x:c>
      <x:c r="D223" s="22" t="n">
        <x:f>'Data Audit'!F192</x:f>
        <x:v>3.295</x:v>
      </x:c>
      <x:c r="E223" s="22" t="n">
        <x:f>'Data Audit'!G192</x:f>
        <x:v>3.39</x:v>
      </x:c>
      <x:c r="F223" s="22" t="n">
        <x:f>'Data Audit'!N192</x:f>
        <x:v>3.4794999999999994</x:v>
      </x:c>
      <x:c r="G223" s="22" t="n">
        <x:f>'Data Audit'!O192</x:f>
        <x:v>3.5766000000000004</x:v>
      </x:c>
    </x:row>
    <x:row r="224">
      <x:c r="A224" s="21" t="n">
        <x:f>'Data Audit'!A193</x:f>
        <x:v>46100</x:v>
      </x:c>
      <x:c r="B224" s="22" t="n">
        <x:f>'Data Audit'!D193</x:f>
        <x:v>3.38</x:v>
      </x:c>
      <x:c r="C224" s="22" t="n">
        <x:f>'Data Audit'!E193</x:f>
        <x:v>3.4</x:v>
      </x:c>
      <x:c r="D224" s="22" t="n">
        <x:f>'Data Audit'!F193</x:f>
        <x:v>3.28</x:v>
      </x:c>
      <x:c r="E224" s="22" t="n">
        <x:f>'Data Audit'!G193</x:f>
        <x:v>3.31</x:v>
      </x:c>
      <x:c r="F224" s="22" t="n">
        <x:f>'Data Audit'!N193</x:f>
        <x:v>3.4545000000000003</x:v>
      </x:c>
      <x:c r="G224" s="22" t="n">
        <x:f>'Data Audit'!O193</x:f>
        <x:v>3.5708</x:v>
      </x:c>
    </x:row>
    <x:row r="225">
      <x:c r="A225" s="21" t="n">
        <x:f>'Data Audit'!A194</x:f>
        <x:v>46101</x:v>
      </x:c>
      <x:c r="B225" s="22" t="n">
        <x:f>'Data Audit'!D194</x:f>
        <x:v>3.32</x:v>
      </x:c>
      <x:c r="C225" s="22" t="n">
        <x:f>'Data Audit'!E194</x:f>
        <x:v>3.34</x:v>
      </x:c>
      <x:c r="D225" s="22" t="n">
        <x:f>'Data Audit'!F194</x:f>
        <x:v>3.25</x:v>
      </x:c>
      <x:c r="E225" s="22" t="n">
        <x:f>'Data Audit'!G194</x:f>
        <x:v>3.26</x:v>
      </x:c>
      <x:c r="F225" s="22" t="n">
        <x:f>'Data Audit'!N194</x:f>
        <x:v>3.4330000000000007</x:v>
      </x:c>
      <x:c r="G225" s="22" t="n">
        <x:f>'Data Audit'!O194</x:f>
        <x:v>3.5638</x:v>
      </x:c>
    </x:row>
    <x:row r="226">
      <x:c r="A226" s="21" t="n">
        <x:f>'Data Audit'!A195</x:f>
        <x:v>46104</x:v>
      </x:c>
      <x:c r="B226" s="22" t="n">
        <x:f>'Data Audit'!D195</x:f>
        <x:v>3.22</x:v>
      </x:c>
      <x:c r="C226" s="22" t="n">
        <x:f>'Data Audit'!E195</x:f>
        <x:v>3.26</x:v>
      </x:c>
      <x:c r="D226" s="22" t="n">
        <x:f>'Data Audit'!F195</x:f>
        <x:v>3.19</x:v>
      </x:c>
      <x:c r="E226" s="22" t="n">
        <x:f>'Data Audit'!G195</x:f>
        <x:v>3.24</x:v>
      </x:c>
      <x:c r="F226" s="22" t="n">
        <x:f>'Data Audit'!N195</x:f>
        <x:v>3.4115</x:v>
      </x:c>
      <x:c r="G226" s="22" t="n">
        <x:f>'Data Audit'!O195</x:f>
        <x:v>3.5551999999999997</x:v>
      </x:c>
    </x:row>
    <x:row r="227">
      <x:c r="A227" s="21" t="n">
        <x:f>'Data Audit'!A196</x:f>
        <x:v>46105</x:v>
      </x:c>
      <x:c r="B227" s="22" t="n">
        <x:f>'Data Audit'!D196</x:f>
        <x:v>3.31</x:v>
      </x:c>
      <x:c r="C227" s="22" t="n">
        <x:f>'Data Audit'!E196</x:f>
        <x:v>3.32</x:v>
      </x:c>
      <x:c r="D227" s="22" t="n">
        <x:f>'Data Audit'!F196</x:f>
        <x:v>3.19</x:v>
      </x:c>
      <x:c r="E227" s="22" t="n">
        <x:f>'Data Audit'!G196</x:f>
        <x:v>3.2</x:v>
      </x:c>
      <x:c r="F227" s="22" t="n">
        <x:f>'Data Audit'!N196</x:f>
        <x:v>3.3890000000000002</x:v>
      </x:c>
      <x:c r="G227" s="22" t="n">
        <x:f>'Data Audit'!O196</x:f>
        <x:v>3.5441999999999996</x:v>
      </x:c>
    </x:row>
    <x:row r="228">
      <x:c r="A228" s="21" t="n">
        <x:f>'Data Audit'!A197</x:f>
        <x:v>46106</x:v>
      </x:c>
      <x:c r="B228" s="22" t="n">
        <x:f>'Data Audit'!D197</x:f>
        <x:v>3.24</x:v>
      </x:c>
      <x:c r="C228" s="22" t="n">
        <x:f>'Data Audit'!E197</x:f>
        <x:v>3.28</x:v>
      </x:c>
      <x:c r="D228" s="22" t="n">
        <x:f>'Data Audit'!F197</x:f>
        <x:v>3.22</x:v>
      </x:c>
      <x:c r="E228" s="22" t="n">
        <x:f>'Data Audit'!G197</x:f>
        <x:v>3.24</x:v>
      </x:c>
      <x:c r="F228" s="22" t="n">
        <x:f>'Data Audit'!N197</x:f>
        <x:v>3.3630000000000004</x:v>
      </x:c>
      <x:c r="G228" s="22" t="n">
        <x:f>'Data Audit'!O197</x:f>
        <x:v>3.5340000000000003</x:v>
      </x:c>
    </x:row>
    <x:row r="229">
      <x:c r="A229" s="21" t="n">
        <x:f>'Data Audit'!A198</x:f>
        <x:v>46107</x:v>
      </x:c>
      <x:c r="B229" s="22" t="n">
        <x:f>'Data Audit'!D198</x:f>
        <x:v>3.26</x:v>
      </x:c>
      <x:c r="C229" s="22" t="n">
        <x:f>'Data Audit'!E198</x:f>
        <x:v>3.26</x:v>
      </x:c>
      <x:c r="D229" s="22" t="n">
        <x:f>'Data Audit'!F198</x:f>
        <x:v>3.17</x:v>
      </x:c>
      <x:c r="E229" s="22" t="n">
        <x:f>'Data Audit'!G198</x:f>
        <x:v>3.19</x:v>
      </x:c>
      <x:c r="F229" s="22" t="n">
        <x:f>'Data Audit'!N198</x:f>
        <x:v>3.3455000000000004</x:v>
      </x:c>
      <x:c r="G229" s="22" t="n">
        <x:f>'Data Audit'!O198</x:f>
        <x:v>3.5228</x:v>
      </x:c>
    </x:row>
    <x:row r="230">
      <x:c r="A230" s="21" t="n">
        <x:f>'Data Audit'!A199</x:f>
        <x:v>46108</x:v>
      </x:c>
      <x:c r="B230" s="22" t="n">
        <x:f>'Data Audit'!D199</x:f>
        <x:v>3.17</x:v>
      </x:c>
      <x:c r="C230" s="22" t="n">
        <x:f>'Data Audit'!E199</x:f>
        <x:v>3.25</x:v>
      </x:c>
      <x:c r="D230" s="22" t="n">
        <x:f>'Data Audit'!F199</x:f>
        <x:v>3.17</x:v>
      </x:c>
      <x:c r="E230" s="22" t="n">
        <x:f>'Data Audit'!G199</x:f>
        <x:v>3.24</x:v>
      </x:c>
      <x:c r="F230" s="22" t="n">
        <x:f>'Data Audit'!N199</x:f>
        <x:v>3.3285000000000005</x:v>
      </x:c>
      <x:c r="G230" s="22" t="n">
        <x:f>'Data Audit'!O199</x:f>
        <x:v>3.5134000000000003</x:v>
      </x:c>
    </x:row>
    <x:row r="231">
      <x:c r="A231" s="21" t="n">
        <x:f>'Data Audit'!A200</x:f>
        <x:v>46111</x:v>
      </x:c>
      <x:c r="B231" s="22" t="n">
        <x:f>'Data Audit'!D200</x:f>
        <x:v>3.16</x:v>
      </x:c>
      <x:c r="C231" s="22" t="n">
        <x:f>'Data Audit'!E200</x:f>
        <x:v>3.22</x:v>
      </x:c>
      <x:c r="D231" s="22" t="n">
        <x:f>'Data Audit'!F200</x:f>
        <x:v>3.155</x:v>
      </x:c>
      <x:c r="E231" s="22" t="n">
        <x:f>'Data Audit'!G200</x:f>
        <x:v>3.21</x:v>
      </x:c>
      <x:c r="F231" s="22" t="n">
        <x:f>'Data Audit'!N200</x:f>
        <x:v>3.31</x:v>
      </x:c>
      <x:c r="G231" s="22" t="n">
        <x:f>'Data Audit'!O200</x:f>
        <x:v>3.5018000000000007</x:v>
      </x:c>
    </x:row>
    <x:row r="232">
      <x:c r="A232" s="21" t="n">
        <x:f>'Data Audit'!A201</x:f>
        <x:v>46112</x:v>
      </x:c>
      <x:c r="B232" s="22" t="n">
        <x:f>'Data Audit'!D201</x:f>
        <x:v>3.22</x:v>
      </x:c>
      <x:c r="C232" s="22" t="n">
        <x:f>'Data Audit'!E201</x:f>
        <x:v>3.29</x:v>
      </x:c>
      <x:c r="D232" s="22" t="n">
        <x:f>'Data Audit'!F201</x:f>
        <x:v>3.165</x:v>
      </x:c>
      <x:c r="E232" s="22" t="n">
        <x:f>'Data Audit'!G201</x:f>
        <x:v>3.26</x:v>
      </x:c>
      <x:c r="F232" s="22" t="n">
        <x:f>'Data Audit'!N201</x:f>
        <x:v>3.2935000000000003</x:v>
      </x:c>
      <x:c r="G232" s="22" t="n">
        <x:f>'Data Audit'!O201</x:f>
        <x:v>3.4906</x:v>
      </x:c>
    </x:row>
    <x:row r="233">
      <x:c r="A233" s="21" t="n">
        <x:f>'Data Audit'!A202</x:f>
        <x:v>46113</x:v>
      </x:c>
      <x:c r="B233" s="22" t="n">
        <x:f>'Data Audit'!D202</x:f>
        <x:v>3.31</x:v>
      </x:c>
      <x:c r="C233" s="22" t="n">
        <x:f>'Data Audit'!E202</x:f>
        <x:v>3.39</x:v>
      </x:c>
      <x:c r="D233" s="22" t="n">
        <x:f>'Data Audit'!F202</x:f>
        <x:v>3.31</x:v>
      </x:c>
      <x:c r="E233" s="22" t="n">
        <x:f>'Data Audit'!G202</x:f>
        <x:v>3.38</x:v>
      </x:c>
      <x:c r="F233" s="22" t="n">
        <x:f>'Data Audit'!N202</x:f>
        <x:v>3.2915</x:v>
      </x:c>
      <x:c r="G233" s="22" t="n">
        <x:f>'Data Audit'!O202</x:f>
        <x:v>3.4832000000000005</x:v>
      </x:c>
    </x:row>
    <x:row r="234">
      <x:c r="A234" s="21" t="n">
        <x:f>'Data Audit'!A203</x:f>
        <x:v>46114</x:v>
      </x:c>
      <x:c r="B234" s="22" t="n">
        <x:f>'Data Audit'!D203</x:f>
        <x:v>3.39</x:v>
      </x:c>
      <x:c r="C234" s="22" t="n">
        <x:f>'Data Audit'!E203</x:f>
        <x:v>3.42</x:v>
      </x:c>
      <x:c r="D234" s="22" t="n">
        <x:f>'Data Audit'!F203</x:f>
        <x:v>3.28</x:v>
      </x:c>
      <x:c r="E234" s="22" t="n">
        <x:f>'Data Audit'!G203</x:f>
        <x:v>3.29</x:v>
      </x:c>
      <x:c r="F234" s="22" t="n">
        <x:f>'Data Audit'!N203</x:f>
        <x:v>3.2855000000000003</x:v>
      </x:c>
      <x:c r="G234" s="22" t="n">
        <x:f>'Data Audit'!O203</x:f>
        <x:v>3.4758</x:v>
      </x:c>
    </x:row>
    <x:row r="235">
      <x:c r="A235" s="21" t="n">
        <x:f>'Data Audit'!A204</x:f>
        <x:v>46119</x:v>
      </x:c>
      <x:c r="B235" s="22" t="n">
        <x:f>'Data Audit'!D204</x:f>
        <x:v>3.35</x:v>
      </x:c>
      <x:c r="C235" s="22" t="n">
        <x:f>'Data Audit'!E204</x:f>
        <x:v>3.42</x:v>
      </x:c>
      <x:c r="D235" s="22" t="n">
        <x:f>'Data Audit'!F204</x:f>
        <x:v>3.32</x:v>
      </x:c>
      <x:c r="E235" s="22" t="n">
        <x:f>'Data Audit'!G204</x:f>
        <x:v>3.35</x:v>
      </x:c>
      <x:c r="F235" s="22" t="n">
        <x:f>'Data Audit'!N204</x:f>
        <x:v>3.281</x:v>
      </x:c>
      <x:c r="G235" s="22" t="n">
        <x:f>'Data Audit'!O204</x:f>
        <x:v>3.467599999999999</x:v>
      </x:c>
    </x:row>
    <x:row r="236">
      <x:c r="A236" s="21" t="n">
        <x:f>'Data Audit'!A205</x:f>
        <x:v>46120</x:v>
      </x:c>
      <x:c r="B236" s="22" t="n">
        <x:f>'Data Audit'!D205</x:f>
        <x:v>3.42</x:v>
      </x:c>
      <x:c r="C236" s="22" t="n">
        <x:f>'Data Audit'!E205</x:f>
        <x:v>3.495</x:v>
      </x:c>
      <x:c r="D236" s="22" t="n">
        <x:f>'Data Audit'!F205</x:f>
        <x:v>3.4</x:v>
      </x:c>
      <x:c r="E236" s="22" t="n">
        <x:f>'Data Audit'!G205</x:f>
        <x:v>3.46</x:v>
      </x:c>
      <x:c r="F236" s="22" t="n">
        <x:f>'Data Audit'!N205</x:f>
        <x:v>3.2885000000000004</x:v>
      </x:c>
      <x:c r="G236" s="22" t="n">
        <x:f>'Data Audit'!O205</x:f>
        <x:v>3.4618</x:v>
      </x:c>
    </x:row>
    <x:row r="237">
      <x:c r="A237" s="21" t="n">
        <x:f>'Data Audit'!A206</x:f>
        <x:v>46121</x:v>
      </x:c>
      <x:c r="B237" s="22" t="n">
        <x:f>'Data Audit'!D206</x:f>
        <x:v>3.46</x:v>
      </x:c>
      <x:c r="C237" s="22" t="n">
        <x:f>'Data Audit'!E206</x:f>
        <x:v>3.47</x:v>
      </x:c>
      <x:c r="D237" s="22" t="n">
        <x:f>'Data Audit'!F206</x:f>
        <x:v>3.36</x:v>
      </x:c>
      <x:c r="E237" s="22" t="n">
        <x:f>'Data Audit'!G206</x:f>
        <x:v>3.4</x:v>
      </x:c>
      <x:c r="F237" s="22" t="n">
        <x:f>'Data Audit'!N206</x:f>
        <x:v>3.2910000000000004</x:v>
      </x:c>
      <x:c r="G237" s="22" t="n">
        <x:f>'Data Audit'!O206</x:f>
        <x:v>3.4542</x:v>
      </x:c>
    </x:row>
    <x:row r="238">
      <x:c r="A238" s="21" t="n">
        <x:f>'Data Audit'!A207</x:f>
        <x:v>46122</x:v>
      </x:c>
      <x:c r="B238" s="22" t="n">
        <x:f>'Data Audit'!D207</x:f>
        <x:v>3.4</x:v>
      </x:c>
      <x:c r="C238" s="22" t="n">
        <x:f>'Data Audit'!E207</x:f>
        <x:v>3.46</x:v>
      </x:c>
      <x:c r="D238" s="22" t="n">
        <x:f>'Data Audit'!F207</x:f>
        <x:v>3.38</x:v>
      </x:c>
      <x:c r="E238" s="22" t="n">
        <x:f>'Data Audit'!G207</x:f>
        <x:v>3.46</x:v>
      </x:c>
      <x:c r="F238" s="22" t="n">
        <x:f>'Data Audit'!N207</x:f>
        <x:v>3.2945</x:v>
      </x:c>
      <x:c r="G238" s="22" t="n">
        <x:f>'Data Audit'!O207</x:f>
        <x:v>3.4484000000000004</x:v>
      </x:c>
    </x:row>
    <x:row r="239">
      <x:c r="A239" s="21" t="n">
        <x:f>'Data Audit'!A208</x:f>
        <x:v>46125</x:v>
      </x:c>
      <x:c r="B239" s="22" t="n">
        <x:f>'Data Audit'!D208</x:f>
        <x:v>3.44</x:v>
      </x:c>
      <x:c r="C239" s="22" t="n">
        <x:f>'Data Audit'!E208</x:f>
        <x:v>3.48</x:v>
      </x:c>
      <x:c r="D239" s="22" t="n">
        <x:f>'Data Audit'!F208</x:f>
        <x:v>3.38</x:v>
      </x:c>
      <x:c r="E239" s="22" t="n">
        <x:f>'Data Audit'!G208</x:f>
        <x:v>3.42</x:v>
      </x:c>
      <x:c r="F239" s="22" t="n">
        <x:f>'Data Audit'!N208</x:f>
        <x:v>3.306</x:v>
      </x:c>
      <x:c r="G239" s="22" t="n">
        <x:f>'Data Audit'!O208</x:f>
        <x:v>3.4412000000000003</x:v>
      </x:c>
    </x:row>
    <x:row r="240">
      <x:c r="A240" s="21" t="n">
        <x:f>'Data Audit'!A209</x:f>
        <x:v>46126</x:v>
      </x:c>
      <x:c r="B240" s="22" t="n">
        <x:f>'Data Audit'!D209</x:f>
        <x:v>3.45</x:v>
      </x:c>
      <x:c r="C240" s="22" t="n">
        <x:f>'Data Audit'!E209</x:f>
        <x:v>3.49</x:v>
      </x:c>
      <x:c r="D240" s="22" t="n">
        <x:f>'Data Audit'!F209</x:f>
        <x:v>3.4</x:v>
      </x:c>
      <x:c r="E240" s="22" t="n">
        <x:f>'Data Audit'!G209</x:f>
        <x:v>3.42</x:v>
      </x:c>
      <x:c r="F240" s="22" t="n">
        <x:f>'Data Audit'!N209</x:f>
        <x:v>3.3135</x:v>
      </x:c>
      <x:c r="G240" s="22" t="n">
        <x:f>'Data Audit'!O209</x:f>
        <x:v>3.4347999999999996</x:v>
      </x:c>
    </x:row>
    <x:row r="241">
      <x:c r="A241" s="21" t="n">
        <x:f>'Data Audit'!A210</x:f>
        <x:v>46127</x:v>
      </x:c>
      <x:c r="B241" s="22" t="n">
        <x:f>'Data Audit'!D210</x:f>
        <x:v>3.48</x:v>
      </x:c>
      <x:c r="C241" s="22" t="n">
        <x:f>'Data Audit'!E210</x:f>
        <x:v>3.5</x:v>
      </x:c>
      <x:c r="D241" s="22" t="n">
        <x:f>'Data Audit'!F210</x:f>
        <x:v>3.39</x:v>
      </x:c>
      <x:c r="E241" s="22" t="n">
        <x:f>'Data Audit'!G210</x:f>
        <x:v>3.42</x:v>
      </x:c>
      <x:c r="F241" s="22" t="n">
        <x:f>'Data Audit'!N210</x:f>
        <x:v>3.321</x:v>
      </x:c>
      <x:c r="G241" s="22" t="n">
        <x:f>'Data Audit'!O210</x:f>
        <x:v>3.4293999999999993</x:v>
      </x:c>
    </x:row>
    <x:row r="242">
      <x:c r="A242" s="21" t="n">
        <x:f>'Data Audit'!A211</x:f>
        <x:v>46128</x:v>
      </x:c>
      <x:c r="B242" s="22" t="n">
        <x:f>'Data Audit'!D211</x:f>
        <x:v>3.45</x:v>
      </x:c>
      <x:c r="C242" s="22" t="n">
        <x:f>'Data Audit'!E211</x:f>
        <x:v>3.51</x:v>
      </x:c>
      <x:c r="D242" s="22" t="n">
        <x:f>'Data Audit'!F211</x:f>
        <x:v>3.42</x:v>
      </x:c>
      <x:c r="E242" s="22" t="n">
        <x:f>'Data Audit'!G211</x:f>
        <x:v>3.5</x:v>
      </x:c>
      <x:c r="F242" s="22" t="n">
        <x:f>'Data Audit'!N211</x:f>
        <x:v>3.3320000000000007</x:v>
      </x:c>
      <x:c r="G242" s="22" t="n">
        <x:f>'Data Audit'!O211</x:f>
        <x:v>3.426199999999999</x:v>
      </x:c>
    </x:row>
    <x:row r="243">
      <x:c r="A243" s="21" t="n">
        <x:f>'Data Audit'!A212</x:f>
        <x:v>46129</x:v>
      </x:c>
      <x:c r="B243" s="22" t="n">
        <x:f>'Data Audit'!D212</x:f>
        <x:v>3.54</x:v>
      </x:c>
      <x:c r="C243" s="22" t="n">
        <x:f>'Data Audit'!E212</x:f>
        <x:v>3.54</x:v>
      </x:c>
      <x:c r="D243" s="22" t="n">
        <x:f>'Data Audit'!F212</x:f>
        <x:v>3.45</x:v>
      </x:c>
      <x:c r="E243" s="22" t="n">
        <x:f>'Data Audit'!G212</x:f>
        <x:v>3.49</x:v>
      </x:c>
      <x:c r="F243" s="22" t="n">
        <x:f>'Data Audit'!N212</x:f>
        <x:v>3.3370000000000006</x:v>
      </x:c>
      <x:c r="G243" s="22" t="n">
        <x:f>'Data Audit'!O212</x:f>
        <x:v>3.4251999999999985</x:v>
      </x:c>
    </x:row>
    <x:row r="244">
      <x:c r="A244" s="21" t="n">
        <x:f>'Data Audit'!A213</x:f>
        <x:v>46132</x:v>
      </x:c>
      <x:c r="B244" s="22" t="n">
        <x:f>'Data Audit'!D213</x:f>
        <x:v>3.5</x:v>
      </x:c>
      <x:c r="C244" s="22" t="n">
        <x:f>'Data Audit'!E213</x:f>
        <x:v>3.51</x:v>
      </x:c>
      <x:c r="D244" s="22" t="n">
        <x:f>'Data Audit'!F213</x:f>
        <x:v>3.465</x:v>
      </x:c>
      <x:c r="E244" s="22" t="n">
        <x:f>'Data Audit'!G213</x:f>
        <x:v>3.48</x:v>
      </x:c>
      <x:c r="F244" s="22" t="n">
        <x:f>'Data Audit'!N213</x:f>
        <x:v>3.3455000000000004</x:v>
      </x:c>
      <x:c r="G244" s="22" t="n">
        <x:f>'Data Audit'!O213</x:f>
        <x:v>3.4233999999999987</x:v>
      </x:c>
    </x:row>
    <x:row r="245">
      <x:c r="A245" s="21" t="n">
        <x:f>'Data Audit'!A214</x:f>
        <x:v>46133</x:v>
      </x:c>
      <x:c r="B245" s="22" t="n">
        <x:f>'Data Audit'!D214</x:f>
        <x:v>3.5</x:v>
      </x:c>
      <x:c r="C245" s="22" t="n">
        <x:f>'Data Audit'!E214</x:f>
        <x:v>3.54</x:v>
      </x:c>
      <x:c r="D245" s="22" t="n">
        <x:f>'Data Audit'!F214</x:f>
        <x:v>3.49</x:v>
      </x:c>
      <x:c r="E245" s="22" t="n">
        <x:f>'Data Audit'!G214</x:f>
        <x:v>3.51</x:v>
      </x:c>
      <x:c r="F245" s="22" t="n">
        <x:f>'Data Audit'!N214</x:f>
        <x:v>3.3579999999999997</x:v>
      </x:c>
      <x:c r="G245" s="22" t="n">
        <x:f>'Data Audit'!O214</x:f>
        <x:v>3.4235999999999986</x:v>
      </x:c>
    </x:row>
    <x:row r="246">
      <x:c r="A246" s="21" t="n">
        <x:f>'Data Audit'!A215</x:f>
        <x:v>46134</x:v>
      </x:c>
      <x:c r="B246" s="22" t="n">
        <x:f>'Data Audit'!D215</x:f>
        <x:v>3.52</x:v>
      </x:c>
      <x:c r="C246" s="22" t="n">
        <x:f>'Data Audit'!E215</x:f>
        <x:v>3.52</x:v>
      </x:c>
      <x:c r="D246" s="22" t="n">
        <x:f>'Data Audit'!F215</x:f>
        <x:v>3.45</x:v>
      </x:c>
      <x:c r="E246" s="22" t="n">
        <x:f>'Data Audit'!G215</x:f>
        <x:v>3.49</x:v>
      </x:c>
      <x:c r="F246" s="22" t="n">
        <x:f>'Data Audit'!N215</x:f>
        <x:v>3.3705</x:v>
      </x:c>
      <x:c r="G246" s="22" t="n">
        <x:f>'Data Audit'!O215</x:f>
        <x:v>3.422999999999999</x:v>
      </x:c>
    </x:row>
    <x:row r="247">
      <x:c r="A247" s="21" t="n">
        <x:f>'Data Audit'!A216</x:f>
        <x:v>46135</x:v>
      </x:c>
      <x:c r="B247" s="22" t="n">
        <x:f>'Data Audit'!D216</x:f>
        <x:v>3.52</x:v>
      </x:c>
      <x:c r="C247" s="22" t="n">
        <x:f>'Data Audit'!E216</x:f>
        <x:v>3.54</x:v>
      </x:c>
      <x:c r="D247" s="22" t="n">
        <x:f>'Data Audit'!F216</x:f>
        <x:v>3.46</x:v>
      </x:c>
      <x:c r="E247" s="22" t="n">
        <x:f>'Data Audit'!G216</x:f>
        <x:v>3.51</x:v>
      </x:c>
      <x:c r="F247" s="22" t="n">
        <x:f>'Data Audit'!N216</x:f>
        <x:v>3.3860000000000006</x:v>
      </x:c>
      <x:c r="G247" s="22" t="n">
        <x:f>'Data Audit'!O216</x:f>
        <x:v>3.4223999999999988</x:v>
      </x:c>
    </x:row>
    <x:row r="248">
      <x:c r="A248" s="21" t="n">
        <x:f>'Data Audit'!A217</x:f>
        <x:v>46136</x:v>
      </x:c>
      <x:c r="B248" s="22" t="n">
        <x:f>'Data Audit'!D217</x:f>
        <x:v>3.54</x:v>
      </x:c>
      <x:c r="C248" s="22" t="n">
        <x:f>'Data Audit'!E217</x:f>
        <x:v>3.57</x:v>
      </x:c>
      <x:c r="D248" s="22" t="n">
        <x:f>'Data Audit'!F217</x:f>
        <x:v>3.47</x:v>
      </x:c>
      <x:c r="E248" s="22" t="n">
        <x:f>'Data Audit'!G217</x:f>
        <x:v>3.56</x:v>
      </x:c>
      <x:c r="F248" s="22" t="n">
        <x:f>'Data Audit'!N217</x:f>
        <x:v>3.402</x:v>
      </x:c>
      <x:c r="G248" s="22" t="n">
        <x:f>'Data Audit'!O217</x:f>
        <x:v>3.421399999999999</x:v>
      </x:c>
    </x:row>
    <x:row r="249">
      <x:c r="A249" s="21" t="n">
        <x:f>'Data Audit'!A218</x:f>
        <x:v>46139</x:v>
      </x:c>
      <x:c r="B249" s="22" t="n">
        <x:f>'Data Audit'!D218</x:f>
        <x:v>3.56</x:v>
      </x:c>
      <x:c r="C249" s="22" t="n">
        <x:f>'Data Audit'!E218</x:f>
        <x:v>3.6</x:v>
      </x:c>
      <x:c r="D249" s="22" t="n">
        <x:f>'Data Audit'!F218</x:f>
        <x:v>3.53</x:v>
      </x:c>
      <x:c r="E249" s="22" t="n">
        <x:f>'Data Audit'!G218</x:f>
        <x:v>3.59</x:v>
      </x:c>
      <x:c r="F249" s="22" t="n">
        <x:f>'Data Audit'!N218</x:f>
        <x:v>3.4219999999999997</x:v>
      </x:c>
      <x:c r="G249" s="22" t="n">
        <x:f>'Data Audit'!O218</x:f>
        <x:v>3.4215999999999984</x:v>
      </x:c>
    </x:row>
    <x:row r="250">
      <x:c r="A250" s="21" t="n">
        <x:f>'Data Audit'!A219</x:f>
        <x:v>46140</x:v>
      </x:c>
      <x:c r="B250" s="22" t="n">
        <x:f>'Data Audit'!D219</x:f>
        <x:v>3.61</x:v>
      </x:c>
      <x:c r="C250" s="22" t="n">
        <x:f>'Data Audit'!E219</x:f>
        <x:v>3.62</x:v>
      </x:c>
      <x:c r="D250" s="22" t="n">
        <x:f>'Data Audit'!F219</x:f>
        <x:v>3.55</x:v>
      </x:c>
      <x:c r="E250" s="22" t="n">
        <x:f>'Data Audit'!G219</x:f>
        <x:v>3.56</x:v>
      </x:c>
      <x:c r="F250" s="22" t="n">
        <x:f>'Data Audit'!N219</x:f>
        <x:v>3.438</x:v>
      </x:c>
      <x:c r="G250" s="22" t="n">
        <x:f>'Data Audit'!O219</x:f>
        <x:v>3.424399999999999</x:v>
      </x:c>
    </x:row>
    <x:row r="251">
      <x:c r="A251" s="21" t="n">
        <x:f>'Data Audit'!A220</x:f>
        <x:v>46141</x:v>
      </x:c>
      <x:c r="B251" s="22" t="n">
        <x:f>'Data Audit'!D220</x:f>
        <x:v>3.59</x:v>
      </x:c>
      <x:c r="C251" s="22" t="n">
        <x:f>'Data Audit'!E220</x:f>
        <x:v>3.65</x:v>
      </x:c>
      <x:c r="D251" s="22" t="n">
        <x:f>'Data Audit'!F220</x:f>
        <x:v>3.55</x:v>
      </x:c>
      <x:c r="E251" s="22" t="n">
        <x:f>'Data Audit'!G220</x:f>
        <x:v>3.61</x:v>
      </x:c>
      <x:c r="F251" s="22" t="n">
        <x:f>'Data Audit'!N220</x:f>
        <x:v>3.4579999999999997</x:v>
      </x:c>
      <x:c r="G251" s="22" t="n">
        <x:f>'Data Audit'!O220</x:f>
        <x:v>3.427999999999999</x:v>
      </x:c>
    </x:row>
    <x:row r="252">
      <x:c r="A252" s="21" t="n">
        <x:f>'Data Audit'!A221</x:f>
        <x:v>46142</x:v>
      </x:c>
      <x:c r="B252" s="22" t="n">
        <x:f>'Data Audit'!D221</x:f>
        <x:v>3.6</x:v>
      </x:c>
      <x:c r="C252" s="22" t="n">
        <x:f>'Data Audit'!E221</x:f>
        <x:v>3.68</x:v>
      </x:c>
      <x:c r="D252" s="22" t="n">
        <x:f>'Data Audit'!F221</x:f>
        <x:v>3.59</x:v>
      </x:c>
      <x:c r="E252" s="22" t="n">
        <x:f>'Data Audit'!G221</x:f>
        <x:v>3.63</x:v>
      </x:c>
      <x:c r="F252" s="22" t="n">
        <x:f>'Data Audit'!N221</x:f>
        <x:v>3.4765</x:v>
      </x:c>
      <x:c r="G252" s="22" t="n">
        <x:f>'Data Audit'!O221</x:f>
        <x:v>3.4329999999999994</x:v>
      </x:c>
    </x:row>
    <x:row r="253">
      <x:c r="A253" s="21" t="n">
        <x:f>'Data Audit'!A222</x:f>
        <x:v>46143</x:v>
      </x:c>
      <x:c r="B253" s="22" t="n">
        <x:f>'Data Audit'!D222</x:f>
        <x:v>3.67</x:v>
      </x:c>
      <x:c r="C253" s="22" t="n">
        <x:f>'Data Audit'!E222</x:f>
        <x:v>3.73</x:v>
      </x:c>
      <x:c r="D253" s="22" t="n">
        <x:f>'Data Audit'!F222</x:f>
        <x:v>3.65</x:v>
      </x:c>
      <x:c r="E253" s="22" t="n">
        <x:f>'Data Audit'!G222</x:f>
        <x:v>3.73</x:v>
      </x:c>
      <x:c r="F253" s="22" t="n">
        <x:f>'Data Audit'!N222</x:f>
        <x:v>3.4940000000000007</x:v>
      </x:c>
      <x:c r="G253" s="22" t="n">
        <x:f>'Data Audit'!O222</x:f>
        <x:v>3.4399999999999995</x:v>
      </x:c>
    </x:row>
    <x:row r="254">
      <x:c r="A254" s="21" t="n">
        <x:f>'Data Audit'!A223</x:f>
        <x:v>46146</x:v>
      </x:c>
      <x:c r="B254" s="22" t="n">
        <x:f>'Data Audit'!D223</x:f>
        <x:v>3.72</x:v>
      </x:c>
      <x:c r="C254" s="22" t="n">
        <x:f>'Data Audit'!E223</x:f>
        <x:v>3.73</x:v>
      </x:c>
      <x:c r="D254" s="22" t="n">
        <x:f>'Data Audit'!F223</x:f>
        <x:v>3.68</x:v>
      </x:c>
      <x:c r="E254" s="22" t="n">
        <x:f>'Data Audit'!G223</x:f>
        <x:v>3.68</x:v>
      </x:c>
      <x:c r="F254" s="22" t="n">
        <x:f>'Data Audit'!N223</x:f>
        <x:v>3.5135000000000005</x:v>
      </x:c>
      <x:c r="G254" s="22" t="n">
        <x:f>'Data Audit'!O223</x:f>
        <x:v>3.4373999999999993</x:v>
      </x:c>
    </x:row>
    <x:row r="255">
      <x:c r="A255" s="21" t="n">
        <x:f>'Data Audit'!A224</x:f>
        <x:v>46147</x:v>
      </x:c>
      <x:c r="B255" s="22" t="n">
        <x:f>'Data Audit'!D224</x:f>
        <x:v>3.69</x:v>
      </x:c>
      <x:c r="C255" s="22" t="n">
        <x:f>'Data Audit'!E224</x:f>
        <x:v>3.75</x:v>
      </x:c>
      <x:c r="D255" s="22" t="n">
        <x:f>'Data Audit'!F224</x:f>
        <x:v>3.69</x:v>
      </x:c>
      <x:c r="E255" s="22" t="n">
        <x:f>'Data Audit'!G224</x:f>
        <x:v>3.73</x:v>
      </x:c>
      <x:c r="F255" s="22" t="n">
        <x:f>'Data Audit'!N224</x:f>
        <x:v>3.532500000000001</x:v>
      </x:c>
      <x:c r="G255" s="22" t="n">
        <x:f>'Data Audit'!O224</x:f>
        <x:v>3.4381999999999993</x:v>
      </x:c>
    </x:row>
    <x:row r="256">
      <x:c r="A256" s="21" t="n">
        <x:f>'Data Audit'!A225</x:f>
        <x:v>46148</x:v>
      </x:c>
      <x:c r="B256" s="22" t="n">
        <x:f>'Data Audit'!D225</x:f>
        <x:v>3.72</x:v>
      </x:c>
      <x:c r="C256" s="22" t="n">
        <x:f>'Data Audit'!E225</x:f>
        <x:v>3.84</x:v>
      </x:c>
      <x:c r="D256" s="22" t="n">
        <x:f>'Data Audit'!F225</x:f>
        <x:v>3.72</x:v>
      </x:c>
      <x:c r="E256" s="22" t="n">
        <x:f>'Data Audit'!G225</x:f>
        <x:v>3.83</x:v>
      </x:c>
      <x:c r="F256" s="22" t="n">
        <x:f>'Data Audit'!N225</x:f>
        <x:v>3.5509999999999997</x:v>
      </x:c>
      <x:c r="G256" s="22" t="n">
        <x:f>'Data Audit'!O225</x:f>
        <x:v>3.4414</x:v>
      </x:c>
    </x:row>
    <x:row r="257">
      <x:c r="A257" s="21" t="n">
        <x:f>'Data Audit'!A226</x:f>
        <x:v>46149</x:v>
      </x:c>
      <x:c r="B257" s="22" t="n">
        <x:f>'Data Audit'!D226</x:f>
        <x:v>3.85</x:v>
      </x:c>
      <x:c r="C257" s="22" t="n">
        <x:f>'Data Audit'!E226</x:f>
        <x:v>3.91</x:v>
      </x:c>
      <x:c r="D257" s="22" t="n">
        <x:f>'Data Audit'!F226</x:f>
        <x:v>3.83</x:v>
      </x:c>
      <x:c r="E257" s="22" t="n">
        <x:f>'Data Audit'!G226</x:f>
        <x:v>3.83</x:v>
      </x:c>
      <x:c r="F257" s="22" t="n">
        <x:f>'Data Audit'!N226</x:f>
        <x:v>3.5725000000000002</x:v>
      </x:c>
      <x:c r="G257" s="22" t="n">
        <x:f>'Data Audit'!O226</x:f>
        <x:v>3.445</x:v>
      </x:c>
    </x:row>
    <x:row r="258">
      <x:c r="A258" s="21" t="n">
        <x:f>'Data Audit'!A227</x:f>
        <x:v>46150</x:v>
      </x:c>
      <x:c r="B258" s="22" t="n">
        <x:f>'Data Audit'!D227</x:f>
        <x:v>3.8</x:v>
      </x:c>
      <x:c r="C258" s="22" t="n">
        <x:f>'Data Audit'!E227</x:f>
        <x:v>3.88</x:v>
      </x:c>
      <x:c r="D258" s="22" t="n">
        <x:f>'Data Audit'!F227</x:f>
        <x:v>3.73</x:v>
      </x:c>
      <x:c r="E258" s="22" t="n">
        <x:f>'Data Audit'!G227</x:f>
        <x:v>3.74</x:v>
      </x:c>
      <x:c r="F258" s="22" t="n">
        <x:f>'Data Audit'!N227</x:f>
        <x:v>3.5864999999999996</x:v>
      </x:c>
      <x:c r="G258" s="22" t="n">
        <x:f>'Data Audit'!O227</x:f>
        <x:v>3.4446000000000003</x:v>
      </x:c>
    </x:row>
    <x:row r="259">
      <x:c r="A259" s="21" t="n">
        <x:f>'Data Audit'!A228</x:f>
        <x:v>46153</x:v>
      </x:c>
      <x:c r="B259" s="22" t="n">
        <x:f>'Data Audit'!D228</x:f>
        <x:v>3.74</x:v>
      </x:c>
      <x:c r="C259" s="22" t="n">
        <x:f>'Data Audit'!E228</x:f>
        <x:v>3.84</x:v>
      </x:c>
      <x:c r="D259" s="22" t="n">
        <x:f>'Data Audit'!F228</x:f>
        <x:v>3.73</x:v>
      </x:c>
      <x:c r="E259" s="22" t="n">
        <x:f>'Data Audit'!G228</x:f>
        <x:v>3.77</x:v>
      </x:c>
      <x:c r="F259" s="22" t="n">
        <x:f>'Data Audit'!N228</x:f>
        <x:v>3.603999999999999</x:v>
      </x:c>
      <x:c r="G259" s="22" t="n">
        <x:f>'Data Audit'!O228</x:f>
        <x:v>3.4492000000000007</x:v>
      </x:c>
    </x:row>
    <x:row r="260">
      <x:c r="A260" s="21" t="n">
        <x:f>'Data Audit'!A229</x:f>
        <x:v>46154</x:v>
      </x:c>
      <x:c r="B260" s="22" t="n">
        <x:f>'Data Audit'!D229</x:f>
        <x:v>3.77</x:v>
      </x:c>
      <x:c r="C260" s="22" t="n">
        <x:f>'Data Audit'!E229</x:f>
        <x:v>3.77</x:v>
      </x:c>
      <x:c r="D260" s="22" t="n">
        <x:f>'Data Audit'!F229</x:f>
        <x:v>3.58</x:v>
      </x:c>
      <x:c r="E260" s="22" t="n">
        <x:f>'Data Audit'!G229</x:f>
        <x:v>3.58</x:v>
      </x:c>
      <x:c r="F260" s="22" t="n">
        <x:f>'Data Audit'!N229</x:f>
        <x:v>3.611999999999999</x:v>
      </x:c>
      <x:c r="G260" s="22" t="n">
        <x:f>'Data Audit'!O229</x:f>
        <x:v>3.449200000000001</x:v>
      </x:c>
    </x:row>
    <x:row r="261">
      <x:c r="A261" s="21" t="n">
        <x:f>'Data Audit'!A230</x:f>
        <x:v>46155</x:v>
      </x:c>
      <x:c r="B261" s="22" t="n">
        <x:f>'Data Audit'!D230</x:f>
        <x:v>3.56</x:v>
      </x:c>
      <x:c r="C261" s="22" t="n">
        <x:f>'Data Audit'!E230</x:f>
        <x:v>3.59</x:v>
      </x:c>
      <x:c r="D261" s="22" t="n">
        <x:f>'Data Audit'!F230</x:f>
        <x:v>3.5</x:v>
      </x:c>
      <x:c r="E261" s="22" t="n">
        <x:f>'Data Audit'!G230</x:f>
        <x:v>3.55</x:v>
      </x:c>
      <x:c r="F261" s="22" t="n">
        <x:f>'Data Audit'!N230</x:f>
        <x:v>3.6184999999999996</x:v>
      </x:c>
      <x:c r="G261" s="22" t="n">
        <x:f>'Data Audit'!O230</x:f>
        <x:v>3.448600000000001</x:v>
      </x:c>
    </x:row>
    <x:row r="262">
      <x:c r="A262" s="21" t="n">
        <x:f>'Data Audit'!A231</x:f>
        <x:v>46156</x:v>
      </x:c>
      <x:c r="B262" s="22" t="n">
        <x:f>'Data Audit'!D231</x:f>
        <x:v>3.55</x:v>
      </x:c>
      <x:c r="C262" s="22" t="n">
        <x:f>'Data Audit'!E231</x:f>
        <x:v>3.55</x:v>
      </x:c>
      <x:c r="D262" s="22" t="n">
        <x:f>'Data Audit'!F231</x:f>
        <x:v>3.44</x:v>
      </x:c>
      <x:c r="E262" s="22" t="n">
        <x:f>'Data Audit'!G231</x:f>
        <x:v>3.47</x:v>
      </x:c>
      <x:c r="F262" s="22" t="n">
        <x:f>'Data Audit'!N231</x:f>
        <x:v>3.6169999999999995</x:v>
      </x:c>
      <x:c r="G262" s="22" t="n">
        <x:f>'Data Audit'!O231</x:f>
        <x:v>3.446200000000001</x:v>
      </x:c>
    </x:row>
    <x:row r="263">
      <x:c r="A263" s="21" t="n">
        <x:f>'Data Audit'!A232</x:f>
        <x:v>46157</x:v>
      </x:c>
      <x:c r="B263" s="22" t="n">
        <x:f>'Data Audit'!D232</x:f>
        <x:v>3.47</x:v>
      </x:c>
      <x:c r="C263" s="22" t="n">
        <x:f>'Data Audit'!E232</x:f>
        <x:v>3.55</x:v>
      </x:c>
      <x:c r="D263" s="22" t="n">
        <x:f>'Data Audit'!F232</x:f>
        <x:v>3.45</x:v>
      </x:c>
      <x:c r="E263" s="22" t="n">
        <x:f>'Data Audit'!G232</x:f>
        <x:v>3.52</x:v>
      </x:c>
      <x:c r="F263" s="22" t="n">
        <x:f>'Data Audit'!N232</x:f>
        <x:v>3.6184999999999996</x:v>
      </x:c>
      <x:c r="G263" s="22" t="n">
        <x:f>'Data Audit'!O232</x:f>
        <x:v>3.4482000000000017</x:v>
      </x:c>
    </x:row>
    <x:row r="264">
      <x:c r="A264" s="21" t="n">
        <x:f>'Data Audit'!A233</x:f>
        <x:v>46160</x:v>
      </x:c>
      <x:c r="B264" s="22" t="n">
        <x:f>'Data Audit'!D233</x:f>
        <x:v>3.53</x:v>
      </x:c>
      <x:c r="C264" s="22" t="n">
        <x:f>'Data Audit'!E233</x:f>
        <x:v>3.55</x:v>
      </x:c>
      <x:c r="D264" s="22" t="n">
        <x:f>'Data Audit'!F233</x:f>
        <x:v>3.47</x:v>
      </x:c>
      <x:c r="E264" s="22" t="n">
        <x:f>'Data Audit'!G233</x:f>
        <x:v>3.53</x:v>
      </x:c>
      <x:c r="F264" s="22" t="n">
        <x:f>'Data Audit'!N233</x:f>
        <x:v>3.6209999999999996</x:v>
      </x:c>
      <x:c r="G264" s="22" t="n">
        <x:f>'Data Audit'!O233</x:f>
        <x:v>3.450600000000002</x:v>
      </x:c>
    </x:row>
    <x:row r="265">
      <x:c r="A265" s="21" t="n">
        <x:f>'Data Audit'!A234</x:f>
        <x:v>46161</x:v>
      </x:c>
      <x:c r="B265" s="22" t="n">
        <x:f>'Data Audit'!D234</x:f>
        <x:v>3.54</x:v>
      </x:c>
      <x:c r="C265" s="22" t="n">
        <x:f>'Data Audit'!E234</x:f>
        <x:v>3.65</x:v>
      </x:c>
      <x:c r="D265" s="22" t="n">
        <x:f>'Data Audit'!F234</x:f>
        <x:v>3.53</x:v>
      </x:c>
      <x:c r="E265" s="22" t="n">
        <x:f>'Data Audit'!G234</x:f>
        <x:v>3.63</x:v>
      </x:c>
      <x:c r="F265" s="22" t="n">
        <x:f>'Data Audit'!N234</x:f>
        <x:v>3.627</x:v>
      </x:c>
      <x:c r="G265" s="22" t="n">
        <x:f>'Data Audit'!O234</x:f>
        <x:v>3.4544000000000015</x:v>
      </x:c>
    </x:row>
    <x:row r="266">
      <x:c r="A266" s="21" t="n">
        <x:f>'Data Audit'!A235</x:f>
        <x:v>46162</x:v>
      </x:c>
      <x:c r="B266" s="22" t="n">
        <x:f>'Data Audit'!D235</x:f>
        <x:v>3.63</x:v>
      </x:c>
      <x:c r="C266" s="22" t="n">
        <x:f>'Data Audit'!E235</x:f>
        <x:v>3.68</x:v>
      </x:c>
      <x:c r="D266" s="22" t="n">
        <x:f>'Data Audit'!F235</x:f>
        <x:v>3.62</x:v>
      </x:c>
      <x:c r="E266" s="22" t="n">
        <x:f>'Data Audit'!G235</x:f>
        <x:v>3.62</x:v>
      </x:c>
      <x:c r="F266" s="22" t="n">
        <x:f>'Data Audit'!N235</x:f>
        <x:v>3.6335</x:v>
      </x:c>
      <x:c r="G266" s="22" t="n">
        <x:f>'Data Audit'!O235</x:f>
        <x:v>3.4606000000000017</x:v>
      </x:c>
    </x:row>
    <x:row r="267">
      <x:c r="A267" s="21" t="n">
        <x:f>'Data Audit'!A236</x:f>
        <x:v>46163</x:v>
      </x:c>
      <x:c r="B267" s="22" t="n">
        <x:f>'Data Audit'!D236</x:f>
        <x:v>3.65</x:v>
      </x:c>
      <x:c r="C267" s="22" t="n">
        <x:f>'Data Audit'!E236</x:f>
        <x:v>3.76</x:v>
      </x:c>
      <x:c r="D267" s="22" t="n">
        <x:f>'Data Audit'!F236</x:f>
        <x:v>3.65</x:v>
      </x:c>
      <x:c r="E267" s="22" t="n">
        <x:f>'Data Audit'!G236</x:f>
        <x:v>3.76</x:v>
      </x:c>
      <x:c r="F267" s="22" t="n">
        <x:f>'Data Audit'!N236</x:f>
        <x:v>3.646000000000001</x:v>
      </x:c>
      <x:c r="G267" s="22" t="n">
        <x:f>'Data Audit'!O236</x:f>
        <x:v>3.4688000000000017</x:v>
      </x:c>
    </x:row>
    <x:row r="268">
      <x:c r="A268" s="21" t="n">
        <x:f>'Data Audit'!A237</x:f>
        <x:v>46164</x:v>
      </x:c>
      <x:c r="B268" s="22" t="n">
        <x:f>'Data Audit'!D237</x:f>
        <x:v>3.75</x:v>
      </x:c>
      <x:c r="C268" s="22" t="n">
        <x:f>'Data Audit'!E237</x:f>
        <x:v>3.83</x:v>
      </x:c>
      <x:c r="D268" s="22" t="n">
        <x:f>'Data Audit'!F237</x:f>
        <x:v>3.73</x:v>
      </x:c>
      <x:c r="E268" s="22" t="n">
        <x:f>'Data Audit'!G237</x:f>
        <x:v>3.81</x:v>
      </x:c>
      <x:c r="F268" s="22" t="n">
        <x:f>'Data Audit'!N237</x:f>
        <x:v>3.658500000000001</x:v>
      </x:c>
      <x:c r="G268" s="22" t="n">
        <x:f>'Data Audit'!O237</x:f>
        <x:v>3.477200000000002</x:v>
      </x:c>
    </x:row>
    <x:row r="269">
      <x:c r="A269" s="21" t="n">
        <x:f>'Data Audit'!A238</x:f>
        <x:v>46167</x:v>
      </x:c>
      <x:c r="B269" s="22" t="n">
        <x:f>'Data Audit'!D238</x:f>
        <x:v>3.81</x:v>
      </x:c>
      <x:c r="C269" s="22" t="n">
        <x:f>'Data Audit'!E238</x:f>
        <x:v>3.87</x:v>
      </x:c>
      <x:c r="D269" s="22" t="n">
        <x:f>'Data Audit'!F238</x:f>
        <x:v>3.78</x:v>
      </x:c>
      <x:c r="E269" s="22" t="n">
        <x:f>'Data Audit'!G238</x:f>
        <x:v>3.86</x:v>
      </x:c>
      <x:c r="F269" s="22" t="n">
        <x:f>'Data Audit'!N238</x:f>
        <x:v>3.6720000000000006</x:v>
      </x:c>
      <x:c r="G269" s="22" t="n">
        <x:f>'Data Audit'!O238</x:f>
        <x:v>3.490600000000002</x:v>
      </x:c>
    </x:row>
    <x:row r="270">
      <x:c r="A270" s="21" t="n">
        <x:f>'Data Audit'!A239</x:f>
        <x:v>46168</x:v>
      </x:c>
      <x:c r="B270" s="22" t="n">
        <x:f>'Data Audit'!D239</x:f>
        <x:v>3.86</x:v>
      </x:c>
      <x:c r="C270" s="22" t="n">
        <x:f>'Data Audit'!E239</x:f>
        <x:v>3.87</x:v>
      </x:c>
      <x:c r="D270" s="22" t="n">
        <x:f>'Data Audit'!F239</x:f>
        <x:v>3.8</x:v>
      </x:c>
      <x:c r="E270" s="22" t="n">
        <x:f>'Data Audit'!G239</x:f>
        <x:v>3.81</x:v>
      </x:c>
      <x:c r="F270" s="22" t="n">
        <x:f>'Data Audit'!N239</x:f>
        <x:v>3.6845</x:v>
      </x:c>
      <x:c r="G270" s="22" t="n">
        <x:f>'Data Audit'!O239</x:f>
        <x:v>3.5014000000000016</x:v>
      </x:c>
    </x:row>
    <x:row r="271">
      <x:c r="A271" s="21" t="n">
        <x:f>'Data Audit'!A240</x:f>
        <x:v>46169</x:v>
      </x:c>
      <x:c r="B271" s="22" t="n">
        <x:f>'Data Audit'!D240</x:f>
        <x:v>3.82</x:v>
      </x:c>
      <x:c r="C271" s="22" t="n">
        <x:f>'Data Audit'!E240</x:f>
        <x:v>3.865</x:v>
      </x:c>
      <x:c r="D271" s="22" t="n">
        <x:f>'Data Audit'!F240</x:f>
        <x:v>3.8</x:v>
      </x:c>
      <x:c r="E271" s="22" t="n">
        <x:f>'Data Audit'!G240</x:f>
        <x:v>3.86</x:v>
      </x:c>
      <x:c r="F271" s="22" t="n">
        <x:f>'Data Audit'!N240</x:f>
        <x:v>3.6970000000000005</x:v>
      </x:c>
      <x:c r="G271" s="22" t="n">
        <x:f>'Data Audit'!O240</x:f>
        <x:v>3.5132000000000017</x:v>
      </x:c>
    </x:row>
    <x:row r="272">
      <x:c r="A272" s="21" t="n">
        <x:f>'Data Audit'!A241</x:f>
        <x:v>46170</x:v>
      </x:c>
      <x:c r="B272" s="22" t="n">
        <x:f>'Data Audit'!D241</x:f>
        <x:v>3.86</x:v>
      </x:c>
      <x:c r="C272" s="22" t="n">
        <x:f>'Data Audit'!E241</x:f>
        <x:v>3.86</x:v>
      </x:c>
      <x:c r="D272" s="22" t="n">
        <x:f>'Data Audit'!F241</x:f>
        <x:v>3.8</x:v>
      </x:c>
      <x:c r="E272" s="22" t="n">
        <x:f>'Data Audit'!G241</x:f>
        <x:v>3.81</x:v>
      </x:c>
      <x:c r="F272" s="22" t="n">
        <x:f>'Data Audit'!N241</x:f>
        <x:v>3.7060000000000004</x:v>
      </x:c>
      <x:c r="G272" s="22" t="n">
        <x:f>'Data Audit'!O241</x:f>
        <x:v>3.523800000000002</x:v>
      </x:c>
    </x:row>
    <x:row r="273">
      <x:c r="A273" s="21" t="n">
        <x:f>'Data Audit'!A242</x:f>
        <x:v>46171</x:v>
      </x:c>
      <x:c r="B273" s="22" t="n">
        <x:f>'Data Audit'!D242</x:f>
        <x:v>3.86</x:v>
      </x:c>
      <x:c r="C273" s="22" t="n">
        <x:f>'Data Audit'!E242</x:f>
        <x:v>3.865</x:v>
      </x:c>
      <x:c r="D273" s="22" t="n">
        <x:f>'Data Audit'!F242</x:f>
        <x:v>3.78</x:v>
      </x:c>
      <x:c r="E273" s="22" t="n">
        <x:f>'Data Audit'!G242</x:f>
        <x:v>3.78</x:v>
      </x:c>
      <x:c r="F273" s="22" t="n">
        <x:f>'Data Audit'!N242</x:f>
        <x:v>3.708500000000001</x:v>
      </x:c>
      <x:c r="G273" s="22" t="n">
        <x:f>'Data Audit'!O242</x:f>
        <x:v>3.5316000000000014</x:v>
      </x:c>
    </x:row>
    <x:row r="274">
      <x:c r="A274" s="21" t="n">
        <x:f>'Data Audit'!A243</x:f>
        <x:v>46174</x:v>
      </x:c>
      <x:c r="B274" s="22" t="n">
        <x:f>'Data Audit'!D243</x:f>
        <x:v>3.79</x:v>
      </x:c>
      <x:c r="C274" s="22" t="n">
        <x:f>'Data Audit'!E243</x:f>
        <x:v>3.85</x:v>
      </x:c>
      <x:c r="D274" s="22" t="n">
        <x:f>'Data Audit'!F243</x:f>
        <x:v>3.77</x:v>
      </x:c>
      <x:c r="E274" s="22" t="n">
        <x:f>'Data Audit'!G243</x:f>
        <x:v>3.85</x:v>
      </x:c>
      <x:c r="F274" s="22" t="n">
        <x:f>'Data Audit'!N243</x:f>
        <x:v>3.717</x:v>
      </x:c>
      <x:c r="G274" s="22" t="n">
        <x:f>'Data Audit'!O243</x:f>
        <x:v>3.542400000000001</x:v>
      </x:c>
    </x:row>
    <x:row r="275">
      <x:c r="A275" s="21" t="n">
        <x:f>'Data Audit'!A244</x:f>
        <x:v>46175</x:v>
      </x:c>
      <x:c r="B275" s="22" t="n">
        <x:f>'Data Audit'!D244</x:f>
        <x:v>3.8</x:v>
      </x:c>
      <x:c r="C275" s="22" t="n">
        <x:f>'Data Audit'!E244</x:f>
        <x:v>3.93</x:v>
      </x:c>
      <x:c r="D275" s="22" t="n">
        <x:f>'Data Audit'!F244</x:f>
        <x:v>3.725</x:v>
      </x:c>
      <x:c r="E275" s="22" t="n">
        <x:f>'Data Audit'!G244</x:f>
        <x:v>3.88</x:v>
      </x:c>
      <x:c r="F275" s="22" t="n">
        <x:f>'Data Audit'!N244</x:f>
        <x:v>3.7245</x:v>
      </x:c>
      <x:c r="G275" s="22" t="n">
        <x:f>'Data Audit'!O244</x:f>
        <x:v>3.5548000000000006</x:v>
      </x:c>
    </x:row>
    <x:row r="276">
      <x:c r="A276" s="21" t="n">
        <x:f>'Data Audit'!A245</x:f>
        <x:v>46176</x:v>
      </x:c>
      <x:c r="B276" s="22" t="n">
        <x:f>'Data Audit'!D245</x:f>
        <x:v>3.85</x:v>
      </x:c>
      <x:c r="C276" s="22" t="n">
        <x:f>'Data Audit'!E245</x:f>
        <x:v>3.9</x:v>
      </x:c>
      <x:c r="D276" s="22" t="n">
        <x:f>'Data Audit'!F245</x:f>
        <x:v>3.76</x:v>
      </x:c>
      <x:c r="E276" s="22" t="n">
        <x:f>'Data Audit'!G245</x:f>
        <x:v>3.89</x:v>
      </x:c>
      <x:c r="F276" s="22" t="n">
        <x:f>'Data Audit'!N245</x:f>
        <x:v>3.7275</x:v>
      </x:c>
      <x:c r="G276" s="22" t="n">
        <x:f>'Data Audit'!O245</x:f>
        <x:v>3.5678</x:v>
      </x:c>
    </x:row>
    <x:row r="277">
      <x:c r="A277" s="21" t="n">
        <x:f>'Data Audit'!A246</x:f>
        <x:v>46177</x:v>
      </x:c>
      <x:c r="B277" s="22" t="n">
        <x:f>'Data Audit'!D246</x:f>
        <x:v>3.88</x:v>
      </x:c>
      <x:c r="C277" s="22" t="n">
        <x:f>'Data Audit'!E246</x:f>
        <x:v>3.97</x:v>
      </x:c>
      <x:c r="D277" s="22" t="n">
        <x:f>'Data Audit'!F246</x:f>
        <x:v>3.87</x:v>
      </x:c>
      <x:c r="E277" s="22" t="n">
        <x:f>'Data Audit'!G246</x:f>
        <x:v>3.96</x:v>
      </x:c>
      <x:c r="F277" s="22" t="n">
        <x:f>'Data Audit'!N246</x:f>
        <x:v>3.7339999999999995</x:v>
      </x:c>
      <x:c r="G277" s="22" t="n">
        <x:f>'Data Audit'!O246</x:f>
        <x:v>3.583</x:v>
      </x:c>
    </x:row>
    <x:row r="278">
      <x:c r="A278" s="21" t="n">
        <x:f>'Data Audit'!A247</x:f>
        <x:v>46178</x:v>
      </x:c>
      <x:c r="B278" s="22" t="n">
        <x:f>'Data Audit'!D247</x:f>
        <x:v>4</x:v>
      </x:c>
      <x:c r="C278" s="22" t="n">
        <x:f>'Data Audit'!E247</x:f>
        <x:v>4.07</x:v>
      </x:c>
      <x:c r="D278" s="22" t="n">
        <x:f>'Data Audit'!F247</x:f>
        <x:v>3.97</x:v>
      </x:c>
      <x:c r="E278" s="22" t="n">
        <x:f>'Data Audit'!G247</x:f>
        <x:v>4.04</x:v>
      </x:c>
      <x:c r="F278" s="22" t="n">
        <x:f>'Data Audit'!N247</x:f>
        <x:v>3.749</x:v>
      </x:c>
      <x:c r="G278" s="22" t="n">
        <x:f>'Data Audit'!O247</x:f>
        <x:v>3.599</x:v>
      </x:c>
    </x:row>
    <x:row r="279">
      <x:c r="A279" s="21" t="n">
        <x:f>'Data Audit'!A248</x:f>
        <x:v>46182</x:v>
      </x:c>
      <x:c r="B279" s="22" t="n">
        <x:f>'Data Audit'!D248</x:f>
        <x:v>4</x:v>
      </x:c>
      <x:c r="C279" s="22" t="n">
        <x:f>'Data Audit'!E248</x:f>
        <x:v>4.11</x:v>
      </x:c>
      <x:c r="D279" s="22" t="n">
        <x:f>'Data Audit'!F248</x:f>
        <x:v>3.92</x:v>
      </x:c>
      <x:c r="E279" s="22" t="n">
        <x:f>'Data Audit'!G248</x:f>
        <x:v>4.02</x:v>
      </x:c>
      <x:c r="F279" s="22" t="n">
        <x:f>'Data Audit'!N248</x:f>
        <x:v>3.7615000000000003</x:v>
      </x:c>
      <x:c r="G279" s="22" t="n">
        <x:f>'Data Audit'!O248</x:f>
        <x:v>3.6156</x:v>
      </x:c>
    </x:row>
    <x:row r="280">
      <x:c r="A280" s="21" t="n">
        <x:f>'Data Audit'!A249</x:f>
        <x:v>46183</x:v>
      </x:c>
      <x:c r="B280" s="22" t="n">
        <x:f>'Data Audit'!D249</x:f>
        <x:v>4.07</x:v>
      </x:c>
      <x:c r="C280" s="22" t="n">
        <x:f>'Data Audit'!E249</x:f>
        <x:v>4.17</x:v>
      </x:c>
      <x:c r="D280" s="22" t="n">
        <x:f>'Data Audit'!F249</x:f>
        <x:v>4.02</x:v>
      </x:c>
      <x:c r="E280" s="22" t="n">
        <x:f>'Data Audit'!G249</x:f>
        <x:v>4.17</x:v>
      </x:c>
      <x:c r="F280" s="22" t="n">
        <x:f>'Data Audit'!N249</x:f>
        <x:v>3.7910000000000004</x:v>
      </x:c>
      <x:c r="G280" s="22" t="n">
        <x:f>'Data Audit'!O249</x:f>
        <x:v>3.6342000000000003</x:v>
      </x:c>
    </x:row>
    <x:row r="281">
      <x:c r="A281" s="21" t="n">
        <x:f>'Data Audit'!A250</x:f>
        <x:v>46184</x:v>
      </x:c>
      <x:c r="B281" s="22" t="n">
        <x:f>'Data Audit'!D250</x:f>
        <x:v>4.15</x:v>
      </x:c>
      <x:c r="C281" s="22" t="n">
        <x:f>'Data Audit'!E250</x:f>
        <x:v>4.33</x:v>
      </x:c>
      <x:c r="D281" s="22" t="n">
        <x:f>'Data Audit'!F250</x:f>
        <x:v>4.14</x:v>
      </x:c>
      <x:c r="E281" s="22" t="n">
        <x:f>'Data Audit'!G250</x:f>
        <x:v>4.24</x:v>
      </x:c>
      <x:c r="F281" s="22" t="n">
        <x:f>'Data Audit'!N250</x:f>
        <x:v>3.8255000000000003</x:v>
      </x:c>
      <x:c r="G281" s="22" t="n">
        <x:f>'Data Audit'!O250</x:f>
        <x:v>3.6548000000000003</x:v>
      </x:c>
    </x:row>
    <x:row r="282">
      <x:c r="A282" s="21" t="n">
        <x:f>'Data Audit'!A251</x:f>
        <x:v>46185</x:v>
      </x:c>
      <x:c r="B282" s="22" t="n">
        <x:f>'Data Audit'!D251</x:f>
        <x:v>4.28</x:v>
      </x:c>
      <x:c r="C282" s="22" t="n">
        <x:f>'Data Audit'!E251</x:f>
        <x:v>4.34</x:v>
      </x:c>
      <x:c r="D282" s="22" t="n">
        <x:f>'Data Audit'!F251</x:f>
        <x:v>4.23</x:v>
      </x:c>
      <x:c r="E282" s="22" t="n">
        <x:f>'Data Audit'!G251</x:f>
        <x:v>4.24</x:v>
      </x:c>
      <x:c r="F282" s="22" t="n">
        <x:f>'Data Audit'!N251</x:f>
        <x:v>3.864</x:v>
      </x:c>
      <x:c r="G282" s="22" t="n">
        <x:f>'Data Audit'!O251</x:f>
        <x:v>3.6744000000000003</x:v>
      </x:c>
    </x:row>
    <x:row r="283">
      <x:c r="A283" s="21" t="n">
        <x:f>'Data Audit'!A252</x:f>
        <x:v>46188</x:v>
      </x:c>
      <x:c r="B283" s="22" t="n">
        <x:f>'Data Audit'!D252</x:f>
        <x:v>4.26</x:v>
      </x:c>
      <x:c r="C283" s="22" t="n">
        <x:f>'Data Audit'!E252</x:f>
        <x:v>4.3</x:v>
      </x:c>
      <x:c r="D283" s="22" t="n">
        <x:f>'Data Audit'!F252</x:f>
        <x:v>4.18</x:v>
      </x:c>
      <x:c r="E283" s="22" t="n">
        <x:f>'Data Audit'!G252</x:f>
        <x:v>4.24</x:v>
      </x:c>
      <x:c r="F283" s="22" t="n">
        <x:f>'Data Audit'!N252</x:f>
        <x:v>3.8999999999999995</x:v>
      </x:c>
      <x:c r="G283" s="22" t="n">
        <x:f>'Data Audit'!O252</x:f>
        <x:v>3.6916000000000007</x:v>
      </x:c>
    </x:row>
    <x:row r="284">
      <x:c r="A284" s="21" t="n">
        <x:f>'Data Audit'!A253</x:f>
        <x:v>46189</x:v>
      </x:c>
      <x:c r="B284" s="22" t="n">
        <x:f>'Data Audit'!D253</x:f>
        <x:v>4.25</x:v>
      </x:c>
      <x:c r="C284" s="22" t="n">
        <x:f>'Data Audit'!E253</x:f>
        <x:v>4.25</x:v>
      </x:c>
      <x:c r="D284" s="22" t="n">
        <x:f>'Data Audit'!F253</x:f>
        <x:v>4.16</x:v>
      </x:c>
      <x:c r="E284" s="22" t="n">
        <x:f>'Data Audit'!G253</x:f>
        <x:v>4.18</x:v>
      </x:c>
      <x:c r="F284" s="22" t="n">
        <x:f>'Data Audit'!N253</x:f>
        <x:v>3.9324999999999988</x:v>
      </x:c>
      <x:c r="G284" s="22" t="n">
        <x:f>'Data Audit'!O253</x:f>
        <x:v>3.7094000000000005</x:v>
      </x:c>
    </x:row>
    <x:row r="285">
      <x:c r="A285" s="21" t="n">
        <x:f>'Data Audit'!A254</x:f>
        <x:v>46190</x:v>
      </x:c>
      <x:c r="B285" s="22" t="n">
        <x:f>'Data Audit'!D254</x:f>
        <x:v>4.15</x:v>
      </x:c>
      <x:c r="C285" s="22" t="n">
        <x:f>'Data Audit'!E254</x:f>
        <x:v>4.25</x:v>
      </x:c>
      <x:c r="D285" s="22" t="n">
        <x:f>'Data Audit'!F254</x:f>
        <x:v>4.1</x:v>
      </x:c>
      <x:c r="E285" s="22" t="n">
        <x:f>'Data Audit'!G254</x:f>
        <x:v>4.21</x:v>
      </x:c>
      <x:c r="F285" s="22" t="n">
        <x:f>'Data Audit'!N254</x:f>
        <x:v>3.9615</x:v>
      </x:c>
      <x:c r="G285" s="22" t="n">
        <x:f>'Data Audit'!O254</x:f>
        <x:v>3.726600000000001</x:v>
      </x:c>
    </x:row>
    <x:row r="286">
      <x:c r="A286" s="21" t="n">
        <x:f>'Data Audit'!A255</x:f>
        <x:v>46191</x:v>
      </x:c>
      <x:c r="B286" s="22" t="n">
        <x:f>'Data Audit'!D255</x:f>
        <x:v>4.22</x:v>
      </x:c>
      <x:c r="C286" s="22" t="n">
        <x:f>'Data Audit'!E255</x:f>
        <x:v>4.31</x:v>
      </x:c>
      <x:c r="D286" s="22" t="n">
        <x:f>'Data Audit'!F255</x:f>
        <x:v>4.16</x:v>
      </x:c>
      <x:c r="E286" s="22" t="n">
        <x:f>'Data Audit'!G255</x:f>
        <x:v>4.16</x:v>
      </x:c>
      <x:c r="F286" s="22" t="n">
        <x:f>'Data Audit'!N255</x:f>
        <x:v>3.9884999999999997</x:v>
      </x:c>
      <x:c r="G286" s="22" t="n">
        <x:f>'Data Audit'!O255</x:f>
        <x:v>3.7406</x:v>
      </x:c>
    </x:row>
    <x:row r="287">
      <x:c r="A287" s="21" t="n">
        <x:f>'Data Audit'!A256</x:f>
        <x:v>46192</x:v>
      </x:c>
      <x:c r="B287" s="22" t="n">
        <x:f>'Data Audit'!D256</x:f>
        <x:v>4.15</x:v>
      </x:c>
      <x:c r="C287" s="22" t="n">
        <x:f>'Data Audit'!E256</x:f>
        <x:v>4.2</x:v>
      </x:c>
      <x:c r="D287" s="22" t="n">
        <x:f>'Data Audit'!F256</x:f>
        <x:v>4.13</x:v>
      </x:c>
      <x:c r="E287" s="22" t="n">
        <x:f>'Data Audit'!G256</x:f>
        <x:v>4.19</x:v>
      </x:c>
      <x:c r="F287" s="22" t="n">
        <x:f>'Data Audit'!N256</x:f>
        <x:v>4.01</x:v>
      </x:c>
      <x:c r="G287" s="22" t="n">
        <x:f>'Data Audit'!O256</x:f>
        <x:v>3.7563999999999997</x:v>
      </x:c>
    </x:row>
    <x:row r="288">
      <x:c r="A288" s="21" t="n">
        <x:f>'Data Audit'!A257</x:f>
        <x:v>46195</x:v>
      </x:c>
      <x:c r="B288" s="22" t="n">
        <x:f>'Data Audit'!D257</x:f>
        <x:v>4.16</x:v>
      </x:c>
      <x:c r="C288" s="22" t="n">
        <x:f>'Data Audit'!E257</x:f>
        <x:v>4.23</x:v>
      </x:c>
      <x:c r="D288" s="22" t="n">
        <x:f>'Data Audit'!F257</x:f>
        <x:v>4.14</x:v>
      </x:c>
      <x:c r="E288" s="22" t="n">
        <x:f>'Data Audit'!G257</x:f>
        <x:v>4.15</x:v>
      </x:c>
      <x:c r="F288" s="22" t="n">
        <x:f>'Data Audit'!N257</x:f>
        <x:v>4.027</x:v>
      </x:c>
      <x:c r="G288" s="22" t="n">
        <x:f>'Data Audit'!O257</x:f>
        <x:v>3.7702000000000004</x:v>
      </x:c>
    </x:row>
    <x:row r="289">
      <x:c r="A289" s="21" t="n">
        <x:f>'Data Audit'!A258</x:f>
        <x:v>46196</x:v>
      </x:c>
      <x:c r="B289" s="22" t="n">
        <x:f>'Data Audit'!D258</x:f>
        <x:v>4.15</x:v>
      </x:c>
      <x:c r="C289" s="22" t="n">
        <x:f>'Data Audit'!E258</x:f>
        <x:v>4.16</x:v>
      </x:c>
      <x:c r="D289" s="22" t="n">
        <x:f>'Data Audit'!F258</x:f>
        <x:v>3.94</x:v>
      </x:c>
      <x:c r="E289" s="22" t="n">
        <x:f>'Data Audit'!G258</x:f>
        <x:v>3.99</x:v>
      </x:c>
      <x:c r="F289" s="22" t="n">
        <x:f>'Data Audit'!N258</x:f>
        <x:v>4.0335</x:v>
      </x:c>
      <x:c r="G289" s="22" t="n">
        <x:f>'Data Audit'!O258</x:f>
        <x:v>3.7816</x:v>
      </x:c>
    </x:row>
    <x:row r="290">
      <x:c r="A290" s="21" t="n">
        <x:f>'Data Audit'!A259</x:f>
        <x:v>46197</x:v>
      </x:c>
      <x:c r="B290" s="22" t="n">
        <x:f>'Data Audit'!D259</x:f>
        <x:v>4</x:v>
      </x:c>
      <x:c r="C290" s="22" t="n">
        <x:f>'Data Audit'!E259</x:f>
        <x:v>4.03</x:v>
      </x:c>
      <x:c r="D290" s="22" t="n">
        <x:f>'Data Audit'!F259</x:f>
        <x:v>3.85</x:v>
      </x:c>
      <x:c r="E290" s="22" t="n">
        <x:f>'Data Audit'!G259</x:f>
        <x:v>3.86</x:v>
      </x:c>
      <x:c r="F290" s="22" t="n">
        <x:f>'Data Audit'!N259</x:f>
        <x:v>4.0360000000000005</x:v>
      </x:c>
      <x:c r="G290" s="22" t="n">
        <x:f>'Data Audit'!O259</x:f>
        <x:v>3.790400000000001</x:v>
      </x:c>
    </x:row>
    <x:row r="291">
      <x:c r="A291" s="21" t="n">
        <x:f>'Data Audit'!A260</x:f>
        <x:v>46198</x:v>
      </x:c>
      <x:c r="B291" s="22" t="n">
        <x:f>'Data Audit'!D260</x:f>
        <x:v>3.85</x:v>
      </x:c>
      <x:c r="C291" s="22" t="n">
        <x:f>'Data Audit'!E260</x:f>
        <x:v>3.91</x:v>
      </x:c>
      <x:c r="D291" s="22" t="n">
        <x:f>'Data Audit'!F260</x:f>
        <x:v>3.82</x:v>
      </x:c>
      <x:c r="E291" s="22" t="n">
        <x:f>'Data Audit'!G260</x:f>
        <x:v>3.86</x:v>
      </x:c>
      <x:c r="F291" s="22" t="n">
        <x:f>'Data Audit'!N260</x:f>
        <x:v>4.036</x:v>
      </x:c>
      <x:c r="G291" s="22" t="n">
        <x:f>'Data Audit'!O260</x:f>
        <x:v>3.7992000000000012</x:v>
      </x:c>
    </x:row>
    <x:row r="292">
      <x:c r="A292" s="21" t="n">
        <x:f>'Data Audit'!A261</x:f>
        <x:v>46199</x:v>
      </x:c>
      <x:c r="B292" s="22" t="n">
        <x:f>'Data Audit'!D261</x:f>
        <x:v>3.86</x:v>
      </x:c>
      <x:c r="C292" s="22" t="n">
        <x:f>'Data Audit'!E261</x:f>
        <x:v>3.86</x:v>
      </x:c>
      <x:c r="D292" s="22" t="n">
        <x:f>'Data Audit'!F261</x:f>
        <x:v>3.77</x:v>
      </x:c>
      <x:c r="E292" s="22" t="n">
        <x:f>'Data Audit'!G261</x:f>
        <x:v>3.8</x:v>
      </x:c>
      <x:c r="F292" s="22" t="n">
        <x:f>'Data Audit'!N261</x:f>
        <x:v>4.0355</x:v>
      </x:c>
      <x:c r="G292" s="22" t="n">
        <x:f>'Data Audit'!O261</x:f>
        <x:v>3.8052000000000015</x:v>
      </x:c>
    </x:row>
    <x:row r="293">
      <x:c r="A293" s="21" t="n">
        <x:f>'Data Audit'!A262</x:f>
        <x:v>46202</x:v>
      </x:c>
      <x:c r="B293" s="22" t="n">
        <x:f>'Data Audit'!D262</x:f>
        <x:v>3.79</x:v>
      </x:c>
      <x:c r="C293" s="22" t="n">
        <x:f>'Data Audit'!E262</x:f>
        <x:v>3.84</x:v>
      </x:c>
      <x:c r="D293" s="22" t="n">
        <x:f>'Data Audit'!F262</x:f>
        <x:v>3.73</x:v>
      </x:c>
      <x:c r="E293" s="22" t="n">
        <x:f>'Data Audit'!G262</x:f>
        <x:v>3.75</x:v>
      </x:c>
      <x:c r="F293" s="22" t="n">
        <x:f>'Data Audit'!N262</x:f>
        <x:v>4.034000000000001</x:v>
      </x:c>
      <x:c r="G293" s="22" t="n">
        <x:f>'Data Audit'!O262</x:f>
        <x:v>3.8104000000000013</x:v>
      </x:c>
    </x:row>
    <x:row r="294">
      <x:c r="A294" s="21" t="n">
        <x:f>'Data Audit'!A263</x:f>
        <x:v>46203</x:v>
      </x:c>
      <x:c r="B294" s="22" t="n">
        <x:f>'Data Audit'!D263</x:f>
        <x:v>3.72</x:v>
      </x:c>
      <x:c r="C294" s="22" t="n">
        <x:f>'Data Audit'!E263</x:f>
        <x:v>3.9</x:v>
      </x:c>
      <x:c r="D294" s="22" t="n">
        <x:f>'Data Audit'!F263</x:f>
        <x:v>3.71</x:v>
      </x:c>
      <x:c r="E294" s="22" t="n">
        <x:f>'Data Audit'!G263</x:f>
        <x:v>3.86</x:v>
      </x:c>
      <x:c r="F294" s="22" t="n">
        <x:f>'Data Audit'!N263</x:f>
        <x:v>4.0344999999999995</x:v>
      </x:c>
      <x:c r="G294" s="22" t="n">
        <x:f>'Data Audit'!O263</x:f>
        <x:v>3.818000000000002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c1eb43b1ceec43f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4" customWidth="1"/>
    <x:col min="2" max="6" width="18" customWidth="1"/>
    <x:col min="7" max="14" width="12" customWidth="1"/>
    <x:col min="15" max="15" width="3" customWidth="1"/>
    <x:col min="16" max="26" width="11" customWidth="1"/>
  </x:cols>
  <x:sheetData>
    <x:row r="1" ht="31" customHeight="1">
      <x:c r="A1" s="35" t="s">
        <x:v>477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478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479</x:v>
      </x:c>
      <x:c r="B4" s="40"/>
      <x:c r="C4" s="41"/>
      <x:c r="D4" s="39" t="s">
        <x:v>480</x:v>
      </x:c>
      <x:c r="E4" s="40"/>
      <x:c r="F4" s="41"/>
      <x:c r="G4" s="39" t="s">
        <x:v>481</x:v>
      </x:c>
      <x:c r="H4" s="40"/>
      <x:c r="I4" s="41"/>
      <x:c r="J4" s="39" t="s">
        <x:v>482</x:v>
      </x:c>
      <x:c r="K4" s="40"/>
      <x:c r="L4" s="40"/>
      <x:c r="M4" s="40"/>
      <x:c r="N4" s="41"/>
    </x:row>
    <x:row r="5" ht="22" customHeight="1">
      <x:c r="A5" s="48" t="n">
        <x:f>'Data Audit'!I263/'Data Audit'!I10-1</x:f>
        <x:v>-0.17635353964249734</x:v>
      </x:c>
      <x:c r="B5" s="46"/>
      <x:c r="C5" s="47"/>
      <x:c r="D5" s="57" t="n">
        <x:f>'Data Audit'!J263/'Data Audit'!J10-1</x:f>
        <x:v>-0.016316584747920415</x:v>
      </x:c>
      <x:c r="E5" s="50"/>
      <x:c r="F5" s="51"/>
      <x:c r="G5" s="58" t="n">
        <x:f>'Data Audit'!J10-'Data Audit'!J263</x:f>
        <x:v>4251194</x:v>
      </x:c>
      <x:c r="H5" s="50"/>
      <x:c r="I5" s="51"/>
      <x:c r="J5" s="59" t="n">
        <x:f>MAX('Data Audit'!W10:W263)</x:f>
        <x:v>0.004954359999942426</x:v>
      </x:c>
      <x:c r="K5" s="43"/>
      <x:c r="L5" s="43"/>
      <x:c r="M5" s="43"/>
      <x:c r="N5" s="44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2</x:v>
      </x:c>
      <x:c r="B40" s="13" t="s">
        <x:v>450</x:v>
      </x:c>
      <x:c r="C40" s="13" t="s">
        <x:v>9</x:v>
      </x:c>
      <x:c r="D40" s="13" t="s">
        <x:v>460</x:v>
      </x:c>
      <x:c r="E40" s="13" t="s">
        <x:v>461</x:v>
      </x:c>
      <x:c r="F40" s="13" t="s">
        <x:v>483</x:v>
      </x:c>
    </x:row>
    <x:row r="41">
      <x:c r="A41" s="21" t="n">
        <x:f>'Data Audit'!A10</x:f>
        <x:v>45839</x:v>
      </x:c>
      <x:c r="B41" s="24" t="n">
        <x:f>'Data Audit'!I10</x:f>
        <x:v>1201.11</x:v>
      </x:c>
      <x:c r="C41" s="23" t="n">
        <x:f>'Data Audit'!J10</x:f>
        <x:v>260544352</x:v>
      </x:c>
      <x:c r="D41" s="27" t="n">
        <x:f>'Data Audit'!T10</x:f>
        <x:v>100</x:v>
      </x:c>
      <x:c r="E41" s="27" t="n">
        <x:f>'Data Audit'!U10</x:f>
        <x:v>100</x:v>
      </x:c>
      <x:c r="F41" s="27" t="n">
        <x:f>'Data Audit'!V10</x:f>
        <x:v>100</x:v>
      </x:c>
    </x:row>
    <x:row r="42">
      <x:c r="A42" s="21" t="n">
        <x:f>'Data Audit'!A11</x:f>
        <x:v>45840</x:v>
      </x:c>
      <x:c r="B42" s="24" t="n">
        <x:f>'Data Audit'!I11</x:f>
        <x:v>1214.14</x:v>
      </x:c>
      <x:c r="C42" s="23" t="n">
        <x:f>'Data Audit'!J11</x:f>
        <x:v>260544352</x:v>
      </x:c>
      <x:c r="D42" s="27" t="n">
        <x:f>'Data Audit'!T11</x:f>
        <x:v>101.08459869848157</x:v>
      </x:c>
      <x:c r="E42" s="27" t="n">
        <x:f>'Data Audit'!U11</x:f>
        <x:v>100</x:v>
      </x:c>
      <x:c r="F42" s="27" t="n">
        <x:f>'Data Audit'!V11</x:f>
        <x:v>101.08482986570758</x:v>
      </x:c>
    </x:row>
    <x:row r="43">
      <x:c r="A43" s="21" t="n">
        <x:f>'Data Audit'!A12</x:f>
        <x:v>45841</x:v>
      </x:c>
      <x:c r="B43" s="24" t="n">
        <x:f>'Data Audit'!I12</x:f>
        <x:v>1229.77</x:v>
      </x:c>
      <x:c r="C43" s="23" t="n">
        <x:f>'Data Audit'!J12</x:f>
        <x:v>260544352</x:v>
      </x:c>
      <x:c r="D43" s="27" t="n">
        <x:f>'Data Audit'!T12</x:f>
        <x:v>102.38611713665942</x:v>
      </x:c>
      <x:c r="E43" s="27" t="n">
        <x:f>'Data Audit'!U12</x:f>
        <x:v>100</x:v>
      </x:c>
      <x:c r="F43" s="27" t="n">
        <x:f>'Data Audit'!V12</x:f>
        <x:v>102.38612616662921</x:v>
      </x:c>
    </x:row>
    <x:row r="44">
      <x:c r="A44" s="21" t="n">
        <x:f>'Data Audit'!A13</x:f>
        <x:v>45842</x:v>
      </x:c>
      <x:c r="B44" s="24" t="n">
        <x:f>'Data Audit'!I13</x:f>
        <x:v>1227.16</x:v>
      </x:c>
      <x:c r="C44" s="23" t="n">
        <x:f>'Data Audit'!J13</x:f>
        <x:v>260544352</x:v>
      </x:c>
      <x:c r="D44" s="27" t="n">
        <x:f>'Data Audit'!T13</x:f>
        <x:v>102.16919739696311</x:v>
      </x:c>
      <x:c r="E44" s="27" t="n">
        <x:f>'Data Audit'!U13</x:f>
        <x:v>100</x:v>
      </x:c>
      <x:c r="F44" s="27" t="n">
        <x:f>'Data Audit'!V13</x:f>
        <x:v>102.16882716820277</x:v>
      </x:c>
    </x:row>
    <x:row r="45">
      <x:c r="A45" s="21" t="n">
        <x:f>'Data Audit'!A14</x:f>
        <x:v>45845</x:v>
      </x:c>
      <x:c r="B45" s="24" t="n">
        <x:f>'Data Audit'!I14</x:f>
        <x:v>1263.64</x:v>
      </x:c>
      <x:c r="C45" s="23" t="n">
        <x:f>'Data Audit'!J14</x:f>
        <x:v>260544352</x:v>
      </x:c>
      <x:c r="D45" s="27" t="n">
        <x:f>'Data Audit'!T14</x:f>
        <x:v>105.20607375271148</x:v>
      </x:c>
      <x:c r="E45" s="27" t="n">
        <x:f>'Data Audit'!U14</x:f>
        <x:v>100</x:v>
      </x:c>
      <x:c r="F45" s="27" t="n">
        <x:f>'Data Audit'!V14</x:f>
        <x:v>105.20601776689898</x:v>
      </x:c>
    </x:row>
    <x:row r="46">
      <x:c r="A46" s="21" t="n">
        <x:f>'Data Audit'!A15</x:f>
        <x:v>45846</x:v>
      </x:c>
      <x:c r="B46" s="24" t="n">
        <x:f>'Data Audit'!I15</x:f>
        <x:v>1255.82</x:v>
      </x:c>
      <x:c r="C46" s="23" t="n">
        <x:f>'Data Audit'!J15</x:f>
        <x:v>260544352</x:v>
      </x:c>
      <x:c r="D46" s="27" t="n">
        <x:f>'Data Audit'!T15</x:f>
        <x:v>104.55531453362256</x:v>
      </x:c>
      <x:c r="E46" s="27" t="n">
        <x:f>'Data Audit'!U15</x:f>
        <x:v>100</x:v>
      </x:c>
      <x:c r="F46" s="27" t="n">
        <x:f>'Data Audit'!V15</x:f>
        <x:v>104.55495333483196</x:v>
      </x:c>
    </x:row>
    <x:row r="47">
      <x:c r="A47" s="21" t="n">
        <x:f>'Data Audit'!A16</x:f>
        <x:v>45847</x:v>
      </x:c>
      <x:c r="B47" s="24" t="n">
        <x:f>'Data Audit'!I16</x:f>
        <x:v>1281.88</x:v>
      </x:c>
      <x:c r="C47" s="23" t="n">
        <x:f>'Data Audit'!J16</x:f>
        <x:v>260544352</x:v>
      </x:c>
      <x:c r="D47" s="27" t="n">
        <x:f>'Data Audit'!T16</x:f>
        <x:v>106.72451193058568</x:v>
      </x:c>
      <x:c r="E47" s="27" t="n">
        <x:f>'Data Audit'!U16</x:f>
        <x:v>100</x:v>
      </x:c>
      <x:c r="F47" s="27" t="n">
        <x:f>'Data Audit'!V16</x:f>
        <x:v>106.72461306624707</x:v>
      </x:c>
    </x:row>
    <x:row r="48">
      <x:c r="A48" s="21" t="n">
        <x:f>'Data Audit'!A17</x:f>
        <x:v>45848</x:v>
      </x:c>
      <x:c r="B48" s="24" t="n">
        <x:f>'Data Audit'!I17</x:f>
        <x:v>1313.14</x:v>
      </x:c>
      <x:c r="C48" s="23" t="n">
        <x:f>'Data Audit'!J17</x:f>
        <x:v>260544352</x:v>
      </x:c>
      <x:c r="D48" s="27" t="n">
        <x:f>'Data Audit'!T17</x:f>
        <x:v>109.32754880694142</x:v>
      </x:c>
      <x:c r="E48" s="27" t="n">
        <x:f>'Data Audit'!U17</x:f>
        <x:v>100</x:v>
      </x:c>
      <x:c r="F48" s="27" t="n">
        <x:f>'Data Audit'!V17</x:f>
        <x:v>109.32720566809037</x:v>
      </x:c>
    </x:row>
    <x:row r="49">
      <x:c r="A49" s="21" t="n">
        <x:f>'Data Audit'!A18</x:f>
        <x:v>45849</x:v>
      </x:c>
      <x:c r="B49" s="24" t="n">
        <x:f>'Data Audit'!I18</x:f>
        <x:v>1323.57</x:v>
      </x:c>
      <x:c r="C49" s="23" t="n">
        <x:f>'Data Audit'!J18</x:f>
        <x:v>260544352</x:v>
      </x:c>
      <x:c r="D49" s="27" t="n">
        <x:f>'Data Audit'!T18</x:f>
        <x:v>110.19522776572668</x:v>
      </x:c>
      <x:c r="E49" s="27" t="n">
        <x:f>'Data Audit'!U18</x:f>
        <x:v>100</x:v>
      </x:c>
      <x:c r="F49" s="27" t="n">
        <x:f>'Data Audit'!V18</x:f>
        <x:v>110.19556909858382</x:v>
      </x:c>
    </x:row>
    <x:row r="50">
      <x:c r="A50" s="21" t="n">
        <x:f>'Data Audit'!A19</x:f>
        <x:v>45852</x:v>
      </x:c>
      <x:c r="B50" s="24" t="n">
        <x:f>'Data Audit'!I19</x:f>
        <x:v>1320.96</x:v>
      </x:c>
      <x:c r="C50" s="23" t="n">
        <x:f>'Data Audit'!J19</x:f>
        <x:v>260544352</x:v>
      </x:c>
      <x:c r="D50" s="27" t="n">
        <x:f>'Data Audit'!T19</x:f>
        <x:v>109.97830802603036</x:v>
      </x:c>
      <x:c r="E50" s="27" t="n">
        <x:f>'Data Audit'!U19</x:f>
        <x:v>100</x:v>
      </x:c>
      <x:c r="F50" s="27" t="n">
        <x:f>'Data Audit'!V19</x:f>
        <x:v>109.97827010015737</x:v>
      </x:c>
    </x:row>
    <x:row r="51">
      <x:c r="A51" s="21" t="n">
        <x:f>'Data Audit'!A20</x:f>
        <x:v>45853</x:v>
      </x:c>
      <x:c r="B51" s="24" t="n">
        <x:f>'Data Audit'!I20</x:f>
        <x:v>1323.57</x:v>
      </x:c>
      <x:c r="C51" s="23" t="n">
        <x:f>'Data Audit'!J20</x:f>
        <x:v>260544352</x:v>
      </x:c>
      <x:c r="D51" s="27" t="n">
        <x:f>'Data Audit'!T20</x:f>
        <x:v>110.19522776572668</x:v>
      </x:c>
      <x:c r="E51" s="27" t="n">
        <x:f>'Data Audit'!U20</x:f>
        <x:v>100</x:v>
      </x:c>
      <x:c r="F51" s="27" t="n">
        <x:f>'Data Audit'!V20</x:f>
        <x:v>110.19556909858382</x:v>
      </x:c>
    </x:row>
    <x:row r="52">
      <x:c r="A52" s="21" t="n">
        <x:f>'Data Audit'!A21</x:f>
        <x:v>45854</x:v>
      </x:c>
      <x:c r="B52" s="24" t="n">
        <x:f>'Data Audit'!I21</x:f>
        <x:v>1305.33</x:v>
      </x:c>
      <x:c r="C52" s="23" t="n">
        <x:f>'Data Audit'!J21</x:f>
        <x:v>260544352</x:v>
      </x:c>
      <x:c r="D52" s="27" t="n">
        <x:f>'Data Audit'!T21</x:f>
        <x:v>108.67678958785247</x:v>
      </x:c>
      <x:c r="E52" s="27" t="n">
        <x:f>'Data Audit'!U21</x:f>
        <x:v>100</x:v>
      </x:c>
      <x:c r="F52" s="27" t="n">
        <x:f>'Data Audit'!V21</x:f>
        <x:v>108.67697379923571</x:v>
      </x:c>
    </x:row>
    <x:row r="53">
      <x:c r="A53" s="21" t="n">
        <x:f>'Data Audit'!A22</x:f>
        <x:v>45855</x:v>
      </x:c>
      <x:c r="B53" s="24" t="n">
        <x:f>'Data Audit'!I22</x:f>
        <x:v>1331.38</x:v>
      </x:c>
      <x:c r="C53" s="23" t="n">
        <x:f>'Data Audit'!J22</x:f>
        <x:v>260544352</x:v>
      </x:c>
      <x:c r="D53" s="27" t="n">
        <x:f>'Data Audit'!T22</x:f>
        <x:v>110.84598698481562</x:v>
      </x:c>
      <x:c r="E53" s="27" t="n">
        <x:f>'Data Audit'!U22</x:f>
        <x:v>100</x:v>
      </x:c>
      <x:c r="F53" s="27" t="n">
        <x:f>'Data Audit'!V22</x:f>
        <x:v>110.84580096743848</x:v>
      </x:c>
    </x:row>
    <x:row r="54">
      <x:c r="A54" s="21" t="n">
        <x:f>'Data Audit'!A23</x:f>
        <x:v>45856</x:v>
      </x:c>
      <x:c r="B54" s="24" t="n">
        <x:f>'Data Audit'!I23</x:f>
        <x:v>1347.01</x:v>
      </x:c>
      <x:c r="C54" s="23" t="n">
        <x:f>'Data Audit'!J23</x:f>
        <x:v>260544352</x:v>
      </x:c>
      <x:c r="D54" s="27" t="n">
        <x:f>'Data Audit'!T23</x:f>
        <x:v>112.14750542299348</x:v>
      </x:c>
      <x:c r="E54" s="27" t="n">
        <x:f>'Data Audit'!U23</x:f>
        <x:v>100</x:v>
      </x:c>
      <x:c r="F54" s="27" t="n">
        <x:f>'Data Audit'!V23</x:f>
        <x:v>112.14709726836011</x:v>
      </x:c>
    </x:row>
    <x:row r="55">
      <x:c r="A55" s="21" t="n">
        <x:f>'Data Audit'!A24</x:f>
        <x:v>45859</x:v>
      </x:c>
      <x:c r="B55" s="24" t="n">
        <x:f>'Data Audit'!I24</x:f>
        <x:v>1341.8</x:v>
      </x:c>
      <x:c r="C55" s="23" t="n">
        <x:f>'Data Audit'!J24</x:f>
        <x:v>260544352</x:v>
      </x:c>
      <x:c r="D55" s="27" t="n">
        <x:f>'Data Audit'!T24</x:f>
        <x:v>111.71366594360086</x:v>
      </x:c>
      <x:c r="E55" s="27" t="n">
        <x:f>'Data Audit'!U24</x:f>
        <x:v>100</x:v>
      </x:c>
      <x:c r="F55" s="27" t="n">
        <x:f>'Data Audit'!V24</x:f>
        <x:v>111.71333183471957</x:v>
      </x:c>
    </x:row>
    <x:row r="56">
      <x:c r="A56" s="21" t="n">
        <x:f>'Data Audit'!A25</x:f>
        <x:v>45860</x:v>
      </x:c>
      <x:c r="B56" s="24" t="n">
        <x:f>'Data Audit'!I25</x:f>
        <x:v>1349.62</x:v>
      </x:c>
      <x:c r="C56" s="23" t="n">
        <x:f>'Data Audit'!J25</x:f>
        <x:v>260544352</x:v>
      </x:c>
      <x:c r="D56" s="27" t="n">
        <x:f>'Data Audit'!T25</x:f>
        <x:v>112.36442516268978</x:v>
      </x:c>
      <x:c r="E56" s="27" t="n">
        <x:f>'Data Audit'!U25</x:f>
        <x:v>100</x:v>
      </x:c>
      <x:c r="F56" s="27" t="n">
        <x:f>'Data Audit'!V25</x:f>
        <x:v>112.36439626678656</x:v>
      </x:c>
    </x:row>
    <x:row r="57">
      <x:c r="A57" s="21" t="n">
        <x:f>'Data Audit'!A26</x:f>
        <x:v>45861</x:v>
      </x:c>
      <x:c r="B57" s="24" t="n">
        <x:f>'Data Audit'!I26</x:f>
        <x:v>1367.86</x:v>
      </x:c>
      <x:c r="C57" s="23" t="n">
        <x:f>'Data Audit'!J26</x:f>
        <x:v>260544352</x:v>
      </x:c>
      <x:c r="D57" s="27" t="n">
        <x:f>'Data Audit'!T26</x:f>
        <x:v>113.88286334056399</x:v>
      </x:c>
      <x:c r="E57" s="27" t="n">
        <x:f>'Data Audit'!U26</x:f>
        <x:v>100</x:v>
      </x:c>
      <x:c r="F57" s="27" t="n">
        <x:f>'Data Audit'!V26</x:f>
        <x:v>113.88299156613466</x:v>
      </x:c>
    </x:row>
    <x:row r="58">
      <x:c r="A58" s="21" t="n">
        <x:f>'Data Audit'!A27</x:f>
        <x:v>45862</x:v>
      </x:c>
      <x:c r="B58" s="24" t="n">
        <x:f>'Data Audit'!I27</x:f>
        <x:v>1344.41</x:v>
      </x:c>
      <x:c r="C58" s="23" t="n">
        <x:f>'Data Audit'!J27</x:f>
        <x:v>260544352</x:v>
      </x:c>
      <x:c r="D58" s="27" t="n">
        <x:f>'Data Audit'!T27</x:f>
        <x:v>111.93058568329717</x:v>
      </x:c>
      <x:c r="E58" s="27" t="n">
        <x:f>'Data Audit'!U27</x:f>
        <x:v>100</x:v>
      </x:c>
      <x:c r="F58" s="27" t="n">
        <x:f>'Data Audit'!V27</x:f>
        <x:v>111.93063083314603</x:v>
      </x:c>
    </x:row>
    <x:row r="59">
      <x:c r="A59" s="21" t="n">
        <x:f>'Data Audit'!A28</x:f>
        <x:v>45863</x:v>
      </x:c>
      <x:c r="B59" s="24" t="n">
        <x:f>'Data Audit'!I28</x:f>
        <x:v>1354.83</x:v>
      </x:c>
      <x:c r="C59" s="23" t="n">
        <x:f>'Data Audit'!J28</x:f>
        <x:v>260544352</x:v>
      </x:c>
      <x:c r="D59" s="27" t="n">
        <x:f>'Data Audit'!T28</x:f>
        <x:v>112.79826464208243</x:v>
      </x:c>
      <x:c r="E59" s="27" t="n">
        <x:f>'Data Audit'!U28</x:f>
        <x:v>100</x:v>
      </x:c>
      <x:c r="F59" s="27" t="n">
        <x:f>'Data Audit'!V28</x:f>
        <x:v>112.79816170042712</x:v>
      </x:c>
    </x:row>
    <x:row r="60">
      <x:c r="A60" s="21" t="n">
        <x:f>'Data Audit'!A29</x:f>
        <x:v>45866</x:v>
      </x:c>
      <x:c r="B60" s="24" t="n">
        <x:f>'Data Audit'!I29</x:f>
        <x:v>1365.25</x:v>
      </x:c>
      <x:c r="C60" s="23" t="n">
        <x:f>'Data Audit'!J29</x:f>
        <x:v>260544352</x:v>
      </x:c>
      <x:c r="D60" s="27" t="n">
        <x:f>'Data Audit'!T29</x:f>
        <x:v>113.66594360086768</x:v>
      </x:c>
      <x:c r="E60" s="27" t="n">
        <x:f>'Data Audit'!U29</x:f>
        <x:v>100</x:v>
      </x:c>
      <x:c r="F60" s="27" t="n">
        <x:f>'Data Audit'!V29</x:f>
        <x:v>113.66569256770822</x:v>
      </x:c>
    </x:row>
    <x:row r="61">
      <x:c r="A61" s="21" t="n">
        <x:f>'Data Audit'!A30</x:f>
        <x:v>45867</x:v>
      </x:c>
      <x:c r="B61" s="24" t="n">
        <x:f>'Data Audit'!I30</x:f>
        <x:v>1362.65</x:v>
      </x:c>
      <x:c r="C61" s="23" t="n">
        <x:f>'Data Audit'!J30</x:f>
        <x:v>260544352</x:v>
      </x:c>
      <x:c r="D61" s="27" t="n">
        <x:f>'Data Audit'!T30</x:f>
        <x:v>113.44902386117137</x:v>
      </x:c>
      <x:c r="E61" s="27" t="n">
        <x:f>'Data Audit'!U30</x:f>
        <x:v>100</x:v>
      </x:c>
      <x:c r="F61" s="27" t="n">
        <x:f>'Data Audit'!V30</x:f>
        <x:v>113.44922613249413</x:v>
      </x:c>
    </x:row>
    <x:row r="62">
      <x:c r="A62" s="21" t="n">
        <x:f>'Data Audit'!A31</x:f>
        <x:v>45868</x:v>
      </x:c>
      <x:c r="B62" s="24" t="n">
        <x:f>'Data Audit'!I31</x:f>
        <x:v>1370.46</x:v>
      </x:c>
      <x:c r="C62" s="23" t="n">
        <x:f>'Data Audit'!J31</x:f>
        <x:v>260544352</x:v>
      </x:c>
      <x:c r="D62" s="27" t="n">
        <x:f>'Data Audit'!T31</x:f>
        <x:v>114.0997830802603</x:v>
      </x:c>
      <x:c r="E62" s="27" t="n">
        <x:f>'Data Audit'!U31</x:f>
        <x:v>100</x:v>
      </x:c>
      <x:c r="F62" s="27" t="n">
        <x:f>'Data Audit'!V31</x:f>
        <x:v>114.09945800134878</x:v>
      </x:c>
    </x:row>
    <x:row r="63">
      <x:c r="A63" s="21" t="n">
        <x:f>'Data Audit'!A32</x:f>
        <x:v>45869</x:v>
      </x:c>
      <x:c r="B63" s="24" t="n">
        <x:f>'Data Audit'!I32</x:f>
        <x:v>1367.86</x:v>
      </x:c>
      <x:c r="C63" s="23" t="n">
        <x:f>'Data Audit'!J32</x:f>
        <x:v>260544352</x:v>
      </x:c>
      <x:c r="D63" s="27" t="n">
        <x:f>'Data Audit'!T32</x:f>
        <x:v>113.88286334056399</x:v>
      </x:c>
      <x:c r="E63" s="27" t="n">
        <x:f>'Data Audit'!U32</x:f>
        <x:v>100</x:v>
      </x:c>
      <x:c r="F63" s="27" t="n">
        <x:f>'Data Audit'!V32</x:f>
        <x:v>113.88299156613466</x:v>
      </x:c>
    </x:row>
    <x:row r="64">
      <x:c r="A64" s="21" t="n">
        <x:f>'Data Audit'!A33</x:f>
        <x:v>45870</x:v>
      </x:c>
      <x:c r="B64" s="24" t="n">
        <x:f>'Data Audit'!I33</x:f>
        <x:v>1367.86</x:v>
      </x:c>
      <x:c r="C64" s="23" t="n">
        <x:f>'Data Audit'!J33</x:f>
        <x:v>260544352</x:v>
      </x:c>
      <x:c r="D64" s="27" t="n">
        <x:f>'Data Audit'!T33</x:f>
        <x:v>113.88286334056399</x:v>
      </x:c>
      <x:c r="E64" s="27" t="n">
        <x:f>'Data Audit'!U33</x:f>
        <x:v>100</x:v>
      </x:c>
      <x:c r="F64" s="27" t="n">
        <x:f>'Data Audit'!V33</x:f>
        <x:v>113.88299156613466</x:v>
      </x:c>
    </x:row>
    <x:row r="65">
      <x:c r="A65" s="21" t="n">
        <x:f>'Data Audit'!A34</x:f>
        <x:v>45873</x:v>
      </x:c>
      <x:c r="B65" s="24" t="n">
        <x:f>'Data Audit'!I34</x:f>
        <x:v>1365.25</x:v>
      </x:c>
      <x:c r="C65" s="23" t="n">
        <x:f>'Data Audit'!J34</x:f>
        <x:v>260544352</x:v>
      </x:c>
      <x:c r="D65" s="27" t="n">
        <x:f>'Data Audit'!T34</x:f>
        <x:v>113.66594360086768</x:v>
      </x:c>
      <x:c r="E65" s="27" t="n">
        <x:f>'Data Audit'!U34</x:f>
        <x:v>100</x:v>
      </x:c>
      <x:c r="F65" s="27" t="n">
        <x:f>'Data Audit'!V34</x:f>
        <x:v>113.66569256770822</x:v>
      </x:c>
    </x:row>
    <x:row r="66">
      <x:c r="A66" s="21" t="n">
        <x:f>'Data Audit'!A35</x:f>
        <x:v>45874</x:v>
      </x:c>
      <x:c r="B66" s="24" t="n">
        <x:f>'Data Audit'!I35</x:f>
        <x:v>1375.67</x:v>
      </x:c>
      <x:c r="C66" s="23" t="n">
        <x:f>'Data Audit'!J35</x:f>
        <x:v>260544352</x:v>
      </x:c>
      <x:c r="D66" s="27" t="n">
        <x:f>'Data Audit'!T35</x:f>
        <x:v>114.53362255965294</x:v>
      </x:c>
      <x:c r="E66" s="27" t="n">
        <x:f>'Data Audit'!U35</x:f>
        <x:v>100</x:v>
      </x:c>
      <x:c r="F66" s="27" t="n">
        <x:f>'Data Audit'!V35</x:f>
        <x:v>114.53322343498931</x:v>
      </x:c>
    </x:row>
    <x:row r="67">
      <x:c r="A67" s="21" t="n">
        <x:f>'Data Audit'!A36</x:f>
        <x:v>45875</x:v>
      </x:c>
      <x:c r="B67" s="24" t="n">
        <x:f>'Data Audit'!I36</x:f>
        <x:v>1378.28</x:v>
      </x:c>
      <x:c r="C67" s="23" t="n">
        <x:f>'Data Audit'!J36</x:f>
        <x:v>260544352</x:v>
      </x:c>
      <x:c r="D67" s="27" t="n">
        <x:f>'Data Audit'!T36</x:f>
        <x:v>114.75054229934922</x:v>
      </x:c>
      <x:c r="E67" s="27" t="n">
        <x:f>'Data Audit'!U36</x:f>
        <x:v>100</x:v>
      </x:c>
      <x:c r="F67" s="27" t="n">
        <x:f>'Data Audit'!V36</x:f>
        <x:v>114.75052243341577</x:v>
      </x:c>
    </x:row>
    <x:row r="68">
      <x:c r="A68" s="21" t="n">
        <x:f>'Data Audit'!A37</x:f>
        <x:v>45876</x:v>
      </x:c>
      <x:c r="B68" s="24" t="n">
        <x:f>'Data Audit'!I37</x:f>
        <x:v>1388.7</x:v>
      </x:c>
      <x:c r="C68" s="23" t="n">
        <x:f>'Data Audit'!J37</x:f>
        <x:v>260544352</x:v>
      </x:c>
      <x:c r="D68" s="27" t="n">
        <x:f>'Data Audit'!T37</x:f>
        <x:v>115.61822125813448</x:v>
      </x:c>
      <x:c r="E68" s="27" t="n">
        <x:f>'Data Audit'!U37</x:f>
        <x:v>100</x:v>
      </x:c>
      <x:c r="F68" s="27" t="n">
        <x:f>'Data Audit'!V37</x:f>
        <x:v>115.61805330069687</x:v>
      </x:c>
    </x:row>
    <x:row r="69">
      <x:c r="A69" s="21" t="n">
        <x:f>'Data Audit'!A38</x:f>
        <x:v>45877</x:v>
      </x:c>
      <x:c r="B69" s="24" t="n">
        <x:f>'Data Audit'!I38</x:f>
        <x:v>1401.73</x:v>
      </x:c>
      <x:c r="C69" s="23" t="n">
        <x:f>'Data Audit'!J38</x:f>
        <x:v>260544352</x:v>
      </x:c>
      <x:c r="D69" s="27" t="n">
        <x:f>'Data Audit'!T38</x:f>
        <x:v>116.70281995661604</x:v>
      </x:c>
      <x:c r="E69" s="27" t="n">
        <x:f>'Data Audit'!U38</x:f>
        <x:v>100</x:v>
      </x:c>
      <x:c r="F69" s="27" t="n">
        <x:f>'Data Audit'!V38</x:f>
        <x:v>116.70288316640442</x:v>
      </x:c>
    </x:row>
    <x:row r="70">
      <x:c r="A70" s="21" t="n">
        <x:f>'Data Audit'!A39</x:f>
        <x:v>45880</x:v>
      </x:c>
      <x:c r="B70" s="24" t="n">
        <x:f>'Data Audit'!I39</x:f>
        <x:v>1412.15</x:v>
      </x:c>
      <x:c r="C70" s="23" t="n">
        <x:f>'Data Audit'!J39</x:f>
        <x:v>260544352</x:v>
      </x:c>
      <x:c r="D70" s="27" t="n">
        <x:f>'Data Audit'!T39</x:f>
        <x:v>117.5704989154013</x:v>
      </x:c>
      <x:c r="E70" s="27" t="n">
        <x:f>'Data Audit'!U39</x:f>
        <x:v>100</x:v>
      </x:c>
      <x:c r="F70" s="27" t="n">
        <x:f>'Data Audit'!V39</x:f>
        <x:v>117.57041403368554</x:v>
      </x:c>
    </x:row>
    <x:row r="71">
      <x:c r="A71" s="21" t="n">
        <x:f>'Data Audit'!A40</x:f>
        <x:v>45881</x:v>
      </x:c>
      <x:c r="B71" s="24" t="n">
        <x:f>'Data Audit'!I40</x:f>
        <x:v>1412.15</x:v>
      </x:c>
      <x:c r="C71" s="23" t="n">
        <x:f>'Data Audit'!J40</x:f>
        <x:v>260544352</x:v>
      </x:c>
      <x:c r="D71" s="27" t="n">
        <x:f>'Data Audit'!T40</x:f>
        <x:v>117.5704989154013</x:v>
      </x:c>
      <x:c r="E71" s="27" t="n">
        <x:f>'Data Audit'!U40</x:f>
        <x:v>100</x:v>
      </x:c>
      <x:c r="F71" s="27" t="n">
        <x:f>'Data Audit'!V40</x:f>
        <x:v>117.57041403368554</x:v>
      </x:c>
    </x:row>
    <x:row r="72">
      <x:c r="A72" s="21" t="n">
        <x:f>'Data Audit'!A41</x:f>
        <x:v>45882</x:v>
      </x:c>
      <x:c r="B72" s="24" t="n">
        <x:f>'Data Audit'!I41</x:f>
        <x:v>1425.18</x:v>
      </x:c>
      <x:c r="C72" s="23" t="n">
        <x:f>'Data Audit'!J41</x:f>
        <x:v>260544352</x:v>
      </x:c>
      <x:c r="D72" s="27" t="n">
        <x:f>'Data Audit'!T41</x:f>
        <x:v>118.65509761388284</x:v>
      </x:c>
      <x:c r="E72" s="27" t="n">
        <x:f>'Data Audit'!U41</x:f>
        <x:v>100</x:v>
      </x:c>
      <x:c r="F72" s="27" t="n">
        <x:f>'Data Audit'!V41</x:f>
        <x:v>118.65524389939308</x:v>
      </x:c>
    </x:row>
    <x:row r="73">
      <x:c r="A73" s="21" t="n">
        <x:f>'Data Audit'!A42</x:f>
        <x:v>45883</x:v>
      </x:c>
      <x:c r="B73" s="24" t="n">
        <x:f>'Data Audit'!I42</x:f>
        <x:v>1435.6</x:v>
      </x:c>
      <x:c r="C73" s="23" t="n">
        <x:f>'Data Audit'!J42</x:f>
        <x:v>260544352</x:v>
      </x:c>
      <x:c r="D73" s="27" t="n">
        <x:f>'Data Audit'!T42</x:f>
        <x:v>119.52277657266809</x:v>
      </x:c>
      <x:c r="E73" s="27" t="n">
        <x:f>'Data Audit'!U42</x:f>
        <x:v>100</x:v>
      </x:c>
      <x:c r="F73" s="27" t="n">
        <x:f>'Data Audit'!V42</x:f>
        <x:v>119.52277476667416</x:v>
      </x:c>
    </x:row>
    <x:row r="74">
      <x:c r="A74" s="21" t="n">
        <x:f>'Data Audit'!A43</x:f>
        <x:v>45884</x:v>
      </x:c>
      <x:c r="B74" s="24" t="n">
        <x:f>'Data Audit'!I43</x:f>
        <x:v>1459.05</x:v>
      </x:c>
      <x:c r="C74" s="23" t="n">
        <x:f>'Data Audit'!J43</x:f>
        <x:v>260544352</x:v>
      </x:c>
      <x:c r="D74" s="27" t="n">
        <x:f>'Data Audit'!T43</x:f>
        <x:v>121.4750542299349</x:v>
      </x:c>
      <x:c r="E74" s="27" t="n">
        <x:f>'Data Audit'!U43</x:f>
        <x:v>100</x:v>
      </x:c>
      <x:c r="F74" s="27" t="n">
        <x:f>'Data Audit'!V43</x:f>
        <x:v>121.47513549966283</x:v>
      </x:c>
    </x:row>
    <x:row r="75">
      <x:c r="A75" s="21" t="n">
        <x:f>'Data Audit'!A44</x:f>
        <x:v>45887</x:v>
      </x:c>
      <x:c r="B75" s="24" t="n">
        <x:f>'Data Audit'!I44</x:f>
        <x:v>1466.86</x:v>
      </x:c>
      <x:c r="C75" s="23" t="n">
        <x:f>'Data Audit'!J44</x:f>
        <x:v>260544352</x:v>
      </x:c>
      <x:c r="D75" s="27" t="n">
        <x:f>'Data Audit'!T44</x:f>
        <x:v>122.12581344902385</x:v>
      </x:c>
      <x:c r="E75" s="27" t="n">
        <x:f>'Data Audit'!U44</x:f>
        <x:v>100</x:v>
      </x:c>
      <x:c r="F75" s="27" t="n">
        <x:f>'Data Audit'!V44</x:f>
        <x:v>122.12536736851744</x:v>
      </x:c>
    </x:row>
    <x:row r="76">
      <x:c r="A76" s="21" t="n">
        <x:f>'Data Audit'!A45</x:f>
        <x:v>45888</x:v>
      </x:c>
      <x:c r="B76" s="24" t="n">
        <x:f>'Data Audit'!I45</x:f>
        <x:v>1456.44</x:v>
      </x:c>
      <x:c r="C76" s="23" t="n">
        <x:f>'Data Audit'!J45</x:f>
        <x:v>260544352</x:v>
      </x:c>
      <x:c r="D76" s="27" t="n">
        <x:f>'Data Audit'!T45</x:f>
        <x:v>121.25813449023859</x:v>
      </x:c>
      <x:c r="E76" s="27" t="n">
        <x:f>'Data Audit'!U45</x:f>
        <x:v>100</x:v>
      </x:c>
      <x:c r="F76" s="27" t="n">
        <x:f>'Data Audit'!V45</x:f>
        <x:v>121.25783650123635</x:v>
      </x:c>
    </x:row>
    <x:row r="77">
      <x:c r="A77" s="21" t="n">
        <x:f>'Data Audit'!A46</x:f>
        <x:v>45889</x:v>
      </x:c>
      <x:c r="B77" s="24" t="n">
        <x:f>'Data Audit'!I46</x:f>
        <x:v>1456.44</x:v>
      </x:c>
      <x:c r="C77" s="23" t="n">
        <x:f>'Data Audit'!J46</x:f>
        <x:v>260544352</x:v>
      </x:c>
      <x:c r="D77" s="27" t="n">
        <x:f>'Data Audit'!T46</x:f>
        <x:v>121.25813449023859</x:v>
      </x:c>
      <x:c r="E77" s="27" t="n">
        <x:f>'Data Audit'!U46</x:f>
        <x:v>100</x:v>
      </x:c>
      <x:c r="F77" s="27" t="n">
        <x:f>'Data Audit'!V46</x:f>
        <x:v>121.25783650123635</x:v>
      </x:c>
    </x:row>
    <x:row r="78">
      <x:c r="A78" s="21" t="n">
        <x:f>'Data Audit'!A47</x:f>
        <x:v>45890</x:v>
      </x:c>
      <x:c r="B78" s="24" t="n">
        <x:f>'Data Audit'!I47</x:f>
        <x:v>1172.45</x:v>
      </x:c>
      <x:c r="C78" s="23" t="n">
        <x:f>'Data Audit'!J47</x:f>
        <x:v>260544352</x:v>
      </x:c>
      <x:c r="D78" s="27" t="n">
        <x:f>'Data Audit'!T47</x:f>
        <x:v>97.61388286334056</x:v>
      </x:c>
      <x:c r="E78" s="27" t="n">
        <x:f>'Data Audit'!U47</x:f>
        <x:v>100</x:v>
      </x:c>
      <x:c r="F78" s="27" t="n">
        <x:f>'Data Audit'!V47</x:f>
        <x:v>97.61387383337082</x:v>
      </x:c>
    </x:row>
    <x:row r="79">
      <x:c r="A79" s="21" t="n">
        <x:f>'Data Audit'!A48</x:f>
        <x:v>45891</x:v>
      </x:c>
      <x:c r="B79" s="24" t="n">
        <x:f>'Data Audit'!I48</x:f>
        <x:v>1195.9</x:v>
      </x:c>
      <x:c r="C79" s="23" t="n">
        <x:f>'Data Audit'!J48</x:f>
        <x:v>260544352</x:v>
      </x:c>
      <x:c r="D79" s="27" t="n">
        <x:f>'Data Audit'!T48</x:f>
        <x:v>99.56616052060735</x:v>
      </x:c>
      <x:c r="E79" s="27" t="n">
        <x:f>'Data Audit'!U48</x:f>
        <x:v>100</x:v>
      </x:c>
      <x:c r="F79" s="27" t="n">
        <x:f>'Data Audit'!V48</x:f>
        <x:v>99.56623456635947</x:v>
      </x:c>
    </x:row>
    <x:row r="80">
      <x:c r="A80" s="21" t="n">
        <x:f>'Data Audit'!A49</x:f>
        <x:v>45894</x:v>
      </x:c>
      <x:c r="B80" s="24" t="n">
        <x:f>'Data Audit'!I49</x:f>
        <x:v>1234.98</x:v>
      </x:c>
      <x:c r="C80" s="23" t="n">
        <x:f>'Data Audit'!J49</x:f>
        <x:v>260544352</x:v>
      </x:c>
      <x:c r="D80" s="27" t="n">
        <x:f>'Data Audit'!T49</x:f>
        <x:v>102.81995661605205</x:v>
      </x:c>
      <x:c r="E80" s="27" t="n">
        <x:f>'Data Audit'!U49</x:f>
        <x:v>100</x:v>
      </x:c>
      <x:c r="F80" s="27" t="n">
        <x:f>'Data Audit'!V49</x:f>
        <x:v>102.81989160026977</x:v>
      </x:c>
    </x:row>
    <x:row r="81">
      <x:c r="A81" s="21" t="n">
        <x:f>'Data Audit'!A50</x:f>
        <x:v>45895</x:v>
      </x:c>
      <x:c r="B81" s="24" t="n">
        <x:f>'Data Audit'!I50</x:f>
        <x:v>1245.4</x:v>
      </x:c>
      <x:c r="C81" s="23" t="n">
        <x:f>'Data Audit'!J50</x:f>
        <x:v>260544352</x:v>
      </x:c>
      <x:c r="D81" s="27" t="n">
        <x:f>'Data Audit'!T50</x:f>
        <x:v>103.68763557483732</x:v>
      </x:c>
      <x:c r="E81" s="27" t="n">
        <x:f>'Data Audit'!U50</x:f>
        <x:v>100</x:v>
      </x:c>
      <x:c r="F81" s="27" t="n">
        <x:f>'Data Audit'!V50</x:f>
        <x:v>103.68742246755087</x:v>
      </x:c>
    </x:row>
    <x:row r="82">
      <x:c r="A82" s="21" t="n">
        <x:f>'Data Audit'!A51</x:f>
        <x:v>45896</x:v>
      </x:c>
      <x:c r="B82" s="24" t="n">
        <x:f>'Data Audit'!I51</x:f>
        <x:v>1240.19</x:v>
      </x:c>
      <x:c r="C82" s="23" t="n">
        <x:f>'Data Audit'!J51</x:f>
        <x:v>260544352</x:v>
      </x:c>
      <x:c r="D82" s="27" t="n">
        <x:f>'Data Audit'!T51</x:f>
        <x:v>103.25379609544467</x:v>
      </x:c>
      <x:c r="E82" s="27" t="n">
        <x:f>'Data Audit'!U51</x:f>
        <x:v>100</x:v>
      </x:c>
      <x:c r="F82" s="27" t="n">
        <x:f>'Data Audit'!V51</x:f>
        <x:v>103.25365703391032</x:v>
      </x:c>
    </x:row>
    <x:row r="83">
      <x:c r="A83" s="21" t="n">
        <x:f>'Data Audit'!A52</x:f>
        <x:v>45897</x:v>
      </x:c>
      <x:c r="B83" s="24" t="n">
        <x:f>'Data Audit'!I52</x:f>
        <x:v>1191.43</x:v>
      </x:c>
      <x:c r="C83" s="23" t="n">
        <x:f>'Data Audit'!J52</x:f>
        <x:v>261279326</x:v>
      </x:c>
      <x:c r="D83" s="27" t="n">
        <x:f>'Data Audit'!T52</x:f>
        <x:v>98.91540130151843</x:v>
      </x:c>
      <x:c r="E83" s="27" t="n">
        <x:f>'Data Audit'!U52</x:f>
        <x:v>100.28209170314312</x:v>
      </x:c>
      <x:c r="F83" s="27" t="n">
        <x:f>'Data Audit'!V52</x:f>
        <x:v>99.1940788104337</x:v>
      </x:c>
    </x:row>
    <x:row r="84">
      <x:c r="A84" s="21" t="n">
        <x:f>'Data Audit'!A53</x:f>
        <x:v>45898</x:v>
      </x:c>
      <x:c r="B84" s="24" t="n">
        <x:f>'Data Audit'!I53</x:f>
        <x:v>1194.05</x:v>
      </x:c>
      <x:c r="C84" s="23" t="n">
        <x:f>'Data Audit'!J53</x:f>
        <x:v>261279326</x:v>
      </x:c>
      <x:c r="D84" s="27" t="n">
        <x:f>'Data Audit'!T53</x:f>
        <x:v>99.13232104121475</x:v>
      </x:c>
      <x:c r="E84" s="27" t="n">
        <x:f>'Data Audit'!U53</x:f>
        <x:v>100.28209170314312</x:v>
      </x:c>
      <x:c r="F84" s="27" t="n">
        <x:f>'Data Audit'!V53</x:f>
        <x:v>99.41221037207251</x:v>
      </x:c>
    </x:row>
    <x:row r="85">
      <x:c r="A85" s="21" t="n">
        <x:f>'Data Audit'!A54</x:f>
        <x:v>45901</x:v>
      </x:c>
      <x:c r="B85" s="24" t="n">
        <x:f>'Data Audit'!I54</x:f>
        <x:v>1165.31</x:v>
      </x:c>
      <x:c r="C85" s="23" t="n">
        <x:f>'Data Audit'!J54</x:f>
        <x:v>261279326</x:v>
      </x:c>
      <x:c r="D85" s="27" t="n">
        <x:f>'Data Audit'!T54</x:f>
        <x:v>96.7462039045553</x:v>
      </x:c>
      <x:c r="E85" s="27" t="n">
        <x:f>'Data Audit'!U54</x:f>
        <x:v>100.28209170314312</x:v>
      </x:c>
      <x:c r="F85" s="27" t="n">
        <x:f>'Data Audit'!V54</x:f>
        <x:v>97.01942369974441</x:v>
      </x:c>
    </x:row>
    <x:row r="86">
      <x:c r="A86" s="21" t="n">
        <x:f>'Data Audit'!A55</x:f>
        <x:v>45902</x:v>
      </x:c>
      <x:c r="B86" s="24" t="n">
        <x:f>'Data Audit'!I55</x:f>
        <x:v>1144.4</x:v>
      </x:c>
      <x:c r="C86" s="23" t="n">
        <x:f>'Data Audit'!J55</x:f>
        <x:v>261279326</x:v>
      </x:c>
      <x:c r="D86" s="27" t="n">
        <x:f>'Data Audit'!T55</x:f>
        <x:v>95.0108459869848</x:v>
      </x:c>
      <x:c r="E86" s="27" t="n">
        <x:f>'Data Audit'!U55</x:f>
        <x:v>100.28209170314312</x:v>
      </x:c>
      <x:c r="F86" s="27" t="n">
        <x:f>'Data Audit'!V55</x:f>
        <x:v>95.2785340226957</x:v>
      </x:c>
    </x:row>
    <x:row r="87">
      <x:c r="A87" s="21" t="n">
        <x:f>'Data Audit'!A56</x:f>
        <x:v>45903</x:v>
      </x:c>
      <x:c r="B87" s="24" t="n">
        <x:f>'Data Audit'!I56</x:f>
        <x:v>1144.4</x:v>
      </x:c>
      <x:c r="C87" s="23" t="n">
        <x:f>'Data Audit'!J56</x:f>
        <x:v>261279326</x:v>
      </x:c>
      <x:c r="D87" s="27" t="n">
        <x:f>'Data Audit'!T56</x:f>
        <x:v>95.0108459869848</x:v>
      </x:c>
      <x:c r="E87" s="27" t="n">
        <x:f>'Data Audit'!U56</x:f>
        <x:v>100.28209170314312</x:v>
      </x:c>
      <x:c r="F87" s="27" t="n">
        <x:f>'Data Audit'!V56</x:f>
        <x:v>95.2785340226957</x:v>
      </x:c>
    </x:row>
    <x:row r="88">
      <x:c r="A88" s="21" t="n">
        <x:f>'Data Audit'!A57</x:f>
        <x:v>45904</x:v>
      </x:c>
      <x:c r="B88" s="24" t="n">
        <x:f>'Data Audit'!I57</x:f>
        <x:v>1147.02</x:v>
      </x:c>
      <x:c r="C88" s="23" t="n">
        <x:f>'Data Audit'!J57</x:f>
        <x:v>261279326</x:v>
      </x:c>
      <x:c r="D88" s="27" t="n">
        <x:f>'Data Audit'!T57</x:f>
        <x:v>95.22776572668111</x:v>
      </x:c>
      <x:c r="E88" s="27" t="n">
        <x:f>'Data Audit'!U57</x:f>
        <x:v>100.28209170314312</x:v>
      </x:c>
      <x:c r="F88" s="27" t="n">
        <x:f>'Data Audit'!V57</x:f>
        <x:v>95.4966655843345</x:v>
      </x:c>
    </x:row>
    <x:row r="89">
      <x:c r="A89" s="21" t="n">
        <x:f>'Data Audit'!A58</x:f>
        <x:v>45905</x:v>
      </x:c>
      <x:c r="B89" s="24" t="n">
        <x:f>'Data Audit'!I58</x:f>
        <x:v>1152.24</x:v>
      </x:c>
      <x:c r="C89" s="23" t="n">
        <x:f>'Data Audit'!J58</x:f>
        <x:v>261279326</x:v>
      </x:c>
      <x:c r="D89" s="27" t="n">
        <x:f>'Data Audit'!T58</x:f>
        <x:v>95.66160520607376</x:v>
      </x:c>
      <x:c r="E89" s="27" t="n">
        <x:f>'Data Audit'!U58</x:f>
        <x:v>100.28209170314312</x:v>
      </x:c>
      <x:c r="F89" s="27" t="n">
        <x:f>'Data Audit'!V58</x:f>
        <x:v>95.93126358118741</x:v>
      </x:c>
    </x:row>
    <x:row r="90">
      <x:c r="A90" s="21" t="n">
        <x:f>'Data Audit'!A59</x:f>
        <x:v>45908</x:v>
      </x:c>
      <x:c r="B90" s="24" t="n">
        <x:f>'Data Audit'!I59</x:f>
        <x:v>1144.4</x:v>
      </x:c>
      <x:c r="C90" s="23" t="n">
        <x:f>'Data Audit'!J59</x:f>
        <x:v>261279326</x:v>
      </x:c>
      <x:c r="D90" s="27" t="n">
        <x:f>'Data Audit'!T59</x:f>
        <x:v>95.0108459869848</x:v>
      </x:c>
      <x:c r="E90" s="27" t="n">
        <x:f>'Data Audit'!U59</x:f>
        <x:v>100.28209170314312</x:v>
      </x:c>
      <x:c r="F90" s="27" t="n">
        <x:f>'Data Audit'!V59</x:f>
        <x:v>95.2785340226957</x:v>
      </x:c>
    </x:row>
    <x:row r="91">
      <x:c r="A91" s="21" t="n">
        <x:f>'Data Audit'!A60</x:f>
        <x:v>45909</x:v>
      </x:c>
      <x:c r="B91" s="24" t="n">
        <x:f>'Data Audit'!I60</x:f>
        <x:v>1107.82</x:v>
      </x:c>
      <x:c r="C91" s="23" t="n">
        <x:f>'Data Audit'!J60</x:f>
        <x:v>261279326</x:v>
      </x:c>
      <x:c r="D91" s="27" t="n">
        <x:f>'Data Audit'!T60</x:f>
        <x:v>91.97396963123644</x:v>
      </x:c>
      <x:c r="E91" s="27" t="n">
        <x:f>'Data Audit'!U60</x:f>
        <x:v>100.28209170314312</x:v>
      </x:c>
      <x:c r="F91" s="27" t="n">
        <x:f>'Data Audit'!V60</x:f>
        <x:v>92.23301779187585</x:v>
      </x:c>
    </x:row>
    <x:row r="92">
      <x:c r="A92" s="21" t="n">
        <x:f>'Data Audit'!A61</x:f>
        <x:v>45910</x:v>
      </x:c>
      <x:c r="B92" s="24" t="n">
        <x:f>'Data Audit'!I61</x:f>
        <x:v>1092.15</x:v>
      </x:c>
      <x:c r="C92" s="23" t="n">
        <x:f>'Data Audit'!J61</x:f>
        <x:v>261279326</x:v>
      </x:c>
      <x:c r="D92" s="27" t="n">
        <x:f>'Data Audit'!T61</x:f>
        <x:v>90.67245119305855</x:v>
      </x:c>
      <x:c r="E92" s="27" t="n">
        <x:f>'Data Audit'!U61</x:f>
        <x:v>100.28209170314312</x:v>
      </x:c>
      <x:c r="F92" s="27" t="n">
        <x:f>'Data Audit'!V61</x:f>
        <x:v>90.92839123810477</x:v>
      </x:c>
    </x:row>
    <x:row r="93">
      <x:c r="A93" s="21" t="n">
        <x:f>'Data Audit'!A62</x:f>
        <x:v>45911</x:v>
      </x:c>
      <x:c r="B93" s="24" t="n">
        <x:f>'Data Audit'!I62</x:f>
        <x:v>1058.22</x:v>
      </x:c>
      <x:c r="C93" s="23" t="n">
        <x:f>'Data Audit'!J62</x:f>
        <x:v>261288160</x:v>
      </x:c>
      <x:c r="D93" s="27" t="n">
        <x:f>'Data Audit'!T62</x:f>
        <x:v>87.8524945770065</x:v>
      </x:c>
      <x:c r="E93" s="27" t="n">
        <x:f>'Data Audit'!U62</x:f>
        <x:v>100.28548229669549</x:v>
      </x:c>
      <x:c r="F93" s="27" t="n">
        <x:f>'Data Audit'!V62</x:f>
        <x:v>88.10350425856083</x:v>
      </x:c>
    </x:row>
    <x:row r="94">
      <x:c r="A94" s="21" t="n">
        <x:f>'Data Audit'!A63</x:f>
        <x:v>45912</x:v>
      </x:c>
      <x:c r="B94" s="24" t="n">
        <x:f>'Data Audit'!I63</x:f>
        <x:v>1047.77</x:v>
      </x:c>
      <x:c r="C94" s="23" t="n">
        <x:f>'Data Audit'!J63</x:f>
        <x:v>261288160</x:v>
      </x:c>
      <x:c r="D94" s="27" t="n">
        <x:f>'Data Audit'!T63</x:f>
        <x:v>86.98481561822125</x:v>
      </x:c>
      <x:c r="E94" s="27" t="n">
        <x:f>'Data Audit'!U63</x:f>
        <x:v>100.28548229669549</x:v>
      </x:c>
      <x:c r="F94" s="27" t="n">
        <x:f>'Data Audit'!V63</x:f>
        <x:v>87.23347570164265</x:v>
      </x:c>
    </x:row>
    <x:row r="95">
      <x:c r="A95" s="21" t="n">
        <x:f>'Data Audit'!A64</x:f>
        <x:v>45915</x:v>
      </x:c>
      <x:c r="B95" s="24" t="n">
        <x:f>'Data Audit'!I64</x:f>
        <x:v>1042.54</x:v>
      </x:c>
      <x:c r="C95" s="23" t="n">
        <x:f>'Data Audit'!J64</x:f>
        <x:v>261288160</x:v>
      </x:c>
      <x:c r="D95" s="27" t="n">
        <x:f>'Data Audit'!T64</x:f>
        <x:v>86.55097613882863</x:v>
      </x:c>
      <x:c r="E95" s="27" t="n">
        <x:f>'Data Audit'!U64</x:f>
        <x:v>100.28548229669549</x:v>
      </x:c>
      <x:c r="F95" s="27" t="n">
        <x:f>'Data Audit'!V64</x:f>
        <x:v>86.79804514157738</x:v>
      </x:c>
    </x:row>
    <x:row r="96">
      <x:c r="A96" s="21" t="n">
        <x:f>'Data Audit'!A65</x:f>
        <x:v>45916</x:v>
      </x:c>
      <x:c r="B96" s="24" t="n">
        <x:f>'Data Audit'!I65</x:f>
        <x:v>1029.48</x:v>
      </x:c>
      <x:c r="C96" s="23" t="n">
        <x:f>'Data Audit'!J65</x:f>
        <x:v>261288160</x:v>
      </x:c>
      <x:c r="D96" s="27" t="n">
        <x:f>'Data Audit'!T65</x:f>
        <x:v>85.46637744034706</x:v>
      </x:c>
      <x:c r="E96" s="27" t="n">
        <x:f>'Data Audit'!U65</x:f>
        <x:v>100.28548229669549</x:v>
      </x:c>
      <x:c r="F96" s="27" t="n">
        <x:f>'Data Audit'!V65</x:f>
        <x:v>85.71071758623275</x:v>
      </x:c>
    </x:row>
    <x:row r="97">
      <x:c r="A97" s="21" t="n">
        <x:f>'Data Audit'!A66</x:f>
        <x:v>45917</x:v>
      </x:c>
      <x:c r="B97" s="24" t="n">
        <x:f>'Data Audit'!I66</x:f>
        <x:v>1024.25</x:v>
      </x:c>
      <x:c r="C97" s="23" t="n">
        <x:f>'Data Audit'!J66</x:f>
        <x:v>261288160</x:v>
      </x:c>
      <x:c r="D97" s="27" t="n">
        <x:f>'Data Audit'!T66</x:f>
        <x:v>85.03253796095443</x:v>
      </x:c>
      <x:c r="E97" s="27" t="n">
        <x:f>'Data Audit'!U66</x:f>
        <x:v>100.28548229669549</x:v>
      </x:c>
      <x:c r="F97" s="27" t="n">
        <x:f>'Data Audit'!V66</x:f>
        <x:v>85.27528702616746</x:v>
      </x:c>
    </x:row>
    <x:row r="98">
      <x:c r="A98" s="21" t="n">
        <x:f>'Data Audit'!A67</x:f>
        <x:v>45918</x:v>
      </x:c>
      <x:c r="B98" s="24" t="n">
        <x:f>'Data Audit'!I67</x:f>
        <x:v>1013.8</x:v>
      </x:c>
      <x:c r="C98" s="23" t="n">
        <x:f>'Data Audit'!J67</x:f>
        <x:v>261288160</x:v>
      </x:c>
      <x:c r="D98" s="27" t="n">
        <x:f>'Data Audit'!T67</x:f>
        <x:v>84.1648590021692</x:v>
      </x:c>
      <x:c r="E98" s="27" t="n">
        <x:f>'Data Audit'!U67</x:f>
        <x:v>100.28548229669549</x:v>
      </x:c>
      <x:c r="F98" s="27" t="n">
        <x:f>'Data Audit'!V67</x:f>
        <x:v>84.40525846924928</x:v>
      </x:c>
    </x:row>
    <x:row r="99">
      <x:c r="A99" s="21" t="n">
        <x:f>'Data Audit'!A68</x:f>
        <x:v>45919</x:v>
      </x:c>
      <x:c r="B99" s="24" t="n">
        <x:f>'Data Audit'!I68</x:f>
        <x:v>1005.96</x:v>
      </x:c>
      <x:c r="C99" s="23" t="n">
        <x:f>'Data Audit'!J68</x:f>
        <x:v>261288160</x:v>
      </x:c>
      <x:c r="D99" s="27" t="n">
        <x:f>'Data Audit'!T68</x:f>
        <x:v>83.51409978308025</x:v>
      </x:c>
      <x:c r="E99" s="27" t="n">
        <x:f>'Data Audit'!U68</x:f>
        <x:v>100.28548229669549</x:v>
      </x:c>
      <x:c r="F99" s="27" t="n">
        <x:f>'Data Audit'!V68</x:f>
        <x:v>83.75252891075756</x:v>
      </x:c>
    </x:row>
    <x:row r="100">
      <x:c r="A100" s="21" t="n">
        <x:f>'Data Audit'!A69</x:f>
        <x:v>45922</x:v>
      </x:c>
      <x:c r="B100" s="24" t="n">
        <x:f>'Data Audit'!I69</x:f>
        <x:v>990.28</x:v>
      </x:c>
      <x:c r="C100" s="23" t="n">
        <x:f>'Data Audit'!J69</x:f>
        <x:v>261288160</x:v>
      </x:c>
      <x:c r="D100" s="27" t="n">
        <x:f>'Data Audit'!T69</x:f>
        <x:v>82.21258134490238</x:v>
      </x:c>
      <x:c r="E100" s="27" t="n">
        <x:f>'Data Audit'!U69</x:f>
        <x:v>100.28548229669549</x:v>
      </x:c>
      <x:c r="F100" s="27" t="n">
        <x:f>'Data Audit'!V69</x:f>
        <x:v>82.44706979377409</x:v>
      </x:c>
    </x:row>
    <x:row r="101">
      <x:c r="A101" s="21" t="n">
        <x:f>'Data Audit'!A70</x:f>
        <x:v>45923</x:v>
      </x:c>
      <x:c r="B101" s="24" t="n">
        <x:f>'Data Audit'!I70</x:f>
        <x:v>974.6</x:v>
      </x:c>
      <x:c r="C101" s="23" t="n">
        <x:f>'Data Audit'!J70</x:f>
        <x:v>261288160</x:v>
      </x:c>
      <x:c r="D101" s="27" t="n">
        <x:f>'Data Audit'!T70</x:f>
        <x:v>80.91106290672451</x:v>
      </x:c>
      <x:c r="E101" s="27" t="n">
        <x:f>'Data Audit'!U70</x:f>
        <x:v>100.28548229669549</x:v>
      </x:c>
      <x:c r="F101" s="27" t="n">
        <x:f>'Data Audit'!V70</x:f>
        <x:v>81.14161067679065</x:v>
      </x:c>
    </x:row>
    <x:row r="102">
      <x:c r="A102" s="21" t="n">
        <x:f>'Data Audit'!A71</x:f>
        <x:v>45924</x:v>
      </x:c>
      <x:c r="B102" s="24" t="n">
        <x:f>'Data Audit'!I71</x:f>
        <x:v>970.09</x:v>
      </x:c>
      <x:c r="C102" s="23" t="n">
        <x:f>'Data Audit'!J71</x:f>
        <x:v>261480659</x:v>
      </x:c>
      <x:c r="D102" s="27" t="n">
        <x:f>'Data Audit'!T71</x:f>
        <x:v>80.47722342733188</x:v>
      </x:c>
      <x:c r="E102" s="27" t="n">
        <x:f>'Data Audit'!U71</x:f>
        <x:v>100.35936568680637</x:v>
      </x:c>
      <x:c r="F102" s="27" t="n">
        <x:f>'Data Audit'!V71</x:f>
        <x:v>80.76612466801542</x:v>
      </x:c>
    </x:row>
    <x:row r="103">
      <x:c r="A103" s="21" t="n">
        <x:f>'Data Audit'!A72</x:f>
        <x:v>45925</x:v>
      </x:c>
      <x:c r="B103" s="24" t="n">
        <x:f>'Data Audit'!I72</x:f>
        <x:v>957.02</x:v>
      </x:c>
      <x:c r="C103" s="23" t="n">
        <x:f>'Data Audit'!J72</x:f>
        <x:v>261480659</x:v>
      </x:c>
      <x:c r="D103" s="27" t="n">
        <x:f>'Data Audit'!T72</x:f>
        <x:v>79.39262472885032</x:v>
      </x:c>
      <x:c r="E103" s="27" t="n">
        <x:f>'Data Audit'!U72</x:f>
        <x:v>100.35936568680637</x:v>
      </x:c>
      <x:c r="F103" s="27" t="n">
        <x:f>'Data Audit'!V72</x:f>
        <x:v>79.67796454945842</x:v>
      </x:c>
    </x:row>
    <x:row r="104">
      <x:c r="A104" s="21" t="n">
        <x:f>'Data Audit'!A73</x:f>
        <x:v>45926</x:v>
      </x:c>
      <x:c r="B104" s="24" t="n">
        <x:f>'Data Audit'!I73</x:f>
        <x:v>954.4</x:v>
      </x:c>
      <x:c r="C104" s="23" t="n">
        <x:f>'Data Audit'!J73</x:f>
        <x:v>261480659</x:v>
      </x:c>
      <x:c r="D104" s="27" t="n">
        <x:f>'Data Audit'!T73</x:f>
        <x:v>79.175704989154</x:v>
      </x:c>
      <x:c r="E104" s="27" t="n">
        <x:f>'Data Audit'!U73</x:f>
        <x:v>100.35936568680637</x:v>
      </x:c>
      <x:c r="F104" s="27" t="n">
        <x:f>'Data Audit'!V73</x:f>
        <x:v>79.4598329878196</x:v>
      </x:c>
    </x:row>
    <x:row r="105">
      <x:c r="A105" s="21" t="n">
        <x:f>'Data Audit'!A74</x:f>
        <x:v>45929</x:v>
      </x:c>
      <x:c r="B105" s="24" t="n">
        <x:f>'Data Audit'!I74</x:f>
        <x:v>951.79</x:v>
      </x:c>
      <x:c r="C105" s="23" t="n">
        <x:f>'Data Audit'!J74</x:f>
        <x:v>261480659</x:v>
      </x:c>
      <x:c r="D105" s="27" t="n">
        <x:f>'Data Audit'!T74</x:f>
        <x:v>78.95878524945769</x:v>
      </x:c>
      <x:c r="E105" s="27" t="n">
        <x:f>'Data Audit'!U74</x:f>
        <x:v>100.35936568680637</x:v>
      </x:c>
      <x:c r="F105" s="27" t="n">
        <x:f>'Data Audit'!V74</x:f>
        <x:v>79.24253398939315</x:v>
      </x:c>
    </x:row>
    <x:row r="106">
      <x:c r="A106" s="21" t="n">
        <x:f>'Data Audit'!A75</x:f>
        <x:v>45930</x:v>
      </x:c>
      <x:c r="B106" s="24" t="n">
        <x:f>'Data Audit'!I75</x:f>
        <x:v>933.49</x:v>
      </x:c>
      <x:c r="C106" s="23" t="n">
        <x:f>'Data Audit'!J75</x:f>
        <x:v>261480659</x:v>
      </x:c>
      <x:c r="D106" s="27" t="n">
        <x:f>'Data Audit'!T75</x:f>
        <x:v>77.4403470715835</x:v>
      </x:c>
      <x:c r="E106" s="27" t="n">
        <x:f>'Data Audit'!U75</x:f>
        <x:v>100.35936568680637</x:v>
      </x:c>
      <x:c r="F106" s="27" t="n">
        <x:f>'Data Audit'!V75</x:f>
        <x:v>77.71894331077088</x:v>
      </x:c>
    </x:row>
    <x:row r="107">
      <x:c r="A107" s="21" t="n">
        <x:f>'Data Audit'!A76</x:f>
        <x:v>45931</x:v>
      </x:c>
      <x:c r="B107" s="24" t="n">
        <x:f>'Data Audit'!I76</x:f>
        <x:v>923.03</x:v>
      </x:c>
      <x:c r="C107" s="23" t="n">
        <x:f>'Data Audit'!J76</x:f>
        <x:v>261480659</x:v>
      </x:c>
      <x:c r="D107" s="27" t="n">
        <x:f>'Data Audit'!T76</x:f>
        <x:v>76.57266811279825</x:v>
      </x:c>
      <x:c r="E107" s="27" t="n">
        <x:f>'Data Audit'!U76</x:f>
        <x:v>100.35936568680637</x:v>
      </x:c>
      <x:c r="F107" s="27" t="n">
        <x:f>'Data Audit'!V76</x:f>
        <x:v>76.84808219064033</x:v>
      </x:c>
    </x:row>
    <x:row r="108">
      <x:c r="A108" s="21" t="n">
        <x:f>'Data Audit'!A77</x:f>
        <x:v>45932</x:v>
      </x:c>
      <x:c r="B108" s="24" t="n">
        <x:f>'Data Audit'!I77</x:f>
        <x:v>941.33</x:v>
      </x:c>
      <x:c r="C108" s="23" t="n">
        <x:f>'Data Audit'!J77</x:f>
        <x:v>261480659</x:v>
      </x:c>
      <x:c r="D108" s="27" t="n">
        <x:f>'Data Audit'!T77</x:f>
        <x:v>78.09110629067246</x:v>
      </x:c>
      <x:c r="E108" s="27" t="n">
        <x:f>'Data Audit'!U77</x:f>
        <x:v>100.35936568680637</x:v>
      </x:c>
      <x:c r="F108" s="27" t="n">
        <x:f>'Data Audit'!V77</x:f>
        <x:v>78.37167286926261</x:v>
      </x:c>
    </x:row>
    <x:row r="109">
      <x:c r="A109" s="21" t="n">
        <x:f>'Data Audit'!A78</x:f>
        <x:v>45933</x:v>
      </x:c>
      <x:c r="B109" s="24" t="n">
        <x:f>'Data Audit'!I78</x:f>
        <x:v>951.79</x:v>
      </x:c>
      <x:c r="C109" s="23" t="n">
        <x:f>'Data Audit'!J78</x:f>
        <x:v>261480659</x:v>
      </x:c>
      <x:c r="D109" s="27" t="n">
        <x:f>'Data Audit'!T78</x:f>
        <x:v>78.95878524945769</x:v>
      </x:c>
      <x:c r="E109" s="27" t="n">
        <x:f>'Data Audit'!U78</x:f>
        <x:v>100.35936568680637</x:v>
      </x:c>
      <x:c r="F109" s="27" t="n">
        <x:f>'Data Audit'!V78</x:f>
        <x:v>79.24253398939315</x:v>
      </x:c>
    </x:row>
    <x:row r="110">
      <x:c r="A110" s="21" t="n">
        <x:f>'Data Audit'!A79</x:f>
        <x:v>45936</x:v>
      </x:c>
      <x:c r="B110" s="24" t="n">
        <x:f>'Data Audit'!I79</x:f>
        <x:v>949.17</x:v>
      </x:c>
      <x:c r="C110" s="23" t="n">
        <x:f>'Data Audit'!J79</x:f>
        <x:v>261480659</x:v>
      </x:c>
      <x:c r="D110" s="27" t="n">
        <x:f>'Data Audit'!T79</x:f>
        <x:v>78.74186550976138</x:v>
      </x:c>
      <x:c r="E110" s="27" t="n">
        <x:f>'Data Audit'!U79</x:f>
        <x:v>100.35936568680637</x:v>
      </x:c>
      <x:c r="F110" s="27" t="n">
        <x:f>'Data Audit'!V79</x:f>
        <x:v>79.02440242775432</x:v>
      </x:c>
    </x:row>
    <x:row r="111">
      <x:c r="A111" s="21" t="n">
        <x:f>'Data Audit'!A80</x:f>
        <x:v>45937</x:v>
      </x:c>
      <x:c r="B111" s="24" t="n">
        <x:f>'Data Audit'!I80</x:f>
        <x:v>938.72</x:v>
      </x:c>
      <x:c r="C111" s="23" t="n">
        <x:f>'Data Audit'!J80</x:f>
        <x:v>261480659</x:v>
      </x:c>
      <x:c r="D111" s="27" t="n">
        <x:f>'Data Audit'!T80</x:f>
        <x:v>77.87418655097613</x:v>
      </x:c>
      <x:c r="E111" s="27" t="n">
        <x:f>'Data Audit'!U80</x:f>
        <x:v>100.35936568680637</x:v>
      </x:c>
      <x:c r="F111" s="27" t="n">
        <x:f>'Data Audit'!V80</x:f>
        <x:v>78.15437387083615</x:v>
      </x:c>
    </x:row>
    <x:row r="112">
      <x:c r="A112" s="21" t="n">
        <x:f>'Data Audit'!A81</x:f>
        <x:v>45938</x:v>
      </x:c>
      <x:c r="B112" s="24" t="n">
        <x:f>'Data Audit'!I81</x:f>
        <x:v>946.56</x:v>
      </x:c>
      <x:c r="C112" s="23" t="n">
        <x:f>'Data Audit'!J81</x:f>
        <x:v>261480659</x:v>
      </x:c>
      <x:c r="D112" s="27" t="n">
        <x:f>'Data Audit'!T81</x:f>
        <x:v>78.52494577006507</x:v>
      </x:c>
      <x:c r="E112" s="27" t="n">
        <x:f>'Data Audit'!U81</x:f>
        <x:v>100.35936568680637</x:v>
      </x:c>
      <x:c r="F112" s="27" t="n">
        <x:f>'Data Audit'!V81</x:f>
        <x:v>78.80710342932787</x:v>
      </x:c>
    </x:row>
    <x:row r="113">
      <x:c r="A113" s="21" t="n">
        <x:f>'Data Audit'!A82</x:f>
        <x:v>45939</x:v>
      </x:c>
      <x:c r="B113" s="24" t="n">
        <x:f>'Data Audit'!I82</x:f>
        <x:v>938.72</x:v>
      </x:c>
      <x:c r="C113" s="23" t="n">
        <x:f>'Data Audit'!J82</x:f>
        <x:v>261480659</x:v>
      </x:c>
      <x:c r="D113" s="27" t="n">
        <x:f>'Data Audit'!T82</x:f>
        <x:v>77.87418655097613</x:v>
      </x:c>
      <x:c r="E113" s="27" t="n">
        <x:f>'Data Audit'!U82</x:f>
        <x:v>100.35936568680637</x:v>
      </x:c>
      <x:c r="F113" s="27" t="n">
        <x:f>'Data Audit'!V82</x:f>
        <x:v>78.15437387083615</x:v>
      </x:c>
    </x:row>
    <x:row r="114">
      <x:c r="A114" s="21" t="n">
        <x:f>'Data Audit'!A83</x:f>
        <x:v>45940</x:v>
      </x:c>
      <x:c r="B114" s="24" t="n">
        <x:f>'Data Audit'!I83</x:f>
        <x:v>951.79</x:v>
      </x:c>
      <x:c r="C114" s="23" t="n">
        <x:f>'Data Audit'!J83</x:f>
        <x:v>261480659</x:v>
      </x:c>
      <x:c r="D114" s="27" t="n">
        <x:f>'Data Audit'!T83</x:f>
        <x:v>78.95878524945769</x:v>
      </x:c>
      <x:c r="E114" s="27" t="n">
        <x:f>'Data Audit'!U83</x:f>
        <x:v>100.35936568680637</x:v>
      </x:c>
      <x:c r="F114" s="27" t="n">
        <x:f>'Data Audit'!V83</x:f>
        <x:v>79.24253398939315</x:v>
      </x:c>
    </x:row>
    <x:row r="115">
      <x:c r="A115" s="21" t="n">
        <x:f>'Data Audit'!A84</x:f>
        <x:v>45943</x:v>
      </x:c>
      <x:c r="B115" s="24" t="n">
        <x:f>'Data Audit'!I84</x:f>
        <x:v>933.49</x:v>
      </x:c>
      <x:c r="C115" s="23" t="n">
        <x:f>'Data Audit'!J84</x:f>
        <x:v>261480659</x:v>
      </x:c>
      <x:c r="D115" s="27" t="n">
        <x:f>'Data Audit'!T84</x:f>
        <x:v>77.4403470715835</x:v>
      </x:c>
      <x:c r="E115" s="27" t="n">
        <x:f>'Data Audit'!U84</x:f>
        <x:v>100.35936568680637</x:v>
      </x:c>
      <x:c r="F115" s="27" t="n">
        <x:f>'Data Audit'!V84</x:f>
        <x:v>77.71894331077088</x:v>
      </x:c>
    </x:row>
    <x:row r="116">
      <x:c r="A116" s="21" t="n">
        <x:f>'Data Audit'!A85</x:f>
        <x:v>45944</x:v>
      </x:c>
      <x:c r="B116" s="24" t="n">
        <x:f>'Data Audit'!I85</x:f>
        <x:v>920.41</x:v>
      </x:c>
      <x:c r="C116" s="23" t="n">
        <x:f>'Data Audit'!J85</x:f>
        <x:v>261480659</x:v>
      </x:c>
      <x:c r="D116" s="27" t="n">
        <x:f>'Data Audit'!T85</x:f>
        <x:v>76.35574837310195</x:v>
      </x:c>
      <x:c r="E116" s="27" t="n">
        <x:f>'Data Audit'!U85</x:f>
        <x:v>100.35936568680637</x:v>
      </x:c>
      <x:c r="F116" s="27" t="n">
        <x:f>'Data Audit'!V85</x:f>
        <x:v>76.62995062900151</x:v>
      </x:c>
    </x:row>
    <x:row r="117">
      <x:c r="A117" s="21" t="n">
        <x:f>'Data Audit'!A86</x:f>
        <x:v>45945</x:v>
      </x:c>
      <x:c r="B117" s="24" t="n">
        <x:f>'Data Audit'!I86</x:f>
        <x:v>928.26</x:v>
      </x:c>
      <x:c r="C117" s="23" t="n">
        <x:f>'Data Audit'!J86</x:f>
        <x:v>261480659</x:v>
      </x:c>
      <x:c r="D117" s="27" t="n">
        <x:f>'Data Audit'!T86</x:f>
        <x:v>77.00650759219087</x:v>
      </x:c>
      <x:c r="E117" s="27" t="n">
        <x:f>'Data Audit'!U86</x:f>
        <x:v>100.35936568680637</x:v>
      </x:c>
      <x:c r="F117" s="27" t="n">
        <x:f>'Data Audit'!V86</x:f>
        <x:v>77.28351275070561</x:v>
      </x:c>
    </x:row>
    <x:row r="118">
      <x:c r="A118" s="21" t="n">
        <x:f>'Data Audit'!A87</x:f>
        <x:v>45946</x:v>
      </x:c>
      <x:c r="B118" s="24" t="n">
        <x:f>'Data Audit'!I87</x:f>
        <x:v>925.64</x:v>
      </x:c>
      <x:c r="C118" s="23" t="n">
        <x:f>'Data Audit'!J87</x:f>
        <x:v>261480659</x:v>
      </x:c>
      <x:c r="D118" s="27" t="n">
        <x:f>'Data Audit'!T87</x:f>
        <x:v>76.78958785249456</x:v>
      </x:c>
      <x:c r="E118" s="27" t="n">
        <x:f>'Data Audit'!U87</x:f>
        <x:v>100.35936568680637</x:v>
      </x:c>
      <x:c r="F118" s="27" t="n">
        <x:f>'Data Audit'!V87</x:f>
        <x:v>77.06538118906678</x:v>
      </x:c>
    </x:row>
    <x:row r="119">
      <x:c r="A119" s="21" t="n">
        <x:f>'Data Audit'!A88</x:f>
        <x:v>45947</x:v>
      </x:c>
      <x:c r="B119" s="24" t="n">
        <x:f>'Data Audit'!I88</x:f>
        <x:v>920.41</x:v>
      </x:c>
      <x:c r="C119" s="23" t="n">
        <x:f>'Data Audit'!J88</x:f>
        <x:v>261480659</x:v>
      </x:c>
      <x:c r="D119" s="27" t="n">
        <x:f>'Data Audit'!T88</x:f>
        <x:v>76.35574837310195</x:v>
      </x:c>
      <x:c r="E119" s="27" t="n">
        <x:f>'Data Audit'!U88</x:f>
        <x:v>100.35936568680637</x:v>
      </x:c>
      <x:c r="F119" s="27" t="n">
        <x:f>'Data Audit'!V88</x:f>
        <x:v>76.62995062900151</x:v>
      </x:c>
    </x:row>
    <x:row r="120">
      <x:c r="A120" s="21" t="n">
        <x:f>'Data Audit'!A89</x:f>
        <x:v>45950</x:v>
      </x:c>
      <x:c r="B120" s="24" t="n">
        <x:f>'Data Audit'!I89</x:f>
        <x:v>909.95</x:v>
      </x:c>
      <x:c r="C120" s="23" t="n">
        <x:f>'Data Audit'!J89</x:f>
        <x:v>261480659</x:v>
      </x:c>
      <x:c r="D120" s="27" t="n">
        <x:f>'Data Audit'!T89</x:f>
        <x:v>75.4880694143167</x:v>
      </x:c>
      <x:c r="E120" s="27" t="n">
        <x:f>'Data Audit'!U89</x:f>
        <x:v>100.35936568680637</x:v>
      </x:c>
      <x:c r="F120" s="27" t="n">
        <x:f>'Data Audit'!V89</x:f>
        <x:v>75.75908950887097</x:v>
      </x:c>
    </x:row>
    <x:row r="121">
      <x:c r="A121" s="21" t="n">
        <x:f>'Data Audit'!A90</x:f>
        <x:v>45951</x:v>
      </x:c>
      <x:c r="B121" s="24" t="n">
        <x:f>'Data Audit'!I90</x:f>
        <x:v>920.41</x:v>
      </x:c>
      <x:c r="C121" s="23" t="n">
        <x:f>'Data Audit'!J90</x:f>
        <x:v>261480659</x:v>
      </x:c>
      <x:c r="D121" s="27" t="n">
        <x:f>'Data Audit'!T90</x:f>
        <x:v>76.35574837310195</x:v>
      </x:c>
      <x:c r="E121" s="27" t="n">
        <x:f>'Data Audit'!U90</x:f>
        <x:v>100.35936568680637</x:v>
      </x:c>
      <x:c r="F121" s="27" t="n">
        <x:f>'Data Audit'!V90</x:f>
        <x:v>76.62995062900151</x:v>
      </x:c>
    </x:row>
    <x:row r="122">
      <x:c r="A122" s="21" t="n">
        <x:f>'Data Audit'!A91</x:f>
        <x:v>45952</x:v>
      </x:c>
      <x:c r="B122" s="24" t="n">
        <x:f>'Data Audit'!I91</x:f>
        <x:v>920.41</x:v>
      </x:c>
      <x:c r="C122" s="23" t="n">
        <x:f>'Data Audit'!J91</x:f>
        <x:v>261480659</x:v>
      </x:c>
      <x:c r="D122" s="27" t="n">
        <x:f>'Data Audit'!T91</x:f>
        <x:v>76.35574837310195</x:v>
      </x:c>
      <x:c r="E122" s="27" t="n">
        <x:f>'Data Audit'!U91</x:f>
        <x:v>100.35936568680637</x:v>
      </x:c>
      <x:c r="F122" s="27" t="n">
        <x:f>'Data Audit'!V91</x:f>
        <x:v>76.62995062900151</x:v>
      </x:c>
    </x:row>
    <x:row r="123">
      <x:c r="A123" s="21" t="n">
        <x:f>'Data Audit'!A92</x:f>
        <x:v>45953</x:v>
      </x:c>
      <x:c r="B123" s="24" t="n">
        <x:f>'Data Audit'!I92</x:f>
        <x:v>938.72</x:v>
      </x:c>
      <x:c r="C123" s="23" t="n">
        <x:f>'Data Audit'!J92</x:f>
        <x:v>261480659</x:v>
      </x:c>
      <x:c r="D123" s="27" t="n">
        <x:f>'Data Audit'!T92</x:f>
        <x:v>77.87418655097613</x:v>
      </x:c>
      <x:c r="E123" s="27" t="n">
        <x:f>'Data Audit'!U92</x:f>
        <x:v>100.35936568680637</x:v>
      </x:c>
      <x:c r="F123" s="27" t="n">
        <x:f>'Data Audit'!V92</x:f>
        <x:v>78.15437387083615</x:v>
      </x:c>
    </x:row>
    <x:row r="124">
      <x:c r="A124" s="21" t="n">
        <x:f>'Data Audit'!A93</x:f>
        <x:v>45954</x:v>
      </x:c>
      <x:c r="B124" s="24" t="n">
        <x:f>'Data Audit'!I93</x:f>
        <x:v>962.25</x:v>
      </x:c>
      <x:c r="C124" s="23" t="n">
        <x:f>'Data Audit'!J93</x:f>
        <x:v>261480659</x:v>
      </x:c>
      <x:c r="D124" s="27" t="n">
        <x:f>'Data Audit'!T93</x:f>
        <x:v>79.82646420824295</x:v>
      </x:c>
      <x:c r="E124" s="27" t="n">
        <x:f>'Data Audit'!U93</x:f>
        <x:v>100.35936568680637</x:v>
      </x:c>
      <x:c r="F124" s="27" t="n">
        <x:f>'Data Audit'!V93</x:f>
        <x:v>80.1133951095237</x:v>
      </x:c>
    </x:row>
    <x:row r="125">
      <x:c r="A125" s="21" t="n">
        <x:f>'Data Audit'!A94</x:f>
        <x:v>45957</x:v>
      </x:c>
      <x:c r="B125" s="24" t="n">
        <x:f>'Data Audit'!I94</x:f>
        <x:v>991.01</x:v>
      </x:c>
      <x:c r="C125" s="23" t="n">
        <x:f>'Data Audit'!J94</x:f>
        <x:v>261480659</x:v>
      </x:c>
      <x:c r="D125" s="27" t="n">
        <x:f>'Data Audit'!T94</x:f>
        <x:v>82.21258134490238</x:v>
      </x:c>
      <x:c r="E125" s="27" t="n">
        <x:f>'Data Audit'!U94</x:f>
        <x:v>100.35936568680637</x:v>
      </x:c>
      <x:c r="F125" s="27" t="n">
        <x:f>'Data Audit'!V94</x:f>
        <x:v>82.50784690827652</x:v>
      </x:c>
    </x:row>
    <x:row r="126">
      <x:c r="A126" s="21" t="n">
        <x:f>'Data Audit'!A95</x:f>
        <x:v>45958</x:v>
      </x:c>
      <x:c r="B126" s="24" t="n">
        <x:f>'Data Audit'!I95</x:f>
        <x:v>972.71</x:v>
      </x:c>
      <x:c r="C126" s="23" t="n">
        <x:f>'Data Audit'!J95</x:f>
        <x:v>261480659</x:v>
      </x:c>
      <x:c r="D126" s="27" t="n">
        <x:f>'Data Audit'!T95</x:f>
        <x:v>80.6941431670282</x:v>
      </x:c>
      <x:c r="E126" s="27" t="n">
        <x:f>'Data Audit'!U95</x:f>
        <x:v>100.35936568680637</x:v>
      </x:c>
      <x:c r="F126" s="27" t="n">
        <x:f>'Data Audit'!V95</x:f>
        <x:v>80.98425622965425</x:v>
      </x:c>
    </x:row>
    <x:row r="127">
      <x:c r="A127" s="21" t="n">
        <x:f>'Data Audit'!A96</x:f>
        <x:v>45959</x:v>
      </x:c>
      <x:c r="B127" s="24" t="n">
        <x:f>'Data Audit'!I96</x:f>
        <x:v>957.02</x:v>
      </x:c>
      <x:c r="C127" s="23" t="n">
        <x:f>'Data Audit'!J96</x:f>
        <x:v>261480659</x:v>
      </x:c>
      <x:c r="D127" s="27" t="n">
        <x:f>'Data Audit'!T96</x:f>
        <x:v>79.39262472885032</x:v>
      </x:c>
      <x:c r="E127" s="27" t="n">
        <x:f>'Data Audit'!U96</x:f>
        <x:v>100.35936568680637</x:v>
      </x:c>
      <x:c r="F127" s="27" t="n">
        <x:f>'Data Audit'!V96</x:f>
        <x:v>79.67796454945842</x:v>
      </x:c>
    </x:row>
    <x:row r="128">
      <x:c r="A128" s="21" t="n">
        <x:f>'Data Audit'!A97</x:f>
        <x:v>45960</x:v>
      </x:c>
      <x:c r="B128" s="24" t="n">
        <x:f>'Data Audit'!I97</x:f>
        <x:v>951.79</x:v>
      </x:c>
      <x:c r="C128" s="23" t="n">
        <x:f>'Data Audit'!J97</x:f>
        <x:v>261480659</x:v>
      </x:c>
      <x:c r="D128" s="27" t="n">
        <x:f>'Data Audit'!T97</x:f>
        <x:v>78.95878524945769</x:v>
      </x:c>
      <x:c r="E128" s="27" t="n">
        <x:f>'Data Audit'!U97</x:f>
        <x:v>100.35936568680637</x:v>
      </x:c>
      <x:c r="F128" s="27" t="n">
        <x:f>'Data Audit'!V97</x:f>
        <x:v>79.24253398939315</x:v>
      </x:c>
    </x:row>
    <x:row r="129">
      <x:c r="A129" s="21" t="n">
        <x:f>'Data Audit'!A98</x:f>
        <x:v>45961</x:v>
      </x:c>
      <x:c r="B129" s="24" t="n">
        <x:f>'Data Audit'!I98</x:f>
        <x:v>964.86</x:v>
      </x:c>
      <x:c r="C129" s="23" t="n">
        <x:f>'Data Audit'!J98</x:f>
        <x:v>261480659</x:v>
      </x:c>
      <x:c r="D129" s="27" t="n">
        <x:f>'Data Audit'!T98</x:f>
        <x:v>80.04338394793925</x:v>
      </x:c>
      <x:c r="E129" s="27" t="n">
        <x:f>'Data Audit'!U98</x:f>
        <x:v>100.35936568680637</x:v>
      </x:c>
      <x:c r="F129" s="27" t="n">
        <x:f>'Data Audit'!V98</x:f>
        <x:v>80.33069410795015</x:v>
      </x:c>
    </x:row>
    <x:row r="130">
      <x:c r="A130" s="21" t="n">
        <x:f>'Data Audit'!A99</x:f>
        <x:v>45964</x:v>
      </x:c>
      <x:c r="B130" s="24" t="n">
        <x:f>'Data Audit'!I99</x:f>
        <x:v>967.48</x:v>
      </x:c>
      <x:c r="C130" s="23" t="n">
        <x:f>'Data Audit'!J99</x:f>
        <x:v>261480659</x:v>
      </x:c>
      <x:c r="D130" s="27" t="n">
        <x:f>'Data Audit'!T99</x:f>
        <x:v>80.26030368763557</x:v>
      </x:c>
      <x:c r="E130" s="27" t="n">
        <x:f>'Data Audit'!U99</x:f>
        <x:v>100.35936568680637</x:v>
      </x:c>
      <x:c r="F130" s="27" t="n">
        <x:f>'Data Audit'!V99</x:f>
        <x:v>80.54882566958898</x:v>
      </x:c>
    </x:row>
    <x:row r="131">
      <x:c r="A131" s="21" t="n">
        <x:f>'Data Audit'!A100</x:f>
        <x:v>45965</x:v>
      </x:c>
      <x:c r="B131" s="24" t="n">
        <x:f>'Data Audit'!I100</x:f>
        <x:v>996.24</x:v>
      </x:c>
      <x:c r="C131" s="23" t="n">
        <x:f>'Data Audit'!J100</x:f>
        <x:v>261480659</x:v>
      </x:c>
      <x:c r="D131" s="27" t="n">
        <x:f>'Data Audit'!T100</x:f>
        <x:v>82.646420824295</x:v>
      </x:c>
      <x:c r="E131" s="27" t="n">
        <x:f>'Data Audit'!U100</x:f>
        <x:v>100.35936568680637</x:v>
      </x:c>
      <x:c r="F131" s="27" t="n">
        <x:f>'Data Audit'!V100</x:f>
        <x:v>82.94327746834179</x:v>
      </x:c>
    </x:row>
    <x:row r="132">
      <x:c r="A132" s="21" t="n">
        <x:f>'Data Audit'!A101</x:f>
        <x:v>45966</x:v>
      </x:c>
      <x:c r="B132" s="24" t="n">
        <x:f>'Data Audit'!I101</x:f>
        <x:v>967.48</x:v>
      </x:c>
      <x:c r="C132" s="23" t="n">
        <x:f>'Data Audit'!J101</x:f>
        <x:v>261480659</x:v>
      </x:c>
      <x:c r="D132" s="27" t="n">
        <x:f>'Data Audit'!T101</x:f>
        <x:v>80.26030368763557</x:v>
      </x:c>
      <x:c r="E132" s="27" t="n">
        <x:f>'Data Audit'!U101</x:f>
        <x:v>100.35936568680637</x:v>
      </x:c>
      <x:c r="F132" s="27" t="n">
        <x:f>'Data Audit'!V101</x:f>
        <x:v>80.54882566958898</x:v>
      </x:c>
    </x:row>
    <x:row r="133">
      <x:c r="A133" s="21" t="n">
        <x:f>'Data Audit'!A102</x:f>
        <x:v>45967</x:v>
      </x:c>
      <x:c r="B133" s="24" t="n">
        <x:f>'Data Audit'!I102</x:f>
        <x:v>915.18</x:v>
      </x:c>
      <x:c r="C133" s="23" t="n">
        <x:f>'Data Audit'!J102</x:f>
        <x:v>261480659</x:v>
      </x:c>
      <x:c r="D133" s="27" t="n">
        <x:f>'Data Audit'!T102</x:f>
        <x:v>75.92190889370933</x:v>
      </x:c>
      <x:c r="E133" s="27" t="n">
        <x:f>'Data Audit'!U102</x:f>
        <x:v>100.35936568680637</x:v>
      </x:c>
      <x:c r="F133" s="27" t="n">
        <x:f>'Data Audit'!V102</x:f>
        <x:v>76.19452006893623</x:v>
      </x:c>
    </x:row>
    <x:row r="134">
      <x:c r="A134" s="21" t="n">
        <x:f>'Data Audit'!A103</x:f>
        <x:v>45968</x:v>
      </x:c>
      <x:c r="B134" s="24" t="n">
        <x:f>'Data Audit'!I103</x:f>
        <x:v>941.33</x:v>
      </x:c>
      <x:c r="C134" s="23" t="n">
        <x:f>'Data Audit'!J103</x:f>
        <x:v>261480659</x:v>
      </x:c>
      <x:c r="D134" s="27" t="n">
        <x:f>'Data Audit'!T103</x:f>
        <x:v>78.09110629067246</x:v>
      </x:c>
      <x:c r="E134" s="27" t="n">
        <x:f>'Data Audit'!U103</x:f>
        <x:v>100.35936568680637</x:v>
      </x:c>
      <x:c r="F134" s="27" t="n">
        <x:f>'Data Audit'!V103</x:f>
        <x:v>78.37167286926261</x:v>
      </x:c>
    </x:row>
    <x:row r="135">
      <x:c r="A135" s="21" t="n">
        <x:f>'Data Audit'!A104</x:f>
        <x:v>45971</x:v>
      </x:c>
      <x:c r="B135" s="24" t="n">
        <x:f>'Data Audit'!I104</x:f>
        <x:v>951.79</x:v>
      </x:c>
      <x:c r="C135" s="23" t="n">
        <x:f>'Data Audit'!J104</x:f>
        <x:v>261480659</x:v>
      </x:c>
      <x:c r="D135" s="27" t="n">
        <x:f>'Data Audit'!T104</x:f>
        <x:v>78.95878524945769</x:v>
      </x:c>
      <x:c r="E135" s="27" t="n">
        <x:f>'Data Audit'!U104</x:f>
        <x:v>100.35936568680637</x:v>
      </x:c>
      <x:c r="F135" s="27" t="n">
        <x:f>'Data Audit'!V104</x:f>
        <x:v>79.24253398939315</x:v>
      </x:c>
    </x:row>
    <x:row r="136">
      <x:c r="A136" s="21" t="n">
        <x:f>'Data Audit'!A105</x:f>
        <x:v>45972</x:v>
      </x:c>
      <x:c r="B136" s="24" t="n">
        <x:f>'Data Audit'!I105</x:f>
        <x:v>938.72</x:v>
      </x:c>
      <x:c r="C136" s="23" t="n">
        <x:f>'Data Audit'!J105</x:f>
        <x:v>261480659</x:v>
      </x:c>
      <x:c r="D136" s="27" t="n">
        <x:f>'Data Audit'!T105</x:f>
        <x:v>77.87418655097613</x:v>
      </x:c>
      <x:c r="E136" s="27" t="n">
        <x:f>'Data Audit'!U105</x:f>
        <x:v>100.35936568680637</x:v>
      </x:c>
      <x:c r="F136" s="27" t="n">
        <x:f>'Data Audit'!V105</x:f>
        <x:v>78.15437387083615</x:v>
      </x:c>
    </x:row>
    <x:row r="137">
      <x:c r="A137" s="21" t="n">
        <x:f>'Data Audit'!A106</x:f>
        <x:v>45973</x:v>
      </x:c>
      <x:c r="B137" s="24" t="n">
        <x:f>'Data Audit'!I106</x:f>
        <x:v>972.71</x:v>
      </x:c>
      <x:c r="C137" s="23" t="n">
        <x:f>'Data Audit'!J106</x:f>
        <x:v>261480659</x:v>
      </x:c>
      <x:c r="D137" s="27" t="n">
        <x:f>'Data Audit'!T106</x:f>
        <x:v>80.6941431670282</x:v>
      </x:c>
      <x:c r="E137" s="27" t="n">
        <x:f>'Data Audit'!U106</x:f>
        <x:v>100.35936568680637</x:v>
      </x:c>
      <x:c r="F137" s="27" t="n">
        <x:f>'Data Audit'!V106</x:f>
        <x:v>80.98425622965425</x:v>
      </x:c>
    </x:row>
    <x:row r="138">
      <x:c r="A138" s="21" t="n">
        <x:f>'Data Audit'!A107</x:f>
        <x:v>45974</x:v>
      </x:c>
      <x:c r="B138" s="24" t="n">
        <x:f>'Data Audit'!I107</x:f>
        <x:v>957.02</x:v>
      </x:c>
      <x:c r="C138" s="23" t="n">
        <x:f>'Data Audit'!J107</x:f>
        <x:v>261480659</x:v>
      </x:c>
      <x:c r="D138" s="27" t="n">
        <x:f>'Data Audit'!T107</x:f>
        <x:v>79.39262472885032</x:v>
      </x:c>
      <x:c r="E138" s="27" t="n">
        <x:f>'Data Audit'!U107</x:f>
        <x:v>100.35936568680637</x:v>
      </x:c>
      <x:c r="F138" s="27" t="n">
        <x:f>'Data Audit'!V107</x:f>
        <x:v>79.67796454945842</x:v>
      </x:c>
    </x:row>
    <x:row r="139">
      <x:c r="A139" s="21" t="n">
        <x:f>'Data Audit'!A108</x:f>
        <x:v>45975</x:v>
      </x:c>
      <x:c r="B139" s="24" t="n">
        <x:f>'Data Audit'!I108</x:f>
        <x:v>941.33</x:v>
      </x:c>
      <x:c r="C139" s="23" t="n">
        <x:f>'Data Audit'!J108</x:f>
        <x:v>261480659</x:v>
      </x:c>
      <x:c r="D139" s="27" t="n">
        <x:f>'Data Audit'!T108</x:f>
        <x:v>78.09110629067246</x:v>
      </x:c>
      <x:c r="E139" s="27" t="n">
        <x:f>'Data Audit'!U108</x:f>
        <x:v>100.35936568680637</x:v>
      </x:c>
      <x:c r="F139" s="27" t="n">
        <x:f>'Data Audit'!V108</x:f>
        <x:v>78.37167286926261</x:v>
      </x:c>
    </x:row>
    <x:row r="140">
      <x:c r="A140" s="21" t="n">
        <x:f>'Data Audit'!A109</x:f>
        <x:v>45978</x:v>
      </x:c>
      <x:c r="B140" s="24" t="n">
        <x:f>'Data Audit'!I109</x:f>
        <x:v>949.17</x:v>
      </x:c>
      <x:c r="C140" s="23" t="n">
        <x:f>'Data Audit'!J109</x:f>
        <x:v>261480659</x:v>
      </x:c>
      <x:c r="D140" s="27" t="n">
        <x:f>'Data Audit'!T109</x:f>
        <x:v>78.74186550976138</x:v>
      </x:c>
      <x:c r="E140" s="27" t="n">
        <x:f>'Data Audit'!U109</x:f>
        <x:v>100.35936568680637</x:v>
      </x:c>
      <x:c r="F140" s="27" t="n">
        <x:f>'Data Audit'!V109</x:f>
        <x:v>79.02440242775432</x:v>
      </x:c>
    </x:row>
    <x:row r="141">
      <x:c r="A141" s="21" t="n">
        <x:f>'Data Audit'!A110</x:f>
        <x:v>45979</x:v>
      </x:c>
      <x:c r="B141" s="24" t="n">
        <x:f>'Data Audit'!I110</x:f>
        <x:v>938.72</x:v>
      </x:c>
      <x:c r="C141" s="23" t="n">
        <x:f>'Data Audit'!J110</x:f>
        <x:v>261480659</x:v>
      </x:c>
      <x:c r="D141" s="27" t="n">
        <x:f>'Data Audit'!T110</x:f>
        <x:v>77.87418655097613</x:v>
      </x:c>
      <x:c r="E141" s="27" t="n">
        <x:f>'Data Audit'!U110</x:f>
        <x:v>100.35936568680637</x:v>
      </x:c>
      <x:c r="F141" s="27" t="n">
        <x:f>'Data Audit'!V110</x:f>
        <x:v>78.15437387083615</x:v>
      </x:c>
    </x:row>
    <x:row r="142">
      <x:c r="A142" s="21" t="n">
        <x:f>'Data Audit'!A111</x:f>
        <x:v>45980</x:v>
      </x:c>
      <x:c r="B142" s="24" t="n">
        <x:f>'Data Audit'!I111</x:f>
        <x:v>917.8</x:v>
      </x:c>
      <x:c r="C142" s="23" t="n">
        <x:f>'Data Audit'!J111</x:f>
        <x:v>261480659</x:v>
      </x:c>
      <x:c r="D142" s="27" t="n">
        <x:f>'Data Audit'!T111</x:f>
        <x:v>76.13882863340564</x:v>
      </x:c>
      <x:c r="E142" s="27" t="n">
        <x:f>'Data Audit'!U111</x:f>
        <x:v>100.35936568680637</x:v>
      </x:c>
      <x:c r="F142" s="27" t="n">
        <x:f>'Data Audit'!V111</x:f>
        <x:v>76.41265163057506</x:v>
      </x:c>
    </x:row>
    <x:row r="143">
      <x:c r="A143" s="21" t="n">
        <x:f>'Data Audit'!A112</x:f>
        <x:v>45981</x:v>
      </x:c>
      <x:c r="B143" s="24" t="n">
        <x:f>'Data Audit'!I112</x:f>
        <x:v>941.33</x:v>
      </x:c>
      <x:c r="C143" s="23" t="n">
        <x:f>'Data Audit'!J112</x:f>
        <x:v>261480659</x:v>
      </x:c>
      <x:c r="D143" s="27" t="n">
        <x:f>'Data Audit'!T112</x:f>
        <x:v>78.09110629067246</x:v>
      </x:c>
      <x:c r="E143" s="27" t="n">
        <x:f>'Data Audit'!U112</x:f>
        <x:v>100.35936568680637</x:v>
      </x:c>
      <x:c r="F143" s="27" t="n">
        <x:f>'Data Audit'!V112</x:f>
        <x:v>78.37167286926261</x:v>
      </x:c>
    </x:row>
    <x:row r="144">
      <x:c r="A144" s="21" t="n">
        <x:f>'Data Audit'!A113</x:f>
        <x:v>45982</x:v>
      </x:c>
      <x:c r="B144" s="24" t="n">
        <x:f>'Data Audit'!I113</x:f>
        <x:v>907.34</x:v>
      </x:c>
      <x:c r="C144" s="23" t="n">
        <x:f>'Data Audit'!J113</x:f>
        <x:v>261480659</x:v>
      </x:c>
      <x:c r="D144" s="27" t="n">
        <x:f>'Data Audit'!T113</x:f>
        <x:v>75.27114967462039</x:v>
      </x:c>
      <x:c r="E144" s="27" t="n">
        <x:f>'Data Audit'!U113</x:f>
        <x:v>100.35936568680637</x:v>
      </x:c>
      <x:c r="F144" s="27" t="n">
        <x:f>'Data Audit'!V113</x:f>
        <x:v>75.54179051044451</x:v>
      </x:c>
    </x:row>
    <x:row r="145">
      <x:c r="A145" s="21" t="n">
        <x:f>'Data Audit'!A114</x:f>
        <x:v>45985</x:v>
      </x:c>
      <x:c r="B145" s="24" t="n">
        <x:f>'Data Audit'!I114</x:f>
        <x:v>917.8</x:v>
      </x:c>
      <x:c r="C145" s="23" t="n">
        <x:f>'Data Audit'!J114</x:f>
        <x:v>261480659</x:v>
      </x:c>
      <x:c r="D145" s="27" t="n">
        <x:f>'Data Audit'!T114</x:f>
        <x:v>76.13882863340564</x:v>
      </x:c>
      <x:c r="E145" s="27" t="n">
        <x:f>'Data Audit'!U114</x:f>
        <x:v>100.35936568680637</x:v>
      </x:c>
      <x:c r="F145" s="27" t="n">
        <x:f>'Data Audit'!V114</x:f>
        <x:v>76.41265163057506</x:v>
      </x:c>
    </x:row>
    <x:row r="146">
      <x:c r="A146" s="21" t="n">
        <x:f>'Data Audit'!A115</x:f>
        <x:v>45986</x:v>
      </x:c>
      <x:c r="B146" s="24" t="n">
        <x:f>'Data Audit'!I115</x:f>
        <x:v>907.34</x:v>
      </x:c>
      <x:c r="C146" s="23" t="n">
        <x:f>'Data Audit'!J115</x:f>
        <x:v>261480659</x:v>
      </x:c>
      <x:c r="D146" s="27" t="n">
        <x:f>'Data Audit'!T115</x:f>
        <x:v>75.27114967462039</x:v>
      </x:c>
      <x:c r="E146" s="27" t="n">
        <x:f>'Data Audit'!U115</x:f>
        <x:v>100.35936568680637</x:v>
      </x:c>
      <x:c r="F146" s="27" t="n">
        <x:f>'Data Audit'!V115</x:f>
        <x:v>75.54179051044451</x:v>
      </x:c>
    </x:row>
    <x:row r="147">
      <x:c r="A147" s="21" t="n">
        <x:f>'Data Audit'!A116</x:f>
        <x:v>45987</x:v>
      </x:c>
      <x:c r="B147" s="24" t="n">
        <x:f>'Data Audit'!I116</x:f>
        <x:v>909.95</x:v>
      </x:c>
      <x:c r="C147" s="23" t="n">
        <x:f>'Data Audit'!J116</x:f>
        <x:v>261480659</x:v>
      </x:c>
      <x:c r="D147" s="27" t="n">
        <x:f>'Data Audit'!T116</x:f>
        <x:v>75.4880694143167</x:v>
      </x:c>
      <x:c r="E147" s="27" t="n">
        <x:f>'Data Audit'!U116</x:f>
        <x:v>100.35936568680637</x:v>
      </x:c>
      <x:c r="F147" s="27" t="n">
        <x:f>'Data Audit'!V116</x:f>
        <x:v>75.75908950887097</x:v>
      </x:c>
    </x:row>
    <x:row r="148">
      <x:c r="A148" s="21" t="n">
        <x:f>'Data Audit'!A117</x:f>
        <x:v>45988</x:v>
      </x:c>
      <x:c r="B148" s="24" t="n">
        <x:f>'Data Audit'!I117</x:f>
        <x:v>909.95</x:v>
      </x:c>
      <x:c r="C148" s="23" t="n">
        <x:f>'Data Audit'!J117</x:f>
        <x:v>261480659</x:v>
      </x:c>
      <x:c r="D148" s="27" t="n">
        <x:f>'Data Audit'!T117</x:f>
        <x:v>75.4880694143167</x:v>
      </x:c>
      <x:c r="E148" s="27" t="n">
        <x:f>'Data Audit'!U117</x:f>
        <x:v>100.35936568680637</x:v>
      </x:c>
      <x:c r="F148" s="27" t="n">
        <x:f>'Data Audit'!V117</x:f>
        <x:v>75.75908950887097</x:v>
      </x:c>
    </x:row>
    <x:row r="149">
      <x:c r="A149" s="21" t="n">
        <x:f>'Data Audit'!A118</x:f>
        <x:v>45989</x:v>
      </x:c>
      <x:c r="B149" s="24" t="n">
        <x:f>'Data Audit'!I118</x:f>
        <x:v>920.41</x:v>
      </x:c>
      <x:c r="C149" s="23" t="n">
        <x:f>'Data Audit'!J118</x:f>
        <x:v>261480659</x:v>
      </x:c>
      <x:c r="D149" s="27" t="n">
        <x:f>'Data Audit'!T118</x:f>
        <x:v>76.35574837310195</x:v>
      </x:c>
      <x:c r="E149" s="27" t="n">
        <x:f>'Data Audit'!U118</x:f>
        <x:v>100.35936568680637</x:v>
      </x:c>
      <x:c r="F149" s="27" t="n">
        <x:f>'Data Audit'!V118</x:f>
        <x:v>76.62995062900151</x:v>
      </x:c>
    </x:row>
    <x:row r="150">
      <x:c r="A150" s="21" t="n">
        <x:f>'Data Audit'!A119</x:f>
        <x:v>45992</x:v>
      </x:c>
      <x:c r="B150" s="24" t="n">
        <x:f>'Data Audit'!I119</x:f>
        <x:v>933.49</x:v>
      </x:c>
      <x:c r="C150" s="23" t="n">
        <x:f>'Data Audit'!J119</x:f>
        <x:v>261480659</x:v>
      </x:c>
      <x:c r="D150" s="27" t="n">
        <x:f>'Data Audit'!T119</x:f>
        <x:v>77.4403470715835</x:v>
      </x:c>
      <x:c r="E150" s="27" t="n">
        <x:f>'Data Audit'!U119</x:f>
        <x:v>100.35936568680637</x:v>
      </x:c>
      <x:c r="F150" s="27" t="n">
        <x:f>'Data Audit'!V119</x:f>
        <x:v>77.71894331077088</x:v>
      </x:c>
    </x:row>
    <x:row r="151">
      <x:c r="A151" s="21" t="n">
        <x:f>'Data Audit'!A120</x:f>
        <x:v>45993</x:v>
      </x:c>
      <x:c r="B151" s="24" t="n">
        <x:f>'Data Audit'!I120</x:f>
        <x:v>936.1</x:v>
      </x:c>
      <x:c r="C151" s="23" t="n">
        <x:f>'Data Audit'!J120</x:f>
        <x:v>261480659</x:v>
      </x:c>
      <x:c r="D151" s="27" t="n">
        <x:f>'Data Audit'!T120</x:f>
        <x:v>77.65726681127983</x:v>
      </x:c>
      <x:c r="E151" s="27" t="n">
        <x:f>'Data Audit'!U120</x:f>
        <x:v>100.35936568680637</x:v>
      </x:c>
      <x:c r="F151" s="27" t="n">
        <x:f>'Data Audit'!V120</x:f>
        <x:v>77.93624230919734</x:v>
      </x:c>
    </x:row>
    <x:row r="152">
      <x:c r="A152" s="21" t="n">
        <x:f>'Data Audit'!A121</x:f>
        <x:v>45994</x:v>
      </x:c>
      <x:c r="B152" s="24" t="n">
        <x:f>'Data Audit'!I121</x:f>
        <x:v>912.57</x:v>
      </x:c>
      <x:c r="C152" s="23" t="n">
        <x:f>'Data Audit'!J121</x:f>
        <x:v>261480659</x:v>
      </x:c>
      <x:c r="D152" s="27" t="n">
        <x:f>'Data Audit'!T121</x:f>
        <x:v>75.70498915401302</x:v>
      </x:c>
      <x:c r="E152" s="27" t="n">
        <x:f>'Data Audit'!U121</x:f>
        <x:v>100.35936568680637</x:v>
      </x:c>
      <x:c r="F152" s="27" t="n">
        <x:f>'Data Audit'!V121</x:f>
        <x:v>75.9772210705098</x:v>
      </x:c>
    </x:row>
    <x:row r="153">
      <x:c r="A153" s="21" t="n">
        <x:f>'Data Audit'!A122</x:f>
        <x:v>45995</x:v>
      </x:c>
      <x:c r="B153" s="24" t="n">
        <x:f>'Data Audit'!I122</x:f>
        <x:v>904.72</x:v>
      </x:c>
      <x:c r="C153" s="23" t="n">
        <x:f>'Data Audit'!J122</x:f>
        <x:v>261480659</x:v>
      </x:c>
      <x:c r="D153" s="27" t="n">
        <x:f>'Data Audit'!T122</x:f>
        <x:v>75.05422993492408</x:v>
      </x:c>
      <x:c r="E153" s="27" t="n">
        <x:f>'Data Audit'!U122</x:f>
        <x:v>100.35936568680637</x:v>
      </x:c>
      <x:c r="F153" s="27" t="n">
        <x:f>'Data Audit'!V122</x:f>
        <x:v>75.3236589488057</x:v>
      </x:c>
    </x:row>
    <x:row r="154">
      <x:c r="A154" s="21" t="n">
        <x:f>'Data Audit'!A123</x:f>
        <x:v>45996</x:v>
      </x:c>
      <x:c r="B154" s="24" t="n">
        <x:f>'Data Audit'!I123</x:f>
        <x:v>907.34</x:v>
      </x:c>
      <x:c r="C154" s="23" t="n">
        <x:f>'Data Audit'!J123</x:f>
        <x:v>261480659</x:v>
      </x:c>
      <x:c r="D154" s="27" t="n">
        <x:f>'Data Audit'!T123</x:f>
        <x:v>75.27114967462039</x:v>
      </x:c>
      <x:c r="E154" s="27" t="n">
        <x:f>'Data Audit'!U123</x:f>
        <x:v>100.35936568680637</x:v>
      </x:c>
      <x:c r="F154" s="27" t="n">
        <x:f>'Data Audit'!V123</x:f>
        <x:v>75.54179051044451</x:v>
      </x:c>
    </x:row>
    <x:row r="155">
      <x:c r="A155" s="21" t="n">
        <x:f>'Data Audit'!A124</x:f>
        <x:v>45999</x:v>
      </x:c>
      <x:c r="B155" s="24" t="n">
        <x:f>'Data Audit'!I124</x:f>
        <x:v>917.8</x:v>
      </x:c>
      <x:c r="C155" s="23" t="n">
        <x:f>'Data Audit'!J124</x:f>
        <x:v>261480659</x:v>
      </x:c>
      <x:c r="D155" s="27" t="n">
        <x:f>'Data Audit'!T124</x:f>
        <x:v>76.13882863340564</x:v>
      </x:c>
      <x:c r="E155" s="27" t="n">
        <x:f>'Data Audit'!U124</x:f>
        <x:v>100.35936568680637</x:v>
      </x:c>
      <x:c r="F155" s="27" t="n">
        <x:f>'Data Audit'!V124</x:f>
        <x:v>76.41265163057506</x:v>
      </x:c>
    </x:row>
    <x:row r="156">
      <x:c r="A156" s="21" t="n">
        <x:f>'Data Audit'!A125</x:f>
        <x:v>46000</x:v>
      </x:c>
      <x:c r="B156" s="24" t="n">
        <x:f>'Data Audit'!I125</x:f>
        <x:v>904.72</x:v>
      </x:c>
      <x:c r="C156" s="23" t="n">
        <x:f>'Data Audit'!J125</x:f>
        <x:v>261480659</x:v>
      </x:c>
      <x:c r="D156" s="27" t="n">
        <x:f>'Data Audit'!T125</x:f>
        <x:v>75.05422993492408</x:v>
      </x:c>
      <x:c r="E156" s="27" t="n">
        <x:f>'Data Audit'!U125</x:f>
        <x:v>100.35936568680637</x:v>
      </x:c>
      <x:c r="F156" s="27" t="n">
        <x:f>'Data Audit'!V125</x:f>
        <x:v>75.3236589488057</x:v>
      </x:c>
    </x:row>
    <x:row r="157">
      <x:c r="A157" s="21" t="n">
        <x:f>'Data Audit'!A126</x:f>
        <x:v>46001</x:v>
      </x:c>
      <x:c r="B157" s="24" t="n">
        <x:f>'Data Audit'!I126</x:f>
        <x:v>894.26</x:v>
      </x:c>
      <x:c r="C157" s="23" t="n">
        <x:f>'Data Audit'!J126</x:f>
        <x:v>261480659</x:v>
      </x:c>
      <x:c r="D157" s="27" t="n">
        <x:f>'Data Audit'!T126</x:f>
        <x:v>74.18655097613882</x:v>
      </x:c>
      <x:c r="E157" s="27" t="n">
        <x:f>'Data Audit'!U126</x:f>
        <x:v>100.35936568680637</x:v>
      </x:c>
      <x:c r="F157" s="27" t="n">
        <x:f>'Data Audit'!V126</x:f>
        <x:v>74.45279782867514</x:v>
      </x:c>
    </x:row>
    <x:row r="158">
      <x:c r="A158" s="21" t="n">
        <x:f>'Data Audit'!A127</x:f>
        <x:v>46002</x:v>
      </x:c>
      <x:c r="B158" s="24" t="n">
        <x:f>'Data Audit'!I127</x:f>
        <x:v>894.26</x:v>
      </x:c>
      <x:c r="C158" s="23" t="n">
        <x:f>'Data Audit'!J127</x:f>
        <x:v>261480659</x:v>
      </x:c>
      <x:c r="D158" s="27" t="n">
        <x:f>'Data Audit'!T127</x:f>
        <x:v>74.18655097613882</x:v>
      </x:c>
      <x:c r="E158" s="27" t="n">
        <x:f>'Data Audit'!U127</x:f>
        <x:v>100.35936568680637</x:v>
      </x:c>
      <x:c r="F158" s="27" t="n">
        <x:f>'Data Audit'!V127</x:f>
        <x:v>74.45279782867514</x:v>
      </x:c>
    </x:row>
    <x:row r="159">
      <x:c r="A159" s="21" t="n">
        <x:f>'Data Audit'!A128</x:f>
        <x:v>46003</x:v>
      </x:c>
      <x:c r="B159" s="24" t="n">
        <x:f>'Data Audit'!I128</x:f>
        <x:v>886.42</x:v>
      </x:c>
      <x:c r="C159" s="23" t="n">
        <x:f>'Data Audit'!J128</x:f>
        <x:v>261480659</x:v>
      </x:c>
      <x:c r="D159" s="27" t="n">
        <x:f>'Data Audit'!T128</x:f>
        <x:v>73.53579175704988</x:v>
      </x:c>
      <x:c r="E159" s="27" t="n">
        <x:f>'Data Audit'!U128</x:f>
        <x:v>100.35936568680637</x:v>
      </x:c>
      <x:c r="F159" s="27" t="n">
        <x:f>'Data Audit'!V128</x:f>
        <x:v>73.80006827018342</x:v>
      </x:c>
    </x:row>
    <x:row r="160">
      <x:c r="A160" s="21" t="n">
        <x:f>'Data Audit'!A129</x:f>
        <x:v>46006</x:v>
      </x:c>
      <x:c r="B160" s="24" t="n">
        <x:f>'Data Audit'!I129</x:f>
        <x:v>865.5</x:v>
      </x:c>
      <x:c r="C160" s="23" t="n">
        <x:f>'Data Audit'!J129</x:f>
        <x:v>261480659</x:v>
      </x:c>
      <x:c r="D160" s="27" t="n">
        <x:f>'Data Audit'!T129</x:f>
        <x:v>71.8004338394794</x:v>
      </x:c>
      <x:c r="E160" s="27" t="n">
        <x:f>'Data Audit'!U129</x:f>
        <x:v>100.35936568680637</x:v>
      </x:c>
      <x:c r="F160" s="27" t="n">
        <x:f>'Data Audit'!V129</x:f>
        <x:v>72.05834602992233</x:v>
      </x:c>
    </x:row>
    <x:row r="161">
      <x:c r="A161" s="21" t="n">
        <x:f>'Data Audit'!A130</x:f>
        <x:v>46007</x:v>
      </x:c>
      <x:c r="B161" s="24" t="n">
        <x:f>'Data Audit'!I130</x:f>
        <x:v>860.27</x:v>
      </x:c>
      <x:c r="C161" s="23" t="n">
        <x:f>'Data Audit'!J130</x:f>
        <x:v>261480659</x:v>
      </x:c>
      <x:c r="D161" s="27" t="n">
        <x:f>'Data Audit'!T130</x:f>
        <x:v>71.36659436008676</x:v>
      </x:c>
      <x:c r="E161" s="27" t="n">
        <x:f>'Data Audit'!U130</x:f>
        <x:v>100.35936568680637</x:v>
      </x:c>
      <x:c r="F161" s="27" t="n">
        <x:f>'Data Audit'!V130</x:f>
        <x:v>71.62291546985705</x:v>
      </x:c>
    </x:row>
    <x:row r="162">
      <x:c r="A162" s="21" t="n">
        <x:f>'Data Audit'!A131</x:f>
        <x:v>46008</x:v>
      </x:c>
      <x:c r="B162" s="24" t="n">
        <x:f>'Data Audit'!I131</x:f>
        <x:v>862.89</x:v>
      </x:c>
      <x:c r="C162" s="23" t="n">
        <x:f>'Data Audit'!J131</x:f>
        <x:v>261480659</x:v>
      </x:c>
      <x:c r="D162" s="27" t="n">
        <x:f>'Data Audit'!T131</x:f>
        <x:v>71.58351409978307</x:v>
      </x:c>
      <x:c r="E162" s="27" t="n">
        <x:f>'Data Audit'!U131</x:f>
        <x:v>100.35936568680637</x:v>
      </x:c>
      <x:c r="F162" s="27" t="n">
        <x:f>'Data Audit'!V131</x:f>
        <x:v>71.84104703149588</x:v>
      </x:c>
    </x:row>
    <x:row r="163">
      <x:c r="A163" s="21" t="n">
        <x:f>'Data Audit'!A132</x:f>
        <x:v>46009</x:v>
      </x:c>
      <x:c r="B163" s="24" t="n">
        <x:f>'Data Audit'!I132</x:f>
        <x:v>873.35</x:v>
      </x:c>
      <x:c r="C163" s="23" t="n">
        <x:f>'Data Audit'!J132</x:f>
        <x:v>261480659</x:v>
      </x:c>
      <x:c r="D163" s="27" t="n">
        <x:f>'Data Audit'!T132</x:f>
        <x:v>72.45119305856832</x:v>
      </x:c>
      <x:c r="E163" s="27" t="n">
        <x:f>'Data Audit'!U132</x:f>
        <x:v>100.35936568680637</x:v>
      </x:c>
      <x:c r="F163" s="27" t="n">
        <x:f>'Data Audit'!V132</x:f>
        <x:v>72.71190815162643</x:v>
      </x:c>
    </x:row>
    <x:row r="164">
      <x:c r="A164" s="21" t="n">
        <x:f>'Data Audit'!A133</x:f>
        <x:v>46010</x:v>
      </x:c>
      <x:c r="B164" s="24" t="n">
        <x:f>'Data Audit'!I133</x:f>
        <x:v>865.5</x:v>
      </x:c>
      <x:c r="C164" s="23" t="n">
        <x:f>'Data Audit'!J133</x:f>
        <x:v>261480659</x:v>
      </x:c>
      <x:c r="D164" s="27" t="n">
        <x:f>'Data Audit'!T133</x:f>
        <x:v>71.8004338394794</x:v>
      </x:c>
      <x:c r="E164" s="27" t="n">
        <x:f>'Data Audit'!U133</x:f>
        <x:v>100.35936568680637</x:v>
      </x:c>
      <x:c r="F164" s="27" t="n">
        <x:f>'Data Audit'!V133</x:f>
        <x:v>72.05834602992233</x:v>
      </x:c>
    </x:row>
    <x:row r="165">
      <x:c r="A165" s="21" t="n">
        <x:f>'Data Audit'!A134</x:f>
        <x:v>46013</x:v>
      </x:c>
      <x:c r="B165" s="24" t="n">
        <x:f>'Data Audit'!I134</x:f>
        <x:v>899.49</x:v>
      </x:c>
      <x:c r="C165" s="23" t="n">
        <x:f>'Data Audit'!J134</x:f>
        <x:v>261480659</x:v>
      </x:c>
      <x:c r="D165" s="27" t="n">
        <x:f>'Data Audit'!T134</x:f>
        <x:v>74.62039045553145</x:v>
      </x:c>
      <x:c r="E165" s="27" t="n">
        <x:f>'Data Audit'!U134</x:f>
        <x:v>100.35936568680637</x:v>
      </x:c>
      <x:c r="F165" s="27" t="n">
        <x:f>'Data Audit'!V134</x:f>
        <x:v>74.88822838874042</x:v>
      </x:c>
    </x:row>
    <x:row r="166">
      <x:c r="A166" s="21" t="n">
        <x:f>'Data Audit'!A135</x:f>
        <x:v>46014</x:v>
      </x:c>
      <x:c r="B166" s="24" t="n">
        <x:f>'Data Audit'!I135</x:f>
        <x:v>902.11</x:v>
      </x:c>
      <x:c r="C166" s="23" t="n">
        <x:f>'Data Audit'!J135</x:f>
        <x:v>261480659</x:v>
      </x:c>
      <x:c r="D166" s="27" t="n">
        <x:f>'Data Audit'!T135</x:f>
        <x:v>74.83731019522777</x:v>
      </x:c>
      <x:c r="E166" s="27" t="n">
        <x:f>'Data Audit'!U135</x:f>
        <x:v>100.35936568680637</x:v>
      </x:c>
      <x:c r="F166" s="27" t="n">
        <x:f>'Data Audit'!V135</x:f>
        <x:v>75.10635995037924</x:v>
      </x:c>
    </x:row>
    <x:row r="167">
      <x:c r="A167" s="21" t="n">
        <x:f>'Data Audit'!A136</x:f>
        <x:v>46015</x:v>
      </x:c>
      <x:c r="B167" s="24" t="n">
        <x:f>'Data Audit'!I136</x:f>
        <x:v>912.57</x:v>
      </x:c>
      <x:c r="C167" s="23" t="n">
        <x:f>'Data Audit'!J136</x:f>
        <x:v>261480659</x:v>
      </x:c>
      <x:c r="D167" s="27" t="n">
        <x:f>'Data Audit'!T136</x:f>
        <x:v>75.70498915401302</x:v>
      </x:c>
      <x:c r="E167" s="27" t="n">
        <x:f>'Data Audit'!U136</x:f>
        <x:v>100.35936568680637</x:v>
      </x:c>
      <x:c r="F167" s="27" t="n">
        <x:f>'Data Audit'!V136</x:f>
        <x:v>75.9772210705098</x:v>
      </x:c>
    </x:row>
    <x:row r="168">
      <x:c r="A168" s="21" t="n">
        <x:f>'Data Audit'!A137</x:f>
        <x:v>46020</x:v>
      </x:c>
      <x:c r="B168" s="24" t="n">
        <x:f>'Data Audit'!I137</x:f>
        <x:v>925.64</x:v>
      </x:c>
      <x:c r="C168" s="23" t="n">
        <x:f>'Data Audit'!J137</x:f>
        <x:v>261480659</x:v>
      </x:c>
      <x:c r="D168" s="27" t="n">
        <x:f>'Data Audit'!T137</x:f>
        <x:v>76.78958785249456</x:v>
      </x:c>
      <x:c r="E168" s="27" t="n">
        <x:f>'Data Audit'!U137</x:f>
        <x:v>100.35936568680637</x:v>
      </x:c>
      <x:c r="F168" s="27" t="n">
        <x:f>'Data Audit'!V137</x:f>
        <x:v>77.06538118906678</x:v>
      </x:c>
    </x:row>
    <x:row r="169">
      <x:c r="A169" s="21" t="n">
        <x:f>'Data Audit'!A138</x:f>
        <x:v>46021</x:v>
      </x:c>
      <x:c r="B169" s="24" t="n">
        <x:f>'Data Audit'!I138</x:f>
        <x:v>920.41</x:v>
      </x:c>
      <x:c r="C169" s="23" t="n">
        <x:f>'Data Audit'!J138</x:f>
        <x:v>261480659</x:v>
      </x:c>
      <x:c r="D169" s="27" t="n">
        <x:f>'Data Audit'!T138</x:f>
        <x:v>76.35574837310195</x:v>
      </x:c>
      <x:c r="E169" s="27" t="n">
        <x:f>'Data Audit'!U138</x:f>
        <x:v>100.35936568680637</x:v>
      </x:c>
      <x:c r="F169" s="27" t="n">
        <x:f>'Data Audit'!V138</x:f>
        <x:v>76.62995062900151</x:v>
      </x:c>
    </x:row>
    <x:row r="170">
      <x:c r="A170" s="21" t="n">
        <x:f>'Data Audit'!A139</x:f>
        <x:v>46022</x:v>
      </x:c>
      <x:c r="B170" s="24" t="n">
        <x:f>'Data Audit'!I139</x:f>
        <x:v>920.41</x:v>
      </x:c>
      <x:c r="C170" s="23" t="n">
        <x:f>'Data Audit'!J139</x:f>
        <x:v>261480659</x:v>
      </x:c>
      <x:c r="D170" s="27" t="n">
        <x:f>'Data Audit'!T139</x:f>
        <x:v>76.35574837310195</x:v>
      </x:c>
      <x:c r="E170" s="27" t="n">
        <x:f>'Data Audit'!U139</x:f>
        <x:v>100.35936568680637</x:v>
      </x:c>
      <x:c r="F170" s="27" t="n">
        <x:f>'Data Audit'!V139</x:f>
        <x:v>76.62995062900151</x:v>
      </x:c>
    </x:row>
    <x:row r="171">
      <x:c r="A171" s="21" t="n">
        <x:f>'Data Audit'!A140</x:f>
        <x:v>46024</x:v>
      </x:c>
      <x:c r="B171" s="24" t="n">
        <x:f>'Data Audit'!I140</x:f>
        <x:v>938.72</x:v>
      </x:c>
      <x:c r="C171" s="23" t="n">
        <x:f>'Data Audit'!J140</x:f>
        <x:v>261480659</x:v>
      </x:c>
      <x:c r="D171" s="27" t="n">
        <x:f>'Data Audit'!T140</x:f>
        <x:v>77.87418655097613</x:v>
      </x:c>
      <x:c r="E171" s="27" t="n">
        <x:f>'Data Audit'!U140</x:f>
        <x:v>100.35936568680637</x:v>
      </x:c>
      <x:c r="F171" s="27" t="n">
        <x:f>'Data Audit'!V140</x:f>
        <x:v>78.15437387083615</x:v>
      </x:c>
    </x:row>
    <x:row r="172">
      <x:c r="A172" s="21" t="n">
        <x:f>'Data Audit'!A141</x:f>
        <x:v>46027</x:v>
      </x:c>
      <x:c r="B172" s="24" t="n">
        <x:f>'Data Audit'!I141</x:f>
        <x:v>928.26</x:v>
      </x:c>
      <x:c r="C172" s="23" t="n">
        <x:f>'Data Audit'!J141</x:f>
        <x:v>261480659</x:v>
      </x:c>
      <x:c r="D172" s="27" t="n">
        <x:f>'Data Audit'!T141</x:f>
        <x:v>77.00650759219087</x:v>
      </x:c>
      <x:c r="E172" s="27" t="n">
        <x:f>'Data Audit'!U141</x:f>
        <x:v>100.35936568680637</x:v>
      </x:c>
      <x:c r="F172" s="27" t="n">
        <x:f>'Data Audit'!V141</x:f>
        <x:v>77.28351275070561</x:v>
      </x:c>
    </x:row>
    <x:row r="173">
      <x:c r="A173" s="21" t="n">
        <x:f>'Data Audit'!A142</x:f>
        <x:v>46028</x:v>
      </x:c>
      <x:c r="B173" s="24" t="n">
        <x:f>'Data Audit'!I142</x:f>
        <x:v>923.03</x:v>
      </x:c>
      <x:c r="C173" s="23" t="n">
        <x:f>'Data Audit'!J142</x:f>
        <x:v>261480659</x:v>
      </x:c>
      <x:c r="D173" s="27" t="n">
        <x:f>'Data Audit'!T142</x:f>
        <x:v>76.57266811279825</x:v>
      </x:c>
      <x:c r="E173" s="27" t="n">
        <x:f>'Data Audit'!U142</x:f>
        <x:v>100.35936568680637</x:v>
      </x:c>
      <x:c r="F173" s="27" t="n">
        <x:f>'Data Audit'!V142</x:f>
        <x:v>76.84808219064033</x:v>
      </x:c>
    </x:row>
    <x:row r="174">
      <x:c r="A174" s="21" t="n">
        <x:f>'Data Audit'!A143</x:f>
        <x:v>46029</x:v>
      </x:c>
      <x:c r="B174" s="24" t="n">
        <x:f>'Data Audit'!I143</x:f>
        <x:v>941.33</x:v>
      </x:c>
      <x:c r="C174" s="23" t="n">
        <x:f>'Data Audit'!J143</x:f>
        <x:v>261480659</x:v>
      </x:c>
      <x:c r="D174" s="27" t="n">
        <x:f>'Data Audit'!T143</x:f>
        <x:v>78.09110629067246</x:v>
      </x:c>
      <x:c r="E174" s="27" t="n">
        <x:f>'Data Audit'!U143</x:f>
        <x:v>100.35936568680637</x:v>
      </x:c>
      <x:c r="F174" s="27" t="n">
        <x:f>'Data Audit'!V143</x:f>
        <x:v>78.37167286926261</x:v>
      </x:c>
    </x:row>
    <x:row r="175">
      <x:c r="A175" s="21" t="n">
        <x:f>'Data Audit'!A144</x:f>
        <x:v>46030</x:v>
      </x:c>
      <x:c r="B175" s="24" t="n">
        <x:f>'Data Audit'!I144</x:f>
        <x:v>943.95</x:v>
      </x:c>
      <x:c r="C175" s="23" t="n">
        <x:f>'Data Audit'!J144</x:f>
        <x:v>261480659</x:v>
      </x:c>
      <x:c r="D175" s="27" t="n">
        <x:f>'Data Audit'!T144</x:f>
        <x:v>78.30802603036877</x:v>
      </x:c>
      <x:c r="E175" s="27" t="n">
        <x:f>'Data Audit'!U144</x:f>
        <x:v>100.35936568680637</x:v>
      </x:c>
      <x:c r="F175" s="27" t="n">
        <x:f>'Data Audit'!V144</x:f>
        <x:v>78.58980443090142</x:v>
      </x:c>
    </x:row>
    <x:row r="176">
      <x:c r="A176" s="21" t="n">
        <x:f>'Data Audit'!A145</x:f>
        <x:v>46031</x:v>
      </x:c>
      <x:c r="B176" s="24" t="n">
        <x:f>'Data Audit'!I145</x:f>
        <x:v>959.63</x:v>
      </x:c>
      <x:c r="C176" s="23" t="n">
        <x:f>'Data Audit'!J145</x:f>
        <x:v>261480659</x:v>
      </x:c>
      <x:c r="D176" s="27" t="n">
        <x:f>'Data Audit'!T145</x:f>
        <x:v>79.60954446854663</x:v>
      </x:c>
      <x:c r="E176" s="27" t="n">
        <x:f>'Data Audit'!U145</x:f>
        <x:v>100.35936568680637</x:v>
      </x:c>
      <x:c r="F176" s="27" t="n">
        <x:f>'Data Audit'!V145</x:f>
        <x:v>79.89526354788488</x:v>
      </x:c>
    </x:row>
    <x:row r="177">
      <x:c r="A177" s="21" t="n">
        <x:f>'Data Audit'!A146</x:f>
        <x:v>46034</x:v>
      </x:c>
      <x:c r="B177" s="24" t="n">
        <x:f>'Data Audit'!I146</x:f>
        <x:v>980.55</x:v>
      </x:c>
      <x:c r="C177" s="23" t="n">
        <x:f>'Data Audit'!J146</x:f>
        <x:v>261480659</x:v>
      </x:c>
      <x:c r="D177" s="27" t="n">
        <x:f>'Data Audit'!T146</x:f>
        <x:v>81.34490238611714</x:v>
      </x:c>
      <x:c r="E177" s="27" t="n">
        <x:f>'Data Audit'!U146</x:f>
        <x:v>100.35936568680637</x:v>
      </x:c>
      <x:c r="F177" s="27" t="n">
        <x:f>'Data Audit'!V146</x:f>
        <x:v>81.63698578814596</x:v>
      </x:c>
    </x:row>
    <x:row r="178">
      <x:c r="A178" s="21" t="n">
        <x:f>'Data Audit'!A147</x:f>
        <x:v>46035</x:v>
      </x:c>
      <x:c r="B178" s="24" t="n">
        <x:f>'Data Audit'!I147</x:f>
        <x:v>980.55</x:v>
      </x:c>
      <x:c r="C178" s="23" t="n">
        <x:f>'Data Audit'!J147</x:f>
        <x:v>261480659</x:v>
      </x:c>
      <x:c r="D178" s="27" t="n">
        <x:f>'Data Audit'!T147</x:f>
        <x:v>81.34490238611714</x:v>
      </x:c>
      <x:c r="E178" s="27" t="n">
        <x:f>'Data Audit'!U147</x:f>
        <x:v>100.35936568680637</x:v>
      </x:c>
      <x:c r="F178" s="27" t="n">
        <x:f>'Data Audit'!V147</x:f>
        <x:v>81.63698578814596</x:v>
      </x:c>
    </x:row>
    <x:row r="179">
      <x:c r="A179" s="21" t="n">
        <x:f>'Data Audit'!A148</x:f>
        <x:v>46036</x:v>
      </x:c>
      <x:c r="B179" s="24" t="n">
        <x:f>'Data Audit'!I148</x:f>
        <x:v>980.55</x:v>
      </x:c>
      <x:c r="C179" s="23" t="n">
        <x:f>'Data Audit'!J148</x:f>
        <x:v>261480659</x:v>
      </x:c>
      <x:c r="D179" s="27" t="n">
        <x:f>'Data Audit'!T148</x:f>
        <x:v>81.34490238611714</x:v>
      </x:c>
      <x:c r="E179" s="27" t="n">
        <x:f>'Data Audit'!U148</x:f>
        <x:v>100.35936568680637</x:v>
      </x:c>
      <x:c r="F179" s="27" t="n">
        <x:f>'Data Audit'!V148</x:f>
        <x:v>81.63698578814596</x:v>
      </x:c>
    </x:row>
    <x:row r="180">
      <x:c r="A180" s="21" t="n">
        <x:f>'Data Audit'!A149</x:f>
        <x:v>46037</x:v>
      </x:c>
      <x:c r="B180" s="24" t="n">
        <x:f>'Data Audit'!I149</x:f>
        <x:v>970.09</x:v>
      </x:c>
      <x:c r="C180" s="23" t="n">
        <x:f>'Data Audit'!J149</x:f>
        <x:v>261480659</x:v>
      </x:c>
      <x:c r="D180" s="27" t="n">
        <x:f>'Data Audit'!T149</x:f>
        <x:v>80.47722342733188</x:v>
      </x:c>
      <x:c r="E180" s="27" t="n">
        <x:f>'Data Audit'!U149</x:f>
        <x:v>100.35936568680637</x:v>
      </x:c>
      <x:c r="F180" s="27" t="n">
        <x:f>'Data Audit'!V149</x:f>
        <x:v>80.76612466801542</x:v>
      </x:c>
    </x:row>
    <x:row r="181">
      <x:c r="A181" s="21" t="n">
        <x:f>'Data Audit'!A150</x:f>
        <x:v>46038</x:v>
      </x:c>
      <x:c r="B181" s="24" t="n">
        <x:f>'Data Audit'!I150</x:f>
        <x:v>991.01</x:v>
      </x:c>
      <x:c r="C181" s="23" t="n">
        <x:f>'Data Audit'!J150</x:f>
        <x:v>261480659</x:v>
      </x:c>
      <x:c r="D181" s="27" t="n">
        <x:f>'Data Audit'!T150</x:f>
        <x:v>82.21258134490238</x:v>
      </x:c>
      <x:c r="E181" s="27" t="n">
        <x:f>'Data Audit'!U150</x:f>
        <x:v>100.35936568680637</x:v>
      </x:c>
      <x:c r="F181" s="27" t="n">
        <x:f>'Data Audit'!V150</x:f>
        <x:v>82.50784690827652</x:v>
      </x:c>
    </x:row>
    <x:row r="182">
      <x:c r="A182" s="21" t="n">
        <x:f>'Data Audit'!A151</x:f>
        <x:v>46041</x:v>
      </x:c>
      <x:c r="B182" s="24" t="n">
        <x:f>'Data Audit'!I151</x:f>
        <x:v>998.86</x:v>
      </x:c>
      <x:c r="C182" s="23" t="n">
        <x:f>'Data Audit'!J151</x:f>
        <x:v>261480659</x:v>
      </x:c>
      <x:c r="D182" s="27" t="n">
        <x:f>'Data Audit'!T151</x:f>
        <x:v>82.86334056399131</x:v>
      </x:c>
      <x:c r="E182" s="27" t="n">
        <x:f>'Data Audit'!U151</x:f>
        <x:v>100.35936568680637</x:v>
      </x:c>
      <x:c r="F182" s="27" t="n">
        <x:f>'Data Audit'!V151</x:f>
        <x:v>83.1614090299806</x:v>
      </x:c>
    </x:row>
    <x:row r="183">
      <x:c r="A183" s="21" t="n">
        <x:f>'Data Audit'!A152</x:f>
        <x:v>46042</x:v>
      </x:c>
      <x:c r="B183" s="24" t="n">
        <x:f>'Data Audit'!I152</x:f>
        <x:v>980.55</x:v>
      </x:c>
      <x:c r="C183" s="23" t="n">
        <x:f>'Data Audit'!J152</x:f>
        <x:v>261480659</x:v>
      </x:c>
      <x:c r="D183" s="27" t="n">
        <x:f>'Data Audit'!T152</x:f>
        <x:v>81.34490238611714</x:v>
      </x:c>
      <x:c r="E183" s="27" t="n">
        <x:f>'Data Audit'!U152</x:f>
        <x:v>100.35936568680637</x:v>
      </x:c>
      <x:c r="F183" s="27" t="n">
        <x:f>'Data Audit'!V152</x:f>
        <x:v>81.63698578814596</x:v>
      </x:c>
    </x:row>
    <x:row r="184">
      <x:c r="A184" s="21" t="n">
        <x:f>'Data Audit'!A153</x:f>
        <x:v>46043</x:v>
      </x:c>
      <x:c r="B184" s="24" t="n">
        <x:f>'Data Audit'!I153</x:f>
        <x:v>957.02</x:v>
      </x:c>
      <x:c r="C184" s="23" t="n">
        <x:f>'Data Audit'!J153</x:f>
        <x:v>261480659</x:v>
      </x:c>
      <x:c r="D184" s="27" t="n">
        <x:f>'Data Audit'!T153</x:f>
        <x:v>79.39262472885032</x:v>
      </x:c>
      <x:c r="E184" s="27" t="n">
        <x:f>'Data Audit'!U153</x:f>
        <x:v>100.35936568680637</x:v>
      </x:c>
      <x:c r="F184" s="27" t="n">
        <x:f>'Data Audit'!V153</x:f>
        <x:v>79.67796454945842</x:v>
      </x:c>
    </x:row>
    <x:row r="185">
      <x:c r="A185" s="21" t="n">
        <x:f>'Data Audit'!A154</x:f>
        <x:v>46044</x:v>
      </x:c>
      <x:c r="B185" s="24" t="n">
        <x:f>'Data Audit'!I154</x:f>
        <x:v>983.17</x:v>
      </x:c>
      <x:c r="C185" s="23" t="n">
        <x:f>'Data Audit'!J154</x:f>
        <x:v>261480659</x:v>
      </x:c>
      <x:c r="D185" s="27" t="n">
        <x:f>'Data Audit'!T154</x:f>
        <x:v>81.56182212581345</x:v>
      </x:c>
      <x:c r="E185" s="27" t="n">
        <x:f>'Data Audit'!U154</x:f>
        <x:v>100.35936568680637</x:v>
      </x:c>
      <x:c r="F185" s="27" t="n">
        <x:f>'Data Audit'!V154</x:f>
        <x:v>81.85511734978479</x:v>
      </x:c>
    </x:row>
    <x:row r="186">
      <x:c r="A186" s="21" t="n">
        <x:f>'Data Audit'!A155</x:f>
        <x:v>46045</x:v>
      </x:c>
      <x:c r="B186" s="24" t="n">
        <x:f>'Data Audit'!I155</x:f>
        <x:v>980.55</x:v>
      </x:c>
      <x:c r="C186" s="23" t="n">
        <x:f>'Data Audit'!J155</x:f>
        <x:v>261480659</x:v>
      </x:c>
      <x:c r="D186" s="27" t="n">
        <x:f>'Data Audit'!T155</x:f>
        <x:v>81.34490238611714</x:v>
      </x:c>
      <x:c r="E186" s="27" t="n">
        <x:f>'Data Audit'!U155</x:f>
        <x:v>100.35936568680637</x:v>
      </x:c>
      <x:c r="F186" s="27" t="n">
        <x:f>'Data Audit'!V155</x:f>
        <x:v>81.63698578814596</x:v>
      </x:c>
    </x:row>
    <x:row r="187">
      <x:c r="A187" s="21" t="n">
        <x:f>'Data Audit'!A156</x:f>
        <x:v>46049</x:v>
      </x:c>
      <x:c r="B187" s="24" t="n">
        <x:f>'Data Audit'!I156</x:f>
        <x:v>988.4</x:v>
      </x:c>
      <x:c r="C187" s="23" t="n">
        <x:f>'Data Audit'!J156</x:f>
        <x:v>261480659</x:v>
      </x:c>
      <x:c r="D187" s="27" t="n">
        <x:f>'Data Audit'!T156</x:f>
        <x:v>81.99566160520607</x:v>
      </x:c>
      <x:c r="E187" s="27" t="n">
        <x:f>'Data Audit'!U156</x:f>
        <x:v>100.35936568680637</x:v>
      </x:c>
      <x:c r="F187" s="27" t="n">
        <x:f>'Data Audit'!V156</x:f>
        <x:v>82.29054790985006</x:v>
      </x:c>
    </x:row>
    <x:row r="188">
      <x:c r="A188" s="21" t="n">
        <x:f>'Data Audit'!A157</x:f>
        <x:v>46050</x:v>
      </x:c>
      <x:c r="B188" s="24" t="n">
        <x:f>'Data Audit'!I157</x:f>
        <x:v>980.55</x:v>
      </x:c>
      <x:c r="C188" s="23" t="n">
        <x:f>'Data Audit'!J157</x:f>
        <x:v>261480659</x:v>
      </x:c>
      <x:c r="D188" s="27" t="n">
        <x:f>'Data Audit'!T157</x:f>
        <x:v>81.34490238611714</x:v>
      </x:c>
      <x:c r="E188" s="27" t="n">
        <x:f>'Data Audit'!U157</x:f>
        <x:v>100.35936568680637</x:v>
      </x:c>
      <x:c r="F188" s="27" t="n">
        <x:f>'Data Audit'!V157</x:f>
        <x:v>81.63698578814596</x:v>
      </x:c>
    </x:row>
    <x:row r="189">
      <x:c r="A189" s="21" t="n">
        <x:f>'Data Audit'!A158</x:f>
        <x:v>46051</x:v>
      </x:c>
      <x:c r="B189" s="24" t="n">
        <x:f>'Data Audit'!I158</x:f>
        <x:v>988.4</x:v>
      </x:c>
      <x:c r="C189" s="23" t="n">
        <x:f>'Data Audit'!J158</x:f>
        <x:v>261480659</x:v>
      </x:c>
      <x:c r="D189" s="27" t="n">
        <x:f>'Data Audit'!T158</x:f>
        <x:v>81.99566160520607</x:v>
      </x:c>
      <x:c r="E189" s="27" t="n">
        <x:f>'Data Audit'!U158</x:f>
        <x:v>100.35936568680637</x:v>
      </x:c>
      <x:c r="F189" s="27" t="n">
        <x:f>'Data Audit'!V158</x:f>
        <x:v>82.29054790985006</x:v>
      </x:c>
    </x:row>
    <x:row r="190">
      <x:c r="A190" s="21" t="n">
        <x:f>'Data Audit'!A159</x:f>
        <x:v>46052</x:v>
      </x:c>
      <x:c r="B190" s="24" t="n">
        <x:f>'Data Audit'!I159</x:f>
        <x:v>977.94</x:v>
      </x:c>
      <x:c r="C190" s="23" t="n">
        <x:f>'Data Audit'!J159</x:f>
        <x:v>261480659</x:v>
      </x:c>
      <x:c r="D190" s="27" t="n">
        <x:f>'Data Audit'!T159</x:f>
        <x:v>81.12798264642083</x:v>
      </x:c>
      <x:c r="E190" s="27" t="n">
        <x:f>'Data Audit'!U159</x:f>
        <x:v>100.35936568680637</x:v>
      </x:c>
      <x:c r="F190" s="27" t="n">
        <x:f>'Data Audit'!V159</x:f>
        <x:v>81.41968678971952</x:v>
      </x:c>
    </x:row>
    <x:row r="191">
      <x:c r="A191" s="21" t="n">
        <x:f>'Data Audit'!A160</x:f>
        <x:v>46055</x:v>
      </x:c>
      <x:c r="B191" s="24" t="n">
        <x:f>'Data Audit'!I160</x:f>
        <x:v>964.86</x:v>
      </x:c>
      <x:c r="C191" s="23" t="n">
        <x:f>'Data Audit'!J160</x:f>
        <x:v>261480659</x:v>
      </x:c>
      <x:c r="D191" s="27" t="n">
        <x:f>'Data Audit'!T160</x:f>
        <x:v>80.04338394793925</x:v>
      </x:c>
      <x:c r="E191" s="27" t="n">
        <x:f>'Data Audit'!U160</x:f>
        <x:v>100.35936568680637</x:v>
      </x:c>
      <x:c r="F191" s="27" t="n">
        <x:f>'Data Audit'!V160</x:f>
        <x:v>80.33069410795015</x:v>
      </x:c>
    </x:row>
    <x:row r="192">
      <x:c r="A192" s="21" t="n">
        <x:f>'Data Audit'!A161</x:f>
        <x:v>46056</x:v>
      </x:c>
      <x:c r="B192" s="24" t="n">
        <x:f>'Data Audit'!I161</x:f>
        <x:v>957.02</x:v>
      </x:c>
      <x:c r="C192" s="23" t="n">
        <x:f>'Data Audit'!J161</x:f>
        <x:v>261480659</x:v>
      </x:c>
      <x:c r="D192" s="27" t="n">
        <x:f>'Data Audit'!T161</x:f>
        <x:v>79.39262472885032</x:v>
      </x:c>
      <x:c r="E192" s="27" t="n">
        <x:f>'Data Audit'!U161</x:f>
        <x:v>100.35936568680637</x:v>
      </x:c>
      <x:c r="F192" s="27" t="n">
        <x:f>'Data Audit'!V161</x:f>
        <x:v>79.67796454945842</x:v>
      </x:c>
    </x:row>
    <x:row r="193">
      <x:c r="A193" s="21" t="n">
        <x:f>'Data Audit'!A162</x:f>
        <x:v>46057</x:v>
      </x:c>
      <x:c r="B193" s="24" t="n">
        <x:f>'Data Audit'!I162</x:f>
        <x:v>925.64</x:v>
      </x:c>
      <x:c r="C193" s="23" t="n">
        <x:f>'Data Audit'!J162</x:f>
        <x:v>261480659</x:v>
      </x:c>
      <x:c r="D193" s="27" t="n">
        <x:f>'Data Audit'!T162</x:f>
        <x:v>76.78958785249456</x:v>
      </x:c>
      <x:c r="E193" s="27" t="n">
        <x:f>'Data Audit'!U162</x:f>
        <x:v>100.35936568680637</x:v>
      </x:c>
      <x:c r="F193" s="27" t="n">
        <x:f>'Data Audit'!V162</x:f>
        <x:v>77.06538118906678</x:v>
      </x:c>
    </x:row>
    <x:row r="194">
      <x:c r="A194" s="21" t="n">
        <x:f>'Data Audit'!A163</x:f>
        <x:v>46058</x:v>
      </x:c>
      <x:c r="B194" s="24" t="n">
        <x:f>'Data Audit'!I163</x:f>
        <x:v>933.49</x:v>
      </x:c>
      <x:c r="C194" s="23" t="n">
        <x:f>'Data Audit'!J163</x:f>
        <x:v>261480659</x:v>
      </x:c>
      <x:c r="D194" s="27" t="n">
        <x:f>'Data Audit'!T163</x:f>
        <x:v>77.4403470715835</x:v>
      </x:c>
      <x:c r="E194" s="27" t="n">
        <x:f>'Data Audit'!U163</x:f>
        <x:v>100.35936568680637</x:v>
      </x:c>
      <x:c r="F194" s="27" t="n">
        <x:f>'Data Audit'!V163</x:f>
        <x:v>77.71894331077088</x:v>
      </x:c>
    </x:row>
    <x:row r="195">
      <x:c r="A195" s="21" t="n">
        <x:f>'Data Audit'!A164</x:f>
        <x:v>46059</x:v>
      </x:c>
      <x:c r="B195" s="24" t="n">
        <x:f>'Data Audit'!I164</x:f>
        <x:v>915.18</x:v>
      </x:c>
      <x:c r="C195" s="23" t="n">
        <x:f>'Data Audit'!J164</x:f>
        <x:v>261480659</x:v>
      </x:c>
      <x:c r="D195" s="27" t="n">
        <x:f>'Data Audit'!T164</x:f>
        <x:v>75.92190889370933</x:v>
      </x:c>
      <x:c r="E195" s="27" t="n">
        <x:f>'Data Audit'!U164</x:f>
        <x:v>100.35936568680637</x:v>
      </x:c>
      <x:c r="F195" s="27" t="n">
        <x:f>'Data Audit'!V164</x:f>
        <x:v>76.19452006893623</x:v>
      </x:c>
    </x:row>
    <x:row r="196">
      <x:c r="A196" s="21" t="n">
        <x:f>'Data Audit'!A165</x:f>
        <x:v>46062</x:v>
      </x:c>
      <x:c r="B196" s="24" t="n">
        <x:f>'Data Audit'!I165</x:f>
        <x:v>920.41</x:v>
      </x:c>
      <x:c r="C196" s="23" t="n">
        <x:f>'Data Audit'!J165</x:f>
        <x:v>261480659</x:v>
      </x:c>
      <x:c r="D196" s="27" t="n">
        <x:f>'Data Audit'!T165</x:f>
        <x:v>76.35574837310195</x:v>
      </x:c>
      <x:c r="E196" s="27" t="n">
        <x:f>'Data Audit'!U165</x:f>
        <x:v>100.35936568680637</x:v>
      </x:c>
      <x:c r="F196" s="27" t="n">
        <x:f>'Data Audit'!V165</x:f>
        <x:v>76.62995062900151</x:v>
      </x:c>
    </x:row>
    <x:row r="197">
      <x:c r="A197" s="21" t="n">
        <x:f>'Data Audit'!A166</x:f>
        <x:v>46063</x:v>
      </x:c>
      <x:c r="B197" s="24" t="n">
        <x:f>'Data Audit'!I166</x:f>
        <x:v>925.64</x:v>
      </x:c>
      <x:c r="C197" s="23" t="n">
        <x:f>'Data Audit'!J166</x:f>
        <x:v>261480659</x:v>
      </x:c>
      <x:c r="D197" s="27" t="n">
        <x:f>'Data Audit'!T166</x:f>
        <x:v>76.78958785249456</x:v>
      </x:c>
      <x:c r="E197" s="27" t="n">
        <x:f>'Data Audit'!U166</x:f>
        <x:v>100.35936568680637</x:v>
      </x:c>
      <x:c r="F197" s="27" t="n">
        <x:f>'Data Audit'!V166</x:f>
        <x:v>77.06538118906678</x:v>
      </x:c>
    </x:row>
    <x:row r="198">
      <x:c r="A198" s="21" t="n">
        <x:f>'Data Audit'!A167</x:f>
        <x:v>46064</x:v>
      </x:c>
      <x:c r="B198" s="24" t="n">
        <x:f>'Data Audit'!I167</x:f>
        <x:v>943.95</x:v>
      </x:c>
      <x:c r="C198" s="23" t="n">
        <x:f>'Data Audit'!J167</x:f>
        <x:v>261480659</x:v>
      </x:c>
      <x:c r="D198" s="27" t="n">
        <x:f>'Data Audit'!T167</x:f>
        <x:v>78.30802603036877</x:v>
      </x:c>
      <x:c r="E198" s="27" t="n">
        <x:f>'Data Audit'!U167</x:f>
        <x:v>100.35936568680637</x:v>
      </x:c>
      <x:c r="F198" s="27" t="n">
        <x:f>'Data Audit'!V167</x:f>
        <x:v>78.58980443090142</x:v>
      </x:c>
    </x:row>
    <x:row r="199">
      <x:c r="A199" s="21" t="n">
        <x:f>'Data Audit'!A168</x:f>
        <x:v>46065</x:v>
      </x:c>
      <x:c r="B199" s="24" t="n">
        <x:f>'Data Audit'!I168</x:f>
        <x:v>936.1</x:v>
      </x:c>
      <x:c r="C199" s="23" t="n">
        <x:f>'Data Audit'!J168</x:f>
        <x:v>261480659</x:v>
      </x:c>
      <x:c r="D199" s="27" t="n">
        <x:f>'Data Audit'!T168</x:f>
        <x:v>77.65726681127983</x:v>
      </x:c>
      <x:c r="E199" s="27" t="n">
        <x:f>'Data Audit'!U168</x:f>
        <x:v>100.35936568680637</x:v>
      </x:c>
      <x:c r="F199" s="27" t="n">
        <x:f>'Data Audit'!V168</x:f>
        <x:v>77.93624230919734</x:v>
      </x:c>
    </x:row>
    <x:row r="200">
      <x:c r="A200" s="21" t="n">
        <x:f>'Data Audit'!A169</x:f>
        <x:v>46066</x:v>
      </x:c>
      <x:c r="B200" s="24" t="n">
        <x:f>'Data Audit'!I169</x:f>
        <x:v>894.26</x:v>
      </x:c>
      <x:c r="C200" s="23" t="n">
        <x:f>'Data Audit'!J169</x:f>
        <x:v>261480659</x:v>
      </x:c>
      <x:c r="D200" s="27" t="n">
        <x:f>'Data Audit'!T169</x:f>
        <x:v>74.18655097613882</x:v>
      </x:c>
      <x:c r="E200" s="27" t="n">
        <x:f>'Data Audit'!U169</x:f>
        <x:v>100.35936568680637</x:v>
      </x:c>
      <x:c r="F200" s="27" t="n">
        <x:f>'Data Audit'!V169</x:f>
        <x:v>74.45279782867514</x:v>
      </x:c>
    </x:row>
    <x:row r="201">
      <x:c r="A201" s="21" t="n">
        <x:f>'Data Audit'!A170</x:f>
        <x:v>46069</x:v>
      </x:c>
      <x:c r="B201" s="24" t="n">
        <x:f>'Data Audit'!I170</x:f>
        <x:v>896.88</x:v>
      </x:c>
      <x:c r="C201" s="23" t="n">
        <x:f>'Data Audit'!J170</x:f>
        <x:v>261480659</x:v>
      </x:c>
      <x:c r="D201" s="27" t="n">
        <x:f>'Data Audit'!T170</x:f>
        <x:v>74.40347071583514</x:v>
      </x:c>
      <x:c r="E201" s="27" t="n">
        <x:f>'Data Audit'!U170</x:f>
        <x:v>100.35936568680637</x:v>
      </x:c>
      <x:c r="F201" s="27" t="n">
        <x:f>'Data Audit'!V170</x:f>
        <x:v>74.67092939031397</x:v>
      </x:c>
    </x:row>
    <x:row r="202">
      <x:c r="A202" s="21" t="n">
        <x:f>'Data Audit'!A171</x:f>
        <x:v>46070</x:v>
      </x:c>
      <x:c r="B202" s="24" t="n">
        <x:f>'Data Audit'!I171</x:f>
        <x:v>883.8</x:v>
      </x:c>
      <x:c r="C202" s="23" t="n">
        <x:f>'Data Audit'!J171</x:f>
        <x:v>261480659</x:v>
      </x:c>
      <x:c r="D202" s="27" t="n">
        <x:f>'Data Audit'!T171</x:f>
        <x:v>73.31887201735357</x:v>
      </x:c>
      <x:c r="E202" s="27" t="n">
        <x:f>'Data Audit'!U171</x:f>
        <x:v>100.35936568680637</x:v>
      </x:c>
      <x:c r="F202" s="27" t="n">
        <x:f>'Data Audit'!V171</x:f>
        <x:v>73.5819367085446</x:v>
      </x:c>
    </x:row>
    <x:row r="203">
      <x:c r="A203" s="21" t="n">
        <x:f>'Data Audit'!A172</x:f>
        <x:v>46071</x:v>
      </x:c>
      <x:c r="B203" s="24" t="n">
        <x:f>'Data Audit'!I172</x:f>
        <x:v>883.8</x:v>
      </x:c>
      <x:c r="C203" s="23" t="n">
        <x:f>'Data Audit'!J172</x:f>
        <x:v>261480659</x:v>
      </x:c>
      <x:c r="D203" s="27" t="n">
        <x:f>'Data Audit'!T172</x:f>
        <x:v>73.31887201735357</x:v>
      </x:c>
      <x:c r="E203" s="27" t="n">
        <x:f>'Data Audit'!U172</x:f>
        <x:v>100.35936568680637</x:v>
      </x:c>
      <x:c r="F203" s="27" t="n">
        <x:f>'Data Audit'!V172</x:f>
        <x:v>73.5819367085446</x:v>
      </x:c>
    </x:row>
    <x:row r="204">
      <x:c r="A204" s="21" t="n">
        <x:f>'Data Audit'!A173</x:f>
        <x:v>46072</x:v>
      </x:c>
      <x:c r="B204" s="24" t="n">
        <x:f>'Data Audit'!I173</x:f>
        <x:v>996.24</x:v>
      </x:c>
      <x:c r="C204" s="23" t="n">
        <x:f>'Data Audit'!J173</x:f>
        <x:v>261480659</x:v>
      </x:c>
      <x:c r="D204" s="27" t="n">
        <x:f>'Data Audit'!T173</x:f>
        <x:v>82.646420824295</x:v>
      </x:c>
      <x:c r="E204" s="27" t="n">
        <x:f>'Data Audit'!U173</x:f>
        <x:v>100.35936568680637</x:v>
      </x:c>
      <x:c r="F204" s="27" t="n">
        <x:f>'Data Audit'!V173</x:f>
        <x:v>82.94327746834179</x:v>
      </x:c>
    </x:row>
    <x:row r="205">
      <x:c r="A205" s="21" t="n">
        <x:f>'Data Audit'!A174</x:f>
        <x:v>46073</x:v>
      </x:c>
      <x:c r="B205" s="24" t="n">
        <x:f>'Data Audit'!I174</x:f>
        <x:v>964.86</x:v>
      </x:c>
      <x:c r="C205" s="23" t="n">
        <x:f>'Data Audit'!J174</x:f>
        <x:v>261480659</x:v>
      </x:c>
      <x:c r="D205" s="27" t="n">
        <x:f>'Data Audit'!T174</x:f>
        <x:v>80.04338394793925</x:v>
      </x:c>
      <x:c r="E205" s="27" t="n">
        <x:f>'Data Audit'!U174</x:f>
        <x:v>100.35936568680637</x:v>
      </x:c>
      <x:c r="F205" s="27" t="n">
        <x:f>'Data Audit'!V174</x:f>
        <x:v>80.33069410795015</x:v>
      </x:c>
    </x:row>
    <x:row r="206">
      <x:c r="A206" s="21" t="n">
        <x:f>'Data Audit'!A175</x:f>
        <x:v>46076</x:v>
      </x:c>
      <x:c r="B206" s="24" t="n">
        <x:f>'Data Audit'!I175</x:f>
        <x:v>959.63</x:v>
      </x:c>
      <x:c r="C206" s="23" t="n">
        <x:f>'Data Audit'!J175</x:f>
        <x:v>261480659</x:v>
      </x:c>
      <x:c r="D206" s="27" t="n">
        <x:f>'Data Audit'!T175</x:f>
        <x:v>79.60954446854663</x:v>
      </x:c>
      <x:c r="E206" s="27" t="n">
        <x:f>'Data Audit'!U175</x:f>
        <x:v>100.35936568680637</x:v>
      </x:c>
      <x:c r="F206" s="27" t="n">
        <x:f>'Data Audit'!V175</x:f>
        <x:v>79.89526354788488</x:v>
      </x:c>
    </x:row>
    <x:row r="207">
      <x:c r="A207" s="21" t="n">
        <x:f>'Data Audit'!A176</x:f>
        <x:v>46077</x:v>
      </x:c>
      <x:c r="B207" s="24" t="n">
        <x:f>'Data Audit'!I176</x:f>
        <x:v>954.4</x:v>
      </x:c>
      <x:c r="C207" s="23" t="n">
        <x:f>'Data Audit'!J176</x:f>
        <x:v>261480659</x:v>
      </x:c>
      <x:c r="D207" s="27" t="n">
        <x:f>'Data Audit'!T176</x:f>
        <x:v>79.175704989154</x:v>
      </x:c>
      <x:c r="E207" s="27" t="n">
        <x:f>'Data Audit'!U176</x:f>
        <x:v>100.35936568680637</x:v>
      </x:c>
      <x:c r="F207" s="27" t="n">
        <x:f>'Data Audit'!V176</x:f>
        <x:v>79.4598329878196</x:v>
      </x:c>
    </x:row>
    <x:row r="208">
      <x:c r="A208" s="21" t="n">
        <x:f>'Data Audit'!A177</x:f>
        <x:v>46078</x:v>
      </x:c>
      <x:c r="B208" s="24" t="n">
        <x:f>'Data Audit'!I177</x:f>
        <x:v>983.17</x:v>
      </x:c>
      <x:c r="C208" s="23" t="n">
        <x:f>'Data Audit'!J177</x:f>
        <x:v>261480659</x:v>
      </x:c>
      <x:c r="D208" s="27" t="n">
        <x:f>'Data Audit'!T177</x:f>
        <x:v>81.56182212581345</x:v>
      </x:c>
      <x:c r="E208" s="27" t="n">
        <x:f>'Data Audit'!U177</x:f>
        <x:v>100.35936568680637</x:v>
      </x:c>
      <x:c r="F208" s="27" t="n">
        <x:f>'Data Audit'!V177</x:f>
        <x:v>81.85511734978479</x:v>
      </x:c>
    </x:row>
    <x:row r="209">
      <x:c r="A209" s="21" t="n">
        <x:f>'Data Audit'!A178</x:f>
        <x:v>46079</x:v>
      </x:c>
      <x:c r="B209" s="24" t="n">
        <x:f>'Data Audit'!I178</x:f>
        <x:v>925.64</x:v>
      </x:c>
      <x:c r="C209" s="23" t="n">
        <x:f>'Data Audit'!J178</x:f>
        <x:v>261480659</x:v>
      </x:c>
      <x:c r="D209" s="27" t="n">
        <x:f>'Data Audit'!T178</x:f>
        <x:v>76.78958785249456</x:v>
      </x:c>
      <x:c r="E209" s="27" t="n">
        <x:f>'Data Audit'!U178</x:f>
        <x:v>100.35936568680637</x:v>
      </x:c>
      <x:c r="F209" s="27" t="n">
        <x:f>'Data Audit'!V178</x:f>
        <x:v>77.06538118906678</x:v>
      </x:c>
    </x:row>
    <x:row r="210">
      <x:c r="A210" s="21" t="n">
        <x:f>'Data Audit'!A179</x:f>
        <x:v>46080</x:v>
      </x:c>
      <x:c r="B210" s="24" t="n">
        <x:f>'Data Audit'!I179</x:f>
        <x:v>936.1</x:v>
      </x:c>
      <x:c r="C210" s="23" t="n">
        <x:f>'Data Audit'!J179</x:f>
        <x:v>261480659</x:v>
      </x:c>
      <x:c r="D210" s="27" t="n">
        <x:f>'Data Audit'!T179</x:f>
        <x:v>77.65726681127983</x:v>
      </x:c>
      <x:c r="E210" s="27" t="n">
        <x:f>'Data Audit'!U179</x:f>
        <x:v>100.35936568680637</x:v>
      </x:c>
      <x:c r="F210" s="27" t="n">
        <x:f>'Data Audit'!V179</x:f>
        <x:v>77.93624230919734</x:v>
      </x:c>
    </x:row>
    <x:row r="211">
      <x:c r="A211" s="21" t="n">
        <x:f>'Data Audit'!A180</x:f>
        <x:v>46083</x:v>
      </x:c>
      <x:c r="B211" s="24" t="n">
        <x:f>'Data Audit'!I180</x:f>
        <x:v>936.1</x:v>
      </x:c>
      <x:c r="C211" s="23" t="n">
        <x:f>'Data Audit'!J180</x:f>
        <x:v>261480659</x:v>
      </x:c>
      <x:c r="D211" s="27" t="n">
        <x:f>'Data Audit'!T180</x:f>
        <x:v>77.65726681127983</x:v>
      </x:c>
      <x:c r="E211" s="27" t="n">
        <x:f>'Data Audit'!U180</x:f>
        <x:v>100.35936568680637</x:v>
      </x:c>
      <x:c r="F211" s="27" t="n">
        <x:f>'Data Audit'!V180</x:f>
        <x:v>77.93624230919734</x:v>
      </x:c>
    </x:row>
    <x:row r="212">
      <x:c r="A212" s="21" t="n">
        <x:f>'Data Audit'!A181</x:f>
        <x:v>46084</x:v>
      </x:c>
      <x:c r="B212" s="24" t="n">
        <x:f>'Data Audit'!I181</x:f>
        <x:v>938.72</x:v>
      </x:c>
      <x:c r="C212" s="23" t="n">
        <x:f>'Data Audit'!J181</x:f>
        <x:v>261480659</x:v>
      </x:c>
      <x:c r="D212" s="27" t="n">
        <x:f>'Data Audit'!T181</x:f>
        <x:v>77.87418655097613</x:v>
      </x:c>
      <x:c r="E212" s="27" t="n">
        <x:f>'Data Audit'!U181</x:f>
        <x:v>100.35936568680637</x:v>
      </x:c>
      <x:c r="F212" s="27" t="n">
        <x:f>'Data Audit'!V181</x:f>
        <x:v>78.15437387083615</x:v>
      </x:c>
    </x:row>
    <x:row r="213">
      <x:c r="A213" s="21" t="n">
        <x:f>'Data Audit'!A182</x:f>
        <x:v>46085</x:v>
      </x:c>
      <x:c r="B213" s="24" t="n">
        <x:f>'Data Audit'!I182</x:f>
        <x:v>894.26</x:v>
      </x:c>
      <x:c r="C213" s="23" t="n">
        <x:f>'Data Audit'!J182</x:f>
        <x:v>261480659</x:v>
      </x:c>
      <x:c r="D213" s="27" t="n">
        <x:f>'Data Audit'!T182</x:f>
        <x:v>74.18655097613882</x:v>
      </x:c>
      <x:c r="E213" s="27" t="n">
        <x:f>'Data Audit'!U182</x:f>
        <x:v>100.35936568680637</x:v>
      </x:c>
      <x:c r="F213" s="27" t="n">
        <x:f>'Data Audit'!V182</x:f>
        <x:v>74.45279782867514</x:v>
      </x:c>
    </x:row>
    <x:row r="214">
      <x:c r="A214" s="21" t="n">
        <x:f>'Data Audit'!A183</x:f>
        <x:v>46086</x:v>
      </x:c>
      <x:c r="B214" s="24" t="n">
        <x:f>'Data Audit'!I183</x:f>
        <x:v>891.65</x:v>
      </x:c>
      <x:c r="C214" s="23" t="n">
        <x:f>'Data Audit'!J183</x:f>
        <x:v>261480659</x:v>
      </x:c>
      <x:c r="D214" s="27" t="n">
        <x:f>'Data Audit'!T183</x:f>
        <x:v>73.96963123644251</x:v>
      </x:c>
      <x:c r="E214" s="27" t="n">
        <x:f>'Data Audit'!U183</x:f>
        <x:v>100.35936568680637</x:v>
      </x:c>
      <x:c r="F214" s="27" t="n">
        <x:f>'Data Audit'!V183</x:f>
        <x:v>74.23549883024869</x:v>
      </x:c>
    </x:row>
    <x:row r="215">
      <x:c r="A215" s="21" t="n">
        <x:f>'Data Audit'!A184</x:f>
        <x:v>46087</x:v>
      </x:c>
      <x:c r="B215" s="24" t="n">
        <x:f>'Data Audit'!I184</x:f>
        <x:v>899.49</x:v>
      </x:c>
      <x:c r="C215" s="23" t="n">
        <x:f>'Data Audit'!J184</x:f>
        <x:v>261480659</x:v>
      </x:c>
      <x:c r="D215" s="27" t="n">
        <x:f>'Data Audit'!T184</x:f>
        <x:v>74.62039045553145</x:v>
      </x:c>
      <x:c r="E215" s="27" t="n">
        <x:f>'Data Audit'!U184</x:f>
        <x:v>100.35936568680637</x:v>
      </x:c>
      <x:c r="F215" s="27" t="n">
        <x:f>'Data Audit'!V184</x:f>
        <x:v>74.88822838874042</x:v>
      </x:c>
    </x:row>
    <x:row r="216">
      <x:c r="A216" s="21" t="n">
        <x:f>'Data Audit'!A185</x:f>
        <x:v>46090</x:v>
      </x:c>
      <x:c r="B216" s="24" t="n">
        <x:f>'Data Audit'!I185</x:f>
        <x:v>865.5</x:v>
      </x:c>
      <x:c r="C216" s="23" t="n">
        <x:f>'Data Audit'!J185</x:f>
        <x:v>261480659</x:v>
      </x:c>
      <x:c r="D216" s="27" t="n">
        <x:f>'Data Audit'!T185</x:f>
        <x:v>71.8004338394794</x:v>
      </x:c>
      <x:c r="E216" s="27" t="n">
        <x:f>'Data Audit'!U185</x:f>
        <x:v>100.35936568680637</x:v>
      </x:c>
      <x:c r="F216" s="27" t="n">
        <x:f>'Data Audit'!V185</x:f>
        <x:v>72.05834602992233</x:v>
      </x:c>
    </x:row>
    <x:row r="217">
      <x:c r="A217" s="21" t="n">
        <x:f>'Data Audit'!A186</x:f>
        <x:v>46091</x:v>
      </x:c>
      <x:c r="B217" s="24" t="n">
        <x:f>'Data Audit'!I186</x:f>
        <x:v>875.96</x:v>
      </x:c>
      <x:c r="C217" s="23" t="n">
        <x:f>'Data Audit'!J186</x:f>
        <x:v>261480659</x:v>
      </x:c>
      <x:c r="D217" s="27" t="n">
        <x:f>'Data Audit'!T186</x:f>
        <x:v>72.66811279826464</x:v>
      </x:c>
      <x:c r="E217" s="27" t="n">
        <x:f>'Data Audit'!U186</x:f>
        <x:v>100.35936568680637</x:v>
      </x:c>
      <x:c r="F217" s="27" t="n">
        <x:f>'Data Audit'!V186</x:f>
        <x:v>72.92920715005287</x:v>
      </x:c>
    </x:row>
    <x:row r="218">
      <x:c r="A218" s="21" t="n">
        <x:f>'Data Audit'!A187</x:f>
        <x:v>46092</x:v>
      </x:c>
      <x:c r="B218" s="24" t="n">
        <x:f>'Data Audit'!I187</x:f>
        <x:v>886.42</x:v>
      </x:c>
      <x:c r="C218" s="23" t="n">
        <x:f>'Data Audit'!J187</x:f>
        <x:v>261480659</x:v>
      </x:c>
      <x:c r="D218" s="27" t="n">
        <x:f>'Data Audit'!T187</x:f>
        <x:v>73.53579175704988</x:v>
      </x:c>
      <x:c r="E218" s="27" t="n">
        <x:f>'Data Audit'!U187</x:f>
        <x:v>100.35936568680637</x:v>
      </x:c>
      <x:c r="F218" s="27" t="n">
        <x:f>'Data Audit'!V187</x:f>
        <x:v>73.80006827018342</x:v>
      </x:c>
    </x:row>
    <x:row r="219">
      <x:c r="A219" s="21" t="n">
        <x:f>'Data Audit'!A188</x:f>
        <x:v>46093</x:v>
      </x:c>
      <x:c r="B219" s="24" t="n">
        <x:f>'Data Audit'!I188</x:f>
        <x:v>834.12</x:v>
      </x:c>
      <x:c r="C219" s="23" t="n">
        <x:f>'Data Audit'!J188</x:f>
        <x:v>261480659</x:v>
      </x:c>
      <x:c r="D219" s="27" t="n">
        <x:f>'Data Audit'!T188</x:f>
        <x:v>69.19739696312364</x:v>
      </x:c>
      <x:c r="E219" s="27" t="n">
        <x:f>'Data Audit'!U188</x:f>
        <x:v>100.35936568680637</x:v>
      </x:c>
      <x:c r="F219" s="27" t="n">
        <x:f>'Data Audit'!V188</x:f>
        <x:v>69.44576266953068</x:v>
      </x:c>
    </x:row>
    <x:row r="220">
      <x:c r="A220" s="21" t="n">
        <x:f>'Data Audit'!A189</x:f>
        <x:v>46094</x:v>
      </x:c>
      <x:c r="B220" s="24" t="n">
        <x:f>'Data Audit'!I189</x:f>
        <x:v>855.04</x:v>
      </x:c>
      <x:c r="C220" s="23" t="n">
        <x:f>'Data Audit'!J189</x:f>
        <x:v>261480659</x:v>
      </x:c>
      <x:c r="D220" s="27" t="n">
        <x:f>'Data Audit'!T189</x:f>
        <x:v>70.93275488069413</x:v>
      </x:c>
      <x:c r="E220" s="27" t="n">
        <x:f>'Data Audit'!U189</x:f>
        <x:v>100.35936568680637</x:v>
      </x:c>
      <x:c r="F220" s="27" t="n">
        <x:f>'Data Audit'!V189</x:f>
        <x:v>71.18748490979178</x:v>
      </x:c>
    </x:row>
    <x:row r="221">
      <x:c r="A221" s="21" t="n">
        <x:f>'Data Audit'!A190</x:f>
        <x:v>46097</x:v>
      </x:c>
      <x:c r="B221" s="24" t="n">
        <x:f>'Data Audit'!I190</x:f>
        <x:v>855.04</x:v>
      </x:c>
      <x:c r="C221" s="23" t="n">
        <x:f>'Data Audit'!J190</x:f>
        <x:v>261480659</x:v>
      </x:c>
      <x:c r="D221" s="27" t="n">
        <x:f>'Data Audit'!T190</x:f>
        <x:v>70.93275488069413</x:v>
      </x:c>
      <x:c r="E221" s="27" t="n">
        <x:f>'Data Audit'!U190</x:f>
        <x:v>100.35936568680637</x:v>
      </x:c>
      <x:c r="F221" s="27" t="n">
        <x:f>'Data Audit'!V190</x:f>
        <x:v>71.18748490979178</x:v>
      </x:c>
    </x:row>
    <x:row r="222">
      <x:c r="A222" s="21" t="n">
        <x:f>'Data Audit'!A191</x:f>
        <x:v>46098</x:v>
      </x:c>
      <x:c r="B222" s="24" t="n">
        <x:f>'Data Audit'!I191</x:f>
        <x:v>857.66</x:v>
      </x:c>
      <x:c r="C222" s="23" t="n">
        <x:f>'Data Audit'!J191</x:f>
        <x:v>261480659</x:v>
      </x:c>
      <x:c r="D222" s="27" t="n">
        <x:f>'Data Audit'!T191</x:f>
        <x:v>71.14967462039044</x:v>
      </x:c>
      <x:c r="E222" s="27" t="n">
        <x:f>'Data Audit'!U191</x:f>
        <x:v>100.35936568680637</x:v>
      </x:c>
      <x:c r="F222" s="27" t="n">
        <x:f>'Data Audit'!V191</x:f>
        <x:v>71.4056164714306</x:v>
      </x:c>
    </x:row>
    <x:row r="223">
      <x:c r="A223" s="21" t="n">
        <x:f>'Data Audit'!A192</x:f>
        <x:v>46099</x:v>
      </x:c>
      <x:c r="B223" s="24" t="n">
        <x:f>'Data Audit'!I192</x:f>
        <x:v>886.42</x:v>
      </x:c>
      <x:c r="C223" s="23" t="n">
        <x:f>'Data Audit'!J192</x:f>
        <x:v>261480659</x:v>
      </x:c>
      <x:c r="D223" s="27" t="n">
        <x:f>'Data Audit'!T192</x:f>
        <x:v>73.53579175704988</x:v>
      </x:c>
      <x:c r="E223" s="27" t="n">
        <x:f>'Data Audit'!U192</x:f>
        <x:v>100.35936568680637</x:v>
      </x:c>
      <x:c r="F223" s="27" t="n">
        <x:f>'Data Audit'!V192</x:f>
        <x:v>73.80006827018342</x:v>
      </x:c>
    </x:row>
    <x:row r="224">
      <x:c r="A224" s="21" t="n">
        <x:f>'Data Audit'!A193</x:f>
        <x:v>46100</x:v>
      </x:c>
      <x:c r="B224" s="24" t="n">
        <x:f>'Data Audit'!I193</x:f>
        <x:v>865.5</x:v>
      </x:c>
      <x:c r="C224" s="23" t="n">
        <x:f>'Data Audit'!J193</x:f>
        <x:v>261480659</x:v>
      </x:c>
      <x:c r="D224" s="27" t="n">
        <x:f>'Data Audit'!T193</x:f>
        <x:v>71.8004338394794</x:v>
      </x:c>
      <x:c r="E224" s="27" t="n">
        <x:f>'Data Audit'!U193</x:f>
        <x:v>100.35936568680637</x:v>
      </x:c>
      <x:c r="F224" s="27" t="n">
        <x:f>'Data Audit'!V193</x:f>
        <x:v>72.05834602992233</x:v>
      </x:c>
    </x:row>
    <x:row r="225">
      <x:c r="A225" s="21" t="n">
        <x:f>'Data Audit'!A194</x:f>
        <x:v>46101</x:v>
      </x:c>
      <x:c r="B225" s="24" t="n">
        <x:f>'Data Audit'!I194</x:f>
        <x:v>852.43</x:v>
      </x:c>
      <x:c r="C225" s="23" t="n">
        <x:f>'Data Audit'!J194</x:f>
        <x:v>261480659</x:v>
      </x:c>
      <x:c r="D225" s="27" t="n">
        <x:f>'Data Audit'!T194</x:f>
        <x:v>70.71583514099783</x:v>
      </x:c>
      <x:c r="E225" s="27" t="n">
        <x:f>'Data Audit'!U194</x:f>
        <x:v>100.35936568680637</x:v>
      </x:c>
      <x:c r="F225" s="27" t="n">
        <x:f>'Data Audit'!V194</x:f>
        <x:v>70.97018591136532</x:v>
      </x:c>
    </x:row>
    <x:row r="226">
      <x:c r="A226" s="21" t="n">
        <x:f>'Data Audit'!A195</x:f>
        <x:v>46104</x:v>
      </x:c>
      <x:c r="B226" s="24" t="n">
        <x:f>'Data Audit'!I195</x:f>
        <x:v>847.2</x:v>
      </x:c>
      <x:c r="C226" s="23" t="n">
        <x:f>'Data Audit'!J195</x:f>
        <x:v>261480659</x:v>
      </x:c>
      <x:c r="D226" s="27" t="n">
        <x:f>'Data Audit'!T195</x:f>
        <x:v>70.28199566160521</x:v>
      </x:c>
      <x:c r="E226" s="27" t="n">
        <x:f>'Data Audit'!U195</x:f>
        <x:v>100.35936568680637</x:v>
      </x:c>
      <x:c r="F226" s="27" t="n">
        <x:f>'Data Audit'!V195</x:f>
        <x:v>70.53475535130006</x:v>
      </x:c>
    </x:row>
    <x:row r="227">
      <x:c r="A227" s="21" t="n">
        <x:f>'Data Audit'!A196</x:f>
        <x:v>46105</x:v>
      </x:c>
      <x:c r="B227" s="24" t="n">
        <x:f>'Data Audit'!I196</x:f>
        <x:v>837.54</x:v>
      </x:c>
      <x:c r="C227" s="23" t="n">
        <x:f>'Data Audit'!J196</x:f>
        <x:v>261729709</x:v>
      </x:c>
      <x:c r="D227" s="27" t="n">
        <x:f>'Data Audit'!T196</x:f>
        <x:v>69.41431670281996</x:v>
      </x:c>
      <x:c r="E227" s="27" t="n">
        <x:f>'Data Audit'!U196</x:f>
        <x:v>100.45495401873075</x:v>
      </x:c>
      <x:c r="F227" s="27" t="n">
        <x:f>'Data Audit'!V196</x:f>
        <x:v>69.73049928815846</x:v>
      </x:c>
    </x:row>
    <x:row r="228">
      <x:c r="A228" s="21" t="n">
        <x:f>'Data Audit'!A197</x:f>
        <x:v>46106</x:v>
      </x:c>
      <x:c r="B228" s="24" t="n">
        <x:f>'Data Audit'!I197</x:f>
        <x:v>848</x:v>
      </x:c>
      <x:c r="C228" s="23" t="n">
        <x:f>'Data Audit'!J197</x:f>
        <x:v>261729709</x:v>
      </x:c>
      <x:c r="D228" s="27" t="n">
        <x:f>'Data Audit'!T197</x:f>
        <x:v>70.28199566160521</x:v>
      </x:c>
      <x:c r="E228" s="27" t="n">
        <x:f>'Data Audit'!U197</x:f>
        <x:v>100.45495401873075</x:v>
      </x:c>
      <x:c r="F228" s="27" t="n">
        <x:f>'Data Audit'!V197</x:f>
        <x:v>70.60136040828901</x:v>
      </x:c>
    </x:row>
    <x:row r="229">
      <x:c r="A229" s="21" t="n">
        <x:f>'Data Audit'!A198</x:f>
        <x:v>46107</x:v>
      </x:c>
      <x:c r="B229" s="24" t="n">
        <x:f>'Data Audit'!I198</x:f>
        <x:v>834.92</x:v>
      </x:c>
      <x:c r="C229" s="23" t="n">
        <x:f>'Data Audit'!J198</x:f>
        <x:v>261729709</x:v>
      </x:c>
      <x:c r="D229" s="27" t="n">
        <x:f>'Data Audit'!T198</x:f>
        <x:v>69.19739696312364</x:v>
      </x:c>
      <x:c r="E229" s="27" t="n">
        <x:f>'Data Audit'!U198</x:f>
        <x:v>100.45495401873075</x:v>
      </x:c>
      <x:c r="F229" s="27" t="n">
        <x:f>'Data Audit'!V198</x:f>
        <x:v>69.51236772651964</x:v>
      </x:c>
    </x:row>
    <x:row r="230">
      <x:c r="A230" s="21" t="n">
        <x:f>'Data Audit'!A199</x:f>
        <x:v>46108</x:v>
      </x:c>
      <x:c r="B230" s="24" t="n">
        <x:f>'Data Audit'!I199</x:f>
        <x:v>848</x:v>
      </x:c>
      <x:c r="C230" s="23" t="n">
        <x:f>'Data Audit'!J199</x:f>
        <x:v>261729709</x:v>
      </x:c>
      <x:c r="D230" s="27" t="n">
        <x:f>'Data Audit'!T199</x:f>
        <x:v>70.28199566160521</x:v>
      </x:c>
      <x:c r="E230" s="27" t="n">
        <x:f>'Data Audit'!U199</x:f>
        <x:v>100.45495401873075</x:v>
      </x:c>
      <x:c r="F230" s="27" t="n">
        <x:f>'Data Audit'!V199</x:f>
        <x:v>70.60136040828901</x:v>
      </x:c>
    </x:row>
    <x:row r="231">
      <x:c r="A231" s="21" t="n">
        <x:f>'Data Audit'!A200</x:f>
        <x:v>46111</x:v>
      </x:c>
      <x:c r="B231" s="24" t="n">
        <x:f>'Data Audit'!I200</x:f>
        <x:v>840.15</x:v>
      </x:c>
      <x:c r="C231" s="23" t="n">
        <x:f>'Data Audit'!J200</x:f>
        <x:v>261729709</x:v>
      </x:c>
      <x:c r="D231" s="27" t="n">
        <x:f>'Data Audit'!T200</x:f>
        <x:v>69.63123644251627</x:v>
      </x:c>
      <x:c r="E231" s="27" t="n">
        <x:f>'Data Audit'!U200</x:f>
        <x:v>100.45495401873075</x:v>
      </x:c>
      <x:c r="F231" s="27" t="n">
        <x:f>'Data Audit'!V200</x:f>
        <x:v>69.94779828658491</x:v>
      </x:c>
    </x:row>
    <x:row r="232">
      <x:c r="A232" s="21" t="n">
        <x:f>'Data Audit'!A201</x:f>
        <x:v>46112</x:v>
      </x:c>
      <x:c r="B232" s="24" t="n">
        <x:f>'Data Audit'!I201</x:f>
        <x:v>853.24</x:v>
      </x:c>
      <x:c r="C232" s="23" t="n">
        <x:f>'Data Audit'!J201</x:f>
        <x:v>261729709</x:v>
      </x:c>
      <x:c r="D232" s="27" t="n">
        <x:f>'Data Audit'!T201</x:f>
        <x:v>70.71583514099783</x:v>
      </x:c>
      <x:c r="E232" s="27" t="n">
        <x:f>'Data Audit'!U201</x:f>
        <x:v>100.45495401873075</x:v>
      </x:c>
      <x:c r="F232" s="27" t="n">
        <x:f>'Data Audit'!V201</x:f>
        <x:v>71.03762353156664</x:v>
      </x:c>
    </x:row>
    <x:row r="233">
      <x:c r="A233" s="21" t="n">
        <x:f>'Data Audit'!A202</x:f>
        <x:v>46113</x:v>
      </x:c>
      <x:c r="B233" s="24" t="n">
        <x:f>'Data Audit'!I202</x:f>
        <x:v>884.65</x:v>
      </x:c>
      <x:c r="C233" s="23" t="n">
        <x:f>'Data Audit'!J202</x:f>
        <x:v>261729709</x:v>
      </x:c>
      <x:c r="D233" s="27" t="n">
        <x:f>'Data Audit'!T202</x:f>
        <x:v>73.31887201735357</x:v>
      </x:c>
      <x:c r="E233" s="27" t="n">
        <x:f>'Data Audit'!U202</x:f>
        <x:v>100.45495401873075</x:v>
      </x:c>
      <x:c r="F233" s="27" t="n">
        <x:f>'Data Audit'!V202</x:f>
        <x:v>73.65270458159536</x:v>
      </x:c>
    </x:row>
    <x:row r="234">
      <x:c r="A234" s="21" t="n">
        <x:f>'Data Audit'!A203</x:f>
        <x:v>46114</x:v>
      </x:c>
      <x:c r="B234" s="24" t="n">
        <x:f>'Data Audit'!I203</x:f>
        <x:v>861.09</x:v>
      </x:c>
      <x:c r="C234" s="23" t="n">
        <x:f>'Data Audit'!J203</x:f>
        <x:v>261729709</x:v>
      </x:c>
      <x:c r="D234" s="27" t="n">
        <x:f>'Data Audit'!T203</x:f>
        <x:v>71.36659436008676</x:v>
      </x:c>
      <x:c r="E234" s="27" t="n">
        <x:f>'Data Audit'!U203</x:f>
        <x:v>100.45495401873075</x:v>
      </x:c>
      <x:c r="F234" s="27" t="n">
        <x:f>'Data Audit'!V203</x:f>
        <x:v>71.69118565327072</x:v>
      </x:c>
    </x:row>
    <x:row r="235">
      <x:c r="A235" s="21" t="n">
        <x:f>'Data Audit'!A204</x:f>
        <x:v>46119</x:v>
      </x:c>
      <x:c r="B235" s="24" t="n">
        <x:f>'Data Audit'!I204</x:f>
        <x:v>876.79</x:v>
      </x:c>
      <x:c r="C235" s="23" t="n">
        <x:f>'Data Audit'!J204</x:f>
        <x:v>261729709</x:v>
      </x:c>
      <x:c r="D235" s="27" t="n">
        <x:f>'Data Audit'!T204</x:f>
        <x:v>72.66811279826464</x:v>
      </x:c>
      <x:c r="E235" s="27" t="n">
        <x:f>'Data Audit'!U204</x:f>
        <x:v>100.45495401873075</x:v>
      </x:c>
      <x:c r="F235" s="27" t="n">
        <x:f>'Data Audit'!V204</x:f>
        <x:v>72.9983098966789</x:v>
      </x:c>
    </x:row>
    <x:row r="236">
      <x:c r="A236" s="21" t="n">
        <x:f>'Data Audit'!A205</x:f>
        <x:v>46120</x:v>
      </x:c>
      <x:c r="B236" s="24" t="n">
        <x:f>'Data Audit'!I205</x:f>
        <x:v>905.58</x:v>
      </x:c>
      <x:c r="C236" s="23" t="n">
        <x:f>'Data Audit'!J205</x:f>
        <x:v>261729709</x:v>
      </x:c>
      <x:c r="D236" s="27" t="n">
        <x:f>'Data Audit'!T205</x:f>
        <x:v>75.05422993492408</x:v>
      </x:c>
      <x:c r="E236" s="27" t="n">
        <x:f>'Data Audit'!U205</x:f>
        <x:v>100.45495401873075</x:v>
      </x:c>
      <x:c r="F236" s="27" t="n">
        <x:f>'Data Audit'!V205</x:f>
        <x:v>75.39525938506883</x:v>
      </x:c>
    </x:row>
    <x:row r="237">
      <x:c r="A237" s="21" t="n">
        <x:f>'Data Audit'!A206</x:f>
        <x:v>46121</x:v>
      </x:c>
      <x:c r="B237" s="24" t="n">
        <x:f>'Data Audit'!I206</x:f>
        <x:v>889.88</x:v>
      </x:c>
      <x:c r="C237" s="23" t="n">
        <x:f>'Data Audit'!J206</x:f>
        <x:v>261729709</x:v>
      </x:c>
      <x:c r="D237" s="27" t="n">
        <x:f>'Data Audit'!T206</x:f>
        <x:v>73.75271149674619</x:v>
      </x:c>
      <x:c r="E237" s="27" t="n">
        <x:f>'Data Audit'!U206</x:f>
        <x:v>100.45495401873075</x:v>
      </x:c>
      <x:c r="F237" s="27" t="n">
        <x:f>'Data Audit'!V206</x:f>
        <x:v>74.08813514166064</x:v>
      </x:c>
    </x:row>
    <x:row r="238">
      <x:c r="A238" s="21" t="n">
        <x:f>'Data Audit'!A207</x:f>
        <x:v>46122</x:v>
      </x:c>
      <x:c r="B238" s="24" t="n">
        <x:f>'Data Audit'!I207</x:f>
        <x:v>905.58</x:v>
      </x:c>
      <x:c r="C238" s="23" t="n">
        <x:f>'Data Audit'!J207</x:f>
        <x:v>261729709</x:v>
      </x:c>
      <x:c r="D238" s="27" t="n">
        <x:f>'Data Audit'!T207</x:f>
        <x:v>75.05422993492408</x:v>
      </x:c>
      <x:c r="E238" s="27" t="n">
        <x:f>'Data Audit'!U207</x:f>
        <x:v>100.45495401873075</x:v>
      </x:c>
      <x:c r="F238" s="27" t="n">
        <x:f>'Data Audit'!V207</x:f>
        <x:v>75.39525938506883</x:v>
      </x:c>
    </x:row>
    <x:row r="239">
      <x:c r="A239" s="21" t="n">
        <x:f>'Data Audit'!A208</x:f>
        <x:v>46125</x:v>
      </x:c>
      <x:c r="B239" s="24" t="n">
        <x:f>'Data Audit'!I208</x:f>
        <x:v>895.12</x:v>
      </x:c>
      <x:c r="C239" s="23" t="n">
        <x:f>'Data Audit'!J208</x:f>
        <x:v>261729709</x:v>
      </x:c>
      <x:c r="D239" s="27" t="n">
        <x:f>'Data Audit'!T208</x:f>
        <x:v>74.18655097613882</x:v>
      </x:c>
      <x:c r="E239" s="27" t="n">
        <x:f>'Data Audit'!U208</x:f>
        <x:v>100.45495401873075</x:v>
      </x:c>
      <x:c r="F239" s="27" t="n">
        <x:f>'Data Audit'!V208</x:f>
        <x:v>74.52439826493827</x:v>
      </x:c>
    </x:row>
    <x:row r="240">
      <x:c r="A240" s="21" t="n">
        <x:f>'Data Audit'!A209</x:f>
        <x:v>46126</x:v>
      </x:c>
      <x:c r="B240" s="24" t="n">
        <x:f>'Data Audit'!I209</x:f>
        <x:v>895.12</x:v>
      </x:c>
      <x:c r="C240" s="23" t="n">
        <x:f>'Data Audit'!J209</x:f>
        <x:v>261729709</x:v>
      </x:c>
      <x:c r="D240" s="27" t="n">
        <x:f>'Data Audit'!T209</x:f>
        <x:v>74.18655097613882</x:v>
      </x:c>
      <x:c r="E240" s="27" t="n">
        <x:f>'Data Audit'!U209</x:f>
        <x:v>100.45495401873075</x:v>
      </x:c>
      <x:c r="F240" s="27" t="n">
        <x:f>'Data Audit'!V209</x:f>
        <x:v>74.52439826493827</x:v>
      </x:c>
    </x:row>
    <x:row r="241">
      <x:c r="A241" s="21" t="n">
        <x:f>'Data Audit'!A210</x:f>
        <x:v>46127</x:v>
      </x:c>
      <x:c r="B241" s="24" t="n">
        <x:f>'Data Audit'!I210</x:f>
        <x:v>895.12</x:v>
      </x:c>
      <x:c r="C241" s="23" t="n">
        <x:f>'Data Audit'!J210</x:f>
        <x:v>261729709</x:v>
      </x:c>
      <x:c r="D241" s="27" t="n">
        <x:f>'Data Audit'!T210</x:f>
        <x:v>74.18655097613882</x:v>
      </x:c>
      <x:c r="E241" s="27" t="n">
        <x:f>'Data Audit'!U210</x:f>
        <x:v>100.45495401873075</x:v>
      </x:c>
      <x:c r="F241" s="27" t="n">
        <x:f>'Data Audit'!V210</x:f>
        <x:v>74.52439826493827</x:v>
      </x:c>
    </x:row>
    <x:row r="242">
      <x:c r="A242" s="21" t="n">
        <x:f>'Data Audit'!A211</x:f>
        <x:v>46128</x:v>
      </x:c>
      <x:c r="B242" s="24" t="n">
        <x:f>'Data Audit'!I211</x:f>
        <x:v>916.05</x:v>
      </x:c>
      <x:c r="C242" s="23" t="n">
        <x:f>'Data Audit'!J211</x:f>
        <x:v>261729709</x:v>
      </x:c>
      <x:c r="D242" s="27" t="n">
        <x:f>'Data Audit'!T211</x:f>
        <x:v>75.92190889370933</x:v>
      </x:c>
      <x:c r="E242" s="27" t="n">
        <x:f>'Data Audit'!U211</x:f>
        <x:v>100.45495401873075</x:v>
      </x:c>
      <x:c r="F242" s="27" t="n">
        <x:f>'Data Audit'!V211</x:f>
        <x:v>76.26695306841172</x:v>
      </x:c>
    </x:row>
    <x:row r="243">
      <x:c r="A243" s="21" t="n">
        <x:f>'Data Audit'!A212</x:f>
        <x:v>46129</x:v>
      </x:c>
      <x:c r="B243" s="24" t="n">
        <x:f>'Data Audit'!I212</x:f>
        <x:v>904.05</x:v>
      </x:c>
      <x:c r="C243" s="23" t="n">
        <x:f>'Data Audit'!J212</x:f>
        <x:v>259040928</x:v>
      </x:c>
      <x:c r="D243" s="27" t="n">
        <x:f>'Data Audit'!T212</x:f>
        <x:v>75.70498915401302</x:v>
      </x:c>
      <x:c r="E243" s="27" t="n">
        <x:f>'Data Audit'!U212</x:f>
        <x:v>99.42296810947565</x:v>
      </x:c>
      <x:c r="F243" s="27" t="n">
        <x:f>'Data Audit'!V212</x:f>
        <x:v>75.26787721357744</x:v>
      </x:c>
    </x:row>
    <x:row r="244">
      <x:c r="A244" s="21" t="n">
        <x:f>'Data Audit'!A213</x:f>
        <x:v>46132</x:v>
      </x:c>
      <x:c r="B244" s="24" t="n">
        <x:f>'Data Audit'!I213</x:f>
        <x:v>901.46</x:v>
      </x:c>
      <x:c r="C244" s="23" t="n">
        <x:f>'Data Audit'!J213</x:f>
        <x:v>259040928</x:v>
      </x:c>
      <x:c r="D244" s="27" t="n">
        <x:f>'Data Audit'!T213</x:f>
        <x:v>75.4880694143167</x:v>
      </x:c>
      <x:c r="E244" s="27" t="n">
        <x:f>'Data Audit'!U213</x:f>
        <x:v>99.42296810947565</x:v>
      </x:c>
      <x:c r="F244" s="27" t="n">
        <x:f>'Data Audit'!V213</x:f>
        <x:v>75.05224334157572</x:v>
      </x:c>
    </x:row>
    <x:row r="245">
      <x:c r="A245" s="21" t="n">
        <x:f>'Data Audit'!A214</x:f>
        <x:v>46133</x:v>
      </x:c>
      <x:c r="B245" s="24" t="n">
        <x:f>'Data Audit'!I214</x:f>
        <x:v>909.23</x:v>
      </x:c>
      <x:c r="C245" s="23" t="n">
        <x:f>'Data Audit'!J214</x:f>
        <x:v>259040928</x:v>
      </x:c>
      <x:c r="D245" s="27" t="n">
        <x:f>'Data Audit'!T214</x:f>
        <x:v>76.13882863340564</x:v>
      </x:c>
      <x:c r="E245" s="27" t="n">
        <x:f>'Data Audit'!U214</x:f>
        <x:v>99.42296810947565</x:v>
      </x:c>
      <x:c r="F245" s="27" t="n">
        <x:f>'Data Audit'!V214</x:f>
        <x:v>75.69914495758091</x:v>
      </x:c>
    </x:row>
    <x:row r="246">
      <x:c r="A246" s="21" t="n">
        <x:f>'Data Audit'!A215</x:f>
        <x:v>46134</x:v>
      </x:c>
      <x:c r="B246" s="24" t="n">
        <x:f>'Data Audit'!I215</x:f>
        <x:v>904.05</x:v>
      </x:c>
      <x:c r="C246" s="23" t="n">
        <x:f>'Data Audit'!J215</x:f>
        <x:v>259040928</x:v>
      </x:c>
      <x:c r="D246" s="27" t="n">
        <x:f>'Data Audit'!T215</x:f>
        <x:v>75.70498915401302</x:v>
      </x:c>
      <x:c r="E246" s="27" t="n">
        <x:f>'Data Audit'!U215</x:f>
        <x:v>99.42296810947565</x:v>
      </x:c>
      <x:c r="F246" s="27" t="n">
        <x:f>'Data Audit'!V215</x:f>
        <x:v>75.26787721357744</x:v>
      </x:c>
    </x:row>
    <x:row r="247">
      <x:c r="A247" s="21" t="n">
        <x:f>'Data Audit'!A216</x:f>
        <x:v>46135</x:v>
      </x:c>
      <x:c r="B247" s="24" t="n">
        <x:f>'Data Audit'!I216</x:f>
        <x:v>909.23</x:v>
      </x:c>
      <x:c r="C247" s="23" t="n">
        <x:f>'Data Audit'!J216</x:f>
        <x:v>259040928</x:v>
      </x:c>
      <x:c r="D247" s="27" t="n">
        <x:f>'Data Audit'!T216</x:f>
        <x:v>76.13882863340564</x:v>
      </x:c>
      <x:c r="E247" s="27" t="n">
        <x:f>'Data Audit'!U216</x:f>
        <x:v>99.42296810947565</x:v>
      </x:c>
      <x:c r="F247" s="27" t="n">
        <x:f>'Data Audit'!V216</x:f>
        <x:v>75.69914495758091</x:v>
      </x:c>
    </x:row>
    <x:row r="248">
      <x:c r="A248" s="21" t="n">
        <x:f>'Data Audit'!A217</x:f>
        <x:v>46136</x:v>
      </x:c>
      <x:c r="B248" s="24" t="n">
        <x:f>'Data Audit'!I217</x:f>
        <x:v>922.19</x:v>
      </x:c>
      <x:c r="C248" s="23" t="n">
        <x:f>'Data Audit'!J217</x:f>
        <x:v>259040928</x:v>
      </x:c>
      <x:c r="D248" s="27" t="n">
        <x:f>'Data Audit'!T217</x:f>
        <x:v>77.2234273318872</x:v>
      </x:c>
      <x:c r="E248" s="27" t="n">
        <x:f>'Data Audit'!U217</x:f>
        <x:v>99.42296810947565</x:v>
      </x:c>
      <x:c r="F248" s="27" t="n">
        <x:f>'Data Audit'!V217</x:f>
        <x:v>76.77814688080193</x:v>
      </x:c>
    </x:row>
    <x:row r="249">
      <x:c r="A249" s="21" t="n">
        <x:f>'Data Audit'!A218</x:f>
        <x:v>46139</x:v>
      </x:c>
      <x:c r="B249" s="24" t="n">
        <x:f>'Data Audit'!I218</x:f>
        <x:v>929.96</x:v>
      </x:c>
      <x:c r="C249" s="23" t="n">
        <x:f>'Data Audit'!J218</x:f>
        <x:v>259040928</x:v>
      </x:c>
      <x:c r="D249" s="27" t="n">
        <x:f>'Data Audit'!T218</x:f>
        <x:v>77.87418655097613</x:v>
      </x:c>
      <x:c r="E249" s="27" t="n">
        <x:f>'Data Audit'!U218</x:f>
        <x:v>99.42296810947565</x:v>
      </x:c>
      <x:c r="F249" s="27" t="n">
        <x:f>'Data Audit'!V218</x:f>
        <x:v>77.42504849680712</x:v>
      </x:c>
    </x:row>
    <x:row r="250">
      <x:c r="A250" s="21" t="n">
        <x:f>'Data Audit'!A219</x:f>
        <x:v>46140</x:v>
      </x:c>
      <x:c r="B250" s="24" t="n">
        <x:f>'Data Audit'!I219</x:f>
        <x:v>922.19</x:v>
      </x:c>
      <x:c r="C250" s="23" t="n">
        <x:f>'Data Audit'!J219</x:f>
        <x:v>259040928</x:v>
      </x:c>
      <x:c r="D250" s="27" t="n">
        <x:f>'Data Audit'!T219</x:f>
        <x:v>77.2234273318872</x:v>
      </x:c>
      <x:c r="E250" s="27" t="n">
        <x:f>'Data Audit'!U219</x:f>
        <x:v>99.42296810947565</x:v>
      </x:c>
      <x:c r="F250" s="27" t="n">
        <x:f>'Data Audit'!V219</x:f>
        <x:v>76.77814688080193</x:v>
      </x:c>
    </x:row>
    <x:row r="251">
      <x:c r="A251" s="21" t="n">
        <x:f>'Data Audit'!A220</x:f>
        <x:v>46141</x:v>
      </x:c>
      <x:c r="B251" s="24" t="n">
        <x:f>'Data Audit'!I220</x:f>
        <x:v>935.14</x:v>
      </x:c>
      <x:c r="C251" s="23" t="n">
        <x:f>'Data Audit'!J220</x:f>
        <x:v>259040928</x:v>
      </x:c>
      <x:c r="D251" s="27" t="n">
        <x:f>'Data Audit'!T220</x:f>
        <x:v>78.30802603036877</x:v>
      </x:c>
      <x:c r="E251" s="27" t="n">
        <x:f>'Data Audit'!U220</x:f>
        <x:v>99.42296810947565</x:v>
      </x:c>
      <x:c r="F251" s="27" t="n">
        <x:f>'Data Audit'!V220</x:f>
        <x:v>77.85631624081059</x:v>
      </x:c>
    </x:row>
    <x:row r="252">
      <x:c r="A252" s="21" t="n">
        <x:f>'Data Audit'!A221</x:f>
        <x:v>46142</x:v>
      </x:c>
      <x:c r="B252" s="24" t="n">
        <x:f>'Data Audit'!I221</x:f>
        <x:v>940.32</x:v>
      </x:c>
      <x:c r="C252" s="23" t="n">
        <x:f>'Data Audit'!J221</x:f>
        <x:v>259040928</x:v>
      </x:c>
      <x:c r="D252" s="27" t="n">
        <x:f>'Data Audit'!T221</x:f>
        <x:v>78.74186550976138</x:v>
      </x:c>
      <x:c r="E252" s="27" t="n">
        <x:f>'Data Audit'!U221</x:f>
        <x:v>99.42296810947565</x:v>
      </x:c>
      <x:c r="F252" s="27" t="n">
        <x:f>'Data Audit'!V221</x:f>
        <x:v>78.28758398481406</x:v>
      </x:c>
    </x:row>
    <x:row r="253">
      <x:c r="A253" s="21" t="n">
        <x:f>'Data Audit'!A222</x:f>
        <x:v>46143</x:v>
      </x:c>
      <x:c r="B253" s="24" t="n">
        <x:f>'Data Audit'!I222</x:f>
        <x:v>966.22</x:v>
      </x:c>
      <x:c r="C253" s="23" t="n">
        <x:f>'Data Audit'!J222</x:f>
        <x:v>259040928</x:v>
      </x:c>
      <x:c r="D253" s="27" t="n">
        <x:f>'Data Audit'!T222</x:f>
        <x:v>80.91106290672451</x:v>
      </x:c>
      <x:c r="E253" s="27" t="n">
        <x:f>'Data Audit'!U222</x:f>
        <x:v>99.42296810947565</x:v>
      </x:c>
      <x:c r="F253" s="27" t="n">
        <x:f>'Data Audit'!V222</x:f>
        <x:v>80.44392270483137</x:v>
      </x:c>
    </x:row>
    <x:row r="254">
      <x:c r="A254" s="21" t="n">
        <x:f>'Data Audit'!A223</x:f>
        <x:v>46146</x:v>
      </x:c>
      <x:c r="B254" s="24" t="n">
        <x:f>'Data Audit'!I223</x:f>
        <x:v>953.27</x:v>
      </x:c>
      <x:c r="C254" s="23" t="n">
        <x:f>'Data Audit'!J223</x:f>
        <x:v>259040928</x:v>
      </x:c>
      <x:c r="D254" s="27" t="n">
        <x:f>'Data Audit'!T223</x:f>
        <x:v>79.82646420824295</x:v>
      </x:c>
      <x:c r="E254" s="27" t="n">
        <x:f>'Data Audit'!U223</x:f>
        <x:v>99.42296810947565</x:v>
      </x:c>
      <x:c r="F254" s="27" t="n">
        <x:f>'Data Audit'!V223</x:f>
        <x:v>79.3657533448227</x:v>
      </x:c>
    </x:row>
    <x:row r="255">
      <x:c r="A255" s="21" t="n">
        <x:f>'Data Audit'!A224</x:f>
        <x:v>46147</x:v>
      </x:c>
      <x:c r="B255" s="24" t="n">
        <x:f>'Data Audit'!I224</x:f>
        <x:v>966.22</x:v>
      </x:c>
      <x:c r="C255" s="23" t="n">
        <x:f>'Data Audit'!J224</x:f>
        <x:v>259040928</x:v>
      </x:c>
      <x:c r="D255" s="27" t="n">
        <x:f>'Data Audit'!T224</x:f>
        <x:v>80.91106290672451</x:v>
      </x:c>
      <x:c r="E255" s="27" t="n">
        <x:f>'Data Audit'!U224</x:f>
        <x:v>99.42296810947565</x:v>
      </x:c>
      <x:c r="F255" s="27" t="n">
        <x:f>'Data Audit'!V224</x:f>
        <x:v>80.44392270483137</x:v>
      </x:c>
    </x:row>
    <x:row r="256">
      <x:c r="A256" s="21" t="n">
        <x:f>'Data Audit'!A225</x:f>
        <x:v>46148</x:v>
      </x:c>
      <x:c r="B256" s="24" t="n">
        <x:f>'Data Audit'!I225</x:f>
        <x:v>992.13</x:v>
      </x:c>
      <x:c r="C256" s="23" t="n">
        <x:f>'Data Audit'!J225</x:f>
        <x:v>259040928</x:v>
      </x:c>
      <x:c r="D256" s="27" t="n">
        <x:f>'Data Audit'!T225</x:f>
        <x:v>83.08026030368764</x:v>
      </x:c>
      <x:c r="E256" s="27" t="n">
        <x:f>'Data Audit'!U225</x:f>
        <x:v>99.42296810947565</x:v>
      </x:c>
      <x:c r="F256" s="27" t="n">
        <x:f>'Data Audit'!V225</x:f>
        <x:v>82.60109398806105</x:v>
      </x:c>
    </x:row>
    <x:row r="257">
      <x:c r="A257" s="21" t="n">
        <x:f>'Data Audit'!A226</x:f>
        <x:v>46149</x:v>
      </x:c>
      <x:c r="B257" s="24" t="n">
        <x:f>'Data Audit'!I226</x:f>
        <x:v>992.13</x:v>
      </x:c>
      <x:c r="C257" s="23" t="n">
        <x:f>'Data Audit'!J226</x:f>
        <x:v>259040928</x:v>
      </x:c>
      <x:c r="D257" s="27" t="n">
        <x:f>'Data Audit'!T226</x:f>
        <x:v>83.08026030368764</x:v>
      </x:c>
      <x:c r="E257" s="27" t="n">
        <x:f>'Data Audit'!U226</x:f>
        <x:v>99.42296810947565</x:v>
      </x:c>
      <x:c r="F257" s="27" t="n">
        <x:f>'Data Audit'!V226</x:f>
        <x:v>82.60109398806105</x:v>
      </x:c>
    </x:row>
    <x:row r="258">
      <x:c r="A258" s="21" t="n">
        <x:f>'Data Audit'!A227</x:f>
        <x:v>46150</x:v>
      </x:c>
      <x:c r="B258" s="24" t="n">
        <x:f>'Data Audit'!I227</x:f>
        <x:v>968.81</x:v>
      </x:c>
      <x:c r="C258" s="23" t="n">
        <x:f>'Data Audit'!J227</x:f>
        <x:v>259040928</x:v>
      </x:c>
      <x:c r="D258" s="27" t="n">
        <x:f>'Data Audit'!T227</x:f>
        <x:v>81.12798264642083</x:v>
      </x:c>
      <x:c r="E258" s="27" t="n">
        <x:f>'Data Audit'!U227</x:f>
        <x:v>99.42296810947565</x:v>
      </x:c>
      <x:c r="F258" s="27" t="n">
        <x:f>'Data Audit'!V227</x:f>
        <x:v>80.6595565768331</x:v>
      </x:c>
    </x:row>
    <x:row r="259">
      <x:c r="A259" s="21" t="n">
        <x:f>'Data Audit'!A228</x:f>
        <x:v>46153</x:v>
      </x:c>
      <x:c r="B259" s="24" t="n">
        <x:f>'Data Audit'!I228</x:f>
        <x:v>976.58</x:v>
      </x:c>
      <x:c r="C259" s="23" t="n">
        <x:f>'Data Audit'!J228</x:f>
        <x:v>259040928</x:v>
      </x:c>
      <x:c r="D259" s="27" t="n">
        <x:f>'Data Audit'!T228</x:f>
        <x:v>81.77874186550976</x:v>
      </x:c>
      <x:c r="E259" s="27" t="n">
        <x:f>'Data Audit'!U228</x:f>
        <x:v>99.42296810947565</x:v>
      </x:c>
      <x:c r="F259" s="27" t="n">
        <x:f>'Data Audit'!V228</x:f>
        <x:v>81.3064581928383</x:v>
      </x:c>
    </x:row>
    <x:row r="260">
      <x:c r="A260" s="21" t="n">
        <x:f>'Data Audit'!A229</x:f>
        <x:v>46154</x:v>
      </x:c>
      <x:c r="B260" s="24" t="n">
        <x:f>'Data Audit'!I229</x:f>
        <x:v>927.37</x:v>
      </x:c>
      <x:c r="C260" s="23" t="n">
        <x:f>'Data Audit'!J229</x:f>
        <x:v>259040928</x:v>
      </x:c>
      <x:c r="D260" s="27" t="n">
        <x:f>'Data Audit'!T229</x:f>
        <x:v>77.65726681127983</x:v>
      </x:c>
      <x:c r="E260" s="27" t="n">
        <x:f>'Data Audit'!U229</x:f>
        <x:v>99.42296810947565</x:v>
      </x:c>
      <x:c r="F260" s="27" t="n">
        <x:f>'Data Audit'!V229</x:f>
        <x:v>77.20941462480539</x:v>
      </x:c>
    </x:row>
    <x:row r="261">
      <x:c r="A261" s="21" t="n">
        <x:f>'Data Audit'!A230</x:f>
        <x:v>46155</x:v>
      </x:c>
      <x:c r="B261" s="24" t="n">
        <x:f>'Data Audit'!I230</x:f>
        <x:v>919.6</x:v>
      </x:c>
      <x:c r="C261" s="23" t="n">
        <x:f>'Data Audit'!J230</x:f>
        <x:v>259040928</x:v>
      </x:c>
      <x:c r="D261" s="27" t="n">
        <x:f>'Data Audit'!T230</x:f>
        <x:v>77.00650759219087</x:v>
      </x:c>
      <x:c r="E261" s="27" t="n">
        <x:f>'Data Audit'!U230</x:f>
        <x:v>99.42296810947565</x:v>
      </x:c>
      <x:c r="F261" s="27" t="n">
        <x:f>'Data Audit'!V230</x:f>
        <x:v>76.56251300880021</x:v>
      </x:c>
    </x:row>
    <x:row r="262">
      <x:c r="A262" s="21" t="n">
        <x:f>'Data Audit'!A231</x:f>
        <x:v>46156</x:v>
      </x:c>
      <x:c r="B262" s="24" t="n">
        <x:f>'Data Audit'!I231</x:f>
        <x:v>892.17</x:v>
      </x:c>
      <x:c r="C262" s="23" t="n">
        <x:f>'Data Audit'!J231</x:f>
        <x:v>257108828</x:v>
      </x:c>
      <x:c r="D262" s="27" t="n">
        <x:f>'Data Audit'!T231</x:f>
        <x:v>75.27114967462039</x:v>
      </x:c>
      <x:c r="E262" s="27" t="n">
        <x:f>'Data Audit'!U231</x:f>
        <x:v>98.68140530637946</x:v>
      </x:c>
      <x:c r="F262" s="27" t="n">
        <x:f>'Data Audit'!V231</x:f>
        <x:v>74.2787921172915</x:v>
      </x:c>
    </x:row>
    <x:row r="263">
      <x:c r="A263" s="21" t="n">
        <x:f>'Data Audit'!A232</x:f>
        <x:v>46157</x:v>
      </x:c>
      <x:c r="B263" s="24" t="n">
        <x:f>'Data Audit'!I232</x:f>
        <x:v>905.02</x:v>
      </x:c>
      <x:c r="C263" s="23" t="n">
        <x:f>'Data Audit'!J232</x:f>
        <x:v>257108828</x:v>
      </x:c>
      <x:c r="D263" s="27" t="n">
        <x:f>'Data Audit'!T232</x:f>
        <x:v>76.35574837310195</x:v>
      </x:c>
      <x:c r="E263" s="27" t="n">
        <x:f>'Data Audit'!U232</x:f>
        <x:v>98.68140530637946</x:v>
      </x:c>
      <x:c r="F263" s="27" t="n">
        <x:f>'Data Audit'!V232</x:f>
        <x:v>75.34863584517655</x:v>
      </x:c>
    </x:row>
    <x:row r="264">
      <x:c r="A264" s="21" t="n">
        <x:f>'Data Audit'!A233</x:f>
        <x:v>46160</x:v>
      </x:c>
      <x:c r="B264" s="24" t="n">
        <x:f>'Data Audit'!I233</x:f>
        <x:v>907.59</x:v>
      </x:c>
      <x:c r="C264" s="23" t="n">
        <x:f>'Data Audit'!J233</x:f>
        <x:v>257108828</x:v>
      </x:c>
      <x:c r="D264" s="27" t="n">
        <x:f>'Data Audit'!T233</x:f>
        <x:v>76.57266811279825</x:v>
      </x:c>
      <x:c r="E264" s="27" t="n">
        <x:f>'Data Audit'!U233</x:f>
        <x:v>98.68140530637946</x:v>
      </x:c>
      <x:c r="F264" s="27" t="n">
        <x:f>'Data Audit'!V233</x:f>
        <x:v>75.56260459075355</x:v>
      </x:c>
    </x:row>
    <x:row r="265">
      <x:c r="A265" s="21" t="n">
        <x:f>'Data Audit'!A234</x:f>
        <x:v>46161</x:v>
      </x:c>
      <x:c r="B265" s="24" t="n">
        <x:f>'Data Audit'!I234</x:f>
        <x:v>933.31</x:v>
      </x:c>
      <x:c r="C265" s="23" t="n">
        <x:f>'Data Audit'!J234</x:f>
        <x:v>257108828</x:v>
      </x:c>
      <x:c r="D265" s="27" t="n">
        <x:f>'Data Audit'!T234</x:f>
        <x:v>78.74186550976138</x:v>
      </x:c>
      <x:c r="E265" s="27" t="n">
        <x:f>'Data Audit'!U234</x:f>
        <x:v>98.68140530637946</x:v>
      </x:c>
      <x:c r="F265" s="27" t="n">
        <x:f>'Data Audit'!V234</x:f>
        <x:v>77.70395717294835</x:v>
      </x:c>
    </x:row>
    <x:row r="266">
      <x:c r="A266" s="21" t="n">
        <x:f>'Data Audit'!A235</x:f>
        <x:v>46162</x:v>
      </x:c>
      <x:c r="B266" s="24" t="n">
        <x:f>'Data Audit'!I235</x:f>
        <x:v>930.73</x:v>
      </x:c>
      <x:c r="C266" s="23" t="n">
        <x:f>'Data Audit'!J235</x:f>
        <x:v>257108828</x:v>
      </x:c>
      <x:c r="D266" s="27" t="n">
        <x:f>'Data Audit'!T235</x:f>
        <x:v>78.52494577006507</x:v>
      </x:c>
      <x:c r="E266" s="27" t="n">
        <x:f>'Data Audit'!U235</x:f>
        <x:v>98.68140530637946</x:v>
      </x:c>
      <x:c r="F266" s="27" t="n">
        <x:f>'Data Audit'!V235</x:f>
        <x:v>77.489155864159</x:v>
      </x:c>
    </x:row>
    <x:row r="267">
      <x:c r="A267" s="21" t="n">
        <x:f>'Data Audit'!A236</x:f>
        <x:v>46163</x:v>
      </x:c>
      <x:c r="B267" s="24" t="n">
        <x:f>'Data Audit'!I236</x:f>
        <x:v>966.73</x:v>
      </x:c>
      <x:c r="C267" s="23" t="n">
        <x:f>'Data Audit'!J236</x:f>
        <x:v>257108828</x:v>
      </x:c>
      <x:c r="D267" s="27" t="n">
        <x:f>'Data Audit'!T236</x:f>
        <x:v>81.56182212581345</x:v>
      </x:c>
      <x:c r="E267" s="27" t="n">
        <x:f>'Data Audit'!U236</x:f>
        <x:v>98.68140530637946</x:v>
      </x:c>
      <x:c r="F267" s="27" t="n">
        <x:f>'Data Audit'!V236</x:f>
        <x:v>80.48638342866184</x:v>
      </x:c>
    </x:row>
    <x:row r="268">
      <x:c r="A268" s="21" t="n">
        <x:f>'Data Audit'!A237</x:f>
        <x:v>46164</x:v>
      </x:c>
      <x:c r="B268" s="24" t="n">
        <x:f>'Data Audit'!I237</x:f>
        <x:v>979.58</x:v>
      </x:c>
      <x:c r="C268" s="23" t="n">
        <x:f>'Data Audit'!J237</x:f>
        <x:v>257108828</x:v>
      </x:c>
      <x:c r="D268" s="27" t="n">
        <x:f>'Data Audit'!T237</x:f>
        <x:v>82.646420824295</x:v>
      </x:c>
      <x:c r="E268" s="27" t="n">
        <x:f>'Data Audit'!U237</x:f>
        <x:v>98.68140530637946</x:v>
      </x:c>
      <x:c r="F268" s="27" t="n">
        <x:f>'Data Audit'!V237</x:f>
        <x:v>81.55622715654687</x:v>
      </x:c>
    </x:row>
    <x:row r="269">
      <x:c r="A269" s="21" t="n">
        <x:f>'Data Audit'!A238</x:f>
        <x:v>46167</x:v>
      </x:c>
      <x:c r="B269" s="24" t="n">
        <x:f>'Data Audit'!I238</x:f>
        <x:v>992.44</x:v>
      </x:c>
      <x:c r="C269" s="23" t="n">
        <x:f>'Data Audit'!J238</x:f>
        <x:v>257108828</x:v>
      </x:c>
      <x:c r="D269" s="27" t="n">
        <x:f>'Data Audit'!T238</x:f>
        <x:v>83.73101952277656</x:v>
      </x:c>
      <x:c r="E269" s="27" t="n">
        <x:f>'Data Audit'!U238</x:f>
        <x:v>98.68140530637946</x:v>
      </x:c>
      <x:c r="F269" s="27" t="n">
        <x:f>'Data Audit'!V238</x:f>
        <x:v>82.62690344764427</x:v>
      </x:c>
    </x:row>
    <x:row r="270">
      <x:c r="A270" s="21" t="n">
        <x:f>'Data Audit'!A239</x:f>
        <x:v>46168</x:v>
      </x:c>
      <x:c r="B270" s="24" t="n">
        <x:f>'Data Audit'!I239</x:f>
        <x:v>979.58</x:v>
      </x:c>
      <x:c r="C270" s="23" t="n">
        <x:f>'Data Audit'!J239</x:f>
        <x:v>257108828</x:v>
      </x:c>
      <x:c r="D270" s="27" t="n">
        <x:f>'Data Audit'!T239</x:f>
        <x:v>82.646420824295</x:v>
      </x:c>
      <x:c r="E270" s="27" t="n">
        <x:f>'Data Audit'!U239</x:f>
        <x:v>98.68140530637946</x:v>
      </x:c>
      <x:c r="F270" s="27" t="n">
        <x:f>'Data Audit'!V239</x:f>
        <x:v>81.55622715654687</x:v>
      </x:c>
    </x:row>
    <x:row r="271">
      <x:c r="A271" s="21" t="n">
        <x:f>'Data Audit'!A240</x:f>
        <x:v>46169</x:v>
      </x:c>
      <x:c r="B271" s="24" t="n">
        <x:f>'Data Audit'!I240</x:f>
        <x:v>992.44</x:v>
      </x:c>
      <x:c r="C271" s="23" t="n">
        <x:f>'Data Audit'!J240</x:f>
        <x:v>257108828</x:v>
      </x:c>
      <x:c r="D271" s="27" t="n">
        <x:f>'Data Audit'!T240</x:f>
        <x:v>83.73101952277656</x:v>
      </x:c>
      <x:c r="E271" s="27" t="n">
        <x:f>'Data Audit'!U240</x:f>
        <x:v>98.68140530637946</x:v>
      </x:c>
      <x:c r="F271" s="27" t="n">
        <x:f>'Data Audit'!V240</x:f>
        <x:v>82.62690344764427</x:v>
      </x:c>
    </x:row>
    <x:row r="272">
      <x:c r="A272" s="21" t="n">
        <x:f>'Data Audit'!A241</x:f>
        <x:v>46170</x:v>
      </x:c>
      <x:c r="B272" s="24" t="n">
        <x:f>'Data Audit'!I241</x:f>
        <x:v>979.58</x:v>
      </x:c>
      <x:c r="C272" s="23" t="n">
        <x:f>'Data Audit'!J241</x:f>
        <x:v>257108828</x:v>
      </x:c>
      <x:c r="D272" s="27" t="n">
        <x:f>'Data Audit'!T241</x:f>
        <x:v>82.646420824295</x:v>
      </x:c>
      <x:c r="E272" s="27" t="n">
        <x:f>'Data Audit'!U241</x:f>
        <x:v>98.68140530637946</x:v>
      </x:c>
      <x:c r="F272" s="27" t="n">
        <x:f>'Data Audit'!V241</x:f>
        <x:v>81.55622715654687</x:v>
      </x:c>
    </x:row>
    <x:row r="273">
      <x:c r="A273" s="21" t="n">
        <x:f>'Data Audit'!A242</x:f>
        <x:v>46171</x:v>
      </x:c>
      <x:c r="B273" s="24" t="n">
        <x:f>'Data Audit'!I242</x:f>
        <x:v>971.87</x:v>
      </x:c>
      <x:c r="C273" s="23" t="n">
        <x:f>'Data Audit'!J242</x:f>
        <x:v>257108828</x:v>
      </x:c>
      <x:c r="D273" s="27" t="n">
        <x:f>'Data Audit'!T242</x:f>
        <x:v>81.99566160520607</x:v>
      </x:c>
      <x:c r="E273" s="27" t="n">
        <x:f>'Data Audit'!U242</x:f>
        <x:v>98.68140530637946</x:v>
      </x:c>
      <x:c r="F273" s="27" t="n">
        <x:f>'Data Audit'!V242</x:f>
        <x:v>80.91432091981584</x:v>
      </x:c>
    </x:row>
    <x:row r="274">
      <x:c r="A274" s="21" t="n">
        <x:f>'Data Audit'!A243</x:f>
        <x:v>46174</x:v>
      </x:c>
      <x:c r="B274" s="24" t="n">
        <x:f>'Data Audit'!I243</x:f>
        <x:v>989.87</x:v>
      </x:c>
      <x:c r="C274" s="23" t="n">
        <x:f>'Data Audit'!J243</x:f>
        <x:v>257108828</x:v>
      </x:c>
      <x:c r="D274" s="27" t="n">
        <x:f>'Data Audit'!T243</x:f>
        <x:v>83.51409978308025</x:v>
      </x:c>
      <x:c r="E274" s="27" t="n">
        <x:f>'Data Audit'!U243</x:f>
        <x:v>98.68140530637946</x:v>
      </x:c>
      <x:c r="F274" s="27" t="n">
        <x:f>'Data Audit'!V243</x:f>
        <x:v>82.41293470206726</x:v>
      </x:c>
    </x:row>
    <x:row r="275">
      <x:c r="A275" s="21" t="n">
        <x:f>'Data Audit'!A244</x:f>
        <x:v>46175</x:v>
      </x:c>
      <x:c r="B275" s="24" t="n">
        <x:f>'Data Audit'!I244</x:f>
        <x:v>997.58</x:v>
      </x:c>
      <x:c r="C275" s="23" t="n">
        <x:f>'Data Audit'!J244</x:f>
        <x:v>257108828</x:v>
      </x:c>
      <x:c r="D275" s="27" t="n">
        <x:f>'Data Audit'!T244</x:f>
        <x:v>84.1648590021692</x:v>
      </x:c>
      <x:c r="E275" s="27" t="n">
        <x:f>'Data Audit'!U244</x:f>
        <x:v>98.68140530637946</x:v>
      </x:c>
      <x:c r="F275" s="27" t="n">
        <x:f>'Data Audit'!V244</x:f>
        <x:v>83.05484093879829</x:v>
      </x:c>
    </x:row>
    <x:row r="276">
      <x:c r="A276" s="21" t="n">
        <x:f>'Data Audit'!A245</x:f>
        <x:v>46176</x:v>
      </x:c>
      <x:c r="B276" s="24" t="n">
        <x:f>'Data Audit'!I245</x:f>
        <x:v>1000.15</x:v>
      </x:c>
      <x:c r="C276" s="23" t="n">
        <x:f>'Data Audit'!J245</x:f>
        <x:v>257108828</x:v>
      </x:c>
      <x:c r="D276" s="27" t="n">
        <x:f>'Data Audit'!T245</x:f>
        <x:v>84.3817787418655</x:v>
      </x:c>
      <x:c r="E276" s="27" t="n">
        <x:f>'Data Audit'!U245</x:f>
        <x:v>98.68140530637946</x:v>
      </x:c>
      <x:c r="F276" s="27" t="n">
        <x:f>'Data Audit'!V245</x:f>
        <x:v>83.26880968437528</x:v>
      </x:c>
    </x:row>
    <x:row r="277">
      <x:c r="A277" s="21" t="n">
        <x:f>'Data Audit'!A246</x:f>
        <x:v>46177</x:v>
      </x:c>
      <x:c r="B277" s="24" t="n">
        <x:f>'Data Audit'!I246</x:f>
        <x:v>1018.15</x:v>
      </x:c>
      <x:c r="C277" s="23" t="n">
        <x:f>'Data Audit'!J246</x:f>
        <x:v>257108828</x:v>
      </x:c>
      <x:c r="D277" s="27" t="n">
        <x:f>'Data Audit'!T246</x:f>
        <x:v>85.90021691973969</x:v>
      </x:c>
      <x:c r="E277" s="27" t="n">
        <x:f>'Data Audit'!U246</x:f>
        <x:v>98.68140530637946</x:v>
      </x:c>
      <x:c r="F277" s="27" t="n">
        <x:f>'Data Audit'!V246</x:f>
        <x:v>84.76742346662671</x:v>
      </x:c>
    </x:row>
    <x:row r="278">
      <x:c r="A278" s="21" t="n">
        <x:f>'Data Audit'!A247</x:f>
        <x:v>46178</x:v>
      </x:c>
      <x:c r="B278" s="24" t="n">
        <x:f>'Data Audit'!I247</x:f>
        <x:v>1038.72</x:v>
      </x:c>
      <x:c r="C278" s="23" t="n">
        <x:f>'Data Audit'!J247</x:f>
        <x:v>257108828</x:v>
      </x:c>
      <x:c r="D278" s="27" t="n">
        <x:f>'Data Audit'!T247</x:f>
        <x:v>87.63557483731019</x:v>
      </x:c>
      <x:c r="E278" s="27" t="n">
        <x:f>'Data Audit'!U247</x:f>
        <x:v>98.68140530637946</x:v>
      </x:c>
      <x:c r="F278" s="27" t="n">
        <x:f>'Data Audit'!V247</x:f>
        <x:v>86.48000599445513</x:v>
      </x:c>
    </x:row>
    <x:row r="279">
      <x:c r="A279" s="21" t="n">
        <x:f>'Data Audit'!A248</x:f>
        <x:v>46182</x:v>
      </x:c>
      <x:c r="B279" s="24" t="n">
        <x:f>'Data Audit'!I248</x:f>
        <x:v>1033.58</x:v>
      </x:c>
      <x:c r="C279" s="23" t="n">
        <x:f>'Data Audit'!J248</x:f>
        <x:v>257108828</x:v>
      </x:c>
      <x:c r="D279" s="27" t="n">
        <x:f>'Data Audit'!T248</x:f>
        <x:v>87.20173535791756</x:v>
      </x:c>
      <x:c r="E279" s="27" t="n">
        <x:f>'Data Audit'!U248</x:f>
        <x:v>98.68140530637946</x:v>
      </x:c>
      <x:c r="F279" s="27" t="n">
        <x:f>'Data Audit'!V248</x:f>
        <x:v>86.05206850330111</x:v>
      </x:c>
    </x:row>
    <x:row r="280">
      <x:c r="A280" s="21" t="n">
        <x:f>'Data Audit'!A249</x:f>
        <x:v>46183</x:v>
      </x:c>
      <x:c r="B280" s="24" t="n">
        <x:f>'Data Audit'!I249</x:f>
        <x:v>1072.14</x:v>
      </x:c>
      <x:c r="C280" s="23" t="n">
        <x:f>'Data Audit'!J249</x:f>
        <x:v>257108828</x:v>
      </x:c>
      <x:c r="D280" s="27" t="n">
        <x:f>'Data Audit'!T249</x:f>
        <x:v>90.45553145336225</x:v>
      </x:c>
      <x:c r="E280" s="27" t="n">
        <x:f>'Data Audit'!U249</x:f>
        <x:v>98.68140530637946</x:v>
      </x:c>
      <x:c r="F280" s="27" t="n">
        <x:f>'Data Audit'!V249</x:f>
        <x:v>89.26243225016862</x:v>
      </x:c>
    </x:row>
    <x:row r="281">
      <x:c r="A281" s="21" t="n">
        <x:f>'Data Audit'!A250</x:f>
        <x:v>46184</x:v>
      </x:c>
      <x:c r="B281" s="24" t="n">
        <x:f>'Data Audit'!I250</x:f>
        <x:v>1090.14</x:v>
      </x:c>
      <x:c r="C281" s="23" t="n">
        <x:f>'Data Audit'!J250</x:f>
        <x:v>257108828</x:v>
      </x:c>
      <x:c r="D281" s="27" t="n">
        <x:f>'Data Audit'!T250</x:f>
        <x:v>91.97396963123644</x:v>
      </x:c>
      <x:c r="E281" s="27" t="n">
        <x:f>'Data Audit'!U250</x:f>
        <x:v>98.68140530637946</x:v>
      </x:c>
      <x:c r="F281" s="27" t="n">
        <x:f>'Data Audit'!V250</x:f>
        <x:v>90.76104603242003</x:v>
      </x:c>
    </x:row>
    <x:row r="282">
      <x:c r="A282" s="21" t="n">
        <x:f>'Data Audit'!A251</x:f>
        <x:v>46185</x:v>
      </x:c>
      <x:c r="B282" s="24" t="n">
        <x:f>'Data Audit'!I251</x:f>
        <x:v>1090.14</x:v>
      </x:c>
      <x:c r="C282" s="23" t="n">
        <x:f>'Data Audit'!J251</x:f>
        <x:v>257108828</x:v>
      </x:c>
      <x:c r="D282" s="27" t="n">
        <x:f>'Data Audit'!T251</x:f>
        <x:v>91.97396963123644</x:v>
      </x:c>
      <x:c r="E282" s="27" t="n">
        <x:f>'Data Audit'!U251</x:f>
        <x:v>98.68140530637946</x:v>
      </x:c>
      <x:c r="F282" s="27" t="n">
        <x:f>'Data Audit'!V251</x:f>
        <x:v>90.76104603242003</x:v>
      </x:c>
    </x:row>
    <x:row r="283">
      <x:c r="A283" s="21" t="n">
        <x:f>'Data Audit'!A252</x:f>
        <x:v>46188</x:v>
      </x:c>
      <x:c r="B283" s="24" t="n">
        <x:f>'Data Audit'!I252</x:f>
        <x:v>1086.68</x:v>
      </x:c>
      <x:c r="C283" s="23" t="n">
        <x:f>'Data Audit'!J252</x:f>
        <x:v>256293158</x:v>
      </x:c>
      <x:c r="D283" s="27" t="n">
        <x:f>'Data Audit'!T252</x:f>
        <x:v>91.97396963123644</x:v>
      </x:c>
      <x:c r="E283" s="27" t="n">
        <x:f>'Data Audit'!U252</x:f>
        <x:v>98.36834152520795</x:v>
      </x:c>
      <x:c r="F283" s="27" t="n">
        <x:f>'Data Audit'!V252</x:f>
        <x:v>90.47297916094281</x:v>
      </x:c>
    </x:row>
    <x:row r="284">
      <x:c r="A284" s="21" t="n">
        <x:f>'Data Audit'!A253</x:f>
        <x:v>46189</x:v>
      </x:c>
      <x:c r="B284" s="24" t="n">
        <x:f>'Data Audit'!I253</x:f>
        <x:v>1071.31</x:v>
      </x:c>
      <x:c r="C284" s="23" t="n">
        <x:f>'Data Audit'!J253</x:f>
        <x:v>256293158</x:v>
      </x:c>
      <x:c r="D284" s="27" t="n">
        <x:f>'Data Audit'!T253</x:f>
        <x:v>90.67245119305855</x:v>
      </x:c>
      <x:c r="E284" s="27" t="n">
        <x:f>'Data Audit'!U253</x:f>
        <x:v>98.36834152520795</x:v>
      </x:c>
      <x:c r="F284" s="27" t="n">
        <x:f>'Data Audit'!V253</x:f>
        <x:v>89.19332950354256</x:v>
      </x:c>
    </x:row>
    <x:row r="285">
      <x:c r="A285" s="21" t="n">
        <x:f>'Data Audit'!A254</x:f>
        <x:v>46190</x:v>
      </x:c>
      <x:c r="B285" s="24" t="n">
        <x:f>'Data Audit'!I254</x:f>
        <x:v>1078.99</x:v>
      </x:c>
      <x:c r="C285" s="23" t="n">
        <x:f>'Data Audit'!J254</x:f>
        <x:v>256293158</x:v>
      </x:c>
      <x:c r="D285" s="27" t="n">
        <x:f>'Data Audit'!T254</x:f>
        <x:v>91.32321041214749</x:v>
      </x:c>
      <x:c r="E285" s="27" t="n">
        <x:f>'Data Audit'!U254</x:f>
        <x:v>98.36834152520795</x:v>
      </x:c>
      <x:c r="F285" s="27" t="n">
        <x:f>'Data Audit'!V254</x:f>
        <x:v>89.83273805063651</x:v>
      </x:c>
    </x:row>
    <x:row r="286">
      <x:c r="A286" s="21" t="n">
        <x:f>'Data Audit'!A255</x:f>
        <x:v>46191</x:v>
      </x:c>
      <x:c r="B286" s="24" t="n">
        <x:f>'Data Audit'!I255</x:f>
        <x:v>1066.18</x:v>
      </x:c>
      <x:c r="C286" s="23" t="n">
        <x:f>'Data Audit'!J255</x:f>
        <x:v>256293158</x:v>
      </x:c>
      <x:c r="D286" s="27" t="n">
        <x:f>'Data Audit'!T255</x:f>
        <x:v>90.23861171366593</x:v>
      </x:c>
      <x:c r="E286" s="27" t="n">
        <x:f>'Data Audit'!U255</x:f>
        <x:v>98.36834152520795</x:v>
      </x:c>
      <x:c r="F286" s="27" t="n">
        <x:f>'Data Audit'!V255</x:f>
        <x:v>88.76622457560092</x:v>
      </x:c>
    </x:row>
    <x:row r="287">
      <x:c r="A287" s="21" t="n">
        <x:f>'Data Audit'!A256</x:f>
        <x:v>46192</x:v>
      </x:c>
      <x:c r="B287" s="24" t="n">
        <x:f>'Data Audit'!I256</x:f>
        <x:v>1073.87</x:v>
      </x:c>
      <x:c r="C287" s="23" t="n">
        <x:f>'Data Audit'!J256</x:f>
        <x:v>256293158</x:v>
      </x:c>
      <x:c r="D287" s="27" t="n">
        <x:f>'Data Audit'!T256</x:f>
        <x:v>90.88937093275489</x:v>
      </x:c>
      <x:c r="E287" s="27" t="n">
        <x:f>'Data Audit'!U256</x:f>
        <x:v>98.36834152520795</x:v>
      </x:c>
      <x:c r="F287" s="27" t="n">
        <x:f>'Data Audit'!V256</x:f>
        <x:v>89.4064656859072</x:v>
      </x:c>
    </x:row>
    <x:row r="288">
      <x:c r="A288" s="21" t="n">
        <x:f>'Data Audit'!A257</x:f>
        <x:v>46195</x:v>
      </x:c>
      <x:c r="B288" s="24" t="n">
        <x:f>'Data Audit'!I257</x:f>
        <x:v>1063.62</x:v>
      </x:c>
      <x:c r="C288" s="23" t="n">
        <x:f>'Data Audit'!J257</x:f>
        <x:v>256293158</x:v>
      </x:c>
      <x:c r="D288" s="27" t="n">
        <x:f>'Data Audit'!T257</x:f>
        <x:v>90.02169197396964</x:v>
      </x:c>
      <x:c r="E288" s="27" t="n">
        <x:f>'Data Audit'!U257</x:f>
        <x:v>98.36834152520795</x:v>
      </x:c>
      <x:c r="F288" s="27" t="n">
        <x:f>'Data Audit'!V257</x:f>
        <x:v>88.55308839323625</x:v>
      </x:c>
    </x:row>
    <x:row r="289">
      <x:c r="A289" s="21" t="n">
        <x:f>'Data Audit'!A258</x:f>
        <x:v>46196</x:v>
      </x:c>
      <x:c r="B289" s="24" t="n">
        <x:f>'Data Audit'!I258</x:f>
        <x:v>1022.61</x:v>
      </x:c>
      <x:c r="C289" s="23" t="n">
        <x:f>'Data Audit'!J258</x:f>
        <x:v>256293158</x:v>
      </x:c>
      <x:c r="D289" s="27" t="n">
        <x:f>'Data Audit'!T258</x:f>
        <x:v>86.55097613882863</x:v>
      </x:c>
      <x:c r="E289" s="27" t="n">
        <x:f>'Data Audit'!U258</x:f>
        <x:v>98.36834152520795</x:v>
      </x:c>
      <x:c r="F289" s="27" t="n">
        <x:f>'Data Audit'!V258</x:f>
        <x:v>85.13874665934011</x:v>
      </x:c>
    </x:row>
    <x:row r="290">
      <x:c r="A290" s="21" t="n">
        <x:f>'Data Audit'!A259</x:f>
        <x:v>46197</x:v>
      </x:c>
      <x:c r="B290" s="24" t="n">
        <x:f>'Data Audit'!I259</x:f>
        <x:v>989.29</x:v>
      </x:c>
      <x:c r="C290" s="23" t="n">
        <x:f>'Data Audit'!J259</x:f>
        <x:v>256293158</x:v>
      </x:c>
      <x:c r="D290" s="27" t="n">
        <x:f>'Data Audit'!T259</x:f>
        <x:v>83.73101952277656</x:v>
      </x:c>
      <x:c r="E290" s="27" t="n">
        <x:f>'Data Audit'!U259</x:f>
        <x:v>98.36834152520795</x:v>
      </x:c>
      <x:c r="F290" s="27" t="n">
        <x:f>'Data Audit'!V259</x:f>
        <x:v>82.36464603575027</x:v>
      </x:c>
    </x:row>
    <x:row r="291">
      <x:c r="A291" s="21" t="n">
        <x:f>'Data Audit'!A260</x:f>
        <x:v>46198</x:v>
      </x:c>
      <x:c r="B291" s="24" t="n">
        <x:f>'Data Audit'!I260</x:f>
        <x:v>989.29</x:v>
      </x:c>
      <x:c r="C291" s="23" t="n">
        <x:f>'Data Audit'!J260</x:f>
        <x:v>256293158</x:v>
      </x:c>
      <x:c r="D291" s="27" t="n">
        <x:f>'Data Audit'!T260</x:f>
        <x:v>83.73101952277656</x:v>
      </x:c>
      <x:c r="E291" s="27" t="n">
        <x:f>'Data Audit'!U260</x:f>
        <x:v>98.36834152520795</x:v>
      </x:c>
      <x:c r="F291" s="27" t="n">
        <x:f>'Data Audit'!V260</x:f>
        <x:v>82.36464603575027</x:v>
      </x:c>
    </x:row>
    <x:row r="292">
      <x:c r="A292" s="21" t="n">
        <x:f>'Data Audit'!A261</x:f>
        <x:v>46199</x:v>
      </x:c>
      <x:c r="B292" s="24" t="n">
        <x:f>'Data Audit'!I261</x:f>
        <x:v>973.91</x:v>
      </x:c>
      <x:c r="C292" s="23" t="n">
        <x:f>'Data Audit'!J261</x:f>
        <x:v>256293158</x:v>
      </x:c>
      <x:c r="D292" s="27" t="n">
        <x:f>'Data Audit'!T261</x:f>
        <x:v>82.42950108459868</x:v>
      </x:c>
      <x:c r="E292" s="27" t="n">
        <x:f>'Data Audit'!U261</x:f>
        <x:v>98.36834152520795</x:v>
      </x:c>
      <x:c r="F292" s="27" t="n">
        <x:f>'Data Audit'!V261</x:f>
        <x:v>81.08416381513767</x:v>
      </x:c>
    </x:row>
    <x:row r="293">
      <x:c r="A293" s="21" t="n">
        <x:f>'Data Audit'!A262</x:f>
        <x:v>46202</x:v>
      </x:c>
      <x:c r="B293" s="24" t="n">
        <x:f>'Data Audit'!I262</x:f>
        <x:v>961.1</x:v>
      </x:c>
      <x:c r="C293" s="23" t="n">
        <x:f>'Data Audit'!J262</x:f>
        <x:v>256293158</x:v>
      </x:c>
      <x:c r="D293" s="27" t="n">
        <x:f>'Data Audit'!T262</x:f>
        <x:v>81.34490238611714</x:v>
      </x:c>
      <x:c r="E293" s="27" t="n">
        <x:f>'Data Audit'!U262</x:f>
        <x:v>98.36834152520795</x:v>
      </x:c>
      <x:c r="F293" s="27" t="n">
        <x:f>'Data Audit'!V262</x:f>
        <x:v>80.01765034010208</x:v>
      </x:c>
    </x:row>
    <x:row r="294">
      <x:c r="A294" s="21" t="n">
        <x:f>'Data Audit'!A263</x:f>
        <x:v>46203</x:v>
      </x:c>
      <x:c r="B294" s="24" t="n">
        <x:f>'Data Audit'!I263</x:f>
        <x:v>989.29</x:v>
      </x:c>
      <x:c r="C294" s="23" t="n">
        <x:f>'Data Audit'!J263</x:f>
        <x:v>256293158</x:v>
      </x:c>
      <x:c r="D294" s="27" t="n">
        <x:f>'Data Audit'!T263</x:f>
        <x:v>83.73101952277656</x:v>
      </x:c>
      <x:c r="E294" s="27" t="n">
        <x:f>'Data Audit'!U263</x:f>
        <x:v>98.36834152520795</x:v>
      </x:c>
      <x:c r="F294" s="27" t="n">
        <x:f>'Data Audit'!V263</x:f>
        <x:v>82.36464603575027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956dc6e0ebdd419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6" width="19" customWidth="1"/>
    <x:col min="7" max="14" width="12" customWidth="1"/>
    <x:col min="15" max="15" width="3" customWidth="1"/>
    <x:col min="16" max="26" width="11" customWidth="1"/>
  </x:cols>
  <x:sheetData>
    <x:row r="1" ht="31" customHeight="1">
      <x:c r="A1" s="35" t="s">
        <x:v>484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485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486</x:v>
      </x:c>
      <x:c r="B4" s="40"/>
      <x:c r="C4" s="41"/>
      <x:c r="D4" s="39" t="s">
        <x:v>487</x:v>
      </x:c>
      <x:c r="E4" s="40"/>
      <x:c r="F4" s="41"/>
      <x:c r="G4" s="39" t="s">
        <x:v>488</x:v>
      </x:c>
      <x:c r="H4" s="40"/>
      <x:c r="I4" s="41"/>
      <x:c r="J4" s="39" t="s">
        <x:v>489</x:v>
      </x:c>
      <x:c r="K4" s="40"/>
      <x:c r="L4" s="40"/>
      <x:c r="M4" s="40"/>
      <x:c r="N4" s="41"/>
    </x:row>
    <x:row r="5" ht="22" customHeight="1">
      <x:c r="A5" s="55">
        <x:v>0.38500000000000001</x:v>
      </x:c>
      <x:c r="B5" s="43"/>
      <x:c r="C5" s="44"/>
      <x:c r="D5" s="42">
        <x:v>4.01</x:v>
      </x:c>
      <x:c r="E5" s="43"/>
      <x:c r="F5" s="44"/>
      <x:c r="G5" s="57" t="n">
        <x:f>A5/D5</x:f>
        <x:v>0.09600997506234414</x:v>
      </x:c>
      <x:c r="H5" s="50"/>
      <x:c r="I5" s="51"/>
      <x:c r="J5" s="60" t="n">
        <x:f>DATE(2026,7,24)</x:f>
        <x:v>46227</x:v>
      </x:c>
      <x:c r="K5" s="43"/>
      <x:c r="L5" s="43"/>
      <x:c r="M5" s="43"/>
      <x:c r="N5" s="44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11</x:v>
      </x:c>
      <x:c r="B40" s="13" t="s">
        <x:v>490</x:v>
      </x:c>
      <x:c r="C40" s="13" t="s">
        <x:v>491</x:v>
      </x:c>
      <x:c r="D40" s="13" t="s">
        <x:v>492</x:v>
      </x:c>
      <x:c r="E40" s="13" t="s">
        <x:v>493</x:v>
      </x:c>
      <x:c r="F40" s="13" t="s">
        <x:v>494</x:v>
      </x:c>
    </x:row>
    <x:row r="41">
      <x:c r="A41" s="21" t="n">
        <x:f>DATE(2025,8,28)</x:f>
        <x:v>45897</x:v>
      </x:c>
      <x:c r="B41" s="22" t="n">
        <x:f>'Price History'!L3</x:f>
        <x:v>0.195</x:v>
      </x:c>
      <x:c r="C41" s="28" t="n">
        <x:f>'Data Audit'!G51</x:f>
        <x:v>4.76</x:v>
      </x:c>
      <x:c r="D41" s="29" t="n">
        <x:f>B41/C41</x:f>
        <x:v>0.04096638655462185</x:v>
      </x:c>
      <x:c r="E41" s="22" t="n">
        <x:f>B41</x:f>
        <x:v>0.195</x:v>
      </x:c>
      <x:c r="F41" s="29" t="n">
        <x:f>SUM($B$41:B41)/$D$5</x:f>
        <x:v>0.0486284289276808</x:v>
      </x:c>
    </x:row>
    <x:row r="42">
      <x:c r="A42" s="21" t="n">
        <x:f>DATE(2026,2,26)</x:f>
        <x:v>46079</x:v>
      </x:c>
      <x:c r="B42" s="22" t="n">
        <x:f>'Price History'!L2</x:f>
        <x:v>0.19</x:v>
      </x:c>
      <x:c r="C42" s="28" t="n">
        <x:f>'Data Audit'!G177</x:f>
        <x:v>3.76</x:v>
      </x:c>
      <x:c r="D42" s="29" t="n">
        <x:f>B42/C42</x:f>
        <x:v>0.050531914893617025</x:v>
      </x:c>
      <x:c r="E42" s="22" t="n">
        <x:f>B41+B42</x:f>
        <x:v>0.385</x:v>
      </x:c>
      <x:c r="F42" s="29" t="n">
        <x:f>SUM($B$41:B42)/$D$5</x:f>
        <x:v>0.09600997506234414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a8f947ecf9ae43ca"/>
  <x:tableParts count="1">
    <x:tablePart xmlns:r="http://schemas.openxmlformats.org/officeDocument/2006/relationships" r:id="R866a36ae944446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5" width="20" customWidth="1"/>
    <x:col min="6" max="14" width="12" customWidth="1"/>
    <x:col min="15" max="15" width="3" customWidth="1"/>
    <x:col min="16" max="26" width="11" customWidth="1"/>
  </x:cols>
  <x:sheetData>
    <x:row r="1" ht="31" customHeight="1">
      <x:c r="A1" s="35" t="s">
        <x:v>495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496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375</x:v>
      </x:c>
      <x:c r="B4" s="40"/>
      <x:c r="C4" s="41"/>
      <x:c r="D4" s="39" t="s">
        <x:v>497</x:v>
      </x:c>
      <x:c r="E4" s="40"/>
      <x:c r="F4" s="41"/>
      <x:c r="G4" s="39" t="s">
        <x:v>498</x:v>
      </x:c>
      <x:c r="H4" s="40"/>
      <x:c r="I4" s="41"/>
      <x:c r="J4" s="39" t="s">
        <x:v>499</x:v>
      </x:c>
      <x:c r="K4" s="40"/>
      <x:c r="L4" s="40"/>
      <x:c r="M4" s="40"/>
      <x:c r="N4" s="41"/>
    </x:row>
    <x:row r="5" ht="22" customHeight="1">
      <x:c r="A5" s="61">
        <x:v>12.4</x:v>
      </x:c>
      <x:c r="B5" s="43"/>
      <x:c r="C5" s="44"/>
      <x:c r="D5" s="42">
        <x:v>4.01</x:v>
      </x:c>
      <x:c r="E5" s="43"/>
      <x:c r="F5" s="44"/>
      <x:c r="G5" s="55" t="n">
        <x:f>D5/A5</x:f>
        <x:v>0.3233870967741935</x:v>
      </x:c>
      <x:c r="H5" s="43"/>
      <x:c r="I5" s="44"/>
      <x:c r="J5" s="57" t="n">
        <x:f>1/A5</x:f>
        <x:v>0.08064516129032258</x:v>
      </x:c>
      <x:c r="K5" s="50"/>
      <x:c r="L5" s="50"/>
      <x:c r="M5" s="50"/>
      <x:c r="N5" s="51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500</x:v>
      </x:c>
      <x:c r="B40" s="13" t="s">
        <x:v>13</x:v>
      </x:c>
      <x:c r="C40" s="13" t="s">
        <x:v>375</x:v>
      </x:c>
      <x:c r="D40" s="13" t="s">
        <x:v>501</x:v>
      </x:c>
      <x:c r="E40" s="13" t="s">
        <x:v>502</x:v>
      </x:c>
    </x:row>
    <x:row r="41">
      <x:c r="A41" s="21" t="n">
        <x:f>'Price History'!P2</x:f>
        <x:v>46227</x:v>
      </x:c>
      <x:c r="B41" s="28" t="n">
        <x:f>'Price History'!Q2</x:f>
        <x:v>4.01</x:v>
      </x:c>
      <x:c r="C41" s="30" t="n">
        <x:f>'Price History'!O2</x:f>
        <x:v>12.4</x:v>
      </x:c>
      <x:c r="D41" s="22" t="n">
        <x:f>B41/C41</x:f>
        <x:v>0.3233870967741935</x:v>
      </x:c>
      <x:c r="E41" s="29" t="n">
        <x:f>1/C41</x:f>
        <x:v>0.08064516129032258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8b18e7d332a24086"/>
  <x:legacyDrawing xmlns:r="http://schemas.openxmlformats.org/officeDocument/2006/relationships" r:id="R2cf435fad95844a3"/>
  <x:tableParts count="1">
    <x:tablePart xmlns:r="http://schemas.openxmlformats.org/officeDocument/2006/relationships" r:id="Rb3adf5bd610c4b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4" customWidth="1"/>
    <x:col min="2" max="9" width="17" customWidth="1"/>
    <x:col min="10" max="14" width="12" customWidth="1"/>
    <x:col min="15" max="15" width="3" customWidth="1"/>
    <x:col min="16" max="26" width="11" customWidth="1"/>
  </x:cols>
  <x:sheetData>
    <x:row r="1" ht="31" customHeight="1">
      <x:c r="A1" s="35" t="s">
        <x:v>503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504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505</x:v>
      </x:c>
      <x:c r="B4" s="40"/>
      <x:c r="C4" s="41"/>
      <x:c r="D4" s="39" t="s">
        <x:v>506</x:v>
      </x:c>
      <x:c r="E4" s="40"/>
      <x:c r="F4" s="41"/>
      <x:c r="G4" s="39" t="s">
        <x:v>507</x:v>
      </x:c>
      <x:c r="H4" s="40"/>
      <x:c r="I4" s="41"/>
      <x:c r="J4" s="39" t="s">
        <x:v>508</x:v>
      </x:c>
      <x:c r="K4" s="40"/>
      <x:c r="L4" s="40"/>
      <x:c r="M4" s="40"/>
      <x:c r="N4" s="41"/>
    </x:row>
    <x:row r="5" ht="22" customHeight="1">
      <x:c r="A5" s="62" t="n">
        <x:f>INT(1000/'Data Audit'!G10)</x:f>
        <x:v>216</x:v>
      </x:c>
      <x:c r="B5" s="43"/>
      <x:c r="C5" s="44"/>
      <x:c r="D5" s="42" t="n">
        <x:f>1000-A5*'Data Audit'!G10</x:f>
        <x:v>4.239999999999895</x:v>
      </x:c>
      <x:c r="E5" s="43"/>
      <x:c r="F5" s="44"/>
      <x:c r="G5" s="63" t="n">
        <x:f>A5*0.385</x:f>
        <x:v>83.16</x:v>
      </x:c>
      <x:c r="H5" s="64"/>
      <x:c r="I5" s="65"/>
      <x:c r="J5" s="66" t="n">
        <x:f>A5*'Data Audit'!G263+D5+G5</x:f>
        <x:v>921.1599999999999</x:v>
      </x:c>
      <x:c r="K5" s="46"/>
      <x:c r="L5" s="46"/>
      <x:c r="M5" s="46"/>
      <x:c r="N5" s="47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2</x:v>
      </x:c>
      <x:c r="B40" s="13" t="s">
        <x:v>6</x:v>
      </x:c>
      <x:c r="C40" s="13" t="s">
        <x:v>490</x:v>
      </x:c>
      <x:c r="D40" s="13" t="s">
        <x:v>509</x:v>
      </x:c>
      <x:c r="E40" s="13" t="s">
        <x:v>510</x:v>
      </x:c>
      <x:c r="F40" s="13" t="s">
        <x:v>511</x:v>
      </x:c>
      <x:c r="G40" s="13" t="s">
        <x:v>512</x:v>
      </x:c>
      <x:c r="H40" s="13" t="s">
        <x:v>513</x:v>
      </x:c>
      <x:c r="I40" s="13" t="s">
        <x:v>514</x:v>
      </x:c>
    </x:row>
    <x:row r="41">
      <x:c r="A41" s="21" t="n">
        <x:f>'Data Audit'!A10</x:f>
        <x:v>45839</x:v>
      </x:c>
      <x:c r="B41" s="22" t="n">
        <x:f>'Data Audit'!G10</x:f>
        <x:v>4.61</x:v>
      </x:c>
      <x:c r="C41" s="22" t="n">
        <x:f t="shared" ref="C41:C104" si="0">IF(A41=DATE(2025,8,28),0.195,IF(A41=DATE(2026,2,26),0.19,0))</x:f>
        <x:v>0</x:v>
      </x:c>
      <x:c r="D41" s="31" t="n">
        <x:f t="shared" ref="D41:D104" si="1">$A$5</x:f>
        <x:v>216</x:v>
      </x:c>
      <x:c r="E41" s="28" t="n">
        <x:f t="shared" ref="E41:E104" si="2">$D$5</x:f>
        <x:v>4.239999999999895</x:v>
      </x:c>
      <x:c r="F41" s="24" t="n">
        <x:f t="shared" ref="F41:F104" si="3">B41*D41</x:f>
        <x:v>995.7600000000001</x:v>
      </x:c>
      <x:c r="G41" s="28" t="n">
        <x:f>C41*D41</x:f>
        <x:v>0</x:v>
      </x:c>
      <x:c r="H41" s="24" t="n">
        <x:f t="shared" ref="H41:H104" si="4">E41+F41+G41</x:f>
        <x:v>1000</x:v>
      </x:c>
      <x:c r="I41" s="29" t="n">
        <x:f t="shared" ref="I41:I104" si="5">H41/1000-1</x:f>
        <x:v>0</x:v>
      </x:c>
    </x:row>
    <x:row r="42">
      <x:c r="A42" s="21" t="n">
        <x:f>'Data Audit'!A11</x:f>
        <x:v>45840</x:v>
      </x:c>
      <x:c r="B42" s="22" t="n">
        <x:f>'Data Audit'!G11</x:f>
        <x:v>4.66</x:v>
      </x:c>
      <x:c r="C42" s="22">
        <x:f t="shared" si="0"/>
        <x:v>0</x:v>
      </x:c>
      <x:c r="D42" s="31">
        <x:f t="shared" si="1"/>
        <x:v>216</x:v>
      </x:c>
      <x:c r="E42" s="28">
        <x:f t="shared" si="2"/>
        <x:v>4.2399999999998954</x:v>
      </x:c>
      <x:c r="F42" s="24">
        <x:f t="shared" si="3"/>
        <x:v>1006.5600000000001</x:v>
      </x:c>
      <x:c r="G42" s="28" t="n">
        <x:f t="shared" ref="G42:G105" si="6">G41+C42*D42</x:f>
        <x:v>0</x:v>
      </x:c>
      <x:c r="H42" s="24">
        <x:f t="shared" si="4"/>
        <x:v>1010.8</x:v>
      </x:c>
      <x:c r="I42" s="29">
        <x:f t="shared" si="5"/>
        <x:v>1.0799999999999921E-2</x:v>
      </x:c>
    </x:row>
    <x:row r="43">
      <x:c r="A43" s="21" t="n">
        <x:f>'Data Audit'!A12</x:f>
        <x:v>45841</x:v>
      </x:c>
      <x:c r="B43" s="22" t="n">
        <x:f>'Data Audit'!G12</x:f>
        <x:v>4.72</x:v>
      </x:c>
      <x:c r="C43" s="22">
        <x:f t="shared" si="0"/>
        <x:v>0</x:v>
      </x:c>
      <x:c r="D43" s="31">
        <x:f t="shared" si="1"/>
        <x:v>216</x:v>
      </x:c>
      <x:c r="E43" s="28">
        <x:f t="shared" si="2"/>
        <x:v>4.2399999999998954</x:v>
      </x:c>
      <x:c r="F43" s="24">
        <x:f t="shared" si="3"/>
        <x:v>1019.52</x:v>
      </x:c>
      <x:c r="G43" s="28">
        <x:f t="shared" si="6"/>
        <x:v>0</x:v>
      </x:c>
      <x:c r="H43" s="24">
        <x:f t="shared" si="4"/>
        <x:v>1023.7599999999999</x:v>
      </x:c>
      <x:c r="I43" s="29">
        <x:f t="shared" si="5"/>
        <x:v>2.3759999999999781E-2</x:v>
      </x:c>
    </x:row>
    <x:row r="44">
      <x:c r="A44" s="21" t="n">
        <x:f>'Data Audit'!A13</x:f>
        <x:v>45842</x:v>
      </x:c>
      <x:c r="B44" s="22" t="n">
        <x:f>'Data Audit'!G13</x:f>
        <x:v>4.71</x:v>
      </x:c>
      <x:c r="C44" s="22">
        <x:f t="shared" si="0"/>
        <x:v>0</x:v>
      </x:c>
      <x:c r="D44" s="31">
        <x:f t="shared" si="1"/>
        <x:v>216</x:v>
      </x:c>
      <x:c r="E44" s="28">
        <x:f t="shared" si="2"/>
        <x:v>4.2399999999998954</x:v>
      </x:c>
      <x:c r="F44" s="24">
        <x:f t="shared" si="3"/>
        <x:v>1017.36</x:v>
      </x:c>
      <x:c r="G44" s="28">
        <x:f t="shared" si="6"/>
        <x:v>0</x:v>
      </x:c>
      <x:c r="H44" s="24">
        <x:f t="shared" si="4"/>
        <x:v>1021.5999999999999</x:v>
      </x:c>
      <x:c r="I44" s="29">
        <x:f t="shared" si="5"/>
        <x:v>2.1599999999999842E-2</x:v>
      </x:c>
    </x:row>
    <x:row r="45">
      <x:c r="A45" s="21" t="n">
        <x:f>'Data Audit'!A14</x:f>
        <x:v>45845</x:v>
      </x:c>
      <x:c r="B45" s="22" t="n">
        <x:f>'Data Audit'!G14</x:f>
        <x:v>4.85</x:v>
      </x:c>
      <x:c r="C45" s="22">
        <x:f t="shared" si="0"/>
        <x:v>0</x:v>
      </x:c>
      <x:c r="D45" s="31">
        <x:f t="shared" si="1"/>
        <x:v>216</x:v>
      </x:c>
      <x:c r="E45" s="28">
        <x:f t="shared" si="2"/>
        <x:v>4.2399999999998954</x:v>
      </x:c>
      <x:c r="F45" s="24">
        <x:f t="shared" si="3"/>
        <x:v>1047.5999999999999</x:v>
      </x:c>
      <x:c r="G45" s="28">
        <x:f t="shared" si="6"/>
        <x:v>0</x:v>
      </x:c>
      <x:c r="H45" s="24">
        <x:f t="shared" si="4"/>
        <x:v>1051.8399999999997</x:v>
      </x:c>
      <x:c r="I45" s="29">
        <x:f t="shared" si="5"/>
        <x:v>5.1839999999999664E-2</x:v>
      </x:c>
    </x:row>
    <x:row r="46">
      <x:c r="A46" s="21" t="n">
        <x:f>'Data Audit'!A15</x:f>
        <x:v>45846</x:v>
      </x:c>
      <x:c r="B46" s="22" t="n">
        <x:f>'Data Audit'!G15</x:f>
        <x:v>4.82</x:v>
      </x:c>
      <x:c r="C46" s="22">
        <x:f t="shared" si="0"/>
        <x:v>0</x:v>
      </x:c>
      <x:c r="D46" s="31">
        <x:f t="shared" si="1"/>
        <x:v>216</x:v>
      </x:c>
      <x:c r="E46" s="28">
        <x:f t="shared" si="2"/>
        <x:v>4.2399999999998954</x:v>
      </x:c>
      <x:c r="F46" s="24">
        <x:f t="shared" si="3"/>
        <x:v>1041.1200000000001</x:v>
      </x:c>
      <x:c r="G46" s="28">
        <x:f t="shared" si="6"/>
        <x:v>0</x:v>
      </x:c>
      <x:c r="H46" s="24">
        <x:f t="shared" si="4"/>
        <x:v>1045.3600000000001</x:v>
      </x:c>
      <x:c r="I46" s="29">
        <x:f t="shared" si="5"/>
        <x:v>4.5360000000000067E-2</x:v>
      </x:c>
    </x:row>
    <x:row r="47">
      <x:c r="A47" s="21" t="n">
        <x:f>'Data Audit'!A16</x:f>
        <x:v>45847</x:v>
      </x:c>
      <x:c r="B47" s="22" t="n">
        <x:f>'Data Audit'!G16</x:f>
        <x:v>4.92</x:v>
      </x:c>
      <x:c r="C47" s="22">
        <x:f t="shared" si="0"/>
        <x:v>0</x:v>
      </x:c>
      <x:c r="D47" s="31">
        <x:f t="shared" si="1"/>
        <x:v>216</x:v>
      </x:c>
      <x:c r="E47" s="28">
        <x:f t="shared" si="2"/>
        <x:v>4.2399999999998954</x:v>
      </x:c>
      <x:c r="F47" s="24">
        <x:f t="shared" si="3"/>
        <x:v>1062.72</x:v>
      </x:c>
      <x:c r="G47" s="28">
        <x:f t="shared" si="6"/>
        <x:v>0</x:v>
      </x:c>
      <x:c r="H47" s="24">
        <x:f t="shared" si="4"/>
        <x:v>1066.96</x:v>
      </x:c>
      <x:c r="I47" s="29">
        <x:f t="shared" si="5"/>
        <x:v>6.6960000000000131E-2</x:v>
      </x:c>
    </x:row>
    <x:row r="48">
      <x:c r="A48" s="21" t="n">
        <x:f>'Data Audit'!A17</x:f>
        <x:v>45848</x:v>
      </x:c>
      <x:c r="B48" s="22" t="n">
        <x:f>'Data Audit'!G17</x:f>
        <x:v>5.04</x:v>
      </x:c>
      <x:c r="C48" s="22">
        <x:f t="shared" si="0"/>
        <x:v>0</x:v>
      </x:c>
      <x:c r="D48" s="31">
        <x:f t="shared" si="1"/>
        <x:v>216</x:v>
      </x:c>
      <x:c r="E48" s="28">
        <x:f t="shared" si="2"/>
        <x:v>4.2399999999998954</x:v>
      </x:c>
      <x:c r="F48" s="24">
        <x:f t="shared" si="3"/>
        <x:v>1088.6400000000001</x:v>
      </x:c>
      <x:c r="G48" s="28">
        <x:f t="shared" si="6"/>
        <x:v>0</x:v>
      </x:c>
      <x:c r="H48" s="24">
        <x:f t="shared" si="4"/>
        <x:v>1092.8800000000001</x:v>
      </x:c>
      <x:c r="I48" s="29">
        <x:f t="shared" si="5"/>
        <x:v>9.2880000000000074E-2</x:v>
      </x:c>
    </x:row>
    <x:row r="49">
      <x:c r="A49" s="21" t="n">
        <x:f>'Data Audit'!A18</x:f>
        <x:v>45849</x:v>
      </x:c>
      <x:c r="B49" s="22" t="n">
        <x:f>'Data Audit'!G18</x:f>
        <x:v>5.08</x:v>
      </x:c>
      <x:c r="C49" s="22">
        <x:f t="shared" si="0"/>
        <x:v>0</x:v>
      </x:c>
      <x:c r="D49" s="31">
        <x:f t="shared" si="1"/>
        <x:v>216</x:v>
      </x:c>
      <x:c r="E49" s="28">
        <x:f t="shared" si="2"/>
        <x:v>4.2399999999998954</x:v>
      </x:c>
      <x:c r="F49" s="24">
        <x:f t="shared" si="3"/>
        <x:v>1097.28</x:v>
      </x:c>
      <x:c r="G49" s="28">
        <x:f t="shared" si="6"/>
        <x:v>0</x:v>
      </x:c>
      <x:c r="H49" s="24">
        <x:f t="shared" si="4"/>
        <x:v>1101.52</x:v>
      </x:c>
      <x:c r="I49" s="29">
        <x:f t="shared" si="5"/>
        <x:v>0.10152000000000005</x:v>
      </x:c>
    </x:row>
    <x:row r="50">
      <x:c r="A50" s="21" t="n">
        <x:f>'Data Audit'!A19</x:f>
        <x:v>45852</x:v>
      </x:c>
      <x:c r="B50" s="22" t="n">
        <x:f>'Data Audit'!G19</x:f>
        <x:v>5.07</x:v>
      </x:c>
      <x:c r="C50" s="22">
        <x:f t="shared" si="0"/>
        <x:v>0</x:v>
      </x:c>
      <x:c r="D50" s="31">
        <x:f t="shared" si="1"/>
        <x:v>216</x:v>
      </x:c>
      <x:c r="E50" s="28">
        <x:f t="shared" si="2"/>
        <x:v>4.2399999999998954</x:v>
      </x:c>
      <x:c r="F50" s="24">
        <x:f t="shared" si="3"/>
        <x:v>1095.1200000000001</x:v>
      </x:c>
      <x:c r="G50" s="28">
        <x:f t="shared" si="6"/>
        <x:v>0</x:v>
      </x:c>
      <x:c r="H50" s="24">
        <x:f t="shared" si="4"/>
        <x:v>1099.3600000000001</x:v>
      </x:c>
      <x:c r="I50" s="29">
        <x:f t="shared" si="5"/>
        <x:v>9.9360000000000115E-2</x:v>
      </x:c>
    </x:row>
    <x:row r="51">
      <x:c r="A51" s="21" t="n">
        <x:f>'Data Audit'!A20</x:f>
        <x:v>45853</x:v>
      </x:c>
      <x:c r="B51" s="22" t="n">
        <x:f>'Data Audit'!G20</x:f>
        <x:v>5.08</x:v>
      </x:c>
      <x:c r="C51" s="22">
        <x:f t="shared" si="0"/>
        <x:v>0</x:v>
      </x:c>
      <x:c r="D51" s="31">
        <x:f t="shared" si="1"/>
        <x:v>216</x:v>
      </x:c>
      <x:c r="E51" s="28">
        <x:f t="shared" si="2"/>
        <x:v>4.2399999999998954</x:v>
      </x:c>
      <x:c r="F51" s="24">
        <x:f t="shared" si="3"/>
        <x:v>1097.28</x:v>
      </x:c>
      <x:c r="G51" s="28">
        <x:f t="shared" si="6"/>
        <x:v>0</x:v>
      </x:c>
      <x:c r="H51" s="24">
        <x:f t="shared" si="4"/>
        <x:v>1101.52</x:v>
      </x:c>
      <x:c r="I51" s="29">
        <x:f t="shared" si="5"/>
        <x:v>0.10152000000000005</x:v>
      </x:c>
    </x:row>
    <x:row r="52">
      <x:c r="A52" s="21" t="n">
        <x:f>'Data Audit'!A21</x:f>
        <x:v>45854</x:v>
      </x:c>
      <x:c r="B52" s="22" t="n">
        <x:f>'Data Audit'!G21</x:f>
        <x:v>5.01</x:v>
      </x:c>
      <x:c r="C52" s="22">
        <x:f t="shared" si="0"/>
        <x:v>0</x:v>
      </x:c>
      <x:c r="D52" s="31">
        <x:f t="shared" si="1"/>
        <x:v>216</x:v>
      </x:c>
      <x:c r="E52" s="28">
        <x:f t="shared" si="2"/>
        <x:v>4.2399999999998954</x:v>
      </x:c>
      <x:c r="F52" s="24">
        <x:f t="shared" si="3"/>
        <x:v>1082.1599999999999</x:v>
      </x:c>
      <x:c r="G52" s="28">
        <x:f t="shared" si="6"/>
        <x:v>0</x:v>
      </x:c>
      <x:c r="H52" s="24">
        <x:f t="shared" si="4"/>
        <x:v>1086.3999999999996</x:v>
      </x:c>
      <x:c r="I52" s="29">
        <x:f t="shared" si="5"/>
        <x:v>8.6399999999999588E-2</x:v>
      </x:c>
    </x:row>
    <x:row r="53">
      <x:c r="A53" s="21" t="n">
        <x:f>'Data Audit'!A22</x:f>
        <x:v>45855</x:v>
      </x:c>
      <x:c r="B53" s="22" t="n">
        <x:f>'Data Audit'!G22</x:f>
        <x:v>5.11</x:v>
      </x:c>
      <x:c r="C53" s="22">
        <x:f t="shared" si="0"/>
        <x:v>0</x:v>
      </x:c>
      <x:c r="D53" s="31">
        <x:f t="shared" si="1"/>
        <x:v>216</x:v>
      </x:c>
      <x:c r="E53" s="28">
        <x:f t="shared" si="2"/>
        <x:v>4.2399999999998954</x:v>
      </x:c>
      <x:c r="F53" s="24">
        <x:f t="shared" si="3"/>
        <x:v>1103.76</x:v>
      </x:c>
      <x:c r="G53" s="28">
        <x:f t="shared" si="6"/>
        <x:v>0</x:v>
      </x:c>
      <x:c r="H53" s="24">
        <x:f t="shared" si="4"/>
        <x:v>1108</x:v>
      </x:c>
      <x:c r="I53" s="29">
        <x:f t="shared" si="5"/>
        <x:v>0.1080000000000001</x:v>
      </x:c>
    </x:row>
    <x:row r="54">
      <x:c r="A54" s="21" t="n">
        <x:f>'Data Audit'!A23</x:f>
        <x:v>45856</x:v>
      </x:c>
      <x:c r="B54" s="22" t="n">
        <x:f>'Data Audit'!G23</x:f>
        <x:v>5.17</x:v>
      </x:c>
      <x:c r="C54" s="22">
        <x:f t="shared" si="0"/>
        <x:v>0</x:v>
      </x:c>
      <x:c r="D54" s="31">
        <x:f t="shared" si="1"/>
        <x:v>216</x:v>
      </x:c>
      <x:c r="E54" s="28">
        <x:f t="shared" si="2"/>
        <x:v>4.2399999999998954</x:v>
      </x:c>
      <x:c r="F54" s="24">
        <x:f t="shared" si="3"/>
        <x:v>1116.72</x:v>
      </x:c>
      <x:c r="G54" s="28">
        <x:f t="shared" si="6"/>
        <x:v>0</x:v>
      </x:c>
      <x:c r="H54" s="24">
        <x:f t="shared" si="4"/>
        <x:v>1120.96</x:v>
      </x:c>
      <x:c r="I54" s="29">
        <x:f t="shared" si="5"/>
        <x:v>0.12095999999999996</x:v>
      </x:c>
    </x:row>
    <x:row r="55">
      <x:c r="A55" s="21" t="n">
        <x:f>'Data Audit'!A24</x:f>
        <x:v>45859</x:v>
      </x:c>
      <x:c r="B55" s="22" t="n">
        <x:f>'Data Audit'!G24</x:f>
        <x:v>5.15</x:v>
      </x:c>
      <x:c r="C55" s="22">
        <x:f t="shared" si="0"/>
        <x:v>0</x:v>
      </x:c>
      <x:c r="D55" s="31">
        <x:f t="shared" si="1"/>
        <x:v>216</x:v>
      </x:c>
      <x:c r="E55" s="28">
        <x:f t="shared" si="2"/>
        <x:v>4.2399999999998954</x:v>
      </x:c>
      <x:c r="F55" s="24">
        <x:f t="shared" si="3"/>
        <x:v>1112.4000000000001</x:v>
      </x:c>
      <x:c r="G55" s="28">
        <x:f t="shared" si="6"/>
        <x:v>0</x:v>
      </x:c>
      <x:c r="H55" s="24">
        <x:f t="shared" si="4"/>
        <x:v>1116.6399999999999</x:v>
      </x:c>
      <x:c r="I55" s="29">
        <x:f t="shared" si="5"/>
        <x:v>0.11663999999999985</x:v>
      </x:c>
    </x:row>
    <x:row r="56">
      <x:c r="A56" s="21" t="n">
        <x:f>'Data Audit'!A25</x:f>
        <x:v>45860</x:v>
      </x:c>
      <x:c r="B56" s="22" t="n">
        <x:f>'Data Audit'!G25</x:f>
        <x:v>5.18</x:v>
      </x:c>
      <x:c r="C56" s="22">
        <x:f t="shared" si="0"/>
        <x:v>0</x:v>
      </x:c>
      <x:c r="D56" s="31">
        <x:f t="shared" si="1"/>
        <x:v>216</x:v>
      </x:c>
      <x:c r="E56" s="28">
        <x:f t="shared" si="2"/>
        <x:v>4.2399999999998954</x:v>
      </x:c>
      <x:c r="F56" s="24">
        <x:f t="shared" si="3"/>
        <x:v>1118.8799999999999</x:v>
      </x:c>
      <x:c r="G56" s="28">
        <x:f t="shared" si="6"/>
        <x:v>0</x:v>
      </x:c>
      <x:c r="H56" s="24">
        <x:f t="shared" si="4"/>
        <x:v>1123.1199999999999</x:v>
      </x:c>
      <x:c r="I56" s="29">
        <x:f t="shared" si="5"/>
        <x:v>0.1231199999999999</x:v>
      </x:c>
    </x:row>
    <x:row r="57">
      <x:c r="A57" s="21" t="n">
        <x:f>'Data Audit'!A26</x:f>
        <x:v>45861</x:v>
      </x:c>
      <x:c r="B57" s="22" t="n">
        <x:f>'Data Audit'!G26</x:f>
        <x:v>5.25</x:v>
      </x:c>
      <x:c r="C57" s="22">
        <x:f t="shared" si="0"/>
        <x:v>0</x:v>
      </x:c>
      <x:c r="D57" s="31">
        <x:f t="shared" si="1"/>
        <x:v>216</x:v>
      </x:c>
      <x:c r="E57" s="28">
        <x:f t="shared" si="2"/>
        <x:v>4.2399999999998954</x:v>
      </x:c>
      <x:c r="F57" s="24">
        <x:f t="shared" si="3"/>
        <x:v>1134</x:v>
      </x:c>
      <x:c r="G57" s="28">
        <x:f t="shared" si="6"/>
        <x:v>0</x:v>
      </x:c>
      <x:c r="H57" s="24">
        <x:f t="shared" si="4"/>
        <x:v>1138.2399999999998</x:v>
      </x:c>
      <x:c r="I57" s="29">
        <x:f t="shared" si="5"/>
        <x:v>0.1382399999999997</x:v>
      </x:c>
    </x:row>
    <x:row r="58">
      <x:c r="A58" s="21" t="n">
        <x:f>'Data Audit'!A27</x:f>
        <x:v>45862</x:v>
      </x:c>
      <x:c r="B58" s="22" t="n">
        <x:f>'Data Audit'!G27</x:f>
        <x:v>5.16</x:v>
      </x:c>
      <x:c r="C58" s="22">
        <x:f t="shared" si="0"/>
        <x:v>0</x:v>
      </x:c>
      <x:c r="D58" s="31">
        <x:f t="shared" si="1"/>
        <x:v>216</x:v>
      </x:c>
      <x:c r="E58" s="28">
        <x:f t="shared" si="2"/>
        <x:v>4.2399999999998954</x:v>
      </x:c>
      <x:c r="F58" s="24">
        <x:f t="shared" si="3"/>
        <x:v>1114.56</x:v>
      </x:c>
      <x:c r="G58" s="28">
        <x:f t="shared" si="6"/>
        <x:v>0</x:v>
      </x:c>
      <x:c r="H58" s="24">
        <x:f t="shared" si="4"/>
        <x:v>1118.7999999999997</x:v>
      </x:c>
      <x:c r="I58" s="29">
        <x:f t="shared" si="5"/>
        <x:v>0.11879999999999979</x:v>
      </x:c>
    </x:row>
    <x:row r="59">
      <x:c r="A59" s="21" t="n">
        <x:f>'Data Audit'!A28</x:f>
        <x:v>45863</x:v>
      </x:c>
      <x:c r="B59" s="22" t="n">
        <x:f>'Data Audit'!G28</x:f>
        <x:v>5.2</x:v>
      </x:c>
      <x:c r="C59" s="22">
        <x:f t="shared" si="0"/>
        <x:v>0</x:v>
      </x:c>
      <x:c r="D59" s="31">
        <x:f t="shared" si="1"/>
        <x:v>216</x:v>
      </x:c>
      <x:c r="E59" s="28">
        <x:f t="shared" si="2"/>
        <x:v>4.2399999999998954</x:v>
      </x:c>
      <x:c r="F59" s="24">
        <x:f t="shared" si="3"/>
        <x:v>1123.2</x:v>
      </x:c>
      <x:c r="G59" s="28">
        <x:f t="shared" si="6"/>
        <x:v>0</x:v>
      </x:c>
      <x:c r="H59" s="24">
        <x:f t="shared" si="4"/>
        <x:v>1127.44</x:v>
      </x:c>
      <x:c r="I59" s="29">
        <x:f t="shared" si="5"/>
        <x:v>0.12744</x:v>
      </x:c>
    </x:row>
    <x:row r="60">
      <x:c r="A60" s="21" t="n">
        <x:f>'Data Audit'!A29</x:f>
        <x:v>45866</x:v>
      </x:c>
      <x:c r="B60" s="22" t="n">
        <x:f>'Data Audit'!G29</x:f>
        <x:v>5.24</x:v>
      </x:c>
      <x:c r="C60" s="22">
        <x:f t="shared" si="0"/>
        <x:v>0</x:v>
      </x:c>
      <x:c r="D60" s="31">
        <x:f t="shared" si="1"/>
        <x:v>216</x:v>
      </x:c>
      <x:c r="E60" s="28">
        <x:f t="shared" si="2"/>
        <x:v>4.2399999999998954</x:v>
      </x:c>
      <x:c r="F60" s="24">
        <x:f t="shared" si="3"/>
        <x:v>1131.8400000000001</x:v>
      </x:c>
      <x:c r="G60" s="28">
        <x:f t="shared" si="6"/>
        <x:v>0</x:v>
      </x:c>
      <x:c r="H60" s="24">
        <x:f t="shared" si="4"/>
        <x:v>1136.08</x:v>
      </x:c>
      <x:c r="I60" s="29">
        <x:f t="shared" si="5"/>
        <x:v>0.13607999999999998</x:v>
      </x:c>
    </x:row>
    <x:row r="61">
      <x:c r="A61" s="21" t="n">
        <x:f>'Data Audit'!A30</x:f>
        <x:v>45867</x:v>
      </x:c>
      <x:c r="B61" s="22" t="n">
        <x:f>'Data Audit'!G30</x:f>
        <x:v>5.23</x:v>
      </x:c>
      <x:c r="C61" s="22">
        <x:f t="shared" si="0"/>
        <x:v>0</x:v>
      </x:c>
      <x:c r="D61" s="31">
        <x:f t="shared" si="1"/>
        <x:v>216</x:v>
      </x:c>
      <x:c r="E61" s="28">
        <x:f t="shared" si="2"/>
        <x:v>4.2399999999998954</x:v>
      </x:c>
      <x:c r="F61" s="24">
        <x:f t="shared" si="3"/>
        <x:v>1129.68</x:v>
      </x:c>
      <x:c r="G61" s="28">
        <x:f t="shared" si="6"/>
        <x:v>0</x:v>
      </x:c>
      <x:c r="H61" s="24">
        <x:f t="shared" si="4"/>
        <x:v>1133.92</x:v>
      </x:c>
      <x:c r="I61" s="29">
        <x:f t="shared" si="5"/>
        <x:v>0.13392000000000004</x:v>
      </x:c>
    </x:row>
    <x:row r="62">
      <x:c r="A62" s="21" t="n">
        <x:f>'Data Audit'!A31</x:f>
        <x:v>45868</x:v>
      </x:c>
      <x:c r="B62" s="22" t="n">
        <x:f>'Data Audit'!G31</x:f>
        <x:v>5.26</x:v>
      </x:c>
      <x:c r="C62" s="22">
        <x:f t="shared" si="0"/>
        <x:v>0</x:v>
      </x:c>
      <x:c r="D62" s="31">
        <x:f t="shared" si="1"/>
        <x:v>216</x:v>
      </x:c>
      <x:c r="E62" s="28">
        <x:f t="shared" si="2"/>
        <x:v>4.2399999999998954</x:v>
      </x:c>
      <x:c r="F62" s="24">
        <x:f t="shared" si="3"/>
        <x:v>1136.1599999999999</x:v>
      </x:c>
      <x:c r="G62" s="28">
        <x:f t="shared" si="6"/>
        <x:v>0</x:v>
      </x:c>
      <x:c r="H62" s="24">
        <x:f t="shared" si="4"/>
        <x:v>1140.3999999999996</x:v>
      </x:c>
      <x:c r="I62" s="29">
        <x:f t="shared" si="5"/>
        <x:v>0.14039999999999964</x:v>
      </x:c>
    </x:row>
    <x:row r="63">
      <x:c r="A63" s="21" t="n">
        <x:f>'Data Audit'!A32</x:f>
        <x:v>45869</x:v>
      </x:c>
      <x:c r="B63" s="22" t="n">
        <x:f>'Data Audit'!G32</x:f>
        <x:v>5.25</x:v>
      </x:c>
      <x:c r="C63" s="22">
        <x:f t="shared" si="0"/>
        <x:v>0</x:v>
      </x:c>
      <x:c r="D63" s="31">
        <x:f t="shared" si="1"/>
        <x:v>216</x:v>
      </x:c>
      <x:c r="E63" s="28">
        <x:f t="shared" si="2"/>
        <x:v>4.2399999999998954</x:v>
      </x:c>
      <x:c r="F63" s="24">
        <x:f t="shared" si="3"/>
        <x:v>1134</x:v>
      </x:c>
      <x:c r="G63" s="28">
        <x:f t="shared" si="6"/>
        <x:v>0</x:v>
      </x:c>
      <x:c r="H63" s="24">
        <x:f t="shared" si="4"/>
        <x:v>1138.2399999999998</x:v>
      </x:c>
      <x:c r="I63" s="29">
        <x:f t="shared" si="5"/>
        <x:v>0.1382399999999997</x:v>
      </x:c>
    </x:row>
    <x:row r="64">
      <x:c r="A64" s="21" t="n">
        <x:f>'Data Audit'!A33</x:f>
        <x:v>45870</x:v>
      </x:c>
      <x:c r="B64" s="22" t="n">
        <x:f>'Data Audit'!G33</x:f>
        <x:v>5.25</x:v>
      </x:c>
      <x:c r="C64" s="22">
        <x:f t="shared" si="0"/>
        <x:v>0</x:v>
      </x:c>
      <x:c r="D64" s="31">
        <x:f t="shared" si="1"/>
        <x:v>216</x:v>
      </x:c>
      <x:c r="E64" s="28">
        <x:f t="shared" si="2"/>
        <x:v>4.2399999999998954</x:v>
      </x:c>
      <x:c r="F64" s="24">
        <x:f t="shared" si="3"/>
        <x:v>1134</x:v>
      </x:c>
      <x:c r="G64" s="28">
        <x:f t="shared" si="6"/>
        <x:v>0</x:v>
      </x:c>
      <x:c r="H64" s="24">
        <x:f t="shared" si="4"/>
        <x:v>1138.2399999999998</x:v>
      </x:c>
      <x:c r="I64" s="29">
        <x:f t="shared" si="5"/>
        <x:v>0.1382399999999997</x:v>
      </x:c>
    </x:row>
    <x:row r="65">
      <x:c r="A65" s="21" t="n">
        <x:f>'Data Audit'!A34</x:f>
        <x:v>45873</x:v>
      </x:c>
      <x:c r="B65" s="22" t="n">
        <x:f>'Data Audit'!G34</x:f>
        <x:v>5.24</x:v>
      </x:c>
      <x:c r="C65" s="22">
        <x:f t="shared" si="0"/>
        <x:v>0</x:v>
      </x:c>
      <x:c r="D65" s="31">
        <x:f t="shared" si="1"/>
        <x:v>216</x:v>
      </x:c>
      <x:c r="E65" s="28">
        <x:f t="shared" si="2"/>
        <x:v>4.2399999999998954</x:v>
      </x:c>
      <x:c r="F65" s="24">
        <x:f t="shared" si="3"/>
        <x:v>1131.8400000000001</x:v>
      </x:c>
      <x:c r="G65" s="28">
        <x:f t="shared" si="6"/>
        <x:v>0</x:v>
      </x:c>
      <x:c r="H65" s="24">
        <x:f t="shared" si="4"/>
        <x:v>1136.08</x:v>
      </x:c>
      <x:c r="I65" s="29">
        <x:f t="shared" si="5"/>
        <x:v>0.13607999999999998</x:v>
      </x:c>
    </x:row>
    <x:row r="66">
      <x:c r="A66" s="21" t="n">
        <x:f>'Data Audit'!A35</x:f>
        <x:v>45874</x:v>
      </x:c>
      <x:c r="B66" s="22" t="n">
        <x:f>'Data Audit'!G35</x:f>
        <x:v>5.28</x:v>
      </x:c>
      <x:c r="C66" s="22">
        <x:f t="shared" si="0"/>
        <x:v>0</x:v>
      </x:c>
      <x:c r="D66" s="31">
        <x:f t="shared" si="1"/>
        <x:v>216</x:v>
      </x:c>
      <x:c r="E66" s="28">
        <x:f t="shared" si="2"/>
        <x:v>4.2399999999998954</x:v>
      </x:c>
      <x:c r="F66" s="24">
        <x:f t="shared" si="3"/>
        <x:v>1140.48</x:v>
      </x:c>
      <x:c r="G66" s="28">
        <x:f t="shared" si="6"/>
        <x:v>0</x:v>
      </x:c>
      <x:c r="H66" s="24">
        <x:f t="shared" si="4"/>
        <x:v>1144.7199999999998</x:v>
      </x:c>
      <x:c r="I66" s="29">
        <x:f t="shared" si="5"/>
        <x:v>0.14471999999999974</x:v>
      </x:c>
    </x:row>
    <x:row r="67">
      <x:c r="A67" s="21" t="n">
        <x:f>'Data Audit'!A36</x:f>
        <x:v>45875</x:v>
      </x:c>
      <x:c r="B67" s="22" t="n">
        <x:f>'Data Audit'!G36</x:f>
        <x:v>5.29</x:v>
      </x:c>
      <x:c r="C67" s="22">
        <x:f t="shared" si="0"/>
        <x:v>0</x:v>
      </x:c>
      <x:c r="D67" s="31">
        <x:f t="shared" si="1"/>
        <x:v>216</x:v>
      </x:c>
      <x:c r="E67" s="28">
        <x:f t="shared" si="2"/>
        <x:v>4.2399999999998954</x:v>
      </x:c>
      <x:c r="F67" s="24">
        <x:f t="shared" si="3"/>
        <x:v>1142.6400000000001</x:v>
      </x:c>
      <x:c r="G67" s="28">
        <x:f t="shared" si="6"/>
        <x:v>0</x:v>
      </x:c>
      <x:c r="H67" s="24">
        <x:f t="shared" si="4"/>
        <x:v>1146.8800000000001</x:v>
      </x:c>
      <x:c r="I67" s="29">
        <x:f t="shared" si="5"/>
        <x:v>0.14688000000000012</x:v>
      </x:c>
    </x:row>
    <x:row r="68">
      <x:c r="A68" s="21" t="n">
        <x:f>'Data Audit'!A37</x:f>
        <x:v>45876</x:v>
      </x:c>
      <x:c r="B68" s="22" t="n">
        <x:f>'Data Audit'!G37</x:f>
        <x:v>5.33</x:v>
      </x:c>
      <x:c r="C68" s="22">
        <x:f t="shared" si="0"/>
        <x:v>0</x:v>
      </x:c>
      <x:c r="D68" s="31">
        <x:f t="shared" si="1"/>
        <x:v>216</x:v>
      </x:c>
      <x:c r="E68" s="28">
        <x:f t="shared" si="2"/>
        <x:v>4.2399999999998954</x:v>
      </x:c>
      <x:c r="F68" s="24">
        <x:f t="shared" si="3"/>
        <x:v>1151.28</x:v>
      </x:c>
      <x:c r="G68" s="28">
        <x:f t="shared" si="6"/>
        <x:v>0</x:v>
      </x:c>
      <x:c r="H68" s="24">
        <x:f t="shared" si="4"/>
        <x:v>1155.52</x:v>
      </x:c>
      <x:c r="I68" s="29">
        <x:f t="shared" si="5"/>
        <x:v>0.15551999999999988</x:v>
      </x:c>
    </x:row>
    <x:row r="69">
      <x:c r="A69" s="21" t="n">
        <x:f>'Data Audit'!A38</x:f>
        <x:v>45877</x:v>
      </x:c>
      <x:c r="B69" s="22" t="n">
        <x:f>'Data Audit'!G38</x:f>
        <x:v>5.38</x:v>
      </x:c>
      <x:c r="C69" s="22">
        <x:f t="shared" si="0"/>
        <x:v>0</x:v>
      </x:c>
      <x:c r="D69" s="31">
        <x:f t="shared" si="1"/>
        <x:v>216</x:v>
      </x:c>
      <x:c r="E69" s="28">
        <x:f t="shared" si="2"/>
        <x:v>4.2399999999998954</x:v>
      </x:c>
      <x:c r="F69" s="24">
        <x:f t="shared" si="3"/>
        <x:v>1162.08</x:v>
      </x:c>
      <x:c r="G69" s="28">
        <x:f t="shared" si="6"/>
        <x:v>0</x:v>
      </x:c>
      <x:c r="H69" s="24">
        <x:f t="shared" si="4"/>
        <x:v>1166.3199999999997</x:v>
      </x:c>
      <x:c r="I69" s="29">
        <x:f t="shared" si="5"/>
        <x:v>0.1663199999999998</x:v>
      </x:c>
    </x:row>
    <x:row r="70">
      <x:c r="A70" s="21" t="n">
        <x:f>'Data Audit'!A39</x:f>
        <x:v>45880</x:v>
      </x:c>
      <x:c r="B70" s="22" t="n">
        <x:f>'Data Audit'!G39</x:f>
        <x:v>5.42</x:v>
      </x:c>
      <x:c r="C70" s="22">
        <x:f t="shared" si="0"/>
        <x:v>0</x:v>
      </x:c>
      <x:c r="D70" s="31">
        <x:f t="shared" si="1"/>
        <x:v>216</x:v>
      </x:c>
      <x:c r="E70" s="28">
        <x:f t="shared" si="2"/>
        <x:v>4.2399999999998954</x:v>
      </x:c>
      <x:c r="F70" s="24">
        <x:f t="shared" si="3"/>
        <x:v>1170.72</x:v>
      </x:c>
      <x:c r="G70" s="28">
        <x:f t="shared" si="6"/>
        <x:v>0</x:v>
      </x:c>
      <x:c r="H70" s="24">
        <x:f t="shared" si="4"/>
        <x:v>1174.96</x:v>
      </x:c>
      <x:c r="I70" s="29">
        <x:f t="shared" si="5"/>
        <x:v>0.17496</x:v>
      </x:c>
    </x:row>
    <x:row r="71">
      <x:c r="A71" s="21" t="n">
        <x:f>'Data Audit'!A40</x:f>
        <x:v>45881</x:v>
      </x:c>
      <x:c r="B71" s="22" t="n">
        <x:f>'Data Audit'!G40</x:f>
        <x:v>5.42</x:v>
      </x:c>
      <x:c r="C71" s="22">
        <x:f t="shared" si="0"/>
        <x:v>0</x:v>
      </x:c>
      <x:c r="D71" s="31">
        <x:f t="shared" si="1"/>
        <x:v>216</x:v>
      </x:c>
      <x:c r="E71" s="28">
        <x:f t="shared" si="2"/>
        <x:v>4.2399999999998954</x:v>
      </x:c>
      <x:c r="F71" s="24">
        <x:f t="shared" si="3"/>
        <x:v>1170.72</x:v>
      </x:c>
      <x:c r="G71" s="28">
        <x:f t="shared" si="6"/>
        <x:v>0</x:v>
      </x:c>
      <x:c r="H71" s="24">
        <x:f t="shared" si="4"/>
        <x:v>1174.96</x:v>
      </x:c>
      <x:c r="I71" s="29">
        <x:f t="shared" si="5"/>
        <x:v>0.17496</x:v>
      </x:c>
    </x:row>
    <x:row r="72">
      <x:c r="A72" s="21" t="n">
        <x:f>'Data Audit'!A41</x:f>
        <x:v>45882</x:v>
      </x:c>
      <x:c r="B72" s="22" t="n">
        <x:f>'Data Audit'!G41</x:f>
        <x:v>5.47</x:v>
      </x:c>
      <x:c r="C72" s="22">
        <x:f t="shared" si="0"/>
        <x:v>0</x:v>
      </x:c>
      <x:c r="D72" s="31">
        <x:f t="shared" si="1"/>
        <x:v>216</x:v>
      </x:c>
      <x:c r="E72" s="28">
        <x:f t="shared" si="2"/>
        <x:v>4.2399999999998954</x:v>
      </x:c>
      <x:c r="F72" s="24">
        <x:f t="shared" si="3"/>
        <x:v>1181.52</x:v>
      </x:c>
      <x:c r="G72" s="28">
        <x:f t="shared" si="6"/>
        <x:v>0</x:v>
      </x:c>
      <x:c r="H72" s="24">
        <x:f t="shared" si="4"/>
        <x:v>1185.7599999999998</x:v>
      </x:c>
      <x:c r="I72" s="29">
        <x:f t="shared" si="5"/>
        <x:v>0.1857599999999997</x:v>
      </x:c>
    </x:row>
    <x:row r="73">
      <x:c r="A73" s="21" t="n">
        <x:f>'Data Audit'!A42</x:f>
        <x:v>45883</x:v>
      </x:c>
      <x:c r="B73" s="22" t="n">
        <x:f>'Data Audit'!G42</x:f>
        <x:v>5.51</x:v>
      </x:c>
      <x:c r="C73" s="22">
        <x:f t="shared" si="0"/>
        <x:v>0</x:v>
      </x:c>
      <x:c r="D73" s="31">
        <x:f t="shared" si="1"/>
        <x:v>216</x:v>
      </x:c>
      <x:c r="E73" s="28">
        <x:f t="shared" si="2"/>
        <x:v>4.2399999999998954</x:v>
      </x:c>
      <x:c r="F73" s="24">
        <x:f t="shared" si="3"/>
        <x:v>1190.1599999999999</x:v>
      </x:c>
      <x:c r="G73" s="28">
        <x:f t="shared" si="6"/>
        <x:v>0</x:v>
      </x:c>
      <x:c r="H73" s="24">
        <x:f t="shared" si="4"/>
        <x:v>1194.3999999999996</x:v>
      </x:c>
      <x:c r="I73" s="29">
        <x:f t="shared" si="5"/>
        <x:v>0.19439999999999968</x:v>
      </x:c>
    </x:row>
    <x:row r="74">
      <x:c r="A74" s="21" t="n">
        <x:f>'Data Audit'!A43</x:f>
        <x:v>45884</x:v>
      </x:c>
      <x:c r="B74" s="22" t="n">
        <x:f>'Data Audit'!G43</x:f>
        <x:v>5.6</x:v>
      </x:c>
      <x:c r="C74" s="22">
        <x:f t="shared" si="0"/>
        <x:v>0</x:v>
      </x:c>
      <x:c r="D74" s="31">
        <x:f t="shared" si="1"/>
        <x:v>216</x:v>
      </x:c>
      <x:c r="E74" s="28">
        <x:f t="shared" si="2"/>
        <x:v>4.2399999999998954</x:v>
      </x:c>
      <x:c r="F74" s="24">
        <x:f t="shared" si="3"/>
        <x:v>1209.5999999999999</x:v>
      </x:c>
      <x:c r="G74" s="28">
        <x:f t="shared" si="6"/>
        <x:v>0</x:v>
      </x:c>
      <x:c r="H74" s="24">
        <x:f t="shared" si="4"/>
        <x:v>1213.8399999999997</x:v>
      </x:c>
      <x:c r="I74" s="29">
        <x:f t="shared" si="5"/>
        <x:v>0.21383999999999959</x:v>
      </x:c>
    </x:row>
    <x:row r="75">
      <x:c r="A75" s="21" t="n">
        <x:f>'Data Audit'!A44</x:f>
        <x:v>45887</x:v>
      </x:c>
      <x:c r="B75" s="22" t="n">
        <x:f>'Data Audit'!G44</x:f>
        <x:v>5.63</x:v>
      </x:c>
      <x:c r="C75" s="22">
        <x:f t="shared" si="0"/>
        <x:v>0</x:v>
      </x:c>
      <x:c r="D75" s="31">
        <x:f t="shared" si="1"/>
        <x:v>216</x:v>
      </x:c>
      <x:c r="E75" s="28">
        <x:f t="shared" si="2"/>
        <x:v>4.2399999999998954</x:v>
      </x:c>
      <x:c r="F75" s="24">
        <x:f t="shared" si="3"/>
        <x:v>1216.08</x:v>
      </x:c>
      <x:c r="G75" s="28">
        <x:f t="shared" si="6"/>
        <x:v>0</x:v>
      </x:c>
      <x:c r="H75" s="24">
        <x:f t="shared" si="4"/>
        <x:v>1220.3199999999997</x:v>
      </x:c>
      <x:c r="I75" s="29">
        <x:f t="shared" si="5"/>
        <x:v>0.22031999999999963</x:v>
      </x:c>
    </x:row>
    <x:row r="76">
      <x:c r="A76" s="21" t="n">
        <x:f>'Data Audit'!A45</x:f>
        <x:v>45888</x:v>
      </x:c>
      <x:c r="B76" s="22" t="n">
        <x:f>'Data Audit'!G45</x:f>
        <x:v>5.59</x:v>
      </x:c>
      <x:c r="C76" s="22">
        <x:f t="shared" si="0"/>
        <x:v>0</x:v>
      </x:c>
      <x:c r="D76" s="31">
        <x:f t="shared" si="1"/>
        <x:v>216</x:v>
      </x:c>
      <x:c r="E76" s="28">
        <x:f t="shared" si="2"/>
        <x:v>4.2399999999998954</x:v>
      </x:c>
      <x:c r="F76" s="24">
        <x:f t="shared" si="3"/>
        <x:v>1207.44</x:v>
      </x:c>
      <x:c r="G76" s="28">
        <x:f t="shared" si="6"/>
        <x:v>0</x:v>
      </x:c>
      <x:c r="H76" s="24">
        <x:f t="shared" si="4"/>
        <x:v>1211.6799999999998</x:v>
      </x:c>
      <x:c r="I76" s="29">
        <x:f t="shared" si="5"/>
        <x:v>0.21167999999999987</x:v>
      </x:c>
    </x:row>
    <x:row r="77">
      <x:c r="A77" s="21" t="n">
        <x:f>'Data Audit'!A46</x:f>
        <x:v>45889</x:v>
      </x:c>
      <x:c r="B77" s="22" t="n">
        <x:f>'Data Audit'!G46</x:f>
        <x:v>5.59</x:v>
      </x:c>
      <x:c r="C77" s="22">
        <x:f t="shared" si="0"/>
        <x:v>0</x:v>
      </x:c>
      <x:c r="D77" s="31">
        <x:f t="shared" si="1"/>
        <x:v>216</x:v>
      </x:c>
      <x:c r="E77" s="28">
        <x:f t="shared" si="2"/>
        <x:v>4.2399999999998954</x:v>
      </x:c>
      <x:c r="F77" s="24">
        <x:f t="shared" si="3"/>
        <x:v>1207.44</x:v>
      </x:c>
      <x:c r="G77" s="28">
        <x:f t="shared" si="6"/>
        <x:v>0</x:v>
      </x:c>
      <x:c r="H77" s="24">
        <x:f t="shared" si="4"/>
        <x:v>1211.6799999999998</x:v>
      </x:c>
      <x:c r="I77" s="29">
        <x:f t="shared" si="5"/>
        <x:v>0.21167999999999987</x:v>
      </x:c>
    </x:row>
    <x:row r="78">
      <x:c r="A78" s="21" t="n">
        <x:f>'Data Audit'!A47</x:f>
        <x:v>45890</x:v>
      </x:c>
      <x:c r="B78" s="22" t="n">
        <x:f>'Data Audit'!G47</x:f>
        <x:v>4.5</x:v>
      </x:c>
      <x:c r="C78" s="22">
        <x:f t="shared" si="0"/>
        <x:v>0</x:v>
      </x:c>
      <x:c r="D78" s="31">
        <x:f t="shared" si="1"/>
        <x:v>216</x:v>
      </x:c>
      <x:c r="E78" s="28">
        <x:f t="shared" si="2"/>
        <x:v>4.2399999999998954</x:v>
      </x:c>
      <x:c r="F78" s="24">
        <x:f t="shared" si="3"/>
        <x:v>972</x:v>
      </x:c>
      <x:c r="G78" s="28">
        <x:f t="shared" si="6"/>
        <x:v>0</x:v>
      </x:c>
      <x:c r="H78" s="24">
        <x:f t="shared" si="4"/>
        <x:v>976.2399999999999</x:v>
      </x:c>
      <x:c r="I78" s="29">
        <x:f t="shared" si="5"/>
        <x:v>-2.3760000000000114E-2</x:v>
      </x:c>
    </x:row>
    <x:row r="79">
      <x:c r="A79" s="21" t="n">
        <x:f>'Data Audit'!A48</x:f>
        <x:v>45891</x:v>
      </x:c>
      <x:c r="B79" s="22" t="n">
        <x:f>'Data Audit'!G48</x:f>
        <x:v>4.59</x:v>
      </x:c>
      <x:c r="C79" s="22">
        <x:f t="shared" si="0"/>
        <x:v>0</x:v>
      </x:c>
      <x:c r="D79" s="31">
        <x:f t="shared" si="1"/>
        <x:v>216</x:v>
      </x:c>
      <x:c r="E79" s="28">
        <x:f t="shared" si="2"/>
        <x:v>4.2399999999998954</x:v>
      </x:c>
      <x:c r="F79" s="24">
        <x:f t="shared" si="3"/>
        <x:v>991.43999999999994</x:v>
      </x:c>
      <x:c r="G79" s="28">
        <x:f t="shared" si="6"/>
        <x:v>0</x:v>
      </x:c>
      <x:c r="H79" s="24">
        <x:f t="shared" si="4"/>
        <x:v>995.67999999999984</x:v>
      </x:c>
      <x:c r="I79" s="29">
        <x:f t="shared" si="5"/>
        <x:v>-4.3200000000002126E-3</x:v>
      </x:c>
    </x:row>
    <x:row r="80">
      <x:c r="A80" s="21" t="n">
        <x:f>'Data Audit'!A49</x:f>
        <x:v>45894</x:v>
      </x:c>
      <x:c r="B80" s="22" t="n">
        <x:f>'Data Audit'!G49</x:f>
        <x:v>4.74</x:v>
      </x:c>
      <x:c r="C80" s="22">
        <x:f t="shared" si="0"/>
        <x:v>0</x:v>
      </x:c>
      <x:c r="D80" s="31">
        <x:f t="shared" si="1"/>
        <x:v>216</x:v>
      </x:c>
      <x:c r="E80" s="28">
        <x:f t="shared" si="2"/>
        <x:v>4.2399999999998954</x:v>
      </x:c>
      <x:c r="F80" s="24">
        <x:f t="shared" si="3"/>
        <x:v>1023.84</x:v>
      </x:c>
      <x:c r="G80" s="28">
        <x:f t="shared" si="6"/>
        <x:v>0</x:v>
      </x:c>
      <x:c r="H80" s="24">
        <x:f t="shared" si="4"/>
        <x:v>1028.08</x:v>
      </x:c>
      <x:c r="I80" s="29">
        <x:f t="shared" si="5"/>
        <x:v>2.8079999999999883E-2</x:v>
      </x:c>
    </x:row>
    <x:row r="81">
      <x:c r="A81" s="21" t="n">
        <x:f>'Data Audit'!A50</x:f>
        <x:v>45895</x:v>
      </x:c>
      <x:c r="B81" s="22" t="n">
        <x:f>'Data Audit'!G50</x:f>
        <x:v>4.78</x:v>
      </x:c>
      <x:c r="C81" s="22">
        <x:f t="shared" si="0"/>
        <x:v>0</x:v>
      </x:c>
      <x:c r="D81" s="31">
        <x:f t="shared" si="1"/>
        <x:v>216</x:v>
      </x:c>
      <x:c r="E81" s="28">
        <x:f t="shared" si="2"/>
        <x:v>4.2399999999998954</x:v>
      </x:c>
      <x:c r="F81" s="24">
        <x:f t="shared" si="3"/>
        <x:v>1032.48</x:v>
      </x:c>
      <x:c r="G81" s="28">
        <x:f t="shared" si="6"/>
        <x:v>0</x:v>
      </x:c>
      <x:c r="H81" s="24">
        <x:f t="shared" si="4"/>
        <x:v>1036.7199999999998</x:v>
      </x:c>
      <x:c r="I81" s="29">
        <x:f t="shared" si="5"/>
        <x:v>3.6719999999999864E-2</x:v>
      </x:c>
    </x:row>
    <x:row r="82">
      <x:c r="A82" s="21" t="n">
        <x:f>'Data Audit'!A51</x:f>
        <x:v>45896</x:v>
      </x:c>
      <x:c r="B82" s="22" t="n">
        <x:f>'Data Audit'!G51</x:f>
        <x:v>4.76</x:v>
      </x:c>
      <x:c r="C82" s="22">
        <x:f t="shared" si="0"/>
        <x:v>0</x:v>
      </x:c>
      <x:c r="D82" s="31">
        <x:f t="shared" si="1"/>
        <x:v>216</x:v>
      </x:c>
      <x:c r="E82" s="28">
        <x:f t="shared" si="2"/>
        <x:v>4.2399999999998954</x:v>
      </x:c>
      <x:c r="F82" s="24">
        <x:f t="shared" si="3"/>
        <x:v>1028.1599999999999</x:v>
      </x:c>
      <x:c r="G82" s="28">
        <x:f t="shared" si="6"/>
        <x:v>0</x:v>
      </x:c>
      <x:c r="H82" s="24">
        <x:f t="shared" si="4"/>
        <x:v>1032.3999999999996</x:v>
      </x:c>
      <x:c r="I82" s="29">
        <x:f t="shared" si="5"/>
        <x:v>3.239999999999954E-2</x:v>
      </x:c>
    </x:row>
    <x:row r="83">
      <x:c r="A83" s="21" t="n">
        <x:f>'Data Audit'!A52</x:f>
        <x:v>45897</x:v>
      </x:c>
      <x:c r="B83" s="22" t="n">
        <x:f>'Data Audit'!G52</x:f>
        <x:v>4.56</x:v>
      </x:c>
      <x:c r="C83" s="22">
        <x:f t="shared" si="0"/>
        <x:v>0.19500000000000001</x:v>
      </x:c>
      <x:c r="D83" s="31">
        <x:f t="shared" si="1"/>
        <x:v>216</x:v>
      </x:c>
      <x:c r="E83" s="28">
        <x:f t="shared" si="2"/>
        <x:v>4.2399999999998954</x:v>
      </x:c>
      <x:c r="F83" s="24">
        <x:f t="shared" si="3"/>
        <x:v>984.95999999999992</x:v>
      </x:c>
      <x:c r="G83" s="28">
        <x:f t="shared" si="6"/>
        <x:v>42.120000000000005</x:v>
      </x:c>
      <x:c r="H83" s="24">
        <x:f t="shared" si="4"/>
        <x:v>1031.3199999999997</x:v>
      </x:c>
      <x:c r="I83" s="29">
        <x:f t="shared" si="5"/>
        <x:v>3.1319999999999792E-2</x:v>
      </x:c>
    </x:row>
    <x:row r="84">
      <x:c r="A84" s="21" t="n">
        <x:f>'Data Audit'!A53</x:f>
        <x:v>45898</x:v>
      </x:c>
      <x:c r="B84" s="22" t="n">
        <x:f>'Data Audit'!G53</x:f>
        <x:v>4.57</x:v>
      </x:c>
      <x:c r="C84" s="22">
        <x:f t="shared" si="0"/>
        <x:v>0</x:v>
      </x:c>
      <x:c r="D84" s="31">
        <x:f t="shared" si="1"/>
        <x:v>216</x:v>
      </x:c>
      <x:c r="E84" s="28">
        <x:f t="shared" si="2"/>
        <x:v>4.2399999999998954</x:v>
      </x:c>
      <x:c r="F84" s="24">
        <x:f t="shared" si="3"/>
        <x:v>987.12000000000012</x:v>
      </x:c>
      <x:c r="G84" s="28">
        <x:f t="shared" si="6"/>
        <x:v>42.120000000000005</x:v>
      </x:c>
      <x:c r="H84" s="24">
        <x:f t="shared" si="4"/>
        <x:v>1033.48</x:v>
      </x:c>
      <x:c r="I84" s="29">
        <x:f t="shared" si="5"/>
        <x:v>3.3479999999999954E-2</x:v>
      </x:c>
    </x:row>
    <x:row r="85">
      <x:c r="A85" s="21" t="n">
        <x:f>'Data Audit'!A54</x:f>
        <x:v>45901</x:v>
      </x:c>
      <x:c r="B85" s="22" t="n">
        <x:f>'Data Audit'!G54</x:f>
        <x:v>4.46</x:v>
      </x:c>
      <x:c r="C85" s="22">
        <x:f t="shared" si="0"/>
        <x:v>0</x:v>
      </x:c>
      <x:c r="D85" s="31">
        <x:f t="shared" si="1"/>
        <x:v>216</x:v>
      </x:c>
      <x:c r="E85" s="28">
        <x:f t="shared" si="2"/>
        <x:v>4.2399999999998954</x:v>
      </x:c>
      <x:c r="F85" s="24">
        <x:f t="shared" si="3"/>
        <x:v>963.36</x:v>
      </x:c>
      <x:c r="G85" s="28">
        <x:f t="shared" si="6"/>
        <x:v>42.120000000000005</x:v>
      </x:c>
      <x:c r="H85" s="24">
        <x:f t="shared" si="4"/>
        <x:v>1009.7199999999999</x:v>
      </x:c>
      <x:c r="I85" s="29">
        <x:f t="shared" si="5"/>
        <x:v>9.7199999999999509E-3</x:v>
      </x:c>
    </x:row>
    <x:row r="86">
      <x:c r="A86" s="21" t="n">
        <x:f>'Data Audit'!A55</x:f>
        <x:v>45902</x:v>
      </x:c>
      <x:c r="B86" s="22" t="n">
        <x:f>'Data Audit'!G55</x:f>
        <x:v>4.38</x:v>
      </x:c>
      <x:c r="C86" s="22">
        <x:f t="shared" si="0"/>
        <x:v>0</x:v>
      </x:c>
      <x:c r="D86" s="31">
        <x:f t="shared" si="1"/>
        <x:v>216</x:v>
      </x:c>
      <x:c r="E86" s="28">
        <x:f t="shared" si="2"/>
        <x:v>4.2399999999998954</x:v>
      </x:c>
      <x:c r="F86" s="24">
        <x:f t="shared" si="3"/>
        <x:v>946.07999999999993</x:v>
      </x:c>
      <x:c r="G86" s="28">
        <x:f t="shared" si="6"/>
        <x:v>42.120000000000005</x:v>
      </x:c>
      <x:c r="H86" s="24">
        <x:f t="shared" si="4"/>
        <x:v>992.43999999999983</x:v>
      </x:c>
      <x:c r="I86" s="29">
        <x:f t="shared" si="5"/>
        <x:v>-7.5600000000001222E-3</x:v>
      </x:c>
    </x:row>
    <x:row r="87">
      <x:c r="A87" s="21" t="n">
        <x:f>'Data Audit'!A56</x:f>
        <x:v>45903</x:v>
      </x:c>
      <x:c r="B87" s="22" t="n">
        <x:f>'Data Audit'!G56</x:f>
        <x:v>4.38</x:v>
      </x:c>
      <x:c r="C87" s="22">
        <x:f t="shared" si="0"/>
        <x:v>0</x:v>
      </x:c>
      <x:c r="D87" s="31">
        <x:f t="shared" si="1"/>
        <x:v>216</x:v>
      </x:c>
      <x:c r="E87" s="28">
        <x:f t="shared" si="2"/>
        <x:v>4.2399999999998954</x:v>
      </x:c>
      <x:c r="F87" s="24">
        <x:f t="shared" si="3"/>
        <x:v>946.07999999999993</x:v>
      </x:c>
      <x:c r="G87" s="28">
        <x:f t="shared" si="6"/>
        <x:v>42.120000000000005</x:v>
      </x:c>
      <x:c r="H87" s="24">
        <x:f t="shared" si="4"/>
        <x:v>992.43999999999983</x:v>
      </x:c>
      <x:c r="I87" s="29">
        <x:f t="shared" si="5"/>
        <x:v>-7.5600000000001222E-3</x:v>
      </x:c>
    </x:row>
    <x:row r="88">
      <x:c r="A88" s="21" t="n">
        <x:f>'Data Audit'!A57</x:f>
        <x:v>45904</x:v>
      </x:c>
      <x:c r="B88" s="22" t="n">
        <x:f>'Data Audit'!G57</x:f>
        <x:v>4.39</x:v>
      </x:c>
      <x:c r="C88" s="22">
        <x:f t="shared" si="0"/>
        <x:v>0</x:v>
      </x:c>
      <x:c r="D88" s="31">
        <x:f t="shared" si="1"/>
        <x:v>216</x:v>
      </x:c>
      <x:c r="E88" s="28">
        <x:f t="shared" si="2"/>
        <x:v>4.2399999999998954</x:v>
      </x:c>
      <x:c r="F88" s="24">
        <x:f t="shared" si="3"/>
        <x:v>948.2399999999999</x:v>
      </x:c>
      <x:c r="G88" s="28">
        <x:f t="shared" si="6"/>
        <x:v>42.120000000000005</x:v>
      </x:c>
      <x:c r="H88" s="24">
        <x:f t="shared" si="4"/>
        <x:v>994.5999999999998</x:v>
      </x:c>
      <x:c r="I88" s="29">
        <x:f t="shared" si="5"/>
        <x:v>-5.4000000000001824E-3</x:v>
      </x:c>
    </x:row>
    <x:row r="89">
      <x:c r="A89" s="21" t="n">
        <x:f>'Data Audit'!A58</x:f>
        <x:v>45905</x:v>
      </x:c>
      <x:c r="B89" s="22" t="n">
        <x:f>'Data Audit'!G58</x:f>
        <x:v>4.41</x:v>
      </x:c>
      <x:c r="C89" s="22">
        <x:f t="shared" si="0"/>
        <x:v>0</x:v>
      </x:c>
      <x:c r="D89" s="31">
        <x:f t="shared" si="1"/>
        <x:v>216</x:v>
      </x:c>
      <x:c r="E89" s="28">
        <x:f t="shared" si="2"/>
        <x:v>4.2399999999998954</x:v>
      </x:c>
      <x:c r="F89" s="24">
        <x:f t="shared" si="3"/>
        <x:v>952.56000000000006</x:v>
      </x:c>
      <x:c r="G89" s="28">
        <x:f t="shared" si="6"/>
        <x:v>42.120000000000005</x:v>
      </x:c>
      <x:c r="H89" s="24">
        <x:f t="shared" si="4"/>
        <x:v>998.92</x:v>
      </x:c>
      <x:c r="I89" s="29">
        <x:f t="shared" si="5"/>
        <x:v>-1.0800000000000809E-3</x:v>
      </x:c>
    </x:row>
    <x:row r="90">
      <x:c r="A90" s="21" t="n">
        <x:f>'Data Audit'!A59</x:f>
        <x:v>45908</x:v>
      </x:c>
      <x:c r="B90" s="22" t="n">
        <x:f>'Data Audit'!G59</x:f>
        <x:v>4.38</x:v>
      </x:c>
      <x:c r="C90" s="22">
        <x:f t="shared" si="0"/>
        <x:v>0</x:v>
      </x:c>
      <x:c r="D90" s="31">
        <x:f t="shared" si="1"/>
        <x:v>216</x:v>
      </x:c>
      <x:c r="E90" s="28">
        <x:f t="shared" si="2"/>
        <x:v>4.2399999999998954</x:v>
      </x:c>
      <x:c r="F90" s="24">
        <x:f t="shared" si="3"/>
        <x:v>946.07999999999993</x:v>
      </x:c>
      <x:c r="G90" s="28">
        <x:f t="shared" si="6"/>
        <x:v>42.120000000000005</x:v>
      </x:c>
      <x:c r="H90" s="24">
        <x:f t="shared" si="4"/>
        <x:v>992.43999999999983</x:v>
      </x:c>
      <x:c r="I90" s="29">
        <x:f t="shared" si="5"/>
        <x:v>-7.5600000000001222E-3</x:v>
      </x:c>
    </x:row>
    <x:row r="91">
      <x:c r="A91" s="21" t="n">
        <x:f>'Data Audit'!A60</x:f>
        <x:v>45909</x:v>
      </x:c>
      <x:c r="B91" s="22" t="n">
        <x:f>'Data Audit'!G60</x:f>
        <x:v>4.24</x:v>
      </x:c>
      <x:c r="C91" s="22">
        <x:f t="shared" si="0"/>
        <x:v>0</x:v>
      </x:c>
      <x:c r="D91" s="31">
        <x:f t="shared" si="1"/>
        <x:v>216</x:v>
      </x:c>
      <x:c r="E91" s="28">
        <x:f t="shared" si="2"/>
        <x:v>4.2399999999998954</x:v>
      </x:c>
      <x:c r="F91" s="24">
        <x:f t="shared" si="3"/>
        <x:v>915.84</x:v>
      </x:c>
      <x:c r="G91" s="28">
        <x:f t="shared" si="6"/>
        <x:v>42.120000000000005</x:v>
      </x:c>
      <x:c r="H91" s="24">
        <x:f t="shared" si="4"/>
        <x:v>962.19999999999993</x:v>
      </x:c>
      <x:c r="I91" s="29">
        <x:f t="shared" si="5"/>
        <x:v>-3.7800000000000056E-2</x:v>
      </x:c>
    </x:row>
    <x:row r="92">
      <x:c r="A92" s="21" t="n">
        <x:f>'Data Audit'!A61</x:f>
        <x:v>45910</x:v>
      </x:c>
      <x:c r="B92" s="22" t="n">
        <x:f>'Data Audit'!G61</x:f>
        <x:v>4.18</x:v>
      </x:c>
      <x:c r="C92" s="22">
        <x:f t="shared" si="0"/>
        <x:v>0</x:v>
      </x:c>
      <x:c r="D92" s="31">
        <x:f t="shared" si="1"/>
        <x:v>216</x:v>
      </x:c>
      <x:c r="E92" s="28">
        <x:f t="shared" si="2"/>
        <x:v>4.2399999999998954</x:v>
      </x:c>
      <x:c r="F92" s="24">
        <x:f t="shared" si="3"/>
        <x:v>902.87999999999988</x:v>
      </x:c>
      <x:c r="G92" s="28">
        <x:f t="shared" si="6"/>
        <x:v>42.120000000000005</x:v>
      </x:c>
      <x:c r="H92" s="24">
        <x:f t="shared" si="4"/>
        <x:v>949.23999999999978</x:v>
      </x:c>
      <x:c r="I92" s="29">
        <x:f t="shared" si="5"/>
        <x:v>-5.0760000000000249E-2</x:v>
      </x:c>
    </x:row>
    <x:row r="93">
      <x:c r="A93" s="21" t="n">
        <x:f>'Data Audit'!A62</x:f>
        <x:v>45911</x:v>
      </x:c>
      <x:c r="B93" s="22" t="n">
        <x:f>'Data Audit'!G62</x:f>
        <x:v>4.05</x:v>
      </x:c>
      <x:c r="C93" s="22">
        <x:f t="shared" si="0"/>
        <x:v>0</x:v>
      </x:c>
      <x:c r="D93" s="31">
        <x:f t="shared" si="1"/>
        <x:v>216</x:v>
      </x:c>
      <x:c r="E93" s="28">
        <x:f t="shared" si="2"/>
        <x:v>4.2399999999998954</x:v>
      </x:c>
      <x:c r="F93" s="24">
        <x:f t="shared" si="3"/>
        <x:v>874.8</x:v>
      </x:c>
      <x:c r="G93" s="28">
        <x:f t="shared" si="6"/>
        <x:v>42.120000000000005</x:v>
      </x:c>
      <x:c r="H93" s="24">
        <x:f t="shared" si="4"/>
        <x:v>921.15999999999985</x:v>
      </x:c>
      <x:c r="I93" s="29">
        <x:f t="shared" si="5"/>
        <x:v>-7.8840000000000132E-2</x:v>
      </x:c>
    </x:row>
    <x:row r="94">
      <x:c r="A94" s="21" t="n">
        <x:f>'Data Audit'!A63</x:f>
        <x:v>45912</x:v>
      </x:c>
      <x:c r="B94" s="22" t="n">
        <x:f>'Data Audit'!G63</x:f>
        <x:v>4.01</x:v>
      </x:c>
      <x:c r="C94" s="22">
        <x:f t="shared" si="0"/>
        <x:v>0</x:v>
      </x:c>
      <x:c r="D94" s="31">
        <x:f t="shared" si="1"/>
        <x:v>216</x:v>
      </x:c>
      <x:c r="E94" s="28">
        <x:f t="shared" si="2"/>
        <x:v>4.2399999999998954</x:v>
      </x:c>
      <x:c r="F94" s="24">
        <x:f t="shared" si="3"/>
        <x:v>866.16</x:v>
      </x:c>
      <x:c r="G94" s="28">
        <x:f t="shared" si="6"/>
        <x:v>42.120000000000005</x:v>
      </x:c>
      <x:c r="H94" s="24">
        <x:f t="shared" si="4"/>
        <x:v>912.51999999999987</x:v>
      </x:c>
      <x:c r="I94" s="29">
        <x:f t="shared" si="5"/>
        <x:v>-8.7480000000000113E-2</x:v>
      </x:c>
    </x:row>
    <x:row r="95">
      <x:c r="A95" s="21" t="n">
        <x:f>'Data Audit'!A64</x:f>
        <x:v>45915</x:v>
      </x:c>
      <x:c r="B95" s="22" t="n">
        <x:f>'Data Audit'!G64</x:f>
        <x:v>3.99</x:v>
      </x:c>
      <x:c r="C95" s="22">
        <x:f t="shared" si="0"/>
        <x:v>0</x:v>
      </x:c>
      <x:c r="D95" s="31">
        <x:f t="shared" si="1"/>
        <x:v>216</x:v>
      </x:c>
      <x:c r="E95" s="28">
        <x:f t="shared" si="2"/>
        <x:v>4.2399999999998954</x:v>
      </x:c>
      <x:c r="F95" s="24">
        <x:f t="shared" si="3"/>
        <x:v>861.84</x:v>
      </x:c>
      <x:c r="G95" s="28">
        <x:f t="shared" si="6"/>
        <x:v>42.120000000000005</x:v>
      </x:c>
      <x:c r="H95" s="24">
        <x:f t="shared" si="4"/>
        <x:v>908.19999999999993</x:v>
      </x:c>
      <x:c r="I95" s="29">
        <x:f t="shared" si="5"/>
        <x:v>-9.1800000000000104E-2</x:v>
      </x:c>
    </x:row>
    <x:row r="96">
      <x:c r="A96" s="21" t="n">
        <x:f>'Data Audit'!A65</x:f>
        <x:v>45916</x:v>
      </x:c>
      <x:c r="B96" s="22" t="n">
        <x:f>'Data Audit'!G65</x:f>
        <x:v>3.94</x:v>
      </x:c>
      <x:c r="C96" s="22">
        <x:f t="shared" si="0"/>
        <x:v>0</x:v>
      </x:c>
      <x:c r="D96" s="31">
        <x:f t="shared" si="1"/>
        <x:v>216</x:v>
      </x:c>
      <x:c r="E96" s="28">
        <x:f t="shared" si="2"/>
        <x:v>4.2399999999998954</x:v>
      </x:c>
      <x:c r="F96" s="24">
        <x:f t="shared" si="3"/>
        <x:v>851.04</x:v>
      </x:c>
      <x:c r="G96" s="28">
        <x:f t="shared" si="6"/>
        <x:v>42.120000000000005</x:v>
      </x:c>
      <x:c r="H96" s="24">
        <x:f t="shared" si="4"/>
        <x:v>897.39999999999986</x:v>
      </x:c>
      <x:c r="I96" s="29">
        <x:f t="shared" si="5"/>
        <x:v>-0.10260000000000014</x:v>
      </x:c>
    </x:row>
    <x:row r="97">
      <x:c r="A97" s="21" t="n">
        <x:f>'Data Audit'!A66</x:f>
        <x:v>45917</x:v>
      </x:c>
      <x:c r="B97" s="22" t="n">
        <x:f>'Data Audit'!G66</x:f>
        <x:v>3.92</x:v>
      </x:c>
      <x:c r="C97" s="22">
        <x:f t="shared" si="0"/>
        <x:v>0</x:v>
      </x:c>
      <x:c r="D97" s="31">
        <x:f t="shared" si="1"/>
        <x:v>216</x:v>
      </x:c>
      <x:c r="E97" s="28">
        <x:f t="shared" si="2"/>
        <x:v>4.2399999999998954</x:v>
      </x:c>
      <x:c r="F97" s="24">
        <x:f t="shared" si="3"/>
        <x:v>846.72</x:v>
      </x:c>
      <x:c r="G97" s="28">
        <x:f t="shared" si="6"/>
        <x:v>42.120000000000005</x:v>
      </x:c>
      <x:c r="H97" s="24">
        <x:f t="shared" si="4"/>
        <x:v>893.07999999999993</x:v>
      </x:c>
      <x:c r="I97" s="29">
        <x:f t="shared" si="5"/>
        <x:v>-0.10692000000000013</x:v>
      </x:c>
    </x:row>
    <x:row r="98">
      <x:c r="A98" s="21" t="n">
        <x:f>'Data Audit'!A67</x:f>
        <x:v>45918</x:v>
      </x:c>
      <x:c r="B98" s="22" t="n">
        <x:f>'Data Audit'!G67</x:f>
        <x:v>3.88</x:v>
      </x:c>
      <x:c r="C98" s="22">
        <x:f t="shared" si="0"/>
        <x:v>0</x:v>
      </x:c>
      <x:c r="D98" s="31">
        <x:f t="shared" si="1"/>
        <x:v>216</x:v>
      </x:c>
      <x:c r="E98" s="28">
        <x:f t="shared" si="2"/>
        <x:v>4.2399999999998954</x:v>
      </x:c>
      <x:c r="F98" s="24">
        <x:f t="shared" si="3"/>
        <x:v>838.07999999999993</x:v>
      </x:c>
      <x:c r="G98" s="28">
        <x:f t="shared" si="6"/>
        <x:v>42.120000000000005</x:v>
      </x:c>
      <x:c r="H98" s="24">
        <x:f t="shared" si="4"/>
        <x:v>884.43999999999983</x:v>
      </x:c>
      <x:c r="I98" s="29">
        <x:f t="shared" si="5"/>
        <x:v>-0.11556000000000022</x:v>
      </x:c>
    </x:row>
    <x:row r="99">
      <x:c r="A99" s="21" t="n">
        <x:f>'Data Audit'!A68</x:f>
        <x:v>45919</x:v>
      </x:c>
      <x:c r="B99" s="22" t="n">
        <x:f>'Data Audit'!G68</x:f>
        <x:v>3.85</x:v>
      </x:c>
      <x:c r="C99" s="22">
        <x:f t="shared" si="0"/>
        <x:v>0</x:v>
      </x:c>
      <x:c r="D99" s="31">
        <x:f t="shared" si="1"/>
        <x:v>216</x:v>
      </x:c>
      <x:c r="E99" s="28">
        <x:f t="shared" si="2"/>
        <x:v>4.2399999999998954</x:v>
      </x:c>
      <x:c r="F99" s="24">
        <x:f t="shared" si="3"/>
        <x:v>831.6</x:v>
      </x:c>
      <x:c r="G99" s="28">
        <x:f t="shared" si="6"/>
        <x:v>42.120000000000005</x:v>
      </x:c>
      <x:c r="H99" s="24">
        <x:f t="shared" si="4"/>
        <x:v>877.95999999999992</x:v>
      </x:c>
      <x:c r="I99" s="29">
        <x:f t="shared" si="5"/>
        <x:v>-0.12204000000000004</x:v>
      </x:c>
    </x:row>
    <x:row r="100">
      <x:c r="A100" s="21" t="n">
        <x:f>'Data Audit'!A69</x:f>
        <x:v>45922</x:v>
      </x:c>
      <x:c r="B100" s="22" t="n">
        <x:f>'Data Audit'!G69</x:f>
        <x:v>3.79</x:v>
      </x:c>
      <x:c r="C100" s="22">
        <x:f t="shared" si="0"/>
        <x:v>0</x:v>
      </x:c>
      <x:c r="D100" s="31">
        <x:f t="shared" si="1"/>
        <x:v>216</x:v>
      </x:c>
      <x:c r="E100" s="28">
        <x:f t="shared" si="2"/>
        <x:v>4.2399999999998954</x:v>
      </x:c>
      <x:c r="F100" s="24">
        <x:f t="shared" si="3"/>
        <x:v>818.64</x:v>
      </x:c>
      <x:c r="G100" s="28">
        <x:f t="shared" si="6"/>
        <x:v>42.120000000000005</x:v>
      </x:c>
      <x:c r="H100" s="24">
        <x:f t="shared" si="4"/>
        <x:v>864.99999999999989</x:v>
      </x:c>
      <x:c r="I100" s="29">
        <x:f t="shared" si="5"/>
        <x:v>-0.13500000000000012</x:v>
      </x:c>
    </x:row>
    <x:row r="101">
      <x:c r="A101" s="21" t="n">
        <x:f>'Data Audit'!A70</x:f>
        <x:v>45923</x:v>
      </x:c>
      <x:c r="B101" s="22" t="n">
        <x:f>'Data Audit'!G70</x:f>
        <x:v>3.73</x:v>
      </x:c>
      <x:c r="C101" s="22">
        <x:f t="shared" si="0"/>
        <x:v>0</x:v>
      </x:c>
      <x:c r="D101" s="31">
        <x:f t="shared" si="1"/>
        <x:v>216</x:v>
      </x:c>
      <x:c r="E101" s="28">
        <x:f t="shared" si="2"/>
        <x:v>4.2399999999998954</x:v>
      </x:c>
      <x:c r="F101" s="24">
        <x:f t="shared" si="3"/>
        <x:v>805.68</x:v>
      </x:c>
      <x:c r="G101" s="28">
        <x:f t="shared" si="6"/>
        <x:v>42.120000000000005</x:v>
      </x:c>
      <x:c r="H101" s="24">
        <x:f t="shared" si="4"/>
        <x:v>852.03999999999985</x:v>
      </x:c>
      <x:c r="I101" s="29">
        <x:f t="shared" si="5"/>
        <x:v>-0.1479600000000002</x:v>
      </x:c>
    </x:row>
    <x:row r="102">
      <x:c r="A102" s="21" t="n">
        <x:f>'Data Audit'!A71</x:f>
        <x:v>45924</x:v>
      </x:c>
      <x:c r="B102" s="22" t="n">
        <x:f>'Data Audit'!G71</x:f>
        <x:v>3.71</x:v>
      </x:c>
      <x:c r="C102" s="22">
        <x:f t="shared" si="0"/>
        <x:v>0</x:v>
      </x:c>
      <x:c r="D102" s="31">
        <x:f t="shared" si="1"/>
        <x:v>216</x:v>
      </x:c>
      <x:c r="E102" s="28">
        <x:f t="shared" si="2"/>
        <x:v>4.2399999999998954</x:v>
      </x:c>
      <x:c r="F102" s="24">
        <x:f t="shared" si="3"/>
        <x:v>801.36</x:v>
      </x:c>
      <x:c r="G102" s="28">
        <x:f t="shared" si="6"/>
        <x:v>42.120000000000005</x:v>
      </x:c>
      <x:c r="H102" s="24">
        <x:f t="shared" si="4"/>
        <x:v>847.71999999999991</x:v>
      </x:c>
      <x:c r="I102" s="29">
        <x:f t="shared" si="5"/>
        <x:v>-0.15228000000000008</x:v>
      </x:c>
    </x:row>
    <x:row r="103">
      <x:c r="A103" s="21" t="n">
        <x:f>'Data Audit'!A72</x:f>
        <x:v>45925</x:v>
      </x:c>
      <x:c r="B103" s="22" t="n">
        <x:f>'Data Audit'!G72</x:f>
        <x:v>3.66</x:v>
      </x:c>
      <x:c r="C103" s="22">
        <x:f t="shared" si="0"/>
        <x:v>0</x:v>
      </x:c>
      <x:c r="D103" s="31">
        <x:f t="shared" si="1"/>
        <x:v>216</x:v>
      </x:c>
      <x:c r="E103" s="28">
        <x:f t="shared" si="2"/>
        <x:v>4.2399999999998954</x:v>
      </x:c>
      <x:c r="F103" s="24">
        <x:f t="shared" si="3"/>
        <x:v>790.56000000000006</x:v>
      </x:c>
      <x:c r="G103" s="28">
        <x:f t="shared" si="6"/>
        <x:v>42.120000000000005</x:v>
      </x:c>
      <x:c r="H103" s="24">
        <x:f t="shared" si="4"/>
        <x:v>836.92</x:v>
      </x:c>
      <x:c r="I103" s="29">
        <x:f t="shared" si="5"/>
        <x:v>-0.16308</x:v>
      </x:c>
    </x:row>
    <x:row r="104">
      <x:c r="A104" s="21" t="n">
        <x:f>'Data Audit'!A73</x:f>
        <x:v>45926</x:v>
      </x:c>
      <x:c r="B104" s="22" t="n">
        <x:f>'Data Audit'!G73</x:f>
        <x:v>3.65</x:v>
      </x:c>
      <x:c r="C104" s="22">
        <x:f t="shared" si="0"/>
        <x:v>0</x:v>
      </x:c>
      <x:c r="D104" s="31">
        <x:f t="shared" si="1"/>
        <x:v>216</x:v>
      </x:c>
      <x:c r="E104" s="28">
        <x:f t="shared" si="2"/>
        <x:v>4.2399999999998954</x:v>
      </x:c>
      <x:c r="F104" s="24">
        <x:f t="shared" si="3"/>
        <x:v>788.4</x:v>
      </x:c>
      <x:c r="G104" s="28">
        <x:f t="shared" si="6"/>
        <x:v>42.120000000000005</x:v>
      </x:c>
      <x:c r="H104" s="24">
        <x:f t="shared" si="4"/>
        <x:v>834.75999999999988</x:v>
      </x:c>
      <x:c r="I104" s="29">
        <x:f t="shared" si="5"/>
        <x:v>-0.16524000000000016</x:v>
      </x:c>
    </x:row>
    <x:row r="105">
      <x:c r="A105" s="21" t="n">
        <x:f>'Data Audit'!A74</x:f>
        <x:v>45929</x:v>
      </x:c>
      <x:c r="B105" s="22" t="n">
        <x:f>'Data Audit'!G74</x:f>
        <x:v>3.64</x:v>
      </x:c>
      <x:c r="C105" s="22" t="n">
        <x:f t="shared" ref="C105:C168" si="7">IF(A105=DATE(2025,8,28),0.195,IF(A105=DATE(2026,2,26),0.19,0))</x:f>
        <x:v>0</x:v>
      </x:c>
      <x:c r="D105" s="31" t="n">
        <x:f t="shared" ref="D105:D168" si="8">$A$5</x:f>
        <x:v>216</x:v>
      </x:c>
      <x:c r="E105" s="28" t="n">
        <x:f t="shared" ref="E105:E168" si="9">$D$5</x:f>
        <x:v>4.239999999999895</x:v>
      </x:c>
      <x:c r="F105" s="24" t="n">
        <x:f t="shared" ref="F105:F168" si="10">B105*D105</x:f>
        <x:v>786.24</x:v>
      </x:c>
      <x:c r="G105" s="28">
        <x:f t="shared" si="6"/>
        <x:v>42.120000000000005</x:v>
      </x:c>
      <x:c r="H105" s="24" t="n">
        <x:f t="shared" ref="H105:H168" si="11">E105+F105+G105</x:f>
        <x:v>832.5999999999999</x:v>
      </x:c>
      <x:c r="I105" s="29" t="n">
        <x:f t="shared" ref="I105:I168" si="12">H105/1000-1</x:f>
        <x:v>-0.1674000000000001</x:v>
      </x:c>
    </x:row>
    <x:row r="106">
      <x:c r="A106" s="21" t="n">
        <x:f>'Data Audit'!A75</x:f>
        <x:v>45930</x:v>
      </x:c>
      <x:c r="B106" s="22" t="n">
        <x:f>'Data Audit'!G75</x:f>
        <x:v>3.57</x:v>
      </x:c>
      <x:c r="C106" s="22">
        <x:f t="shared" si="7"/>
        <x:v>0</x:v>
      </x:c>
      <x:c r="D106" s="31">
        <x:f t="shared" si="8"/>
        <x:v>216</x:v>
      </x:c>
      <x:c r="E106" s="28">
        <x:f t="shared" si="9"/>
        <x:v>4.2399999999998954</x:v>
      </x:c>
      <x:c r="F106" s="24">
        <x:f t="shared" si="10"/>
        <x:v>771.12</x:v>
      </x:c>
      <x:c r="G106" s="28" t="n">
        <x:f t="shared" ref="G106:G169" si="13">G105+C106*D106</x:f>
        <x:v>42.120000000000005</x:v>
      </x:c>
      <x:c r="H106" s="24">
        <x:f t="shared" si="11"/>
        <x:v>817.4799999999999</x:v>
      </x:c>
      <x:c r="I106" s="29">
        <x:f t="shared" si="12"/>
        <x:v>-0.18252000000000013</x:v>
      </x:c>
    </x:row>
    <x:row r="107">
      <x:c r="A107" s="21" t="n">
        <x:f>'Data Audit'!A76</x:f>
        <x:v>45931</x:v>
      </x:c>
      <x:c r="B107" s="22" t="n">
        <x:f>'Data Audit'!G76</x:f>
        <x:v>3.53</x:v>
      </x:c>
      <x:c r="C107" s="22">
        <x:f t="shared" si="7"/>
        <x:v>0</x:v>
      </x:c>
      <x:c r="D107" s="31">
        <x:f t="shared" si="8"/>
        <x:v>216</x:v>
      </x:c>
      <x:c r="E107" s="28">
        <x:f t="shared" si="9"/>
        <x:v>4.2399999999998954</x:v>
      </x:c>
      <x:c r="F107" s="24">
        <x:f t="shared" si="10"/>
        <x:v>762.4799999999999</x:v>
      </x:c>
      <x:c r="G107" s="28">
        <x:f t="shared" si="13"/>
        <x:v>42.120000000000005</x:v>
      </x:c>
      <x:c r="H107" s="24">
        <x:f t="shared" si="11"/>
        <x:v>808.8399999999998</x:v>
      </x:c>
      <x:c r="I107" s="29">
        <x:f t="shared" si="12"/>
        <x:v>-0.19116000000000022</x:v>
      </x:c>
    </x:row>
    <x:row r="108">
      <x:c r="A108" s="21" t="n">
        <x:f>'Data Audit'!A77</x:f>
        <x:v>45932</x:v>
      </x:c>
      <x:c r="B108" s="22" t="n">
        <x:f>'Data Audit'!G77</x:f>
        <x:v>3.6</x:v>
      </x:c>
      <x:c r="C108" s="22">
        <x:f t="shared" si="7"/>
        <x:v>0</x:v>
      </x:c>
      <x:c r="D108" s="31">
        <x:f t="shared" si="8"/>
        <x:v>216</x:v>
      </x:c>
      <x:c r="E108" s="28">
        <x:f t="shared" si="9"/>
        <x:v>4.2399999999998954</x:v>
      </x:c>
      <x:c r="F108" s="24">
        <x:f t="shared" si="10"/>
        <x:v>777.6</x:v>
      </x:c>
      <x:c r="G108" s="28">
        <x:f t="shared" si="13"/>
        <x:v>42.120000000000005</x:v>
      </x:c>
      <x:c r="H108" s="24">
        <x:f t="shared" si="11"/>
        <x:v>823.95999999999992</x:v>
      </x:c>
      <x:c r="I108" s="29">
        <x:f t="shared" si="12"/>
        <x:v>-0.17604000000000009</x:v>
      </x:c>
    </x:row>
    <x:row r="109">
      <x:c r="A109" s="21" t="n">
        <x:f>'Data Audit'!A78</x:f>
        <x:v>45933</x:v>
      </x:c>
      <x:c r="B109" s="22" t="n">
        <x:f>'Data Audit'!G78</x:f>
        <x:v>3.64</x:v>
      </x:c>
      <x:c r="C109" s="22">
        <x:f t="shared" si="7"/>
        <x:v>0</x:v>
      </x:c>
      <x:c r="D109" s="31">
        <x:f t="shared" si="8"/>
        <x:v>216</x:v>
      </x:c>
      <x:c r="E109" s="28">
        <x:f t="shared" si="9"/>
        <x:v>4.2399999999998954</x:v>
      </x:c>
      <x:c r="F109" s="24">
        <x:f t="shared" si="10"/>
        <x:v>786.24</x:v>
      </x:c>
      <x:c r="G109" s="28">
        <x:f t="shared" si="13"/>
        <x:v>42.120000000000005</x:v>
      </x:c>
      <x:c r="H109" s="24">
        <x:f t="shared" si="11"/>
        <x:v>832.59999999999991</x:v>
      </x:c>
      <x:c r="I109" s="29">
        <x:f t="shared" si="12"/>
        <x:v>-0.1674000000000001</x:v>
      </x:c>
    </x:row>
    <x:row r="110">
      <x:c r="A110" s="21" t="n">
        <x:f>'Data Audit'!A79</x:f>
        <x:v>45936</x:v>
      </x:c>
      <x:c r="B110" s="22" t="n">
        <x:f>'Data Audit'!G79</x:f>
        <x:v>3.63</x:v>
      </x:c>
      <x:c r="C110" s="22">
        <x:f t="shared" si="7"/>
        <x:v>0</x:v>
      </x:c>
      <x:c r="D110" s="31">
        <x:f t="shared" si="8"/>
        <x:v>216</x:v>
      </x:c>
      <x:c r="E110" s="28">
        <x:f t="shared" si="9"/>
        <x:v>4.2399999999998954</x:v>
      </x:c>
      <x:c r="F110" s="24">
        <x:f t="shared" si="10"/>
        <x:v>784.07999999999993</x:v>
      </x:c>
      <x:c r="G110" s="28">
        <x:f t="shared" si="13"/>
        <x:v>42.120000000000005</x:v>
      </x:c>
      <x:c r="H110" s="24">
        <x:f t="shared" si="11"/>
        <x:v>830.43999999999983</x:v>
      </x:c>
      <x:c r="I110" s="29">
        <x:f t="shared" si="12"/>
        <x:v>-0.16956000000000016</x:v>
      </x:c>
    </x:row>
    <x:row r="111">
      <x:c r="A111" s="21" t="n">
        <x:f>'Data Audit'!A80</x:f>
        <x:v>45937</x:v>
      </x:c>
      <x:c r="B111" s="22" t="n">
        <x:f>'Data Audit'!G80</x:f>
        <x:v>3.59</x:v>
      </x:c>
      <x:c r="C111" s="22">
        <x:f t="shared" si="7"/>
        <x:v>0</x:v>
      </x:c>
      <x:c r="D111" s="31">
        <x:f t="shared" si="8"/>
        <x:v>216</x:v>
      </x:c>
      <x:c r="E111" s="28">
        <x:f t="shared" si="9"/>
        <x:v>4.2399999999998954</x:v>
      </x:c>
      <x:c r="F111" s="24">
        <x:f t="shared" si="10"/>
        <x:v>775.43999999999994</x:v>
      </x:c>
      <x:c r="G111" s="28">
        <x:f t="shared" si="13"/>
        <x:v>42.120000000000005</x:v>
      </x:c>
      <x:c r="H111" s="24">
        <x:f t="shared" si="11"/>
        <x:v>821.79999999999984</x:v>
      </x:c>
      <x:c r="I111" s="29">
        <x:f t="shared" si="12"/>
        <x:v>-0.17820000000000014</x:v>
      </x:c>
    </x:row>
    <x:row r="112">
      <x:c r="A112" s="21" t="n">
        <x:f>'Data Audit'!A81</x:f>
        <x:v>45938</x:v>
      </x:c>
      <x:c r="B112" s="22" t="n">
        <x:f>'Data Audit'!G81</x:f>
        <x:v>3.62</x:v>
      </x:c>
      <x:c r="C112" s="22">
        <x:f t="shared" si="7"/>
        <x:v>0</x:v>
      </x:c>
      <x:c r="D112" s="31">
        <x:f t="shared" si="8"/>
        <x:v>216</x:v>
      </x:c>
      <x:c r="E112" s="28">
        <x:f t="shared" si="9"/>
        <x:v>4.2399999999998954</x:v>
      </x:c>
      <x:c r="F112" s="24">
        <x:f t="shared" si="10"/>
        <x:v>781.92000000000007</x:v>
      </x:c>
      <x:c r="G112" s="28">
        <x:f t="shared" si="13"/>
        <x:v>42.120000000000005</x:v>
      </x:c>
      <x:c r="H112" s="24">
        <x:f t="shared" si="11"/>
        <x:v>828.28</x:v>
      </x:c>
      <x:c r="I112" s="29">
        <x:f t="shared" si="12"/>
        <x:v>-0.17171999999999998</x:v>
      </x:c>
    </x:row>
    <x:row r="113">
      <x:c r="A113" s="21" t="n">
        <x:f>'Data Audit'!A82</x:f>
        <x:v>45939</x:v>
      </x:c>
      <x:c r="B113" s="22" t="n">
        <x:f>'Data Audit'!G82</x:f>
        <x:v>3.59</x:v>
      </x:c>
      <x:c r="C113" s="22">
        <x:f t="shared" si="7"/>
        <x:v>0</x:v>
      </x:c>
      <x:c r="D113" s="31">
        <x:f t="shared" si="8"/>
        <x:v>216</x:v>
      </x:c>
      <x:c r="E113" s="28">
        <x:f t="shared" si="9"/>
        <x:v>4.2399999999998954</x:v>
      </x:c>
      <x:c r="F113" s="24">
        <x:f t="shared" si="10"/>
        <x:v>775.43999999999994</x:v>
      </x:c>
      <x:c r="G113" s="28">
        <x:f t="shared" si="13"/>
        <x:v>42.120000000000005</x:v>
      </x:c>
      <x:c r="H113" s="24">
        <x:f t="shared" si="11"/>
        <x:v>821.79999999999984</x:v>
      </x:c>
      <x:c r="I113" s="29">
        <x:f t="shared" si="12"/>
        <x:v>-0.17820000000000014</x:v>
      </x:c>
    </x:row>
    <x:row r="114">
      <x:c r="A114" s="21" t="n">
        <x:f>'Data Audit'!A83</x:f>
        <x:v>45940</x:v>
      </x:c>
      <x:c r="B114" s="22" t="n">
        <x:f>'Data Audit'!G83</x:f>
        <x:v>3.64</x:v>
      </x:c>
      <x:c r="C114" s="22">
        <x:f t="shared" si="7"/>
        <x:v>0</x:v>
      </x:c>
      <x:c r="D114" s="31">
        <x:f t="shared" si="8"/>
        <x:v>216</x:v>
      </x:c>
      <x:c r="E114" s="28">
        <x:f t="shared" si="9"/>
        <x:v>4.2399999999998954</x:v>
      </x:c>
      <x:c r="F114" s="24">
        <x:f t="shared" si="10"/>
        <x:v>786.24</x:v>
      </x:c>
      <x:c r="G114" s="28">
        <x:f t="shared" si="13"/>
        <x:v>42.120000000000005</x:v>
      </x:c>
      <x:c r="H114" s="24">
        <x:f t="shared" si="11"/>
        <x:v>832.59999999999991</x:v>
      </x:c>
      <x:c r="I114" s="29">
        <x:f t="shared" si="12"/>
        <x:v>-0.1674000000000001</x:v>
      </x:c>
    </x:row>
    <x:row r="115">
      <x:c r="A115" s="21" t="n">
        <x:f>'Data Audit'!A84</x:f>
        <x:v>45943</x:v>
      </x:c>
      <x:c r="B115" s="22" t="n">
        <x:f>'Data Audit'!G84</x:f>
        <x:v>3.57</x:v>
      </x:c>
      <x:c r="C115" s="22">
        <x:f t="shared" si="7"/>
        <x:v>0</x:v>
      </x:c>
      <x:c r="D115" s="31">
        <x:f t="shared" si="8"/>
        <x:v>216</x:v>
      </x:c>
      <x:c r="E115" s="28">
        <x:f t="shared" si="9"/>
        <x:v>4.2399999999998954</x:v>
      </x:c>
      <x:c r="F115" s="24">
        <x:f t="shared" si="10"/>
        <x:v>771.12</x:v>
      </x:c>
      <x:c r="G115" s="28">
        <x:f t="shared" si="13"/>
        <x:v>42.120000000000005</x:v>
      </x:c>
      <x:c r="H115" s="24">
        <x:f t="shared" si="11"/>
        <x:v>817.4799999999999</x:v>
      </x:c>
      <x:c r="I115" s="29">
        <x:f t="shared" si="12"/>
        <x:v>-0.18252000000000013</x:v>
      </x:c>
    </x:row>
    <x:row r="116">
      <x:c r="A116" s="21" t="n">
        <x:f>'Data Audit'!A85</x:f>
        <x:v>45944</x:v>
      </x:c>
      <x:c r="B116" s="22" t="n">
        <x:f>'Data Audit'!G85</x:f>
        <x:v>3.52</x:v>
      </x:c>
      <x:c r="C116" s="22">
        <x:f t="shared" si="7"/>
        <x:v>0</x:v>
      </x:c>
      <x:c r="D116" s="31">
        <x:f t="shared" si="8"/>
        <x:v>216</x:v>
      </x:c>
      <x:c r="E116" s="28">
        <x:f t="shared" si="9"/>
        <x:v>4.2399999999998954</x:v>
      </x:c>
      <x:c r="F116" s="24">
        <x:f t="shared" si="10"/>
        <x:v>760.32</x:v>
      </x:c>
      <x:c r="G116" s="28">
        <x:f t="shared" si="13"/>
        <x:v>42.120000000000005</x:v>
      </x:c>
      <x:c r="H116" s="24">
        <x:f t="shared" si="11"/>
        <x:v>806.68</x:v>
      </x:c>
      <x:c r="I116" s="29">
        <x:f t="shared" si="12"/>
        <x:v>-0.19332000000000005</x:v>
      </x:c>
    </x:row>
    <x:row r="117">
      <x:c r="A117" s="21" t="n">
        <x:f>'Data Audit'!A86</x:f>
        <x:v>45945</x:v>
      </x:c>
      <x:c r="B117" s="22" t="n">
        <x:f>'Data Audit'!G86</x:f>
        <x:v>3.55</x:v>
      </x:c>
      <x:c r="C117" s="22">
        <x:f t="shared" si="7"/>
        <x:v>0</x:v>
      </x:c>
      <x:c r="D117" s="31">
        <x:f t="shared" si="8"/>
        <x:v>216</x:v>
      </x:c>
      <x:c r="E117" s="28">
        <x:f t="shared" si="9"/>
        <x:v>4.2399999999998954</x:v>
      </x:c>
      <x:c r="F117" s="24">
        <x:f t="shared" si="10"/>
        <x:v>766.8</x:v>
      </x:c>
      <x:c r="G117" s="28">
        <x:f t="shared" si="13"/>
        <x:v>42.120000000000005</x:v>
      </x:c>
      <x:c r="H117" s="24">
        <x:f t="shared" si="11"/>
        <x:v>813.15999999999985</x:v>
      </x:c>
      <x:c r="I117" s="29">
        <x:f t="shared" si="12"/>
        <x:v>-0.18684000000000012</x:v>
      </x:c>
    </x:row>
    <x:row r="118">
      <x:c r="A118" s="21" t="n">
        <x:f>'Data Audit'!A87</x:f>
        <x:v>45946</x:v>
      </x:c>
      <x:c r="B118" s="22" t="n">
        <x:f>'Data Audit'!G87</x:f>
        <x:v>3.54</x:v>
      </x:c>
      <x:c r="C118" s="22">
        <x:f t="shared" si="7"/>
        <x:v>0</x:v>
      </x:c>
      <x:c r="D118" s="31">
        <x:f t="shared" si="8"/>
        <x:v>216</x:v>
      </x:c>
      <x:c r="E118" s="28">
        <x:f t="shared" si="9"/>
        <x:v>4.2399999999998954</x:v>
      </x:c>
      <x:c r="F118" s="24">
        <x:f t="shared" si="10"/>
        <x:v>764.64</x:v>
      </x:c>
      <x:c r="G118" s="28">
        <x:f t="shared" si="13"/>
        <x:v>42.120000000000005</x:v>
      </x:c>
      <x:c r="H118" s="24">
        <x:f t="shared" si="11"/>
        <x:v>810.99999999999989</x:v>
      </x:c>
      <x:c r="I118" s="29">
        <x:f t="shared" si="12"/>
        <x:v>-0.18900000000000017</x:v>
      </x:c>
    </x:row>
    <x:row r="119">
      <x:c r="A119" s="21" t="n">
        <x:f>'Data Audit'!A88</x:f>
        <x:v>45947</x:v>
      </x:c>
      <x:c r="B119" s="22" t="n">
        <x:f>'Data Audit'!G88</x:f>
        <x:v>3.52</x:v>
      </x:c>
      <x:c r="C119" s="22">
        <x:f t="shared" si="7"/>
        <x:v>0</x:v>
      </x:c>
      <x:c r="D119" s="31">
        <x:f t="shared" si="8"/>
        <x:v>216</x:v>
      </x:c>
      <x:c r="E119" s="28">
        <x:f t="shared" si="9"/>
        <x:v>4.2399999999998954</x:v>
      </x:c>
      <x:c r="F119" s="24">
        <x:f t="shared" si="10"/>
        <x:v>760.32</x:v>
      </x:c>
      <x:c r="G119" s="28">
        <x:f t="shared" si="13"/>
        <x:v>42.120000000000005</x:v>
      </x:c>
      <x:c r="H119" s="24">
        <x:f t="shared" si="11"/>
        <x:v>806.68</x:v>
      </x:c>
      <x:c r="I119" s="29">
        <x:f t="shared" si="12"/>
        <x:v>-0.19332000000000005</x:v>
      </x:c>
    </x:row>
    <x:row r="120">
      <x:c r="A120" s="21" t="n">
        <x:f>'Data Audit'!A89</x:f>
        <x:v>45950</x:v>
      </x:c>
      <x:c r="B120" s="22" t="n">
        <x:f>'Data Audit'!G89</x:f>
        <x:v>3.48</x:v>
      </x:c>
      <x:c r="C120" s="22">
        <x:f t="shared" si="7"/>
        <x:v>0</x:v>
      </x:c>
      <x:c r="D120" s="31">
        <x:f t="shared" si="8"/>
        <x:v>216</x:v>
      </x:c>
      <x:c r="E120" s="28">
        <x:f t="shared" si="9"/>
        <x:v>4.2399999999998954</x:v>
      </x:c>
      <x:c r="F120" s="24">
        <x:f t="shared" si="10"/>
        <x:v>751.68</x:v>
      </x:c>
      <x:c r="G120" s="28">
        <x:f t="shared" si="13"/>
        <x:v>42.120000000000005</x:v>
      </x:c>
      <x:c r="H120" s="24">
        <x:f t="shared" si="11"/>
        <x:v>798.03999999999985</x:v>
      </x:c>
      <x:c r="I120" s="29">
        <x:f t="shared" si="12"/>
        <x:v>-0.20196000000000014</x:v>
      </x:c>
    </x:row>
    <x:row r="121">
      <x:c r="A121" s="21" t="n">
        <x:f>'Data Audit'!A90</x:f>
        <x:v>45951</x:v>
      </x:c>
      <x:c r="B121" s="22" t="n">
        <x:f>'Data Audit'!G90</x:f>
        <x:v>3.52</x:v>
      </x:c>
      <x:c r="C121" s="22">
        <x:f t="shared" si="7"/>
        <x:v>0</x:v>
      </x:c>
      <x:c r="D121" s="31">
        <x:f t="shared" si="8"/>
        <x:v>216</x:v>
      </x:c>
      <x:c r="E121" s="28">
        <x:f t="shared" si="9"/>
        <x:v>4.2399999999998954</x:v>
      </x:c>
      <x:c r="F121" s="24">
        <x:f t="shared" si="10"/>
        <x:v>760.32</x:v>
      </x:c>
      <x:c r="G121" s="28">
        <x:f t="shared" si="13"/>
        <x:v>42.120000000000005</x:v>
      </x:c>
      <x:c r="H121" s="24">
        <x:f t="shared" si="11"/>
        <x:v>806.68</x:v>
      </x:c>
      <x:c r="I121" s="29">
        <x:f t="shared" si="12"/>
        <x:v>-0.19332000000000005</x:v>
      </x:c>
    </x:row>
    <x:row r="122">
      <x:c r="A122" s="21" t="n">
        <x:f>'Data Audit'!A91</x:f>
        <x:v>45952</x:v>
      </x:c>
      <x:c r="B122" s="22" t="n">
        <x:f>'Data Audit'!G91</x:f>
        <x:v>3.52</x:v>
      </x:c>
      <x:c r="C122" s="22">
        <x:f t="shared" si="7"/>
        <x:v>0</x:v>
      </x:c>
      <x:c r="D122" s="31">
        <x:f t="shared" si="8"/>
        <x:v>216</x:v>
      </x:c>
      <x:c r="E122" s="28">
        <x:f t="shared" si="9"/>
        <x:v>4.2399999999998954</x:v>
      </x:c>
      <x:c r="F122" s="24">
        <x:f t="shared" si="10"/>
        <x:v>760.32</x:v>
      </x:c>
      <x:c r="G122" s="28">
        <x:f t="shared" si="13"/>
        <x:v>42.120000000000005</x:v>
      </x:c>
      <x:c r="H122" s="24">
        <x:f t="shared" si="11"/>
        <x:v>806.68</x:v>
      </x:c>
      <x:c r="I122" s="29">
        <x:f t="shared" si="12"/>
        <x:v>-0.19332000000000005</x:v>
      </x:c>
    </x:row>
    <x:row r="123">
      <x:c r="A123" s="21" t="n">
        <x:f>'Data Audit'!A92</x:f>
        <x:v>45953</x:v>
      </x:c>
      <x:c r="B123" s="22" t="n">
        <x:f>'Data Audit'!G92</x:f>
        <x:v>3.59</x:v>
      </x:c>
      <x:c r="C123" s="22">
        <x:f t="shared" si="7"/>
        <x:v>0</x:v>
      </x:c>
      <x:c r="D123" s="31">
        <x:f t="shared" si="8"/>
        <x:v>216</x:v>
      </x:c>
      <x:c r="E123" s="28">
        <x:f t="shared" si="9"/>
        <x:v>4.2399999999998954</x:v>
      </x:c>
      <x:c r="F123" s="24">
        <x:f t="shared" si="10"/>
        <x:v>775.43999999999994</x:v>
      </x:c>
      <x:c r="G123" s="28">
        <x:f t="shared" si="13"/>
        <x:v>42.120000000000005</x:v>
      </x:c>
      <x:c r="H123" s="24">
        <x:f t="shared" si="11"/>
        <x:v>821.79999999999984</x:v>
      </x:c>
      <x:c r="I123" s="29">
        <x:f t="shared" si="12"/>
        <x:v>-0.17820000000000014</x:v>
      </x:c>
    </x:row>
    <x:row r="124">
      <x:c r="A124" s="21" t="n">
        <x:f>'Data Audit'!A93</x:f>
        <x:v>45954</x:v>
      </x:c>
      <x:c r="B124" s="22" t="n">
        <x:f>'Data Audit'!G93</x:f>
        <x:v>3.68</x:v>
      </x:c>
      <x:c r="C124" s="22">
        <x:f t="shared" si="7"/>
        <x:v>0</x:v>
      </x:c>
      <x:c r="D124" s="31">
        <x:f t="shared" si="8"/>
        <x:v>216</x:v>
      </x:c>
      <x:c r="E124" s="28">
        <x:f t="shared" si="9"/>
        <x:v>4.2399999999998954</x:v>
      </x:c>
      <x:c r="F124" s="24">
        <x:f t="shared" si="10"/>
        <x:v>794.88</x:v>
      </x:c>
      <x:c r="G124" s="28">
        <x:f t="shared" si="13"/>
        <x:v>42.120000000000005</x:v>
      </x:c>
      <x:c r="H124" s="24">
        <x:f t="shared" si="11"/>
        <x:v>841.2399999999999</x:v>
      </x:c>
      <x:c r="I124" s="29">
        <x:f t="shared" si="12"/>
        <x:v>-0.15876000000000012</x:v>
      </x:c>
    </x:row>
    <x:row r="125">
      <x:c r="A125" s="21" t="n">
        <x:f>'Data Audit'!A94</x:f>
        <x:v>45957</x:v>
      </x:c>
      <x:c r="B125" s="22" t="n">
        <x:f>'Data Audit'!G94</x:f>
        <x:v>3.79</x:v>
      </x:c>
      <x:c r="C125" s="22">
        <x:f t="shared" si="7"/>
        <x:v>0</x:v>
      </x:c>
      <x:c r="D125" s="31">
        <x:f t="shared" si="8"/>
        <x:v>216</x:v>
      </x:c>
      <x:c r="E125" s="28">
        <x:f t="shared" si="9"/>
        <x:v>4.2399999999998954</x:v>
      </x:c>
      <x:c r="F125" s="24">
        <x:f t="shared" si="10"/>
        <x:v>818.64</x:v>
      </x:c>
      <x:c r="G125" s="28">
        <x:f t="shared" si="13"/>
        <x:v>42.120000000000005</x:v>
      </x:c>
      <x:c r="H125" s="24">
        <x:f t="shared" si="11"/>
        <x:v>864.99999999999989</x:v>
      </x:c>
      <x:c r="I125" s="29">
        <x:f t="shared" si="12"/>
        <x:v>-0.13500000000000012</x:v>
      </x:c>
    </x:row>
    <x:row r="126">
      <x:c r="A126" s="21" t="n">
        <x:f>'Data Audit'!A95</x:f>
        <x:v>45958</x:v>
      </x:c>
      <x:c r="B126" s="22" t="n">
        <x:f>'Data Audit'!G95</x:f>
        <x:v>3.72</x:v>
      </x:c>
      <x:c r="C126" s="22">
        <x:f t="shared" si="7"/>
        <x:v>0</x:v>
      </x:c>
      <x:c r="D126" s="31">
        <x:f t="shared" si="8"/>
        <x:v>216</x:v>
      </x:c>
      <x:c r="E126" s="28">
        <x:f t="shared" si="9"/>
        <x:v>4.2399999999998954</x:v>
      </x:c>
      <x:c r="F126" s="24">
        <x:f t="shared" si="10"/>
        <x:v>803.5200000000001</x:v>
      </x:c>
      <x:c r="G126" s="28">
        <x:f t="shared" si="13"/>
        <x:v>42.120000000000005</x:v>
      </x:c>
      <x:c r="H126" s="24">
        <x:f t="shared" si="11"/>
        <x:v>849.88</x:v>
      </x:c>
      <x:c r="I126" s="29">
        <x:f t="shared" si="12"/>
        <x:v>-0.15012000000000003</x:v>
      </x:c>
    </x:row>
    <x:row r="127">
      <x:c r="A127" s="21" t="n">
        <x:f>'Data Audit'!A96</x:f>
        <x:v>45959</x:v>
      </x:c>
      <x:c r="B127" s="22" t="n">
        <x:f>'Data Audit'!G96</x:f>
        <x:v>3.66</x:v>
      </x:c>
      <x:c r="C127" s="22">
        <x:f t="shared" si="7"/>
        <x:v>0</x:v>
      </x:c>
      <x:c r="D127" s="31">
        <x:f t="shared" si="8"/>
        <x:v>216</x:v>
      </x:c>
      <x:c r="E127" s="28">
        <x:f t="shared" si="9"/>
        <x:v>4.2399999999998954</x:v>
      </x:c>
      <x:c r="F127" s="24">
        <x:f t="shared" si="10"/>
        <x:v>790.56000000000006</x:v>
      </x:c>
      <x:c r="G127" s="28">
        <x:f t="shared" si="13"/>
        <x:v>42.120000000000005</x:v>
      </x:c>
      <x:c r="H127" s="24">
        <x:f t="shared" si="11"/>
        <x:v>836.92</x:v>
      </x:c>
      <x:c r="I127" s="29">
        <x:f t="shared" si="12"/>
        <x:v>-0.16308</x:v>
      </x:c>
    </x:row>
    <x:row r="128">
      <x:c r="A128" s="21" t="n">
        <x:f>'Data Audit'!A97</x:f>
        <x:v>45960</x:v>
      </x:c>
      <x:c r="B128" s="22" t="n">
        <x:f>'Data Audit'!G97</x:f>
        <x:v>3.64</x:v>
      </x:c>
      <x:c r="C128" s="22">
        <x:f t="shared" si="7"/>
        <x:v>0</x:v>
      </x:c>
      <x:c r="D128" s="31">
        <x:f t="shared" si="8"/>
        <x:v>216</x:v>
      </x:c>
      <x:c r="E128" s="28">
        <x:f t="shared" si="9"/>
        <x:v>4.2399999999998954</x:v>
      </x:c>
      <x:c r="F128" s="24">
        <x:f t="shared" si="10"/>
        <x:v>786.24</x:v>
      </x:c>
      <x:c r="G128" s="28">
        <x:f t="shared" si="13"/>
        <x:v>42.120000000000005</x:v>
      </x:c>
      <x:c r="H128" s="24">
        <x:f t="shared" si="11"/>
        <x:v>832.59999999999991</x:v>
      </x:c>
      <x:c r="I128" s="29">
        <x:f t="shared" si="12"/>
        <x:v>-0.1674000000000001</x:v>
      </x:c>
    </x:row>
    <x:row r="129">
      <x:c r="A129" s="21" t="n">
        <x:f>'Data Audit'!A98</x:f>
        <x:v>45961</x:v>
      </x:c>
      <x:c r="B129" s="22" t="n">
        <x:f>'Data Audit'!G98</x:f>
        <x:v>3.69</x:v>
      </x:c>
      <x:c r="C129" s="22">
        <x:f t="shared" si="7"/>
        <x:v>0</x:v>
      </x:c>
      <x:c r="D129" s="31">
        <x:f t="shared" si="8"/>
        <x:v>216</x:v>
      </x:c>
      <x:c r="E129" s="28">
        <x:f t="shared" si="9"/>
        <x:v>4.2399999999998954</x:v>
      </x:c>
      <x:c r="F129" s="24">
        <x:f t="shared" si="10"/>
        <x:v>797.04</x:v>
      </x:c>
      <x:c r="G129" s="28">
        <x:f t="shared" si="13"/>
        <x:v>42.120000000000005</x:v>
      </x:c>
      <x:c r="H129" s="24">
        <x:f t="shared" si="11"/>
        <x:v>843.39999999999986</x:v>
      </x:c>
      <x:c r="I129" s="29">
        <x:f t="shared" si="12"/>
        <x:v>-0.15660000000000018</x:v>
      </x:c>
    </x:row>
    <x:row r="130">
      <x:c r="A130" s="21" t="n">
        <x:f>'Data Audit'!A99</x:f>
        <x:v>45964</x:v>
      </x:c>
      <x:c r="B130" s="22" t="n">
        <x:f>'Data Audit'!G99</x:f>
        <x:v>3.7</x:v>
      </x:c>
      <x:c r="C130" s="22">
        <x:f t="shared" si="7"/>
        <x:v>0</x:v>
      </x:c>
      <x:c r="D130" s="31">
        <x:f t="shared" si="8"/>
        <x:v>216</x:v>
      </x:c>
      <x:c r="E130" s="28">
        <x:f t="shared" si="9"/>
        <x:v>4.2399999999998954</x:v>
      </x:c>
      <x:c r="F130" s="24">
        <x:f t="shared" si="10"/>
        <x:v>799.2</x:v>
      </x:c>
      <x:c r="G130" s="28">
        <x:f t="shared" si="13"/>
        <x:v>42.120000000000005</x:v>
      </x:c>
      <x:c r="H130" s="24">
        <x:f t="shared" si="11"/>
        <x:v>845.56</x:v>
      </x:c>
      <x:c r="I130" s="29">
        <x:f t="shared" si="12"/>
        <x:v>-0.15444000000000002</x:v>
      </x:c>
    </x:row>
    <x:row r="131">
      <x:c r="A131" s="21" t="n">
        <x:f>'Data Audit'!A100</x:f>
        <x:v>45965</x:v>
      </x:c>
      <x:c r="B131" s="22" t="n">
        <x:f>'Data Audit'!G100</x:f>
        <x:v>3.81</x:v>
      </x:c>
      <x:c r="C131" s="22">
        <x:f t="shared" si="7"/>
        <x:v>0</x:v>
      </x:c>
      <x:c r="D131" s="31">
        <x:f t="shared" si="8"/>
        <x:v>216</x:v>
      </x:c>
      <x:c r="E131" s="28">
        <x:f t="shared" si="9"/>
        <x:v>4.2399999999998954</x:v>
      </x:c>
      <x:c r="F131" s="24">
        <x:f t="shared" si="10"/>
        <x:v>822.96</x:v>
      </x:c>
      <x:c r="G131" s="28">
        <x:f t="shared" si="13"/>
        <x:v>42.120000000000005</x:v>
      </x:c>
      <x:c r="H131" s="24">
        <x:f t="shared" si="11"/>
        <x:v>869.31999999999994</x:v>
      </x:c>
      <x:c r="I131" s="29">
        <x:f t="shared" si="12"/>
        <x:v>-0.13068000000000002</x:v>
      </x:c>
    </x:row>
    <x:row r="132">
      <x:c r="A132" s="21" t="n">
        <x:f>'Data Audit'!A101</x:f>
        <x:v>45966</x:v>
      </x:c>
      <x:c r="B132" s="22" t="n">
        <x:f>'Data Audit'!G101</x:f>
        <x:v>3.7</x:v>
      </x:c>
      <x:c r="C132" s="22">
        <x:f t="shared" si="7"/>
        <x:v>0</x:v>
      </x:c>
      <x:c r="D132" s="31">
        <x:f t="shared" si="8"/>
        <x:v>216</x:v>
      </x:c>
      <x:c r="E132" s="28">
        <x:f t="shared" si="9"/>
        <x:v>4.2399999999998954</x:v>
      </x:c>
      <x:c r="F132" s="24">
        <x:f t="shared" si="10"/>
        <x:v>799.2</x:v>
      </x:c>
      <x:c r="G132" s="28">
        <x:f t="shared" si="13"/>
        <x:v>42.120000000000005</x:v>
      </x:c>
      <x:c r="H132" s="24">
        <x:f t="shared" si="11"/>
        <x:v>845.56</x:v>
      </x:c>
      <x:c r="I132" s="29">
        <x:f t="shared" si="12"/>
        <x:v>-0.15444000000000002</x:v>
      </x:c>
    </x:row>
    <x:row r="133">
      <x:c r="A133" s="21" t="n">
        <x:f>'Data Audit'!A102</x:f>
        <x:v>45967</x:v>
      </x:c>
      <x:c r="B133" s="22" t="n">
        <x:f>'Data Audit'!G102</x:f>
        <x:v>3.5</x:v>
      </x:c>
      <x:c r="C133" s="22">
        <x:f t="shared" si="7"/>
        <x:v>0</x:v>
      </x:c>
      <x:c r="D133" s="31">
        <x:f t="shared" si="8"/>
        <x:v>216</x:v>
      </x:c>
      <x:c r="E133" s="28">
        <x:f t="shared" si="9"/>
        <x:v>4.2399999999998954</x:v>
      </x:c>
      <x:c r="F133" s="24">
        <x:f t="shared" si="10"/>
        <x:v>756</x:v>
      </x:c>
      <x:c r="G133" s="28">
        <x:f t="shared" si="13"/>
        <x:v>42.120000000000005</x:v>
      </x:c>
      <x:c r="H133" s="24">
        <x:f t="shared" si="11"/>
        <x:v>802.3599999999999</x:v>
      </x:c>
      <x:c r="I133" s="29">
        <x:f t="shared" si="12"/>
        <x:v>-0.19764000000000015</x:v>
      </x:c>
    </x:row>
    <x:row r="134">
      <x:c r="A134" s="21" t="n">
        <x:f>'Data Audit'!A103</x:f>
        <x:v>45968</x:v>
      </x:c>
      <x:c r="B134" s="22" t="n">
        <x:f>'Data Audit'!G103</x:f>
        <x:v>3.6</x:v>
      </x:c>
      <x:c r="C134" s="22">
        <x:f t="shared" si="7"/>
        <x:v>0</x:v>
      </x:c>
      <x:c r="D134" s="31">
        <x:f t="shared" si="8"/>
        <x:v>216</x:v>
      </x:c>
      <x:c r="E134" s="28">
        <x:f t="shared" si="9"/>
        <x:v>4.2399999999998954</x:v>
      </x:c>
      <x:c r="F134" s="24">
        <x:f t="shared" si="10"/>
        <x:v>777.6</x:v>
      </x:c>
      <x:c r="G134" s="28">
        <x:f t="shared" si="13"/>
        <x:v>42.120000000000005</x:v>
      </x:c>
      <x:c r="H134" s="24">
        <x:f t="shared" si="11"/>
        <x:v>823.95999999999992</x:v>
      </x:c>
      <x:c r="I134" s="29">
        <x:f t="shared" si="12"/>
        <x:v>-0.17604000000000009</x:v>
      </x:c>
    </x:row>
    <x:row r="135">
      <x:c r="A135" s="21" t="n">
        <x:f>'Data Audit'!A104</x:f>
        <x:v>45971</x:v>
      </x:c>
      <x:c r="B135" s="22" t="n">
        <x:f>'Data Audit'!G104</x:f>
        <x:v>3.64</x:v>
      </x:c>
      <x:c r="C135" s="22">
        <x:f t="shared" si="7"/>
        <x:v>0</x:v>
      </x:c>
      <x:c r="D135" s="31">
        <x:f t="shared" si="8"/>
        <x:v>216</x:v>
      </x:c>
      <x:c r="E135" s="28">
        <x:f t="shared" si="9"/>
        <x:v>4.2399999999998954</x:v>
      </x:c>
      <x:c r="F135" s="24">
        <x:f t="shared" si="10"/>
        <x:v>786.24</x:v>
      </x:c>
      <x:c r="G135" s="28">
        <x:f t="shared" si="13"/>
        <x:v>42.120000000000005</x:v>
      </x:c>
      <x:c r="H135" s="24">
        <x:f t="shared" si="11"/>
        <x:v>832.59999999999991</x:v>
      </x:c>
      <x:c r="I135" s="29">
        <x:f t="shared" si="12"/>
        <x:v>-0.1674000000000001</x:v>
      </x:c>
    </x:row>
    <x:row r="136">
      <x:c r="A136" s="21" t="n">
        <x:f>'Data Audit'!A105</x:f>
        <x:v>45972</x:v>
      </x:c>
      <x:c r="B136" s="22" t="n">
        <x:f>'Data Audit'!G105</x:f>
        <x:v>3.59</x:v>
      </x:c>
      <x:c r="C136" s="22">
        <x:f t="shared" si="7"/>
        <x:v>0</x:v>
      </x:c>
      <x:c r="D136" s="31">
        <x:f t="shared" si="8"/>
        <x:v>216</x:v>
      </x:c>
      <x:c r="E136" s="28">
        <x:f t="shared" si="9"/>
        <x:v>4.2399999999998954</x:v>
      </x:c>
      <x:c r="F136" s="24">
        <x:f t="shared" si="10"/>
        <x:v>775.43999999999994</x:v>
      </x:c>
      <x:c r="G136" s="28">
        <x:f t="shared" si="13"/>
        <x:v>42.120000000000005</x:v>
      </x:c>
      <x:c r="H136" s="24">
        <x:f t="shared" si="11"/>
        <x:v>821.79999999999984</x:v>
      </x:c>
      <x:c r="I136" s="29">
        <x:f t="shared" si="12"/>
        <x:v>-0.17820000000000014</x:v>
      </x:c>
    </x:row>
    <x:row r="137">
      <x:c r="A137" s="21" t="n">
        <x:f>'Data Audit'!A106</x:f>
        <x:v>45973</x:v>
      </x:c>
      <x:c r="B137" s="22" t="n">
        <x:f>'Data Audit'!G106</x:f>
        <x:v>3.72</x:v>
      </x:c>
      <x:c r="C137" s="22">
        <x:f t="shared" si="7"/>
        <x:v>0</x:v>
      </x:c>
      <x:c r="D137" s="31">
        <x:f t="shared" si="8"/>
        <x:v>216</x:v>
      </x:c>
      <x:c r="E137" s="28">
        <x:f t="shared" si="9"/>
        <x:v>4.2399999999998954</x:v>
      </x:c>
      <x:c r="F137" s="24">
        <x:f t="shared" si="10"/>
        <x:v>803.5200000000001</x:v>
      </x:c>
      <x:c r="G137" s="28">
        <x:f t="shared" si="13"/>
        <x:v>42.120000000000005</x:v>
      </x:c>
      <x:c r="H137" s="24">
        <x:f t="shared" si="11"/>
        <x:v>849.88</x:v>
      </x:c>
      <x:c r="I137" s="29">
        <x:f t="shared" si="12"/>
        <x:v>-0.15012000000000003</x:v>
      </x:c>
    </x:row>
    <x:row r="138">
      <x:c r="A138" s="21" t="n">
        <x:f>'Data Audit'!A107</x:f>
        <x:v>45974</x:v>
      </x:c>
      <x:c r="B138" s="22" t="n">
        <x:f>'Data Audit'!G107</x:f>
        <x:v>3.66</x:v>
      </x:c>
      <x:c r="C138" s="22">
        <x:f t="shared" si="7"/>
        <x:v>0</x:v>
      </x:c>
      <x:c r="D138" s="31">
        <x:f t="shared" si="8"/>
        <x:v>216</x:v>
      </x:c>
      <x:c r="E138" s="28">
        <x:f t="shared" si="9"/>
        <x:v>4.2399999999998954</x:v>
      </x:c>
      <x:c r="F138" s="24">
        <x:f t="shared" si="10"/>
        <x:v>790.56000000000006</x:v>
      </x:c>
      <x:c r="G138" s="28">
        <x:f t="shared" si="13"/>
        <x:v>42.120000000000005</x:v>
      </x:c>
      <x:c r="H138" s="24">
        <x:f t="shared" si="11"/>
        <x:v>836.92</x:v>
      </x:c>
      <x:c r="I138" s="29">
        <x:f t="shared" si="12"/>
        <x:v>-0.16308</x:v>
      </x:c>
    </x:row>
    <x:row r="139">
      <x:c r="A139" s="21" t="n">
        <x:f>'Data Audit'!A108</x:f>
        <x:v>45975</x:v>
      </x:c>
      <x:c r="B139" s="22" t="n">
        <x:f>'Data Audit'!G108</x:f>
        <x:v>3.6</x:v>
      </x:c>
      <x:c r="C139" s="22">
        <x:f t="shared" si="7"/>
        <x:v>0</x:v>
      </x:c>
      <x:c r="D139" s="31">
        <x:f t="shared" si="8"/>
        <x:v>216</x:v>
      </x:c>
      <x:c r="E139" s="28">
        <x:f t="shared" si="9"/>
        <x:v>4.2399999999998954</x:v>
      </x:c>
      <x:c r="F139" s="24">
        <x:f t="shared" si="10"/>
        <x:v>777.6</x:v>
      </x:c>
      <x:c r="G139" s="28">
        <x:f t="shared" si="13"/>
        <x:v>42.120000000000005</x:v>
      </x:c>
      <x:c r="H139" s="24">
        <x:f t="shared" si="11"/>
        <x:v>823.95999999999992</x:v>
      </x:c>
      <x:c r="I139" s="29">
        <x:f t="shared" si="12"/>
        <x:v>-0.17604000000000009</x:v>
      </x:c>
    </x:row>
    <x:row r="140">
      <x:c r="A140" s="21" t="n">
        <x:f>'Data Audit'!A109</x:f>
        <x:v>45978</x:v>
      </x:c>
      <x:c r="B140" s="22" t="n">
        <x:f>'Data Audit'!G109</x:f>
        <x:v>3.63</x:v>
      </x:c>
      <x:c r="C140" s="22">
        <x:f t="shared" si="7"/>
        <x:v>0</x:v>
      </x:c>
      <x:c r="D140" s="31">
        <x:f t="shared" si="8"/>
        <x:v>216</x:v>
      </x:c>
      <x:c r="E140" s="28">
        <x:f t="shared" si="9"/>
        <x:v>4.2399999999998954</x:v>
      </x:c>
      <x:c r="F140" s="24">
        <x:f t="shared" si="10"/>
        <x:v>784.07999999999993</x:v>
      </x:c>
      <x:c r="G140" s="28">
        <x:f t="shared" si="13"/>
        <x:v>42.120000000000005</x:v>
      </x:c>
      <x:c r="H140" s="24">
        <x:f t="shared" si="11"/>
        <x:v>830.43999999999983</x:v>
      </x:c>
      <x:c r="I140" s="29">
        <x:f t="shared" si="12"/>
        <x:v>-0.16956000000000016</x:v>
      </x:c>
    </x:row>
    <x:row r="141">
      <x:c r="A141" s="21" t="n">
        <x:f>'Data Audit'!A110</x:f>
        <x:v>45979</x:v>
      </x:c>
      <x:c r="B141" s="22" t="n">
        <x:f>'Data Audit'!G110</x:f>
        <x:v>3.59</x:v>
      </x:c>
      <x:c r="C141" s="22">
        <x:f t="shared" si="7"/>
        <x:v>0</x:v>
      </x:c>
      <x:c r="D141" s="31">
        <x:f t="shared" si="8"/>
        <x:v>216</x:v>
      </x:c>
      <x:c r="E141" s="28">
        <x:f t="shared" si="9"/>
        <x:v>4.2399999999998954</x:v>
      </x:c>
      <x:c r="F141" s="24">
        <x:f t="shared" si="10"/>
        <x:v>775.43999999999994</x:v>
      </x:c>
      <x:c r="G141" s="28">
        <x:f t="shared" si="13"/>
        <x:v>42.120000000000005</x:v>
      </x:c>
      <x:c r="H141" s="24">
        <x:f t="shared" si="11"/>
        <x:v>821.79999999999984</x:v>
      </x:c>
      <x:c r="I141" s="29">
        <x:f t="shared" si="12"/>
        <x:v>-0.17820000000000014</x:v>
      </x:c>
    </x:row>
    <x:row r="142">
      <x:c r="A142" s="21" t="n">
        <x:f>'Data Audit'!A111</x:f>
        <x:v>45980</x:v>
      </x:c>
      <x:c r="B142" s="22" t="n">
        <x:f>'Data Audit'!G111</x:f>
        <x:v>3.51</x:v>
      </x:c>
      <x:c r="C142" s="22">
        <x:f t="shared" si="7"/>
        <x:v>0</x:v>
      </x:c>
      <x:c r="D142" s="31">
        <x:f t="shared" si="8"/>
        <x:v>216</x:v>
      </x:c>
      <x:c r="E142" s="28">
        <x:f t="shared" si="9"/>
        <x:v>4.2399999999998954</x:v>
      </x:c>
      <x:c r="F142" s="24">
        <x:f t="shared" si="10"/>
        <x:v>758.16</x:v>
      </x:c>
      <x:c r="G142" s="28">
        <x:f t="shared" si="13"/>
        <x:v>42.120000000000005</x:v>
      </x:c>
      <x:c r="H142" s="24">
        <x:f t="shared" si="11"/>
        <x:v>804.51999999999987</x:v>
      </x:c>
      <x:c r="I142" s="29">
        <x:f t="shared" si="12"/>
        <x:v>-0.1954800000000001</x:v>
      </x:c>
    </x:row>
    <x:row r="143">
      <x:c r="A143" s="21" t="n">
        <x:f>'Data Audit'!A112</x:f>
        <x:v>45981</x:v>
      </x:c>
      <x:c r="B143" s="22" t="n">
        <x:f>'Data Audit'!G112</x:f>
        <x:v>3.6</x:v>
      </x:c>
      <x:c r="C143" s="22">
        <x:f t="shared" si="7"/>
        <x:v>0</x:v>
      </x:c>
      <x:c r="D143" s="31">
        <x:f t="shared" si="8"/>
        <x:v>216</x:v>
      </x:c>
      <x:c r="E143" s="28">
        <x:f t="shared" si="9"/>
        <x:v>4.2399999999998954</x:v>
      </x:c>
      <x:c r="F143" s="24">
        <x:f t="shared" si="10"/>
        <x:v>777.6</x:v>
      </x:c>
      <x:c r="G143" s="28">
        <x:f t="shared" si="13"/>
        <x:v>42.120000000000005</x:v>
      </x:c>
      <x:c r="H143" s="24">
        <x:f t="shared" si="11"/>
        <x:v>823.95999999999992</x:v>
      </x:c>
      <x:c r="I143" s="29">
        <x:f t="shared" si="12"/>
        <x:v>-0.17604000000000009</x:v>
      </x:c>
    </x:row>
    <x:row r="144">
      <x:c r="A144" s="21" t="n">
        <x:f>'Data Audit'!A113</x:f>
        <x:v>45982</x:v>
      </x:c>
      <x:c r="B144" s="22" t="n">
        <x:f>'Data Audit'!G113</x:f>
        <x:v>3.47</x:v>
      </x:c>
      <x:c r="C144" s="22">
        <x:f t="shared" si="7"/>
        <x:v>0</x:v>
      </x:c>
      <x:c r="D144" s="31">
        <x:f t="shared" si="8"/>
        <x:v>216</x:v>
      </x:c>
      <x:c r="E144" s="28">
        <x:f t="shared" si="9"/>
        <x:v>4.2399999999998954</x:v>
      </x:c>
      <x:c r="F144" s="24">
        <x:f t="shared" si="10"/>
        <x:v>749.5200000000001</x:v>
      </x:c>
      <x:c r="G144" s="28">
        <x:f t="shared" si="13"/>
        <x:v>42.120000000000005</x:v>
      </x:c>
      <x:c r="H144" s="24">
        <x:f t="shared" si="11"/>
        <x:v>795.88</x:v>
      </x:c>
      <x:c r="I144" s="29">
        <x:f t="shared" si="12"/>
        <x:v>-0.20411999999999997</x:v>
      </x:c>
    </x:row>
    <x:row r="145">
      <x:c r="A145" s="21" t="n">
        <x:f>'Data Audit'!A114</x:f>
        <x:v>45985</x:v>
      </x:c>
      <x:c r="B145" s="22" t="n">
        <x:f>'Data Audit'!G114</x:f>
        <x:v>3.51</x:v>
      </x:c>
      <x:c r="C145" s="22">
        <x:f t="shared" si="7"/>
        <x:v>0</x:v>
      </x:c>
      <x:c r="D145" s="31">
        <x:f t="shared" si="8"/>
        <x:v>216</x:v>
      </x:c>
      <x:c r="E145" s="28">
        <x:f t="shared" si="9"/>
        <x:v>4.2399999999998954</x:v>
      </x:c>
      <x:c r="F145" s="24">
        <x:f t="shared" si="10"/>
        <x:v>758.16</x:v>
      </x:c>
      <x:c r="G145" s="28">
        <x:f t="shared" si="13"/>
        <x:v>42.120000000000005</x:v>
      </x:c>
      <x:c r="H145" s="24">
        <x:f t="shared" si="11"/>
        <x:v>804.51999999999987</x:v>
      </x:c>
      <x:c r="I145" s="29">
        <x:f t="shared" si="12"/>
        <x:v>-0.1954800000000001</x:v>
      </x:c>
    </x:row>
    <x:row r="146">
      <x:c r="A146" s="21" t="n">
        <x:f>'Data Audit'!A115</x:f>
        <x:v>45986</x:v>
      </x:c>
      <x:c r="B146" s="22" t="n">
        <x:f>'Data Audit'!G115</x:f>
        <x:v>3.47</x:v>
      </x:c>
      <x:c r="C146" s="22">
        <x:f t="shared" si="7"/>
        <x:v>0</x:v>
      </x:c>
      <x:c r="D146" s="31">
        <x:f t="shared" si="8"/>
        <x:v>216</x:v>
      </x:c>
      <x:c r="E146" s="28">
        <x:f t="shared" si="9"/>
        <x:v>4.2399999999998954</x:v>
      </x:c>
      <x:c r="F146" s="24">
        <x:f t="shared" si="10"/>
        <x:v>749.5200000000001</x:v>
      </x:c>
      <x:c r="G146" s="28">
        <x:f t="shared" si="13"/>
        <x:v>42.120000000000005</x:v>
      </x:c>
      <x:c r="H146" s="24">
        <x:f t="shared" si="11"/>
        <x:v>795.88</x:v>
      </x:c>
      <x:c r="I146" s="29">
        <x:f t="shared" si="12"/>
        <x:v>-0.20411999999999997</x:v>
      </x:c>
    </x:row>
    <x:row r="147">
      <x:c r="A147" s="21" t="n">
        <x:f>'Data Audit'!A116</x:f>
        <x:v>45987</x:v>
      </x:c>
      <x:c r="B147" s="22" t="n">
        <x:f>'Data Audit'!G116</x:f>
        <x:v>3.48</x:v>
      </x:c>
      <x:c r="C147" s="22">
        <x:f t="shared" si="7"/>
        <x:v>0</x:v>
      </x:c>
      <x:c r="D147" s="31">
        <x:f t="shared" si="8"/>
        <x:v>216</x:v>
      </x:c>
      <x:c r="E147" s="28">
        <x:f t="shared" si="9"/>
        <x:v>4.2399999999998954</x:v>
      </x:c>
      <x:c r="F147" s="24">
        <x:f t="shared" si="10"/>
        <x:v>751.68</x:v>
      </x:c>
      <x:c r="G147" s="28">
        <x:f t="shared" si="13"/>
        <x:v>42.120000000000005</x:v>
      </x:c>
      <x:c r="H147" s="24">
        <x:f t="shared" si="11"/>
        <x:v>798.03999999999985</x:v>
      </x:c>
      <x:c r="I147" s="29">
        <x:f t="shared" si="12"/>
        <x:v>-0.20196000000000014</x:v>
      </x:c>
    </x:row>
    <x:row r="148">
      <x:c r="A148" s="21" t="n">
        <x:f>'Data Audit'!A117</x:f>
        <x:v>45988</x:v>
      </x:c>
      <x:c r="B148" s="22" t="n">
        <x:f>'Data Audit'!G117</x:f>
        <x:v>3.48</x:v>
      </x:c>
      <x:c r="C148" s="22">
        <x:f t="shared" si="7"/>
        <x:v>0</x:v>
      </x:c>
      <x:c r="D148" s="31">
        <x:f t="shared" si="8"/>
        <x:v>216</x:v>
      </x:c>
      <x:c r="E148" s="28">
        <x:f t="shared" si="9"/>
        <x:v>4.2399999999998954</x:v>
      </x:c>
      <x:c r="F148" s="24">
        <x:f t="shared" si="10"/>
        <x:v>751.68</x:v>
      </x:c>
      <x:c r="G148" s="28">
        <x:f t="shared" si="13"/>
        <x:v>42.120000000000005</x:v>
      </x:c>
      <x:c r="H148" s="24">
        <x:f t="shared" si="11"/>
        <x:v>798.03999999999985</x:v>
      </x:c>
      <x:c r="I148" s="29">
        <x:f t="shared" si="12"/>
        <x:v>-0.20196000000000014</x:v>
      </x:c>
    </x:row>
    <x:row r="149">
      <x:c r="A149" s="21" t="n">
        <x:f>'Data Audit'!A118</x:f>
        <x:v>45989</x:v>
      </x:c>
      <x:c r="B149" s="22" t="n">
        <x:f>'Data Audit'!G118</x:f>
        <x:v>3.52</x:v>
      </x:c>
      <x:c r="C149" s="22">
        <x:f t="shared" si="7"/>
        <x:v>0</x:v>
      </x:c>
      <x:c r="D149" s="31">
        <x:f t="shared" si="8"/>
        <x:v>216</x:v>
      </x:c>
      <x:c r="E149" s="28">
        <x:f t="shared" si="9"/>
        <x:v>4.2399999999998954</x:v>
      </x:c>
      <x:c r="F149" s="24">
        <x:f t="shared" si="10"/>
        <x:v>760.32</x:v>
      </x:c>
      <x:c r="G149" s="28">
        <x:f t="shared" si="13"/>
        <x:v>42.120000000000005</x:v>
      </x:c>
      <x:c r="H149" s="24">
        <x:f t="shared" si="11"/>
        <x:v>806.68</x:v>
      </x:c>
      <x:c r="I149" s="29">
        <x:f t="shared" si="12"/>
        <x:v>-0.19332000000000005</x:v>
      </x:c>
    </x:row>
    <x:row r="150">
      <x:c r="A150" s="21" t="n">
        <x:f>'Data Audit'!A119</x:f>
        <x:v>45992</x:v>
      </x:c>
      <x:c r="B150" s="22" t="n">
        <x:f>'Data Audit'!G119</x:f>
        <x:v>3.57</x:v>
      </x:c>
      <x:c r="C150" s="22">
        <x:f t="shared" si="7"/>
        <x:v>0</x:v>
      </x:c>
      <x:c r="D150" s="31">
        <x:f t="shared" si="8"/>
        <x:v>216</x:v>
      </x:c>
      <x:c r="E150" s="28">
        <x:f t="shared" si="9"/>
        <x:v>4.2399999999998954</x:v>
      </x:c>
      <x:c r="F150" s="24">
        <x:f t="shared" si="10"/>
        <x:v>771.12</x:v>
      </x:c>
      <x:c r="G150" s="28">
        <x:f t="shared" si="13"/>
        <x:v>42.120000000000005</x:v>
      </x:c>
      <x:c r="H150" s="24">
        <x:f t="shared" si="11"/>
        <x:v>817.4799999999999</x:v>
      </x:c>
      <x:c r="I150" s="29">
        <x:f t="shared" si="12"/>
        <x:v>-0.18252000000000013</x:v>
      </x:c>
    </x:row>
    <x:row r="151">
      <x:c r="A151" s="21" t="n">
        <x:f>'Data Audit'!A120</x:f>
        <x:v>45993</x:v>
      </x:c>
      <x:c r="B151" s="22" t="n">
        <x:f>'Data Audit'!G120</x:f>
        <x:v>3.58</x:v>
      </x:c>
      <x:c r="C151" s="22">
        <x:f t="shared" si="7"/>
        <x:v>0</x:v>
      </x:c>
      <x:c r="D151" s="31">
        <x:f t="shared" si="8"/>
        <x:v>216</x:v>
      </x:c>
      <x:c r="E151" s="28">
        <x:f t="shared" si="9"/>
        <x:v>4.2399999999998954</x:v>
      </x:c>
      <x:c r="F151" s="24">
        <x:f t="shared" si="10"/>
        <x:v>773.28</x:v>
      </x:c>
      <x:c r="G151" s="28">
        <x:f t="shared" si="13"/>
        <x:v>42.120000000000005</x:v>
      </x:c>
      <x:c r="H151" s="24">
        <x:f t="shared" si="11"/>
        <x:v>819.63999999999987</x:v>
      </x:c>
      <x:c r="I151" s="29">
        <x:f t="shared" si="12"/>
        <x:v>-0.18036000000000008</x:v>
      </x:c>
    </x:row>
    <x:row r="152">
      <x:c r="A152" s="21" t="n">
        <x:f>'Data Audit'!A121</x:f>
        <x:v>45994</x:v>
      </x:c>
      <x:c r="B152" s="22" t="n">
        <x:f>'Data Audit'!G121</x:f>
        <x:v>3.49</x:v>
      </x:c>
      <x:c r="C152" s="22">
        <x:f t="shared" si="7"/>
        <x:v>0</x:v>
      </x:c>
      <x:c r="D152" s="31">
        <x:f t="shared" si="8"/>
        <x:v>216</x:v>
      </x:c>
      <x:c r="E152" s="28">
        <x:f t="shared" si="9"/>
        <x:v>4.2399999999998954</x:v>
      </x:c>
      <x:c r="F152" s="24">
        <x:f t="shared" si="10"/>
        <x:v>753.84</x:v>
      </x:c>
      <x:c r="G152" s="28">
        <x:f t="shared" si="13"/>
        <x:v>42.120000000000005</x:v>
      </x:c>
      <x:c r="H152" s="24">
        <x:f t="shared" si="11"/>
        <x:v>800.19999999999993</x:v>
      </x:c>
      <x:c r="I152" s="29">
        <x:f t="shared" si="12"/>
        <x:v>-0.19980000000000009</x:v>
      </x:c>
    </x:row>
    <x:row r="153">
      <x:c r="A153" s="21" t="n">
        <x:f>'Data Audit'!A122</x:f>
        <x:v>45995</x:v>
      </x:c>
      <x:c r="B153" s="22" t="n">
        <x:f>'Data Audit'!G122</x:f>
        <x:v>3.46</x:v>
      </x:c>
      <x:c r="C153" s="22">
        <x:f t="shared" si="7"/>
        <x:v>0</x:v>
      </x:c>
      <x:c r="D153" s="31">
        <x:f t="shared" si="8"/>
        <x:v>216</x:v>
      </x:c>
      <x:c r="E153" s="28">
        <x:f t="shared" si="9"/>
        <x:v>4.2399999999998954</x:v>
      </x:c>
      <x:c r="F153" s="24">
        <x:f t="shared" si="10"/>
        <x:v>747.36</x:v>
      </x:c>
      <x:c r="G153" s="28">
        <x:f t="shared" si="13"/>
        <x:v>42.120000000000005</x:v>
      </x:c>
      <x:c r="H153" s="24">
        <x:f t="shared" si="11"/>
        <x:v>793.71999999999991</x:v>
      </x:c>
      <x:c r="I153" s="29">
        <x:f t="shared" si="12"/>
        <x:v>-0.20628000000000013</x:v>
      </x:c>
    </x:row>
    <x:row r="154">
      <x:c r="A154" s="21" t="n">
        <x:f>'Data Audit'!A123</x:f>
        <x:v>45996</x:v>
      </x:c>
      <x:c r="B154" s="22" t="n">
        <x:f>'Data Audit'!G123</x:f>
        <x:v>3.47</x:v>
      </x:c>
      <x:c r="C154" s="22">
        <x:f t="shared" si="7"/>
        <x:v>0</x:v>
      </x:c>
      <x:c r="D154" s="31">
        <x:f t="shared" si="8"/>
        <x:v>216</x:v>
      </x:c>
      <x:c r="E154" s="28">
        <x:f t="shared" si="9"/>
        <x:v>4.2399999999998954</x:v>
      </x:c>
      <x:c r="F154" s="24">
        <x:f t="shared" si="10"/>
        <x:v>749.5200000000001</x:v>
      </x:c>
      <x:c r="G154" s="28">
        <x:f t="shared" si="13"/>
        <x:v>42.120000000000005</x:v>
      </x:c>
      <x:c r="H154" s="24">
        <x:f t="shared" si="11"/>
        <x:v>795.88</x:v>
      </x:c>
      <x:c r="I154" s="29">
        <x:f t="shared" si="12"/>
        <x:v>-0.20411999999999997</x:v>
      </x:c>
    </x:row>
    <x:row r="155">
      <x:c r="A155" s="21" t="n">
        <x:f>'Data Audit'!A124</x:f>
        <x:v>45999</x:v>
      </x:c>
      <x:c r="B155" s="22" t="n">
        <x:f>'Data Audit'!G124</x:f>
        <x:v>3.51</x:v>
      </x:c>
      <x:c r="C155" s="22">
        <x:f t="shared" si="7"/>
        <x:v>0</x:v>
      </x:c>
      <x:c r="D155" s="31">
        <x:f t="shared" si="8"/>
        <x:v>216</x:v>
      </x:c>
      <x:c r="E155" s="28">
        <x:f t="shared" si="9"/>
        <x:v>4.2399999999998954</x:v>
      </x:c>
      <x:c r="F155" s="24">
        <x:f t="shared" si="10"/>
        <x:v>758.16</x:v>
      </x:c>
      <x:c r="G155" s="28">
        <x:f t="shared" si="13"/>
        <x:v>42.120000000000005</x:v>
      </x:c>
      <x:c r="H155" s="24">
        <x:f t="shared" si="11"/>
        <x:v>804.51999999999987</x:v>
      </x:c>
      <x:c r="I155" s="29">
        <x:f t="shared" si="12"/>
        <x:v>-0.1954800000000001</x:v>
      </x:c>
    </x:row>
    <x:row r="156">
      <x:c r="A156" s="21" t="n">
        <x:f>'Data Audit'!A125</x:f>
        <x:v>46000</x:v>
      </x:c>
      <x:c r="B156" s="22" t="n">
        <x:f>'Data Audit'!G125</x:f>
        <x:v>3.46</x:v>
      </x:c>
      <x:c r="C156" s="22">
        <x:f t="shared" si="7"/>
        <x:v>0</x:v>
      </x:c>
      <x:c r="D156" s="31">
        <x:f t="shared" si="8"/>
        <x:v>216</x:v>
      </x:c>
      <x:c r="E156" s="28">
        <x:f t="shared" si="9"/>
        <x:v>4.2399999999998954</x:v>
      </x:c>
      <x:c r="F156" s="24">
        <x:f t="shared" si="10"/>
        <x:v>747.36</x:v>
      </x:c>
      <x:c r="G156" s="28">
        <x:f t="shared" si="13"/>
        <x:v>42.120000000000005</x:v>
      </x:c>
      <x:c r="H156" s="24">
        <x:f t="shared" si="11"/>
        <x:v>793.71999999999991</x:v>
      </x:c>
      <x:c r="I156" s="29">
        <x:f t="shared" si="12"/>
        <x:v>-0.20628000000000013</x:v>
      </x:c>
    </x:row>
    <x:row r="157">
      <x:c r="A157" s="21" t="n">
        <x:f>'Data Audit'!A126</x:f>
        <x:v>46001</x:v>
      </x:c>
      <x:c r="B157" s="22" t="n">
        <x:f>'Data Audit'!G126</x:f>
        <x:v>3.42</x:v>
      </x:c>
      <x:c r="C157" s="22">
        <x:f t="shared" si="7"/>
        <x:v>0</x:v>
      </x:c>
      <x:c r="D157" s="31">
        <x:f t="shared" si="8"/>
        <x:v>216</x:v>
      </x:c>
      <x:c r="E157" s="28">
        <x:f t="shared" si="9"/>
        <x:v>4.2399999999998954</x:v>
      </x:c>
      <x:c r="F157" s="24">
        <x:f t="shared" si="10"/>
        <x:v>738.72</x:v>
      </x:c>
      <x:c r="G157" s="28">
        <x:f t="shared" si="13"/>
        <x:v>42.120000000000005</x:v>
      </x:c>
      <x:c r="H157" s="24">
        <x:f t="shared" si="11"/>
        <x:v>785.07999999999993</x:v>
      </x:c>
      <x:c r="I157" s="29">
        <x:f t="shared" si="12"/>
        <x:v>-0.21492000000000011</x:v>
      </x:c>
    </x:row>
    <x:row r="158">
      <x:c r="A158" s="21" t="n">
        <x:f>'Data Audit'!A127</x:f>
        <x:v>46002</x:v>
      </x:c>
      <x:c r="B158" s="22" t="n">
        <x:f>'Data Audit'!G127</x:f>
        <x:v>3.42</x:v>
      </x:c>
      <x:c r="C158" s="22">
        <x:f t="shared" si="7"/>
        <x:v>0</x:v>
      </x:c>
      <x:c r="D158" s="31">
        <x:f t="shared" si="8"/>
        <x:v>216</x:v>
      </x:c>
      <x:c r="E158" s="28">
        <x:f t="shared" si="9"/>
        <x:v>4.2399999999998954</x:v>
      </x:c>
      <x:c r="F158" s="24">
        <x:f t="shared" si="10"/>
        <x:v>738.72</x:v>
      </x:c>
      <x:c r="G158" s="28">
        <x:f t="shared" si="13"/>
        <x:v>42.120000000000005</x:v>
      </x:c>
      <x:c r="H158" s="24">
        <x:f t="shared" si="11"/>
        <x:v>785.07999999999993</x:v>
      </x:c>
      <x:c r="I158" s="29">
        <x:f t="shared" si="12"/>
        <x:v>-0.21492000000000011</x:v>
      </x:c>
    </x:row>
    <x:row r="159">
      <x:c r="A159" s="21" t="n">
        <x:f>'Data Audit'!A128</x:f>
        <x:v>46003</x:v>
      </x:c>
      <x:c r="B159" s="22" t="n">
        <x:f>'Data Audit'!G128</x:f>
        <x:v>3.39</x:v>
      </x:c>
      <x:c r="C159" s="22">
        <x:f t="shared" si="7"/>
        <x:v>0</x:v>
      </x:c>
      <x:c r="D159" s="31">
        <x:f t="shared" si="8"/>
        <x:v>216</x:v>
      </x:c>
      <x:c r="E159" s="28">
        <x:f t="shared" si="9"/>
        <x:v>4.2399999999998954</x:v>
      </x:c>
      <x:c r="F159" s="24">
        <x:f t="shared" si="10"/>
        <x:v>732.24</x:v>
      </x:c>
      <x:c r="G159" s="28">
        <x:f t="shared" si="13"/>
        <x:v>42.120000000000005</x:v>
      </x:c>
      <x:c r="H159" s="24">
        <x:f t="shared" si="11"/>
        <x:v>778.59999999999991</x:v>
      </x:c>
      <x:c r="I159" s="29">
        <x:f t="shared" si="12"/>
        <x:v>-0.22140000000000004</x:v>
      </x:c>
    </x:row>
    <x:row r="160">
      <x:c r="A160" s="21" t="n">
        <x:f>'Data Audit'!A129</x:f>
        <x:v>46006</x:v>
      </x:c>
      <x:c r="B160" s="22" t="n">
        <x:f>'Data Audit'!G129</x:f>
        <x:v>3.31</x:v>
      </x:c>
      <x:c r="C160" s="22">
        <x:f t="shared" si="7"/>
        <x:v>0</x:v>
      </x:c>
      <x:c r="D160" s="31">
        <x:f t="shared" si="8"/>
        <x:v>216</x:v>
      </x:c>
      <x:c r="E160" s="28">
        <x:f t="shared" si="9"/>
        <x:v>4.2399999999998954</x:v>
      </x:c>
      <x:c r="F160" s="24">
        <x:f t="shared" si="10"/>
        <x:v>714.96</x:v>
      </x:c>
      <x:c r="G160" s="28">
        <x:f t="shared" si="13"/>
        <x:v>42.120000000000005</x:v>
      </x:c>
      <x:c r="H160" s="24">
        <x:f t="shared" si="11"/>
        <x:v>761.31999999999994</x:v>
      </x:c>
      <x:c r="I160" s="29">
        <x:f t="shared" si="12"/>
        <x:v>-0.23868000000000011</x:v>
      </x:c>
    </x:row>
    <x:row r="161">
      <x:c r="A161" s="21" t="n">
        <x:f>'Data Audit'!A130</x:f>
        <x:v>46007</x:v>
      </x:c>
      <x:c r="B161" s="22" t="n">
        <x:f>'Data Audit'!G130</x:f>
        <x:v>3.29</x:v>
      </x:c>
      <x:c r="C161" s="22">
        <x:f t="shared" si="7"/>
        <x:v>0</x:v>
      </x:c>
      <x:c r="D161" s="31">
        <x:f t="shared" si="8"/>
        <x:v>216</x:v>
      </x:c>
      <x:c r="E161" s="28">
        <x:f t="shared" si="9"/>
        <x:v>4.2399999999998954</x:v>
      </x:c>
      <x:c r="F161" s="24">
        <x:f t="shared" si="10"/>
        <x:v>710.64</x:v>
      </x:c>
      <x:c r="G161" s="28">
        <x:f t="shared" si="13"/>
        <x:v>42.120000000000005</x:v>
      </x:c>
      <x:c r="H161" s="24">
        <x:f t="shared" si="11"/>
        <x:v>756.99999999999989</x:v>
      </x:c>
      <x:c r="I161" s="29">
        <x:f t="shared" si="12"/>
        <x:v>-0.2430000000000001</x:v>
      </x:c>
    </x:row>
    <x:row r="162">
      <x:c r="A162" s="21" t="n">
        <x:f>'Data Audit'!A131</x:f>
        <x:v>46008</x:v>
      </x:c>
      <x:c r="B162" s="22" t="n">
        <x:f>'Data Audit'!G131</x:f>
        <x:v>3.3</x:v>
      </x:c>
      <x:c r="C162" s="22">
        <x:f t="shared" si="7"/>
        <x:v>0</x:v>
      </x:c>
      <x:c r="D162" s="31">
        <x:f t="shared" si="8"/>
        <x:v>216</x:v>
      </x:c>
      <x:c r="E162" s="28">
        <x:f t="shared" si="9"/>
        <x:v>4.2399999999998954</x:v>
      </x:c>
      <x:c r="F162" s="24">
        <x:f t="shared" si="10"/>
        <x:v>712.8</x:v>
      </x:c>
      <x:c r="G162" s="28">
        <x:f t="shared" si="13"/>
        <x:v>42.120000000000005</x:v>
      </x:c>
      <x:c r="H162" s="24">
        <x:f t="shared" si="11"/>
        <x:v>759.15999999999985</x:v>
      </x:c>
      <x:c r="I162" s="29">
        <x:f t="shared" si="12"/>
        <x:v>-0.24084000000000017</x:v>
      </x:c>
    </x:row>
    <x:row r="163">
      <x:c r="A163" s="21" t="n">
        <x:f>'Data Audit'!A132</x:f>
        <x:v>46009</x:v>
      </x:c>
      <x:c r="B163" s="22" t="n">
        <x:f>'Data Audit'!G132</x:f>
        <x:v>3.34</x:v>
      </x:c>
      <x:c r="C163" s="22">
        <x:f t="shared" si="7"/>
        <x:v>0</x:v>
      </x:c>
      <x:c r="D163" s="31">
        <x:f t="shared" si="8"/>
        <x:v>216</x:v>
      </x:c>
      <x:c r="E163" s="28">
        <x:f t="shared" si="9"/>
        <x:v>4.2399999999998954</x:v>
      </x:c>
      <x:c r="F163" s="24">
        <x:f t="shared" si="10"/>
        <x:v>721.43999999999994</x:v>
      </x:c>
      <x:c r="G163" s="28">
        <x:f t="shared" si="13"/>
        <x:v>42.120000000000005</x:v>
      </x:c>
      <x:c r="H163" s="24">
        <x:f t="shared" si="11"/>
        <x:v>767.79999999999984</x:v>
      </x:c>
      <x:c r="I163" s="29">
        <x:f t="shared" si="12"/>
        <x:v>-0.23220000000000018</x:v>
      </x:c>
    </x:row>
    <x:row r="164">
      <x:c r="A164" s="21" t="n">
        <x:f>'Data Audit'!A133</x:f>
        <x:v>46010</x:v>
      </x:c>
      <x:c r="B164" s="22" t="n">
        <x:f>'Data Audit'!G133</x:f>
        <x:v>3.31</x:v>
      </x:c>
      <x:c r="C164" s="22">
        <x:f t="shared" si="7"/>
        <x:v>0</x:v>
      </x:c>
      <x:c r="D164" s="31">
        <x:f t="shared" si="8"/>
        <x:v>216</x:v>
      </x:c>
      <x:c r="E164" s="28">
        <x:f t="shared" si="9"/>
        <x:v>4.2399999999998954</x:v>
      </x:c>
      <x:c r="F164" s="24">
        <x:f t="shared" si="10"/>
        <x:v>714.96</x:v>
      </x:c>
      <x:c r="G164" s="28">
        <x:f t="shared" si="13"/>
        <x:v>42.120000000000005</x:v>
      </x:c>
      <x:c r="H164" s="24">
        <x:f t="shared" si="11"/>
        <x:v>761.31999999999994</x:v>
      </x:c>
      <x:c r="I164" s="29">
        <x:f t="shared" si="12"/>
        <x:v>-0.23868000000000011</x:v>
      </x:c>
    </x:row>
    <x:row r="165">
      <x:c r="A165" s="21" t="n">
        <x:f>'Data Audit'!A134</x:f>
        <x:v>46013</x:v>
      </x:c>
      <x:c r="B165" s="22" t="n">
        <x:f>'Data Audit'!G134</x:f>
        <x:v>3.44</x:v>
      </x:c>
      <x:c r="C165" s="22">
        <x:f t="shared" si="7"/>
        <x:v>0</x:v>
      </x:c>
      <x:c r="D165" s="31">
        <x:f t="shared" si="8"/>
        <x:v>216</x:v>
      </x:c>
      <x:c r="E165" s="28">
        <x:f t="shared" si="9"/>
        <x:v>4.2399999999998954</x:v>
      </x:c>
      <x:c r="F165" s="24">
        <x:f t="shared" si="10"/>
        <x:v>743.04</x:v>
      </x:c>
      <x:c r="G165" s="28">
        <x:f t="shared" si="13"/>
        <x:v>42.120000000000005</x:v>
      </x:c>
      <x:c r="H165" s="24">
        <x:f t="shared" si="11"/>
        <x:v>789.39999999999986</x:v>
      </x:c>
      <x:c r="I165" s="29">
        <x:f t="shared" si="12"/>
        <x:v>-0.21060000000000012</x:v>
      </x:c>
    </x:row>
    <x:row r="166">
      <x:c r="A166" s="21" t="n">
        <x:f>'Data Audit'!A135</x:f>
        <x:v>46014</x:v>
      </x:c>
      <x:c r="B166" s="22" t="n">
        <x:f>'Data Audit'!G135</x:f>
        <x:v>3.45</x:v>
      </x:c>
      <x:c r="C166" s="22">
        <x:f t="shared" si="7"/>
        <x:v>0</x:v>
      </x:c>
      <x:c r="D166" s="31">
        <x:f t="shared" si="8"/>
        <x:v>216</x:v>
      </x:c>
      <x:c r="E166" s="28">
        <x:f t="shared" si="9"/>
        <x:v>4.2399999999998954</x:v>
      </x:c>
      <x:c r="F166" s="24">
        <x:f t="shared" si="10"/>
        <x:v>745.2</x:v>
      </x:c>
      <x:c r="G166" s="28">
        <x:f t="shared" si="13"/>
        <x:v>42.120000000000005</x:v>
      </x:c>
      <x:c r="H166" s="24">
        <x:f t="shared" si="11"/>
        <x:v>791.56</x:v>
      </x:c>
      <x:c r="I166" s="29">
        <x:f t="shared" si="12"/>
        <x:v>-0.20844000000000007</x:v>
      </x:c>
    </x:row>
    <x:row r="167">
      <x:c r="A167" s="21" t="n">
        <x:f>'Data Audit'!A136</x:f>
        <x:v>46015</x:v>
      </x:c>
      <x:c r="B167" s="22" t="n">
        <x:f>'Data Audit'!G136</x:f>
        <x:v>3.49</x:v>
      </x:c>
      <x:c r="C167" s="22">
        <x:f t="shared" si="7"/>
        <x:v>0</x:v>
      </x:c>
      <x:c r="D167" s="31">
        <x:f t="shared" si="8"/>
        <x:v>216</x:v>
      </x:c>
      <x:c r="E167" s="28">
        <x:f t="shared" si="9"/>
        <x:v>4.2399999999998954</x:v>
      </x:c>
      <x:c r="F167" s="24">
        <x:f t="shared" si="10"/>
        <x:v>753.84</x:v>
      </x:c>
      <x:c r="G167" s="28">
        <x:f t="shared" si="13"/>
        <x:v>42.120000000000005</x:v>
      </x:c>
      <x:c r="H167" s="24">
        <x:f t="shared" si="11"/>
        <x:v>800.19999999999993</x:v>
      </x:c>
      <x:c r="I167" s="29">
        <x:f t="shared" si="12"/>
        <x:v>-0.19980000000000009</x:v>
      </x:c>
    </x:row>
    <x:row r="168">
      <x:c r="A168" s="21" t="n">
        <x:f>'Data Audit'!A137</x:f>
        <x:v>46020</x:v>
      </x:c>
      <x:c r="B168" s="22" t="n">
        <x:f>'Data Audit'!G137</x:f>
        <x:v>3.54</x:v>
      </x:c>
      <x:c r="C168" s="22">
        <x:f t="shared" si="7"/>
        <x:v>0</x:v>
      </x:c>
      <x:c r="D168" s="31">
        <x:f t="shared" si="8"/>
        <x:v>216</x:v>
      </x:c>
      <x:c r="E168" s="28">
        <x:f t="shared" si="9"/>
        <x:v>4.2399999999998954</x:v>
      </x:c>
      <x:c r="F168" s="24">
        <x:f t="shared" si="10"/>
        <x:v>764.64</x:v>
      </x:c>
      <x:c r="G168" s="28">
        <x:f t="shared" si="13"/>
        <x:v>42.120000000000005</x:v>
      </x:c>
      <x:c r="H168" s="24">
        <x:f t="shared" si="11"/>
        <x:v>810.99999999999989</x:v>
      </x:c>
      <x:c r="I168" s="29">
        <x:f t="shared" si="12"/>
        <x:v>-0.18900000000000017</x:v>
      </x:c>
    </x:row>
    <x:row r="169">
      <x:c r="A169" s="21" t="n">
        <x:f>'Data Audit'!A138</x:f>
        <x:v>46021</x:v>
      </x:c>
      <x:c r="B169" s="22" t="n">
        <x:f>'Data Audit'!G138</x:f>
        <x:v>3.52</x:v>
      </x:c>
      <x:c r="C169" s="22" t="n">
        <x:f t="shared" ref="C169:C232" si="14">IF(A169=DATE(2025,8,28),0.195,IF(A169=DATE(2026,2,26),0.19,0))</x:f>
        <x:v>0</x:v>
      </x:c>
      <x:c r="D169" s="31" t="n">
        <x:f t="shared" ref="D169:D232" si="15">$A$5</x:f>
        <x:v>216</x:v>
      </x:c>
      <x:c r="E169" s="28" t="n">
        <x:f t="shared" ref="E169:E232" si="16">$D$5</x:f>
        <x:v>4.239999999999895</x:v>
      </x:c>
      <x:c r="F169" s="24" t="n">
        <x:f t="shared" ref="F169:F232" si="17">B169*D169</x:f>
        <x:v>760.32</x:v>
      </x:c>
      <x:c r="G169" s="28">
        <x:f t="shared" si="13"/>
        <x:v>42.120000000000005</x:v>
      </x:c>
      <x:c r="H169" s="24" t="n">
        <x:f t="shared" ref="H169:H232" si="18">E169+F169+G169</x:f>
        <x:v>806.68</x:v>
      </x:c>
      <x:c r="I169" s="29" t="n">
        <x:f t="shared" ref="I169:I232" si="19">H169/1000-1</x:f>
        <x:v>-0.19332000000000005</x:v>
      </x:c>
    </x:row>
    <x:row r="170">
      <x:c r="A170" s="21" t="n">
        <x:f>'Data Audit'!A139</x:f>
        <x:v>46022</x:v>
      </x:c>
      <x:c r="B170" s="22" t="n">
        <x:f>'Data Audit'!G139</x:f>
        <x:v>3.52</x:v>
      </x:c>
      <x:c r="C170" s="22">
        <x:f t="shared" si="14"/>
        <x:v>0</x:v>
      </x:c>
      <x:c r="D170" s="31">
        <x:f t="shared" si="15"/>
        <x:v>216</x:v>
      </x:c>
      <x:c r="E170" s="28">
        <x:f t="shared" si="16"/>
        <x:v>4.2399999999998954</x:v>
      </x:c>
      <x:c r="F170" s="24">
        <x:f t="shared" si="17"/>
        <x:v>760.32</x:v>
      </x:c>
      <x:c r="G170" s="28" t="n">
        <x:f t="shared" ref="G170:G233" si="20">G169+C170*D170</x:f>
        <x:v>42.120000000000005</x:v>
      </x:c>
      <x:c r="H170" s="24">
        <x:f t="shared" si="18"/>
        <x:v>806.68</x:v>
      </x:c>
      <x:c r="I170" s="29">
        <x:f t="shared" si="19"/>
        <x:v>-0.19332000000000005</x:v>
      </x:c>
    </x:row>
    <x:row r="171">
      <x:c r="A171" s="21" t="n">
        <x:f>'Data Audit'!A140</x:f>
        <x:v>46024</x:v>
      </x:c>
      <x:c r="B171" s="22" t="n">
        <x:f>'Data Audit'!G140</x:f>
        <x:v>3.59</x:v>
      </x:c>
      <x:c r="C171" s="22">
        <x:f t="shared" si="14"/>
        <x:v>0</x:v>
      </x:c>
      <x:c r="D171" s="31">
        <x:f t="shared" si="15"/>
        <x:v>216</x:v>
      </x:c>
      <x:c r="E171" s="28">
        <x:f t="shared" si="16"/>
        <x:v>4.2399999999998954</x:v>
      </x:c>
      <x:c r="F171" s="24">
        <x:f t="shared" si="17"/>
        <x:v>775.43999999999994</x:v>
      </x:c>
      <x:c r="G171" s="28">
        <x:f t="shared" si="20"/>
        <x:v>42.120000000000005</x:v>
      </x:c>
      <x:c r="H171" s="24">
        <x:f t="shared" si="18"/>
        <x:v>821.79999999999984</x:v>
      </x:c>
      <x:c r="I171" s="29">
        <x:f t="shared" si="19"/>
        <x:v>-0.17820000000000014</x:v>
      </x:c>
    </x:row>
    <x:row r="172">
      <x:c r="A172" s="21" t="n">
        <x:f>'Data Audit'!A141</x:f>
        <x:v>46027</x:v>
      </x:c>
      <x:c r="B172" s="22" t="n">
        <x:f>'Data Audit'!G141</x:f>
        <x:v>3.55</x:v>
      </x:c>
      <x:c r="C172" s="22">
        <x:f t="shared" si="14"/>
        <x:v>0</x:v>
      </x:c>
      <x:c r="D172" s="31">
        <x:f t="shared" si="15"/>
        <x:v>216</x:v>
      </x:c>
      <x:c r="E172" s="28">
        <x:f t="shared" si="16"/>
        <x:v>4.2399999999998954</x:v>
      </x:c>
      <x:c r="F172" s="24">
        <x:f t="shared" si="17"/>
        <x:v>766.8</x:v>
      </x:c>
      <x:c r="G172" s="28">
        <x:f t="shared" si="20"/>
        <x:v>42.120000000000005</x:v>
      </x:c>
      <x:c r="H172" s="24">
        <x:f t="shared" si="18"/>
        <x:v>813.15999999999985</x:v>
      </x:c>
      <x:c r="I172" s="29">
        <x:f t="shared" si="19"/>
        <x:v>-0.18684000000000012</x:v>
      </x:c>
    </x:row>
    <x:row r="173">
      <x:c r="A173" s="21" t="n">
        <x:f>'Data Audit'!A142</x:f>
        <x:v>46028</x:v>
      </x:c>
      <x:c r="B173" s="22" t="n">
        <x:f>'Data Audit'!G142</x:f>
        <x:v>3.53</x:v>
      </x:c>
      <x:c r="C173" s="22">
        <x:f t="shared" si="14"/>
        <x:v>0</x:v>
      </x:c>
      <x:c r="D173" s="31">
        <x:f t="shared" si="15"/>
        <x:v>216</x:v>
      </x:c>
      <x:c r="E173" s="28">
        <x:f t="shared" si="16"/>
        <x:v>4.2399999999998954</x:v>
      </x:c>
      <x:c r="F173" s="24">
        <x:f t="shared" si="17"/>
        <x:v>762.4799999999999</x:v>
      </x:c>
      <x:c r="G173" s="28">
        <x:f t="shared" si="20"/>
        <x:v>42.120000000000005</x:v>
      </x:c>
      <x:c r="H173" s="24">
        <x:f t="shared" si="18"/>
        <x:v>808.8399999999998</x:v>
      </x:c>
      <x:c r="I173" s="29">
        <x:f t="shared" si="19"/>
        <x:v>-0.19116000000000022</x:v>
      </x:c>
    </x:row>
    <x:row r="174">
      <x:c r="A174" s="21" t="n">
        <x:f>'Data Audit'!A143</x:f>
        <x:v>46029</x:v>
      </x:c>
      <x:c r="B174" s="22" t="n">
        <x:f>'Data Audit'!G143</x:f>
        <x:v>3.6</x:v>
      </x:c>
      <x:c r="C174" s="22">
        <x:f t="shared" si="14"/>
        <x:v>0</x:v>
      </x:c>
      <x:c r="D174" s="31">
        <x:f t="shared" si="15"/>
        <x:v>216</x:v>
      </x:c>
      <x:c r="E174" s="28">
        <x:f t="shared" si="16"/>
        <x:v>4.2399999999998954</x:v>
      </x:c>
      <x:c r="F174" s="24">
        <x:f t="shared" si="17"/>
        <x:v>777.6</x:v>
      </x:c>
      <x:c r="G174" s="28">
        <x:f t="shared" si="20"/>
        <x:v>42.120000000000005</x:v>
      </x:c>
      <x:c r="H174" s="24">
        <x:f t="shared" si="18"/>
        <x:v>823.95999999999992</x:v>
      </x:c>
      <x:c r="I174" s="29">
        <x:f t="shared" si="19"/>
        <x:v>-0.17604000000000009</x:v>
      </x:c>
    </x:row>
    <x:row r="175">
      <x:c r="A175" s="21" t="n">
        <x:f>'Data Audit'!A144</x:f>
        <x:v>46030</x:v>
      </x:c>
      <x:c r="B175" s="22" t="n">
        <x:f>'Data Audit'!G144</x:f>
        <x:v>3.61</x:v>
      </x:c>
      <x:c r="C175" s="22">
        <x:f t="shared" si="14"/>
        <x:v>0</x:v>
      </x:c>
      <x:c r="D175" s="31">
        <x:f t="shared" si="15"/>
        <x:v>216</x:v>
      </x:c>
      <x:c r="E175" s="28">
        <x:f t="shared" si="16"/>
        <x:v>4.2399999999998954</x:v>
      </x:c>
      <x:c r="F175" s="24">
        <x:f t="shared" si="17"/>
        <x:v>779.76</x:v>
      </x:c>
      <x:c r="G175" s="28">
        <x:f t="shared" si="20"/>
        <x:v>42.120000000000005</x:v>
      </x:c>
      <x:c r="H175" s="24">
        <x:f t="shared" si="18"/>
        <x:v>826.11999999999989</x:v>
      </x:c>
      <x:c r="I175" s="29">
        <x:f t="shared" si="19"/>
        <x:v>-0.17388000000000015</x:v>
      </x:c>
    </x:row>
    <x:row r="176">
      <x:c r="A176" s="21" t="n">
        <x:f>'Data Audit'!A145</x:f>
        <x:v>46031</x:v>
      </x:c>
      <x:c r="B176" s="22" t="n">
        <x:f>'Data Audit'!G145</x:f>
        <x:v>3.67</x:v>
      </x:c>
      <x:c r="C176" s="22">
        <x:f t="shared" si="14"/>
        <x:v>0</x:v>
      </x:c>
      <x:c r="D176" s="31">
        <x:f t="shared" si="15"/>
        <x:v>216</x:v>
      </x:c>
      <x:c r="E176" s="28">
        <x:f t="shared" si="16"/>
        <x:v>4.2399999999998954</x:v>
      </x:c>
      <x:c r="F176" s="24">
        <x:f t="shared" si="17"/>
        <x:v>792.72</x:v>
      </x:c>
      <x:c r="G176" s="28">
        <x:f t="shared" si="20"/>
        <x:v>42.120000000000005</x:v>
      </x:c>
      <x:c r="H176" s="24">
        <x:f t="shared" si="18"/>
        <x:v>839.07999999999993</x:v>
      </x:c>
      <x:c r="I176" s="29">
        <x:f t="shared" si="19"/>
        <x:v>-0.16092000000000006</x:v>
      </x:c>
    </x:row>
    <x:row r="177">
      <x:c r="A177" s="21" t="n">
        <x:f>'Data Audit'!A146</x:f>
        <x:v>46034</x:v>
      </x:c>
      <x:c r="B177" s="22" t="n">
        <x:f>'Data Audit'!G146</x:f>
        <x:v>3.75</x:v>
      </x:c>
      <x:c r="C177" s="22">
        <x:f t="shared" si="14"/>
        <x:v>0</x:v>
      </x:c>
      <x:c r="D177" s="31">
        <x:f t="shared" si="15"/>
        <x:v>216</x:v>
      </x:c>
      <x:c r="E177" s="28">
        <x:f t="shared" si="16"/>
        <x:v>4.2399999999998954</x:v>
      </x:c>
      <x:c r="F177" s="24">
        <x:f t="shared" si="17"/>
        <x:v>810</x:v>
      </x:c>
      <x:c r="G177" s="28">
        <x:f t="shared" si="20"/>
        <x:v>42.120000000000005</x:v>
      </x:c>
      <x:c r="H177" s="24">
        <x:f t="shared" si="18"/>
        <x:v>856.3599999999999</x:v>
      </x:c>
      <x:c r="I177" s="29">
        <x:f t="shared" si="19"/>
        <x:v>-0.1436400000000001</x:v>
      </x:c>
    </x:row>
    <x:row r="178">
      <x:c r="A178" s="21" t="n">
        <x:f>'Data Audit'!A147</x:f>
        <x:v>46035</x:v>
      </x:c>
      <x:c r="B178" s="22" t="n">
        <x:f>'Data Audit'!G147</x:f>
        <x:v>3.75</x:v>
      </x:c>
      <x:c r="C178" s="22">
        <x:f t="shared" si="14"/>
        <x:v>0</x:v>
      </x:c>
      <x:c r="D178" s="31">
        <x:f t="shared" si="15"/>
        <x:v>216</x:v>
      </x:c>
      <x:c r="E178" s="28">
        <x:f t="shared" si="16"/>
        <x:v>4.2399999999998954</x:v>
      </x:c>
      <x:c r="F178" s="24">
        <x:f t="shared" si="17"/>
        <x:v>810</x:v>
      </x:c>
      <x:c r="G178" s="28">
        <x:f t="shared" si="20"/>
        <x:v>42.120000000000005</x:v>
      </x:c>
      <x:c r="H178" s="24">
        <x:f t="shared" si="18"/>
        <x:v>856.3599999999999</x:v>
      </x:c>
      <x:c r="I178" s="29">
        <x:f t="shared" si="19"/>
        <x:v>-0.1436400000000001</x:v>
      </x:c>
    </x:row>
    <x:row r="179">
      <x:c r="A179" s="21" t="n">
        <x:f>'Data Audit'!A148</x:f>
        <x:v>46036</x:v>
      </x:c>
      <x:c r="B179" s="22" t="n">
        <x:f>'Data Audit'!G148</x:f>
        <x:v>3.75</x:v>
      </x:c>
      <x:c r="C179" s="22">
        <x:f t="shared" si="14"/>
        <x:v>0</x:v>
      </x:c>
      <x:c r="D179" s="31">
        <x:f t="shared" si="15"/>
        <x:v>216</x:v>
      </x:c>
      <x:c r="E179" s="28">
        <x:f t="shared" si="16"/>
        <x:v>4.2399999999998954</x:v>
      </x:c>
      <x:c r="F179" s="24">
        <x:f t="shared" si="17"/>
        <x:v>810</x:v>
      </x:c>
      <x:c r="G179" s="28">
        <x:f t="shared" si="20"/>
        <x:v>42.120000000000005</x:v>
      </x:c>
      <x:c r="H179" s="24">
        <x:f t="shared" si="18"/>
        <x:v>856.3599999999999</x:v>
      </x:c>
      <x:c r="I179" s="29">
        <x:f t="shared" si="19"/>
        <x:v>-0.1436400000000001</x:v>
      </x:c>
    </x:row>
    <x:row r="180">
      <x:c r="A180" s="21" t="n">
        <x:f>'Data Audit'!A149</x:f>
        <x:v>46037</x:v>
      </x:c>
      <x:c r="B180" s="22" t="n">
        <x:f>'Data Audit'!G149</x:f>
        <x:v>3.71</x:v>
      </x:c>
      <x:c r="C180" s="22">
        <x:f t="shared" si="14"/>
        <x:v>0</x:v>
      </x:c>
      <x:c r="D180" s="31">
        <x:f t="shared" si="15"/>
        <x:v>216</x:v>
      </x:c>
      <x:c r="E180" s="28">
        <x:f t="shared" si="16"/>
        <x:v>4.2399999999998954</x:v>
      </x:c>
      <x:c r="F180" s="24">
        <x:f t="shared" si="17"/>
        <x:v>801.36</x:v>
      </x:c>
      <x:c r="G180" s="28">
        <x:f t="shared" si="20"/>
        <x:v>42.120000000000005</x:v>
      </x:c>
      <x:c r="H180" s="24">
        <x:f t="shared" si="18"/>
        <x:v>847.71999999999991</x:v>
      </x:c>
      <x:c r="I180" s="29">
        <x:f t="shared" si="19"/>
        <x:v>-0.15228000000000008</x:v>
      </x:c>
    </x:row>
    <x:row r="181">
      <x:c r="A181" s="21" t="n">
        <x:f>'Data Audit'!A150</x:f>
        <x:v>46038</x:v>
      </x:c>
      <x:c r="B181" s="22" t="n">
        <x:f>'Data Audit'!G150</x:f>
        <x:v>3.79</x:v>
      </x:c>
      <x:c r="C181" s="22">
        <x:f t="shared" si="14"/>
        <x:v>0</x:v>
      </x:c>
      <x:c r="D181" s="31">
        <x:f t="shared" si="15"/>
        <x:v>216</x:v>
      </x:c>
      <x:c r="E181" s="28">
        <x:f t="shared" si="16"/>
        <x:v>4.2399999999998954</x:v>
      </x:c>
      <x:c r="F181" s="24">
        <x:f t="shared" si="17"/>
        <x:v>818.64</x:v>
      </x:c>
      <x:c r="G181" s="28">
        <x:f t="shared" si="20"/>
        <x:v>42.120000000000005</x:v>
      </x:c>
      <x:c r="H181" s="24">
        <x:f t="shared" si="18"/>
        <x:v>864.99999999999989</x:v>
      </x:c>
      <x:c r="I181" s="29">
        <x:f t="shared" si="19"/>
        <x:v>-0.13500000000000012</x:v>
      </x:c>
    </x:row>
    <x:row r="182">
      <x:c r="A182" s="21" t="n">
        <x:f>'Data Audit'!A151</x:f>
        <x:v>46041</x:v>
      </x:c>
      <x:c r="B182" s="22" t="n">
        <x:f>'Data Audit'!G151</x:f>
        <x:v>3.82</x:v>
      </x:c>
      <x:c r="C182" s="22">
        <x:f t="shared" si="14"/>
        <x:v>0</x:v>
      </x:c>
      <x:c r="D182" s="31">
        <x:f t="shared" si="15"/>
        <x:v>216</x:v>
      </x:c>
      <x:c r="E182" s="28">
        <x:f t="shared" si="16"/>
        <x:v>4.2399999999998954</x:v>
      </x:c>
      <x:c r="F182" s="24">
        <x:f t="shared" si="17"/>
        <x:v>825.12</x:v>
      </x:c>
      <x:c r="G182" s="28">
        <x:f t="shared" si="20"/>
        <x:v>42.120000000000005</x:v>
      </x:c>
      <x:c r="H182" s="24">
        <x:f t="shared" si="18"/>
        <x:v>871.4799999999999</x:v>
      </x:c>
      <x:c r="I182" s="29">
        <x:f t="shared" si="19"/>
        <x:v>-0.12852000000000008</x:v>
      </x:c>
    </x:row>
    <x:row r="183">
      <x:c r="A183" s="21" t="n">
        <x:f>'Data Audit'!A152</x:f>
        <x:v>46042</x:v>
      </x:c>
      <x:c r="B183" s="22" t="n">
        <x:f>'Data Audit'!G152</x:f>
        <x:v>3.75</x:v>
      </x:c>
      <x:c r="C183" s="22">
        <x:f t="shared" si="14"/>
        <x:v>0</x:v>
      </x:c>
      <x:c r="D183" s="31">
        <x:f t="shared" si="15"/>
        <x:v>216</x:v>
      </x:c>
      <x:c r="E183" s="28">
        <x:f t="shared" si="16"/>
        <x:v>4.2399999999998954</x:v>
      </x:c>
      <x:c r="F183" s="24">
        <x:f t="shared" si="17"/>
        <x:v>810</x:v>
      </x:c>
      <x:c r="G183" s="28">
        <x:f t="shared" si="20"/>
        <x:v>42.120000000000005</x:v>
      </x:c>
      <x:c r="H183" s="24">
        <x:f t="shared" si="18"/>
        <x:v>856.3599999999999</x:v>
      </x:c>
      <x:c r="I183" s="29">
        <x:f t="shared" si="19"/>
        <x:v>-0.1436400000000001</x:v>
      </x:c>
    </x:row>
    <x:row r="184">
      <x:c r="A184" s="21" t="n">
        <x:f>'Data Audit'!A153</x:f>
        <x:v>46043</x:v>
      </x:c>
      <x:c r="B184" s="22" t="n">
        <x:f>'Data Audit'!G153</x:f>
        <x:v>3.66</x:v>
      </x:c>
      <x:c r="C184" s="22">
        <x:f t="shared" si="14"/>
        <x:v>0</x:v>
      </x:c>
      <x:c r="D184" s="31">
        <x:f t="shared" si="15"/>
        <x:v>216</x:v>
      </x:c>
      <x:c r="E184" s="28">
        <x:f t="shared" si="16"/>
        <x:v>4.2399999999998954</x:v>
      </x:c>
      <x:c r="F184" s="24">
        <x:f t="shared" si="17"/>
        <x:v>790.56000000000006</x:v>
      </x:c>
      <x:c r="G184" s="28">
        <x:f t="shared" si="20"/>
        <x:v>42.120000000000005</x:v>
      </x:c>
      <x:c r="H184" s="24">
        <x:f t="shared" si="18"/>
        <x:v>836.92</x:v>
      </x:c>
      <x:c r="I184" s="29">
        <x:f t="shared" si="19"/>
        <x:v>-0.16308</x:v>
      </x:c>
    </x:row>
    <x:row r="185">
      <x:c r="A185" s="21" t="n">
        <x:f>'Data Audit'!A154</x:f>
        <x:v>46044</x:v>
      </x:c>
      <x:c r="B185" s="22" t="n">
        <x:f>'Data Audit'!G154</x:f>
        <x:v>3.76</x:v>
      </x:c>
      <x:c r="C185" s="22">
        <x:f t="shared" si="14"/>
        <x:v>0</x:v>
      </x:c>
      <x:c r="D185" s="31">
        <x:f t="shared" si="15"/>
        <x:v>216</x:v>
      </x:c>
      <x:c r="E185" s="28">
        <x:f t="shared" si="16"/>
        <x:v>4.2399999999998954</x:v>
      </x:c>
      <x:c r="F185" s="24">
        <x:f t="shared" si="17"/>
        <x:v>812.16</x:v>
      </x:c>
      <x:c r="G185" s="28">
        <x:f t="shared" si="20"/>
        <x:v>42.120000000000005</x:v>
      </x:c>
      <x:c r="H185" s="24">
        <x:f t="shared" si="18"/>
        <x:v>858.51999999999987</x:v>
      </x:c>
      <x:c r="I185" s="29">
        <x:f t="shared" si="19"/>
        <x:v>-0.14148000000000016</x:v>
      </x:c>
    </x:row>
    <x:row r="186">
      <x:c r="A186" s="21" t="n">
        <x:f>'Data Audit'!A155</x:f>
        <x:v>46045</x:v>
      </x:c>
      <x:c r="B186" s="22" t="n">
        <x:f>'Data Audit'!G155</x:f>
        <x:v>3.75</x:v>
      </x:c>
      <x:c r="C186" s="22">
        <x:f t="shared" si="14"/>
        <x:v>0</x:v>
      </x:c>
      <x:c r="D186" s="31">
        <x:f t="shared" si="15"/>
        <x:v>216</x:v>
      </x:c>
      <x:c r="E186" s="28">
        <x:f t="shared" si="16"/>
        <x:v>4.2399999999998954</x:v>
      </x:c>
      <x:c r="F186" s="24">
        <x:f t="shared" si="17"/>
        <x:v>810</x:v>
      </x:c>
      <x:c r="G186" s="28">
        <x:f t="shared" si="20"/>
        <x:v>42.120000000000005</x:v>
      </x:c>
      <x:c r="H186" s="24">
        <x:f t="shared" si="18"/>
        <x:v>856.3599999999999</x:v>
      </x:c>
      <x:c r="I186" s="29">
        <x:f t="shared" si="19"/>
        <x:v>-0.1436400000000001</x:v>
      </x:c>
    </x:row>
    <x:row r="187">
      <x:c r="A187" s="21" t="n">
        <x:f>'Data Audit'!A156</x:f>
        <x:v>46049</x:v>
      </x:c>
      <x:c r="B187" s="22" t="n">
        <x:f>'Data Audit'!G156</x:f>
        <x:v>3.78</x:v>
      </x:c>
      <x:c r="C187" s="22">
        <x:f t="shared" si="14"/>
        <x:v>0</x:v>
      </x:c>
      <x:c r="D187" s="31">
        <x:f t="shared" si="15"/>
        <x:v>216</x:v>
      </x:c>
      <x:c r="E187" s="28">
        <x:f t="shared" si="16"/>
        <x:v>4.2399999999998954</x:v>
      </x:c>
      <x:c r="F187" s="24">
        <x:f t="shared" si="17"/>
        <x:v>816.4799999999999</x:v>
      </x:c>
      <x:c r="G187" s="28">
        <x:f t="shared" si="20"/>
        <x:v>42.120000000000005</x:v>
      </x:c>
      <x:c r="H187" s="24">
        <x:f t="shared" si="18"/>
        <x:v>862.8399999999998</x:v>
      </x:c>
      <x:c r="I187" s="29">
        <x:f t="shared" si="19"/>
        <x:v>-0.13716000000000017</x:v>
      </x:c>
    </x:row>
    <x:row r="188">
      <x:c r="A188" s="21" t="n">
        <x:f>'Data Audit'!A157</x:f>
        <x:v>46050</x:v>
      </x:c>
      <x:c r="B188" s="22" t="n">
        <x:f>'Data Audit'!G157</x:f>
        <x:v>3.75</x:v>
      </x:c>
      <x:c r="C188" s="22">
        <x:f t="shared" si="14"/>
        <x:v>0</x:v>
      </x:c>
      <x:c r="D188" s="31">
        <x:f t="shared" si="15"/>
        <x:v>216</x:v>
      </x:c>
      <x:c r="E188" s="28">
        <x:f t="shared" si="16"/>
        <x:v>4.2399999999998954</x:v>
      </x:c>
      <x:c r="F188" s="24">
        <x:f t="shared" si="17"/>
        <x:v>810</x:v>
      </x:c>
      <x:c r="G188" s="28">
        <x:f t="shared" si="20"/>
        <x:v>42.120000000000005</x:v>
      </x:c>
      <x:c r="H188" s="24">
        <x:f t="shared" si="18"/>
        <x:v>856.3599999999999</x:v>
      </x:c>
      <x:c r="I188" s="29">
        <x:f t="shared" si="19"/>
        <x:v>-0.1436400000000001</x:v>
      </x:c>
    </x:row>
    <x:row r="189">
      <x:c r="A189" s="21" t="n">
        <x:f>'Data Audit'!A158</x:f>
        <x:v>46051</x:v>
      </x:c>
      <x:c r="B189" s="22" t="n">
        <x:f>'Data Audit'!G158</x:f>
        <x:v>3.78</x:v>
      </x:c>
      <x:c r="C189" s="22">
        <x:f t="shared" si="14"/>
        <x:v>0</x:v>
      </x:c>
      <x:c r="D189" s="31">
        <x:f t="shared" si="15"/>
        <x:v>216</x:v>
      </x:c>
      <x:c r="E189" s="28">
        <x:f t="shared" si="16"/>
        <x:v>4.2399999999998954</x:v>
      </x:c>
      <x:c r="F189" s="24">
        <x:f t="shared" si="17"/>
        <x:v>816.4799999999999</x:v>
      </x:c>
      <x:c r="G189" s="28">
        <x:f t="shared" si="20"/>
        <x:v>42.120000000000005</x:v>
      </x:c>
      <x:c r="H189" s="24">
        <x:f t="shared" si="18"/>
        <x:v>862.8399999999998</x:v>
      </x:c>
      <x:c r="I189" s="29">
        <x:f t="shared" si="19"/>
        <x:v>-0.13716000000000017</x:v>
      </x:c>
    </x:row>
    <x:row r="190">
      <x:c r="A190" s="21" t="n">
        <x:f>'Data Audit'!A159</x:f>
        <x:v>46052</x:v>
      </x:c>
      <x:c r="B190" s="22" t="n">
        <x:f>'Data Audit'!G159</x:f>
        <x:v>3.74</x:v>
      </x:c>
      <x:c r="C190" s="22">
        <x:f t="shared" si="14"/>
        <x:v>0</x:v>
      </x:c>
      <x:c r="D190" s="31">
        <x:f t="shared" si="15"/>
        <x:v>216</x:v>
      </x:c>
      <x:c r="E190" s="28">
        <x:f t="shared" si="16"/>
        <x:v>4.2399999999998954</x:v>
      </x:c>
      <x:c r="F190" s="24">
        <x:f t="shared" si="17"/>
        <x:v>807.84</x:v>
      </x:c>
      <x:c r="G190" s="28">
        <x:f t="shared" si="20"/>
        <x:v>42.120000000000005</x:v>
      </x:c>
      <x:c r="H190" s="24">
        <x:f t="shared" si="18"/>
        <x:v>854.19999999999993</x:v>
      </x:c>
      <x:c r="I190" s="29">
        <x:f t="shared" si="19"/>
        <x:v>-0.14580000000000004</x:v>
      </x:c>
    </x:row>
    <x:row r="191">
      <x:c r="A191" s="21" t="n">
        <x:f>'Data Audit'!A160</x:f>
        <x:v>46055</x:v>
      </x:c>
      <x:c r="B191" s="22" t="n">
        <x:f>'Data Audit'!G160</x:f>
        <x:v>3.69</x:v>
      </x:c>
      <x:c r="C191" s="22">
        <x:f t="shared" si="14"/>
        <x:v>0</x:v>
      </x:c>
      <x:c r="D191" s="31">
        <x:f t="shared" si="15"/>
        <x:v>216</x:v>
      </x:c>
      <x:c r="E191" s="28">
        <x:f t="shared" si="16"/>
        <x:v>4.2399999999998954</x:v>
      </x:c>
      <x:c r="F191" s="24">
        <x:f t="shared" si="17"/>
        <x:v>797.04</x:v>
      </x:c>
      <x:c r="G191" s="28">
        <x:f t="shared" si="20"/>
        <x:v>42.120000000000005</x:v>
      </x:c>
      <x:c r="H191" s="24">
        <x:f t="shared" si="18"/>
        <x:v>843.39999999999986</x:v>
      </x:c>
      <x:c r="I191" s="29">
        <x:f t="shared" si="19"/>
        <x:v>-0.15660000000000018</x:v>
      </x:c>
    </x:row>
    <x:row r="192">
      <x:c r="A192" s="21" t="n">
        <x:f>'Data Audit'!A161</x:f>
        <x:v>46056</x:v>
      </x:c>
      <x:c r="B192" s="22" t="n">
        <x:f>'Data Audit'!G161</x:f>
        <x:v>3.66</x:v>
      </x:c>
      <x:c r="C192" s="22">
        <x:f t="shared" si="14"/>
        <x:v>0</x:v>
      </x:c>
      <x:c r="D192" s="31">
        <x:f t="shared" si="15"/>
        <x:v>216</x:v>
      </x:c>
      <x:c r="E192" s="28">
        <x:f t="shared" si="16"/>
        <x:v>4.2399999999998954</x:v>
      </x:c>
      <x:c r="F192" s="24">
        <x:f t="shared" si="17"/>
        <x:v>790.56000000000006</x:v>
      </x:c>
      <x:c r="G192" s="28">
        <x:f t="shared" si="20"/>
        <x:v>42.120000000000005</x:v>
      </x:c>
      <x:c r="H192" s="24">
        <x:f t="shared" si="18"/>
        <x:v>836.92</x:v>
      </x:c>
      <x:c r="I192" s="29">
        <x:f t="shared" si="19"/>
        <x:v>-0.16308</x:v>
      </x:c>
    </x:row>
    <x:row r="193">
      <x:c r="A193" s="21" t="n">
        <x:f>'Data Audit'!A162</x:f>
        <x:v>46057</x:v>
      </x:c>
      <x:c r="B193" s="22" t="n">
        <x:f>'Data Audit'!G162</x:f>
        <x:v>3.54</x:v>
      </x:c>
      <x:c r="C193" s="22">
        <x:f t="shared" si="14"/>
        <x:v>0</x:v>
      </x:c>
      <x:c r="D193" s="31">
        <x:f t="shared" si="15"/>
        <x:v>216</x:v>
      </x:c>
      <x:c r="E193" s="28">
        <x:f t="shared" si="16"/>
        <x:v>4.2399999999998954</x:v>
      </x:c>
      <x:c r="F193" s="24">
        <x:f t="shared" si="17"/>
        <x:v>764.64</x:v>
      </x:c>
      <x:c r="G193" s="28">
        <x:f t="shared" si="20"/>
        <x:v>42.120000000000005</x:v>
      </x:c>
      <x:c r="H193" s="24">
        <x:f t="shared" si="18"/>
        <x:v>810.99999999999989</x:v>
      </x:c>
      <x:c r="I193" s="29">
        <x:f t="shared" si="19"/>
        <x:v>-0.18900000000000017</x:v>
      </x:c>
    </x:row>
    <x:row r="194">
      <x:c r="A194" s="21" t="n">
        <x:f>'Data Audit'!A163</x:f>
        <x:v>46058</x:v>
      </x:c>
      <x:c r="B194" s="22" t="n">
        <x:f>'Data Audit'!G163</x:f>
        <x:v>3.57</x:v>
      </x:c>
      <x:c r="C194" s="22">
        <x:f t="shared" si="14"/>
        <x:v>0</x:v>
      </x:c>
      <x:c r="D194" s="31">
        <x:f t="shared" si="15"/>
        <x:v>216</x:v>
      </x:c>
      <x:c r="E194" s="28">
        <x:f t="shared" si="16"/>
        <x:v>4.2399999999998954</x:v>
      </x:c>
      <x:c r="F194" s="24">
        <x:f t="shared" si="17"/>
        <x:v>771.12</x:v>
      </x:c>
      <x:c r="G194" s="28">
        <x:f t="shared" si="20"/>
        <x:v>42.120000000000005</x:v>
      </x:c>
      <x:c r="H194" s="24">
        <x:f t="shared" si="18"/>
        <x:v>817.4799999999999</x:v>
      </x:c>
      <x:c r="I194" s="29">
        <x:f t="shared" si="19"/>
        <x:v>-0.18252000000000013</x:v>
      </x:c>
    </x:row>
    <x:row r="195">
      <x:c r="A195" s="21" t="n">
        <x:f>'Data Audit'!A164</x:f>
        <x:v>46059</x:v>
      </x:c>
      <x:c r="B195" s="22" t="n">
        <x:f>'Data Audit'!G164</x:f>
        <x:v>3.5</x:v>
      </x:c>
      <x:c r="C195" s="22">
        <x:f t="shared" si="14"/>
        <x:v>0</x:v>
      </x:c>
      <x:c r="D195" s="31">
        <x:f t="shared" si="15"/>
        <x:v>216</x:v>
      </x:c>
      <x:c r="E195" s="28">
        <x:f t="shared" si="16"/>
        <x:v>4.2399999999998954</x:v>
      </x:c>
      <x:c r="F195" s="24">
        <x:f t="shared" si="17"/>
        <x:v>756</x:v>
      </x:c>
      <x:c r="G195" s="28">
        <x:f t="shared" si="20"/>
        <x:v>42.120000000000005</x:v>
      </x:c>
      <x:c r="H195" s="24">
        <x:f t="shared" si="18"/>
        <x:v>802.3599999999999</x:v>
      </x:c>
      <x:c r="I195" s="29">
        <x:f t="shared" si="19"/>
        <x:v>-0.19764000000000015</x:v>
      </x:c>
    </x:row>
    <x:row r="196">
      <x:c r="A196" s="21" t="n">
        <x:f>'Data Audit'!A165</x:f>
        <x:v>46062</x:v>
      </x:c>
      <x:c r="B196" s="22" t="n">
        <x:f>'Data Audit'!G165</x:f>
        <x:v>3.52</x:v>
      </x:c>
      <x:c r="C196" s="22">
        <x:f t="shared" si="14"/>
        <x:v>0</x:v>
      </x:c>
      <x:c r="D196" s="31">
        <x:f t="shared" si="15"/>
        <x:v>216</x:v>
      </x:c>
      <x:c r="E196" s="28">
        <x:f t="shared" si="16"/>
        <x:v>4.2399999999998954</x:v>
      </x:c>
      <x:c r="F196" s="24">
        <x:f t="shared" si="17"/>
        <x:v>760.32</x:v>
      </x:c>
      <x:c r="G196" s="28">
        <x:f t="shared" si="20"/>
        <x:v>42.120000000000005</x:v>
      </x:c>
      <x:c r="H196" s="24">
        <x:f t="shared" si="18"/>
        <x:v>806.68</x:v>
      </x:c>
      <x:c r="I196" s="29">
        <x:f t="shared" si="19"/>
        <x:v>-0.19332000000000005</x:v>
      </x:c>
    </x:row>
    <x:row r="197">
      <x:c r="A197" s="21" t="n">
        <x:f>'Data Audit'!A166</x:f>
        <x:v>46063</x:v>
      </x:c>
      <x:c r="B197" s="22" t="n">
        <x:f>'Data Audit'!G166</x:f>
        <x:v>3.54</x:v>
      </x:c>
      <x:c r="C197" s="22">
        <x:f t="shared" si="14"/>
        <x:v>0</x:v>
      </x:c>
      <x:c r="D197" s="31">
        <x:f t="shared" si="15"/>
        <x:v>216</x:v>
      </x:c>
      <x:c r="E197" s="28">
        <x:f t="shared" si="16"/>
        <x:v>4.2399999999998954</x:v>
      </x:c>
      <x:c r="F197" s="24">
        <x:f t="shared" si="17"/>
        <x:v>764.64</x:v>
      </x:c>
      <x:c r="G197" s="28">
        <x:f t="shared" si="20"/>
        <x:v>42.120000000000005</x:v>
      </x:c>
      <x:c r="H197" s="24">
        <x:f t="shared" si="18"/>
        <x:v>810.99999999999989</x:v>
      </x:c>
      <x:c r="I197" s="29">
        <x:f t="shared" si="19"/>
        <x:v>-0.18900000000000017</x:v>
      </x:c>
    </x:row>
    <x:row r="198">
      <x:c r="A198" s="21" t="n">
        <x:f>'Data Audit'!A167</x:f>
        <x:v>46064</x:v>
      </x:c>
      <x:c r="B198" s="22" t="n">
        <x:f>'Data Audit'!G167</x:f>
        <x:v>3.61</x:v>
      </x:c>
      <x:c r="C198" s="22">
        <x:f t="shared" si="14"/>
        <x:v>0</x:v>
      </x:c>
      <x:c r="D198" s="31">
        <x:f t="shared" si="15"/>
        <x:v>216</x:v>
      </x:c>
      <x:c r="E198" s="28">
        <x:f t="shared" si="16"/>
        <x:v>4.2399999999998954</x:v>
      </x:c>
      <x:c r="F198" s="24">
        <x:f t="shared" si="17"/>
        <x:v>779.76</x:v>
      </x:c>
      <x:c r="G198" s="28">
        <x:f t="shared" si="20"/>
        <x:v>42.120000000000005</x:v>
      </x:c>
      <x:c r="H198" s="24">
        <x:f t="shared" si="18"/>
        <x:v>826.11999999999989</x:v>
      </x:c>
      <x:c r="I198" s="29">
        <x:f t="shared" si="19"/>
        <x:v>-0.17388000000000015</x:v>
      </x:c>
    </x:row>
    <x:row r="199">
      <x:c r="A199" s="21" t="n">
        <x:f>'Data Audit'!A168</x:f>
        <x:v>46065</x:v>
      </x:c>
      <x:c r="B199" s="22" t="n">
        <x:f>'Data Audit'!G168</x:f>
        <x:v>3.58</x:v>
      </x:c>
      <x:c r="C199" s="22">
        <x:f t="shared" si="14"/>
        <x:v>0</x:v>
      </x:c>
      <x:c r="D199" s="31">
        <x:f t="shared" si="15"/>
        <x:v>216</x:v>
      </x:c>
      <x:c r="E199" s="28">
        <x:f t="shared" si="16"/>
        <x:v>4.2399999999998954</x:v>
      </x:c>
      <x:c r="F199" s="24">
        <x:f t="shared" si="17"/>
        <x:v>773.28</x:v>
      </x:c>
      <x:c r="G199" s="28">
        <x:f t="shared" si="20"/>
        <x:v>42.120000000000005</x:v>
      </x:c>
      <x:c r="H199" s="24">
        <x:f t="shared" si="18"/>
        <x:v>819.63999999999987</x:v>
      </x:c>
      <x:c r="I199" s="29">
        <x:f t="shared" si="19"/>
        <x:v>-0.18036000000000008</x:v>
      </x:c>
    </x:row>
    <x:row r="200">
      <x:c r="A200" s="21" t="n">
        <x:f>'Data Audit'!A169</x:f>
        <x:v>46066</x:v>
      </x:c>
      <x:c r="B200" s="22" t="n">
        <x:f>'Data Audit'!G169</x:f>
        <x:v>3.42</x:v>
      </x:c>
      <x:c r="C200" s="22">
        <x:f t="shared" si="14"/>
        <x:v>0</x:v>
      </x:c>
      <x:c r="D200" s="31">
        <x:f t="shared" si="15"/>
        <x:v>216</x:v>
      </x:c>
      <x:c r="E200" s="28">
        <x:f t="shared" si="16"/>
        <x:v>4.2399999999998954</x:v>
      </x:c>
      <x:c r="F200" s="24">
        <x:f t="shared" si="17"/>
        <x:v>738.72</x:v>
      </x:c>
      <x:c r="G200" s="28">
        <x:f t="shared" si="20"/>
        <x:v>42.120000000000005</x:v>
      </x:c>
      <x:c r="H200" s="24">
        <x:f t="shared" si="18"/>
        <x:v>785.07999999999993</x:v>
      </x:c>
      <x:c r="I200" s="29">
        <x:f t="shared" si="19"/>
        <x:v>-0.21492000000000011</x:v>
      </x:c>
    </x:row>
    <x:row r="201">
      <x:c r="A201" s="21" t="n">
        <x:f>'Data Audit'!A170</x:f>
        <x:v>46069</x:v>
      </x:c>
      <x:c r="B201" s="22" t="n">
        <x:f>'Data Audit'!G170</x:f>
        <x:v>3.43</x:v>
      </x:c>
      <x:c r="C201" s="22">
        <x:f t="shared" si="14"/>
        <x:v>0</x:v>
      </x:c>
      <x:c r="D201" s="31">
        <x:f t="shared" si="15"/>
        <x:v>216</x:v>
      </x:c>
      <x:c r="E201" s="28">
        <x:f t="shared" si="16"/>
        <x:v>4.2399999999998954</x:v>
      </x:c>
      <x:c r="F201" s="24">
        <x:f t="shared" si="17"/>
        <x:v>740.88</x:v>
      </x:c>
      <x:c r="G201" s="28">
        <x:f t="shared" si="20"/>
        <x:v>42.120000000000005</x:v>
      </x:c>
      <x:c r="H201" s="24">
        <x:f t="shared" si="18"/>
        <x:v>787.2399999999999</x:v>
      </x:c>
      <x:c r="I201" s="29">
        <x:f t="shared" si="19"/>
        <x:v>-0.21276000000000006</x:v>
      </x:c>
    </x:row>
    <x:row r="202">
      <x:c r="A202" s="21" t="n">
        <x:f>'Data Audit'!A171</x:f>
        <x:v>46070</x:v>
      </x:c>
      <x:c r="B202" s="22" t="n">
        <x:f>'Data Audit'!G171</x:f>
        <x:v>3.38</x:v>
      </x:c>
      <x:c r="C202" s="22">
        <x:f t="shared" si="14"/>
        <x:v>0</x:v>
      </x:c>
      <x:c r="D202" s="31">
        <x:f t="shared" si="15"/>
        <x:v>216</x:v>
      </x:c>
      <x:c r="E202" s="28">
        <x:f t="shared" si="16"/>
        <x:v>4.2399999999998954</x:v>
      </x:c>
      <x:c r="F202" s="24">
        <x:f t="shared" si="17"/>
        <x:v>730.07999999999993</x:v>
      </x:c>
      <x:c r="G202" s="28">
        <x:f t="shared" si="20"/>
        <x:v>42.120000000000005</x:v>
      </x:c>
      <x:c r="H202" s="24">
        <x:f t="shared" si="18"/>
        <x:v>776.43999999999983</x:v>
      </x:c>
      <x:c r="I202" s="29">
        <x:f t="shared" si="19"/>
        <x:v>-0.2235600000000002</x:v>
      </x:c>
    </x:row>
    <x:row r="203">
      <x:c r="A203" s="21" t="n">
        <x:f>'Data Audit'!A172</x:f>
        <x:v>46071</x:v>
      </x:c>
      <x:c r="B203" s="22" t="n">
        <x:f>'Data Audit'!G172</x:f>
        <x:v>3.38</x:v>
      </x:c>
      <x:c r="C203" s="22">
        <x:f t="shared" si="14"/>
        <x:v>0</x:v>
      </x:c>
      <x:c r="D203" s="31">
        <x:f t="shared" si="15"/>
        <x:v>216</x:v>
      </x:c>
      <x:c r="E203" s="28">
        <x:f t="shared" si="16"/>
        <x:v>4.2399999999998954</x:v>
      </x:c>
      <x:c r="F203" s="24">
        <x:f t="shared" si="17"/>
        <x:v>730.07999999999993</x:v>
      </x:c>
      <x:c r="G203" s="28">
        <x:f t="shared" si="20"/>
        <x:v>42.120000000000005</x:v>
      </x:c>
      <x:c r="H203" s="24">
        <x:f t="shared" si="18"/>
        <x:v>776.43999999999983</x:v>
      </x:c>
      <x:c r="I203" s="29">
        <x:f t="shared" si="19"/>
        <x:v>-0.2235600000000002</x:v>
      </x:c>
    </x:row>
    <x:row r="204">
      <x:c r="A204" s="21" t="n">
        <x:f>'Data Audit'!A173</x:f>
        <x:v>46072</x:v>
      </x:c>
      <x:c r="B204" s="22" t="n">
        <x:f>'Data Audit'!G173</x:f>
        <x:v>3.81</x:v>
      </x:c>
      <x:c r="C204" s="22">
        <x:f t="shared" si="14"/>
        <x:v>0</x:v>
      </x:c>
      <x:c r="D204" s="31">
        <x:f t="shared" si="15"/>
        <x:v>216</x:v>
      </x:c>
      <x:c r="E204" s="28">
        <x:f t="shared" si="16"/>
        <x:v>4.2399999999998954</x:v>
      </x:c>
      <x:c r="F204" s="24">
        <x:f t="shared" si="17"/>
        <x:v>822.96</x:v>
      </x:c>
      <x:c r="G204" s="28">
        <x:f t="shared" si="20"/>
        <x:v>42.120000000000005</x:v>
      </x:c>
      <x:c r="H204" s="24">
        <x:f t="shared" si="18"/>
        <x:v>869.31999999999994</x:v>
      </x:c>
      <x:c r="I204" s="29">
        <x:f t="shared" si="19"/>
        <x:v>-0.13068000000000002</x:v>
      </x:c>
    </x:row>
    <x:row r="205">
      <x:c r="A205" s="21" t="n">
        <x:f>'Data Audit'!A174</x:f>
        <x:v>46073</x:v>
      </x:c>
      <x:c r="B205" s="22" t="n">
        <x:f>'Data Audit'!G174</x:f>
        <x:v>3.69</x:v>
      </x:c>
      <x:c r="C205" s="22">
        <x:f t="shared" si="14"/>
        <x:v>0</x:v>
      </x:c>
      <x:c r="D205" s="31">
        <x:f t="shared" si="15"/>
        <x:v>216</x:v>
      </x:c>
      <x:c r="E205" s="28">
        <x:f t="shared" si="16"/>
        <x:v>4.2399999999998954</x:v>
      </x:c>
      <x:c r="F205" s="24">
        <x:f t="shared" si="17"/>
        <x:v>797.04</x:v>
      </x:c>
      <x:c r="G205" s="28">
        <x:f t="shared" si="20"/>
        <x:v>42.120000000000005</x:v>
      </x:c>
      <x:c r="H205" s="24">
        <x:f t="shared" si="18"/>
        <x:v>843.39999999999986</x:v>
      </x:c>
      <x:c r="I205" s="29">
        <x:f t="shared" si="19"/>
        <x:v>-0.15660000000000018</x:v>
      </x:c>
    </x:row>
    <x:row r="206">
      <x:c r="A206" s="21" t="n">
        <x:f>'Data Audit'!A175</x:f>
        <x:v>46076</x:v>
      </x:c>
      <x:c r="B206" s="22" t="n">
        <x:f>'Data Audit'!G175</x:f>
        <x:v>3.67</x:v>
      </x:c>
      <x:c r="C206" s="22">
        <x:f t="shared" si="14"/>
        <x:v>0</x:v>
      </x:c>
      <x:c r="D206" s="31">
        <x:f t="shared" si="15"/>
        <x:v>216</x:v>
      </x:c>
      <x:c r="E206" s="28">
        <x:f t="shared" si="16"/>
        <x:v>4.2399999999998954</x:v>
      </x:c>
      <x:c r="F206" s="24">
        <x:f t="shared" si="17"/>
        <x:v>792.72</x:v>
      </x:c>
      <x:c r="G206" s="28">
        <x:f t="shared" si="20"/>
        <x:v>42.120000000000005</x:v>
      </x:c>
      <x:c r="H206" s="24">
        <x:f t="shared" si="18"/>
        <x:v>839.07999999999993</x:v>
      </x:c>
      <x:c r="I206" s="29">
        <x:f t="shared" si="19"/>
        <x:v>-0.16092000000000006</x:v>
      </x:c>
    </x:row>
    <x:row r="207">
      <x:c r="A207" s="21" t="n">
        <x:f>'Data Audit'!A176</x:f>
        <x:v>46077</x:v>
      </x:c>
      <x:c r="B207" s="22" t="n">
        <x:f>'Data Audit'!G176</x:f>
        <x:v>3.65</x:v>
      </x:c>
      <x:c r="C207" s="22">
        <x:f t="shared" si="14"/>
        <x:v>0</x:v>
      </x:c>
      <x:c r="D207" s="31">
        <x:f t="shared" si="15"/>
        <x:v>216</x:v>
      </x:c>
      <x:c r="E207" s="28">
        <x:f t="shared" si="16"/>
        <x:v>4.2399999999998954</x:v>
      </x:c>
      <x:c r="F207" s="24">
        <x:f t="shared" si="17"/>
        <x:v>788.4</x:v>
      </x:c>
      <x:c r="G207" s="28">
        <x:f t="shared" si="20"/>
        <x:v>42.120000000000005</x:v>
      </x:c>
      <x:c r="H207" s="24">
        <x:f t="shared" si="18"/>
        <x:v>834.75999999999988</x:v>
      </x:c>
      <x:c r="I207" s="29">
        <x:f t="shared" si="19"/>
        <x:v>-0.16524000000000016</x:v>
      </x:c>
    </x:row>
    <x:row r="208">
      <x:c r="A208" s="21" t="n">
        <x:f>'Data Audit'!A177</x:f>
        <x:v>46078</x:v>
      </x:c>
      <x:c r="B208" s="22" t="n">
        <x:f>'Data Audit'!G177</x:f>
        <x:v>3.76</x:v>
      </x:c>
      <x:c r="C208" s="22">
        <x:f t="shared" si="14"/>
        <x:v>0</x:v>
      </x:c>
      <x:c r="D208" s="31">
        <x:f t="shared" si="15"/>
        <x:v>216</x:v>
      </x:c>
      <x:c r="E208" s="28">
        <x:f t="shared" si="16"/>
        <x:v>4.2399999999998954</x:v>
      </x:c>
      <x:c r="F208" s="24">
        <x:f t="shared" si="17"/>
        <x:v>812.16</x:v>
      </x:c>
      <x:c r="G208" s="28">
        <x:f t="shared" si="20"/>
        <x:v>42.120000000000005</x:v>
      </x:c>
      <x:c r="H208" s="24">
        <x:f t="shared" si="18"/>
        <x:v>858.51999999999987</x:v>
      </x:c>
      <x:c r="I208" s="29">
        <x:f t="shared" si="19"/>
        <x:v>-0.14148000000000016</x:v>
      </x:c>
    </x:row>
    <x:row r="209">
      <x:c r="A209" s="21" t="n">
        <x:f>'Data Audit'!A178</x:f>
        <x:v>46079</x:v>
      </x:c>
      <x:c r="B209" s="22" t="n">
        <x:f>'Data Audit'!G178</x:f>
        <x:v>3.54</x:v>
      </x:c>
      <x:c r="C209" s="22">
        <x:f t="shared" si="14"/>
        <x:v>0.19</x:v>
      </x:c>
      <x:c r="D209" s="31">
        <x:f t="shared" si="15"/>
        <x:v>216</x:v>
      </x:c>
      <x:c r="E209" s="28">
        <x:f t="shared" si="16"/>
        <x:v>4.2399999999998954</x:v>
      </x:c>
      <x:c r="F209" s="24">
        <x:f t="shared" si="17"/>
        <x:v>764.64</x:v>
      </x:c>
      <x:c r="G209" s="28">
        <x:f t="shared" si="20"/>
        <x:v>83.16</x:v>
      </x:c>
      <x:c r="H209" s="24">
        <x:f t="shared" si="18"/>
        <x:v>852.03999999999985</x:v>
      </x:c>
      <x:c r="I209" s="29">
        <x:f t="shared" si="19"/>
        <x:v>-0.1479600000000002</x:v>
      </x:c>
    </x:row>
    <x:row r="210">
      <x:c r="A210" s="21" t="n">
        <x:f>'Data Audit'!A179</x:f>
        <x:v>46080</x:v>
      </x:c>
      <x:c r="B210" s="22" t="n">
        <x:f>'Data Audit'!G179</x:f>
        <x:v>3.58</x:v>
      </x:c>
      <x:c r="C210" s="22">
        <x:f t="shared" si="14"/>
        <x:v>0</x:v>
      </x:c>
      <x:c r="D210" s="31">
        <x:f t="shared" si="15"/>
        <x:v>216</x:v>
      </x:c>
      <x:c r="E210" s="28">
        <x:f t="shared" si="16"/>
        <x:v>4.2399999999998954</x:v>
      </x:c>
      <x:c r="F210" s="24">
        <x:f t="shared" si="17"/>
        <x:v>773.28</x:v>
      </x:c>
      <x:c r="G210" s="28">
        <x:f t="shared" si="20"/>
        <x:v>83.16</x:v>
      </x:c>
      <x:c r="H210" s="24">
        <x:f t="shared" si="18"/>
        <x:v>860.67999999999984</x:v>
      </x:c>
      <x:c r="I210" s="29">
        <x:f t="shared" si="19"/>
        <x:v>-0.13932000000000011</x:v>
      </x:c>
    </x:row>
    <x:row r="211">
      <x:c r="A211" s="21" t="n">
        <x:f>'Data Audit'!A180</x:f>
        <x:v>46083</x:v>
      </x:c>
      <x:c r="B211" s="22" t="n">
        <x:f>'Data Audit'!G180</x:f>
        <x:v>3.58</x:v>
      </x:c>
      <x:c r="C211" s="22">
        <x:f t="shared" si="14"/>
        <x:v>0</x:v>
      </x:c>
      <x:c r="D211" s="31">
        <x:f t="shared" si="15"/>
        <x:v>216</x:v>
      </x:c>
      <x:c r="E211" s="28">
        <x:f t="shared" si="16"/>
        <x:v>4.2399999999998954</x:v>
      </x:c>
      <x:c r="F211" s="24">
        <x:f t="shared" si="17"/>
        <x:v>773.28</x:v>
      </x:c>
      <x:c r="G211" s="28">
        <x:f t="shared" si="20"/>
        <x:v>83.16</x:v>
      </x:c>
      <x:c r="H211" s="24">
        <x:f t="shared" si="18"/>
        <x:v>860.67999999999984</x:v>
      </x:c>
      <x:c r="I211" s="29">
        <x:f t="shared" si="19"/>
        <x:v>-0.13932000000000011</x:v>
      </x:c>
    </x:row>
    <x:row r="212">
      <x:c r="A212" s="21" t="n">
        <x:f>'Data Audit'!A181</x:f>
        <x:v>46084</x:v>
      </x:c>
      <x:c r="B212" s="22" t="n">
        <x:f>'Data Audit'!G181</x:f>
        <x:v>3.59</x:v>
      </x:c>
      <x:c r="C212" s="22">
        <x:f t="shared" si="14"/>
        <x:v>0</x:v>
      </x:c>
      <x:c r="D212" s="31">
        <x:f t="shared" si="15"/>
        <x:v>216</x:v>
      </x:c>
      <x:c r="E212" s="28">
        <x:f t="shared" si="16"/>
        <x:v>4.2399999999998954</x:v>
      </x:c>
      <x:c r="F212" s="24">
        <x:f t="shared" si="17"/>
        <x:v>775.43999999999994</x:v>
      </x:c>
      <x:c r="G212" s="28">
        <x:f t="shared" si="20"/>
        <x:v>83.16</x:v>
      </x:c>
      <x:c r="H212" s="24">
        <x:f t="shared" si="18"/>
        <x:v>862.8399999999998</x:v>
      </x:c>
      <x:c r="I212" s="29">
        <x:f t="shared" si="19"/>
        <x:v>-0.13716000000000017</x:v>
      </x:c>
    </x:row>
    <x:row r="213">
      <x:c r="A213" s="21" t="n">
        <x:f>'Data Audit'!A182</x:f>
        <x:v>46085</x:v>
      </x:c>
      <x:c r="B213" s="22" t="n">
        <x:f>'Data Audit'!G182</x:f>
        <x:v>3.42</x:v>
      </x:c>
      <x:c r="C213" s="22">
        <x:f t="shared" si="14"/>
        <x:v>0</x:v>
      </x:c>
      <x:c r="D213" s="31">
        <x:f t="shared" si="15"/>
        <x:v>216</x:v>
      </x:c>
      <x:c r="E213" s="28">
        <x:f t="shared" si="16"/>
        <x:v>4.2399999999998954</x:v>
      </x:c>
      <x:c r="F213" s="24">
        <x:f t="shared" si="17"/>
        <x:v>738.72</x:v>
      </x:c>
      <x:c r="G213" s="28">
        <x:f t="shared" si="20"/>
        <x:v>83.16</x:v>
      </x:c>
      <x:c r="H213" s="24">
        <x:f t="shared" si="18"/>
        <x:v>826.11999999999989</x:v>
      </x:c>
      <x:c r="I213" s="29">
        <x:f t="shared" si="19"/>
        <x:v>-0.17388000000000015</x:v>
      </x:c>
    </x:row>
    <x:row r="214">
      <x:c r="A214" s="21" t="n">
        <x:f>'Data Audit'!A183</x:f>
        <x:v>46086</x:v>
      </x:c>
      <x:c r="B214" s="22" t="n">
        <x:f>'Data Audit'!G183</x:f>
        <x:v>3.41</x:v>
      </x:c>
      <x:c r="C214" s="22">
        <x:f t="shared" si="14"/>
        <x:v>0</x:v>
      </x:c>
      <x:c r="D214" s="31">
        <x:f t="shared" si="15"/>
        <x:v>216</x:v>
      </x:c>
      <x:c r="E214" s="28">
        <x:f t="shared" si="16"/>
        <x:v>4.2399999999998954</x:v>
      </x:c>
      <x:c r="F214" s="24">
        <x:f t="shared" si="17"/>
        <x:v>736.56000000000006</x:v>
      </x:c>
      <x:c r="G214" s="28">
        <x:f t="shared" si="20"/>
        <x:v>83.16</x:v>
      </x:c>
      <x:c r="H214" s="24">
        <x:f t="shared" si="18"/>
        <x:v>823.95999999999992</x:v>
      </x:c>
      <x:c r="I214" s="29">
        <x:f t="shared" si="19"/>
        <x:v>-0.17604000000000009</x:v>
      </x:c>
    </x:row>
    <x:row r="215">
      <x:c r="A215" s="21" t="n">
        <x:f>'Data Audit'!A184</x:f>
        <x:v>46087</x:v>
      </x:c>
      <x:c r="B215" s="22" t="n">
        <x:f>'Data Audit'!G184</x:f>
        <x:v>3.44</x:v>
      </x:c>
      <x:c r="C215" s="22">
        <x:f t="shared" si="14"/>
        <x:v>0</x:v>
      </x:c>
      <x:c r="D215" s="31">
        <x:f t="shared" si="15"/>
        <x:v>216</x:v>
      </x:c>
      <x:c r="E215" s="28">
        <x:f t="shared" si="16"/>
        <x:v>4.2399999999998954</x:v>
      </x:c>
      <x:c r="F215" s="24">
        <x:f t="shared" si="17"/>
        <x:v>743.04</x:v>
      </x:c>
      <x:c r="G215" s="28">
        <x:f t="shared" si="20"/>
        <x:v>83.16</x:v>
      </x:c>
      <x:c r="H215" s="24">
        <x:f t="shared" si="18"/>
        <x:v>830.43999999999983</x:v>
      </x:c>
      <x:c r="I215" s="29">
        <x:f t="shared" si="19"/>
        <x:v>-0.16956000000000016</x:v>
      </x:c>
    </x:row>
    <x:row r="216">
      <x:c r="A216" s="21" t="n">
        <x:f>'Data Audit'!A185</x:f>
        <x:v>46090</x:v>
      </x:c>
      <x:c r="B216" s="22" t="n">
        <x:f>'Data Audit'!G185</x:f>
        <x:v>3.31</x:v>
      </x:c>
      <x:c r="C216" s="22">
        <x:f t="shared" si="14"/>
        <x:v>0</x:v>
      </x:c>
      <x:c r="D216" s="31">
        <x:f t="shared" si="15"/>
        <x:v>216</x:v>
      </x:c>
      <x:c r="E216" s="28">
        <x:f t="shared" si="16"/>
        <x:v>4.2399999999998954</x:v>
      </x:c>
      <x:c r="F216" s="24">
        <x:f t="shared" si="17"/>
        <x:v>714.96</x:v>
      </x:c>
      <x:c r="G216" s="28">
        <x:f t="shared" si="20"/>
        <x:v>83.16</x:v>
      </x:c>
      <x:c r="H216" s="24">
        <x:f t="shared" si="18"/>
        <x:v>802.3599999999999</x:v>
      </x:c>
      <x:c r="I216" s="29">
        <x:f t="shared" si="19"/>
        <x:v>-0.19764000000000015</x:v>
      </x:c>
    </x:row>
    <x:row r="217">
      <x:c r="A217" s="21" t="n">
        <x:f>'Data Audit'!A186</x:f>
        <x:v>46091</x:v>
      </x:c>
      <x:c r="B217" s="22" t="n">
        <x:f>'Data Audit'!G186</x:f>
        <x:v>3.35</x:v>
      </x:c>
      <x:c r="C217" s="22">
        <x:f t="shared" si="14"/>
        <x:v>0</x:v>
      </x:c>
      <x:c r="D217" s="31">
        <x:f t="shared" si="15"/>
        <x:v>216</x:v>
      </x:c>
      <x:c r="E217" s="28">
        <x:f t="shared" si="16"/>
        <x:v>4.2399999999998954</x:v>
      </x:c>
      <x:c r="F217" s="24">
        <x:f t="shared" si="17"/>
        <x:v>723.6</x:v>
      </x:c>
      <x:c r="G217" s="28">
        <x:f t="shared" si="20"/>
        <x:v>83.16</x:v>
      </x:c>
      <x:c r="H217" s="24">
        <x:f t="shared" si="18"/>
        <x:v>810.99999999999989</x:v>
      </x:c>
      <x:c r="I217" s="29">
        <x:f t="shared" si="19"/>
        <x:v>-0.18900000000000017</x:v>
      </x:c>
    </x:row>
    <x:row r="218">
      <x:c r="A218" s="21" t="n">
        <x:f>'Data Audit'!A187</x:f>
        <x:v>46092</x:v>
      </x:c>
      <x:c r="B218" s="22" t="n">
        <x:f>'Data Audit'!G187</x:f>
        <x:v>3.39</x:v>
      </x:c>
      <x:c r="C218" s="22">
        <x:f t="shared" si="14"/>
        <x:v>0</x:v>
      </x:c>
      <x:c r="D218" s="31">
        <x:f t="shared" si="15"/>
        <x:v>216</x:v>
      </x:c>
      <x:c r="E218" s="28">
        <x:f t="shared" si="16"/>
        <x:v>4.2399999999998954</x:v>
      </x:c>
      <x:c r="F218" s="24">
        <x:f t="shared" si="17"/>
        <x:v>732.24</x:v>
      </x:c>
      <x:c r="G218" s="28">
        <x:f t="shared" si="20"/>
        <x:v>83.16</x:v>
      </x:c>
      <x:c r="H218" s="24">
        <x:f t="shared" si="18"/>
        <x:v>819.63999999999987</x:v>
      </x:c>
      <x:c r="I218" s="29">
        <x:f t="shared" si="19"/>
        <x:v>-0.18036000000000008</x:v>
      </x:c>
    </x:row>
    <x:row r="219">
      <x:c r="A219" s="21" t="n">
        <x:f>'Data Audit'!A188</x:f>
        <x:v>46093</x:v>
      </x:c>
      <x:c r="B219" s="22" t="n">
        <x:f>'Data Audit'!G188</x:f>
        <x:v>3.19</x:v>
      </x:c>
      <x:c r="C219" s="22">
        <x:f t="shared" si="14"/>
        <x:v>0</x:v>
      </x:c>
      <x:c r="D219" s="31">
        <x:f t="shared" si="15"/>
        <x:v>216</x:v>
      </x:c>
      <x:c r="E219" s="28">
        <x:f t="shared" si="16"/>
        <x:v>4.2399999999998954</x:v>
      </x:c>
      <x:c r="F219" s="24">
        <x:f t="shared" si="17"/>
        <x:v>689.04</x:v>
      </x:c>
      <x:c r="G219" s="28">
        <x:f t="shared" si="20"/>
        <x:v>83.16</x:v>
      </x:c>
      <x:c r="H219" s="24">
        <x:f t="shared" si="18"/>
        <x:v>776.43999999999983</x:v>
      </x:c>
      <x:c r="I219" s="29">
        <x:f t="shared" si="19"/>
        <x:v>-0.2235600000000002</x:v>
      </x:c>
    </x:row>
    <x:row r="220">
      <x:c r="A220" s="21" t="n">
        <x:f>'Data Audit'!A189</x:f>
        <x:v>46094</x:v>
      </x:c>
      <x:c r="B220" s="22" t="n">
        <x:f>'Data Audit'!G189</x:f>
        <x:v>3.27</x:v>
      </x:c>
      <x:c r="C220" s="22">
        <x:f t="shared" si="14"/>
        <x:v>0</x:v>
      </x:c>
      <x:c r="D220" s="31">
        <x:f t="shared" si="15"/>
        <x:v>216</x:v>
      </x:c>
      <x:c r="E220" s="28">
        <x:f t="shared" si="16"/>
        <x:v>4.2399999999998954</x:v>
      </x:c>
      <x:c r="F220" s="24">
        <x:f t="shared" si="17"/>
        <x:v>706.32</x:v>
      </x:c>
      <x:c r="G220" s="28">
        <x:f t="shared" si="20"/>
        <x:v>83.16</x:v>
      </x:c>
      <x:c r="H220" s="24">
        <x:f t="shared" si="18"/>
        <x:v>793.71999999999991</x:v>
      </x:c>
      <x:c r="I220" s="29">
        <x:f t="shared" si="19"/>
        <x:v>-0.20628000000000013</x:v>
      </x:c>
    </x:row>
    <x:row r="221">
      <x:c r="A221" s="21" t="n">
        <x:f>'Data Audit'!A190</x:f>
        <x:v>46097</x:v>
      </x:c>
      <x:c r="B221" s="22" t="n">
        <x:f>'Data Audit'!G190</x:f>
        <x:v>3.27</x:v>
      </x:c>
      <x:c r="C221" s="22">
        <x:f t="shared" si="14"/>
        <x:v>0</x:v>
      </x:c>
      <x:c r="D221" s="31">
        <x:f t="shared" si="15"/>
        <x:v>216</x:v>
      </x:c>
      <x:c r="E221" s="28">
        <x:f t="shared" si="16"/>
        <x:v>4.2399999999998954</x:v>
      </x:c>
      <x:c r="F221" s="24">
        <x:f t="shared" si="17"/>
        <x:v>706.32</x:v>
      </x:c>
      <x:c r="G221" s="28">
        <x:f t="shared" si="20"/>
        <x:v>83.16</x:v>
      </x:c>
      <x:c r="H221" s="24">
        <x:f t="shared" si="18"/>
        <x:v>793.71999999999991</x:v>
      </x:c>
      <x:c r="I221" s="29">
        <x:f t="shared" si="19"/>
        <x:v>-0.20628000000000013</x:v>
      </x:c>
    </x:row>
    <x:row r="222">
      <x:c r="A222" s="21" t="n">
        <x:f>'Data Audit'!A191</x:f>
        <x:v>46098</x:v>
      </x:c>
      <x:c r="B222" s="22" t="n">
        <x:f>'Data Audit'!G191</x:f>
        <x:v>3.28</x:v>
      </x:c>
      <x:c r="C222" s="22">
        <x:f t="shared" si="14"/>
        <x:v>0</x:v>
      </x:c>
      <x:c r="D222" s="31">
        <x:f t="shared" si="15"/>
        <x:v>216</x:v>
      </x:c>
      <x:c r="E222" s="28">
        <x:f t="shared" si="16"/>
        <x:v>4.2399999999998954</x:v>
      </x:c>
      <x:c r="F222" s="24">
        <x:f t="shared" si="17"/>
        <x:v>708.4799999999999</x:v>
      </x:c>
      <x:c r="G222" s="28">
        <x:f t="shared" si="20"/>
        <x:v>83.16</x:v>
      </x:c>
      <x:c r="H222" s="24">
        <x:f t="shared" si="18"/>
        <x:v>795.87999999999977</x:v>
      </x:c>
      <x:c r="I222" s="29">
        <x:f t="shared" si="19"/>
        <x:v>-0.20412000000000019</x:v>
      </x:c>
    </x:row>
    <x:row r="223">
      <x:c r="A223" s="21" t="n">
        <x:f>'Data Audit'!A192</x:f>
        <x:v>46099</x:v>
      </x:c>
      <x:c r="B223" s="22" t="n">
        <x:f>'Data Audit'!G192</x:f>
        <x:v>3.39</x:v>
      </x:c>
      <x:c r="C223" s="22">
        <x:f t="shared" si="14"/>
        <x:v>0</x:v>
      </x:c>
      <x:c r="D223" s="31">
        <x:f t="shared" si="15"/>
        <x:v>216</x:v>
      </x:c>
      <x:c r="E223" s="28">
        <x:f t="shared" si="16"/>
        <x:v>4.2399999999998954</x:v>
      </x:c>
      <x:c r="F223" s="24">
        <x:f t="shared" si="17"/>
        <x:v>732.24</x:v>
      </x:c>
      <x:c r="G223" s="28">
        <x:f t="shared" si="20"/>
        <x:v>83.16</x:v>
      </x:c>
      <x:c r="H223" s="24">
        <x:f t="shared" si="18"/>
        <x:v>819.63999999999987</x:v>
      </x:c>
      <x:c r="I223" s="29">
        <x:f t="shared" si="19"/>
        <x:v>-0.18036000000000008</x:v>
      </x:c>
    </x:row>
    <x:row r="224">
      <x:c r="A224" s="21" t="n">
        <x:f>'Data Audit'!A193</x:f>
        <x:v>46100</x:v>
      </x:c>
      <x:c r="B224" s="22" t="n">
        <x:f>'Data Audit'!G193</x:f>
        <x:v>3.31</x:v>
      </x:c>
      <x:c r="C224" s="22">
        <x:f t="shared" si="14"/>
        <x:v>0</x:v>
      </x:c>
      <x:c r="D224" s="31">
        <x:f t="shared" si="15"/>
        <x:v>216</x:v>
      </x:c>
      <x:c r="E224" s="28">
        <x:f t="shared" si="16"/>
        <x:v>4.2399999999998954</x:v>
      </x:c>
      <x:c r="F224" s="24">
        <x:f t="shared" si="17"/>
        <x:v>714.96</x:v>
      </x:c>
      <x:c r="G224" s="28">
        <x:f t="shared" si="20"/>
        <x:v>83.16</x:v>
      </x:c>
      <x:c r="H224" s="24">
        <x:f t="shared" si="18"/>
        <x:v>802.3599999999999</x:v>
      </x:c>
      <x:c r="I224" s="29">
        <x:f t="shared" si="19"/>
        <x:v>-0.19764000000000015</x:v>
      </x:c>
    </x:row>
    <x:row r="225">
      <x:c r="A225" s="21" t="n">
        <x:f>'Data Audit'!A194</x:f>
        <x:v>46101</x:v>
      </x:c>
      <x:c r="B225" s="22" t="n">
        <x:f>'Data Audit'!G194</x:f>
        <x:v>3.26</x:v>
      </x:c>
      <x:c r="C225" s="22">
        <x:f t="shared" si="14"/>
        <x:v>0</x:v>
      </x:c>
      <x:c r="D225" s="31">
        <x:f t="shared" si="15"/>
        <x:v>216</x:v>
      </x:c>
      <x:c r="E225" s="28">
        <x:f t="shared" si="16"/>
        <x:v>4.2399999999998954</x:v>
      </x:c>
      <x:c r="F225" s="24">
        <x:f t="shared" si="17"/>
        <x:v>704.16</x:v>
      </x:c>
      <x:c r="G225" s="28">
        <x:f t="shared" si="20"/>
        <x:v>83.16</x:v>
      </x:c>
      <x:c r="H225" s="24">
        <x:f t="shared" si="18"/>
        <x:v>791.55999999999983</x:v>
      </x:c>
      <x:c r="I225" s="29">
        <x:f t="shared" si="19"/>
        <x:v>-0.20844000000000018</x:v>
      </x:c>
    </x:row>
    <x:row r="226">
      <x:c r="A226" s="21" t="n">
        <x:f>'Data Audit'!A195</x:f>
        <x:v>46104</x:v>
      </x:c>
      <x:c r="B226" s="22" t="n">
        <x:f>'Data Audit'!G195</x:f>
        <x:v>3.24</x:v>
      </x:c>
      <x:c r="C226" s="22">
        <x:f t="shared" si="14"/>
        <x:v>0</x:v>
      </x:c>
      <x:c r="D226" s="31">
        <x:f t="shared" si="15"/>
        <x:v>216</x:v>
      </x:c>
      <x:c r="E226" s="28">
        <x:f t="shared" si="16"/>
        <x:v>4.2399999999998954</x:v>
      </x:c>
      <x:c r="F226" s="24">
        <x:f t="shared" si="17"/>
        <x:v>699.84</x:v>
      </x:c>
      <x:c r="G226" s="28">
        <x:f t="shared" si="20"/>
        <x:v>83.16</x:v>
      </x:c>
      <x:c r="H226" s="24">
        <x:f t="shared" si="18"/>
        <x:v>787.2399999999999</x:v>
      </x:c>
      <x:c r="I226" s="29">
        <x:f t="shared" si="19"/>
        <x:v>-0.21276000000000006</x:v>
      </x:c>
    </x:row>
    <x:row r="227">
      <x:c r="A227" s="21" t="n">
        <x:f>'Data Audit'!A196</x:f>
        <x:v>46105</x:v>
      </x:c>
      <x:c r="B227" s="22" t="n">
        <x:f>'Data Audit'!G196</x:f>
        <x:v>3.2</x:v>
      </x:c>
      <x:c r="C227" s="22">
        <x:f t="shared" si="14"/>
        <x:v>0</x:v>
      </x:c>
      <x:c r="D227" s="31">
        <x:f t="shared" si="15"/>
        <x:v>216</x:v>
      </x:c>
      <x:c r="E227" s="28">
        <x:f t="shared" si="16"/>
        <x:v>4.2399999999998954</x:v>
      </x:c>
      <x:c r="F227" s="24">
        <x:f t="shared" si="17"/>
        <x:v>691.2</x:v>
      </x:c>
      <x:c r="G227" s="28">
        <x:f t="shared" si="20"/>
        <x:v>83.16</x:v>
      </x:c>
      <x:c r="H227" s="24">
        <x:f t="shared" si="18"/>
        <x:v>778.59999999999991</x:v>
      </x:c>
      <x:c r="I227" s="29">
        <x:f t="shared" si="19"/>
        <x:v>-0.22140000000000004</x:v>
      </x:c>
    </x:row>
    <x:row r="228">
      <x:c r="A228" s="21" t="n">
        <x:f>'Data Audit'!A197</x:f>
        <x:v>46106</x:v>
      </x:c>
      <x:c r="B228" s="22" t="n">
        <x:f>'Data Audit'!G197</x:f>
        <x:v>3.24</x:v>
      </x:c>
      <x:c r="C228" s="22">
        <x:f t="shared" si="14"/>
        <x:v>0</x:v>
      </x:c>
      <x:c r="D228" s="31">
        <x:f t="shared" si="15"/>
        <x:v>216</x:v>
      </x:c>
      <x:c r="E228" s="28">
        <x:f t="shared" si="16"/>
        <x:v>4.2399999999998954</x:v>
      </x:c>
      <x:c r="F228" s="24">
        <x:f t="shared" si="17"/>
        <x:v>699.84</x:v>
      </x:c>
      <x:c r="G228" s="28">
        <x:f t="shared" si="20"/>
        <x:v>83.16</x:v>
      </x:c>
      <x:c r="H228" s="24">
        <x:f t="shared" si="18"/>
        <x:v>787.2399999999999</x:v>
      </x:c>
      <x:c r="I228" s="29">
        <x:f t="shared" si="19"/>
        <x:v>-0.21276000000000006</x:v>
      </x:c>
    </x:row>
    <x:row r="229">
      <x:c r="A229" s="21" t="n">
        <x:f>'Data Audit'!A198</x:f>
        <x:v>46107</x:v>
      </x:c>
      <x:c r="B229" s="22" t="n">
        <x:f>'Data Audit'!G198</x:f>
        <x:v>3.19</x:v>
      </x:c>
      <x:c r="C229" s="22">
        <x:f t="shared" si="14"/>
        <x:v>0</x:v>
      </x:c>
      <x:c r="D229" s="31">
        <x:f t="shared" si="15"/>
        <x:v>216</x:v>
      </x:c>
      <x:c r="E229" s="28">
        <x:f t="shared" si="16"/>
        <x:v>4.2399999999998954</x:v>
      </x:c>
      <x:c r="F229" s="24">
        <x:f t="shared" si="17"/>
        <x:v>689.04</x:v>
      </x:c>
      <x:c r="G229" s="28">
        <x:f t="shared" si="20"/>
        <x:v>83.16</x:v>
      </x:c>
      <x:c r="H229" s="24">
        <x:f t="shared" si="18"/>
        <x:v>776.43999999999983</x:v>
      </x:c>
      <x:c r="I229" s="29">
        <x:f t="shared" si="19"/>
        <x:v>-0.2235600000000002</x:v>
      </x:c>
    </x:row>
    <x:row r="230">
      <x:c r="A230" s="21" t="n">
        <x:f>'Data Audit'!A199</x:f>
        <x:v>46108</x:v>
      </x:c>
      <x:c r="B230" s="22" t="n">
        <x:f>'Data Audit'!G199</x:f>
        <x:v>3.24</x:v>
      </x:c>
      <x:c r="C230" s="22">
        <x:f t="shared" si="14"/>
        <x:v>0</x:v>
      </x:c>
      <x:c r="D230" s="31">
        <x:f t="shared" si="15"/>
        <x:v>216</x:v>
      </x:c>
      <x:c r="E230" s="28">
        <x:f t="shared" si="16"/>
        <x:v>4.2399999999998954</x:v>
      </x:c>
      <x:c r="F230" s="24">
        <x:f t="shared" si="17"/>
        <x:v>699.84</x:v>
      </x:c>
      <x:c r="G230" s="28">
        <x:f t="shared" si="20"/>
        <x:v>83.16</x:v>
      </x:c>
      <x:c r="H230" s="24">
        <x:f t="shared" si="18"/>
        <x:v>787.2399999999999</x:v>
      </x:c>
      <x:c r="I230" s="29">
        <x:f t="shared" si="19"/>
        <x:v>-0.21276000000000006</x:v>
      </x:c>
    </x:row>
    <x:row r="231">
      <x:c r="A231" s="21" t="n">
        <x:f>'Data Audit'!A200</x:f>
        <x:v>46111</x:v>
      </x:c>
      <x:c r="B231" s="22" t="n">
        <x:f>'Data Audit'!G200</x:f>
        <x:v>3.21</x:v>
      </x:c>
      <x:c r="C231" s="22">
        <x:f t="shared" si="14"/>
        <x:v>0</x:v>
      </x:c>
      <x:c r="D231" s="31">
        <x:f t="shared" si="15"/>
        <x:v>216</x:v>
      </x:c>
      <x:c r="E231" s="28">
        <x:f t="shared" si="16"/>
        <x:v>4.2399999999998954</x:v>
      </x:c>
      <x:c r="F231" s="24">
        <x:f t="shared" si="17"/>
        <x:v>693.36</x:v>
      </x:c>
      <x:c r="G231" s="28">
        <x:f t="shared" si="20"/>
        <x:v>83.16</x:v>
      </x:c>
      <x:c r="H231" s="24">
        <x:f t="shared" si="18"/>
        <x:v>780.75999999999988</x:v>
      </x:c>
      <x:c r="I231" s="29">
        <x:f t="shared" si="19"/>
        <x:v>-0.2192400000000001</x:v>
      </x:c>
    </x:row>
    <x:row r="232">
      <x:c r="A232" s="21" t="n">
        <x:f>'Data Audit'!A201</x:f>
        <x:v>46112</x:v>
      </x:c>
      <x:c r="B232" s="22" t="n">
        <x:f>'Data Audit'!G201</x:f>
        <x:v>3.26</x:v>
      </x:c>
      <x:c r="C232" s="22">
        <x:f t="shared" si="14"/>
        <x:v>0</x:v>
      </x:c>
      <x:c r="D232" s="31">
        <x:f t="shared" si="15"/>
        <x:v>216</x:v>
      </x:c>
      <x:c r="E232" s="28">
        <x:f t="shared" si="16"/>
        <x:v>4.2399999999998954</x:v>
      </x:c>
      <x:c r="F232" s="24">
        <x:f t="shared" si="17"/>
        <x:v>704.16</x:v>
      </x:c>
      <x:c r="G232" s="28">
        <x:f t="shared" si="20"/>
        <x:v>83.16</x:v>
      </x:c>
      <x:c r="H232" s="24">
        <x:f t="shared" si="18"/>
        <x:v>791.55999999999983</x:v>
      </x:c>
      <x:c r="I232" s="29">
        <x:f t="shared" si="19"/>
        <x:v>-0.20844000000000018</x:v>
      </x:c>
    </x:row>
    <x:row r="233">
      <x:c r="A233" s="21" t="n">
        <x:f>'Data Audit'!A202</x:f>
        <x:v>46113</x:v>
      </x:c>
      <x:c r="B233" s="22" t="n">
        <x:f>'Data Audit'!G202</x:f>
        <x:v>3.38</x:v>
      </x:c>
      <x:c r="C233" s="22" t="n">
        <x:f t="shared" ref="C233:C294" si="21">IF(A233=DATE(2025,8,28),0.195,IF(A233=DATE(2026,2,26),0.19,0))</x:f>
        <x:v>0</x:v>
      </x:c>
      <x:c r="D233" s="31" t="n">
        <x:f t="shared" ref="D233:D294" si="22">$A$5</x:f>
        <x:v>216</x:v>
      </x:c>
      <x:c r="E233" s="28" t="n">
        <x:f t="shared" ref="E233:E294" si="23">$D$5</x:f>
        <x:v>4.239999999999895</x:v>
      </x:c>
      <x:c r="F233" s="24" t="n">
        <x:f t="shared" ref="F233:F294" si="24">B233*D233</x:f>
        <x:v>730.0799999999999</x:v>
      </x:c>
      <x:c r="G233" s="28">
        <x:f t="shared" si="20"/>
        <x:v>83.16</x:v>
      </x:c>
      <x:c r="H233" s="24" t="n">
        <x:f t="shared" ref="H233:H294" si="25">E233+F233+G233</x:f>
        <x:v>817.4799999999998</x:v>
      </x:c>
      <x:c r="I233" s="29" t="n">
        <x:f t="shared" ref="I233:I294" si="26">H233/1000-1</x:f>
        <x:v>-0.18252000000000024</x:v>
      </x:c>
    </x:row>
    <x:row r="234">
      <x:c r="A234" s="21" t="n">
        <x:f>'Data Audit'!A203</x:f>
        <x:v>46114</x:v>
      </x:c>
      <x:c r="B234" s="22" t="n">
        <x:f>'Data Audit'!G203</x:f>
        <x:v>3.29</x:v>
      </x:c>
      <x:c r="C234" s="22">
        <x:f t="shared" si="21"/>
        <x:v>0</x:v>
      </x:c>
      <x:c r="D234" s="31">
        <x:f t="shared" si="22"/>
        <x:v>216</x:v>
      </x:c>
      <x:c r="E234" s="28">
        <x:f t="shared" si="23"/>
        <x:v>4.2399999999998954</x:v>
      </x:c>
      <x:c r="F234" s="24">
        <x:f t="shared" si="24"/>
        <x:v>710.64</x:v>
      </x:c>
      <x:c r="G234" s="28" t="n">
        <x:f t="shared" ref="G234:G294" si="27">G233+C234*D234</x:f>
        <x:v>83.16</x:v>
      </x:c>
      <x:c r="H234" s="24">
        <x:f t="shared" si="25"/>
        <x:v>798.03999999999985</x:v>
      </x:c>
      <x:c r="I234" s="29">
        <x:f t="shared" si="26"/>
        <x:v>-0.20196000000000014</x:v>
      </x:c>
    </x:row>
    <x:row r="235">
      <x:c r="A235" s="21" t="n">
        <x:f>'Data Audit'!A204</x:f>
        <x:v>46119</x:v>
      </x:c>
      <x:c r="B235" s="22" t="n">
        <x:f>'Data Audit'!G204</x:f>
        <x:v>3.35</x:v>
      </x:c>
      <x:c r="C235" s="22">
        <x:f t="shared" si="21"/>
        <x:v>0</x:v>
      </x:c>
      <x:c r="D235" s="31">
        <x:f t="shared" si="22"/>
        <x:v>216</x:v>
      </x:c>
      <x:c r="E235" s="28">
        <x:f t="shared" si="23"/>
        <x:v>4.2399999999998954</x:v>
      </x:c>
      <x:c r="F235" s="24">
        <x:f t="shared" si="24"/>
        <x:v>723.6</x:v>
      </x:c>
      <x:c r="G235" s="28">
        <x:f t="shared" si="27"/>
        <x:v>83.16</x:v>
      </x:c>
      <x:c r="H235" s="24">
        <x:f t="shared" si="25"/>
        <x:v>810.99999999999989</x:v>
      </x:c>
      <x:c r="I235" s="29">
        <x:f t="shared" si="26"/>
        <x:v>-0.18900000000000017</x:v>
      </x:c>
    </x:row>
    <x:row r="236">
      <x:c r="A236" s="21" t="n">
        <x:f>'Data Audit'!A205</x:f>
        <x:v>46120</x:v>
      </x:c>
      <x:c r="B236" s="22" t="n">
        <x:f>'Data Audit'!G205</x:f>
        <x:v>3.46</x:v>
      </x:c>
      <x:c r="C236" s="22">
        <x:f t="shared" si="21"/>
        <x:v>0</x:v>
      </x:c>
      <x:c r="D236" s="31">
        <x:f t="shared" si="22"/>
        <x:v>216</x:v>
      </x:c>
      <x:c r="E236" s="28">
        <x:f t="shared" si="23"/>
        <x:v>4.2399999999998954</x:v>
      </x:c>
      <x:c r="F236" s="24">
        <x:f t="shared" si="24"/>
        <x:v>747.36</x:v>
      </x:c>
      <x:c r="G236" s="28">
        <x:f t="shared" si="27"/>
        <x:v>83.16</x:v>
      </x:c>
      <x:c r="H236" s="24">
        <x:f t="shared" si="25"/>
        <x:v>834.75999999999988</x:v>
      </x:c>
      <x:c r="I236" s="29">
        <x:f t="shared" si="26"/>
        <x:v>-0.16524000000000016</x:v>
      </x:c>
    </x:row>
    <x:row r="237">
      <x:c r="A237" s="21" t="n">
        <x:f>'Data Audit'!A206</x:f>
        <x:v>46121</x:v>
      </x:c>
      <x:c r="B237" s="22" t="n">
        <x:f>'Data Audit'!G206</x:f>
        <x:v>3.4</x:v>
      </x:c>
      <x:c r="C237" s="22">
        <x:f t="shared" si="21"/>
        <x:v>0</x:v>
      </x:c>
      <x:c r="D237" s="31">
        <x:f t="shared" si="22"/>
        <x:v>216</x:v>
      </x:c>
      <x:c r="E237" s="28">
        <x:f t="shared" si="23"/>
        <x:v>4.2399999999998954</x:v>
      </x:c>
      <x:c r="F237" s="24">
        <x:f t="shared" si="24"/>
        <x:v>734.4</x:v>
      </x:c>
      <x:c r="G237" s="28">
        <x:f t="shared" si="27"/>
        <x:v>83.16</x:v>
      </x:c>
      <x:c r="H237" s="24">
        <x:f t="shared" si="25"/>
        <x:v>821.79999999999984</x:v>
      </x:c>
      <x:c r="I237" s="29">
        <x:f t="shared" si="26"/>
        <x:v>-0.17820000000000014</x:v>
      </x:c>
    </x:row>
    <x:row r="238">
      <x:c r="A238" s="21" t="n">
        <x:f>'Data Audit'!A207</x:f>
        <x:v>46122</x:v>
      </x:c>
      <x:c r="B238" s="22" t="n">
        <x:f>'Data Audit'!G207</x:f>
        <x:v>3.46</x:v>
      </x:c>
      <x:c r="C238" s="22">
        <x:f t="shared" si="21"/>
        <x:v>0</x:v>
      </x:c>
      <x:c r="D238" s="31">
        <x:f t="shared" si="22"/>
        <x:v>216</x:v>
      </x:c>
      <x:c r="E238" s="28">
        <x:f t="shared" si="23"/>
        <x:v>4.2399999999998954</x:v>
      </x:c>
      <x:c r="F238" s="24">
        <x:f t="shared" si="24"/>
        <x:v>747.36</x:v>
      </x:c>
      <x:c r="G238" s="28">
        <x:f t="shared" si="27"/>
        <x:v>83.16</x:v>
      </x:c>
      <x:c r="H238" s="24">
        <x:f t="shared" si="25"/>
        <x:v>834.75999999999988</x:v>
      </x:c>
      <x:c r="I238" s="29">
        <x:f t="shared" si="26"/>
        <x:v>-0.16524000000000016</x:v>
      </x:c>
    </x:row>
    <x:row r="239">
      <x:c r="A239" s="21" t="n">
        <x:f>'Data Audit'!A208</x:f>
        <x:v>46125</x:v>
      </x:c>
      <x:c r="B239" s="22" t="n">
        <x:f>'Data Audit'!G208</x:f>
        <x:v>3.42</x:v>
      </x:c>
      <x:c r="C239" s="22">
        <x:f t="shared" si="21"/>
        <x:v>0</x:v>
      </x:c>
      <x:c r="D239" s="31">
        <x:f t="shared" si="22"/>
        <x:v>216</x:v>
      </x:c>
      <x:c r="E239" s="28">
        <x:f t="shared" si="23"/>
        <x:v>4.2399999999998954</x:v>
      </x:c>
      <x:c r="F239" s="24">
        <x:f t="shared" si="24"/>
        <x:v>738.72</x:v>
      </x:c>
      <x:c r="G239" s="28">
        <x:f t="shared" si="27"/>
        <x:v>83.16</x:v>
      </x:c>
      <x:c r="H239" s="24">
        <x:f t="shared" si="25"/>
        <x:v>826.11999999999989</x:v>
      </x:c>
      <x:c r="I239" s="29">
        <x:f t="shared" si="26"/>
        <x:v>-0.17388000000000015</x:v>
      </x:c>
    </x:row>
    <x:row r="240">
      <x:c r="A240" s="21" t="n">
        <x:f>'Data Audit'!A209</x:f>
        <x:v>46126</x:v>
      </x:c>
      <x:c r="B240" s="22" t="n">
        <x:f>'Data Audit'!G209</x:f>
        <x:v>3.42</x:v>
      </x:c>
      <x:c r="C240" s="22">
        <x:f t="shared" si="21"/>
        <x:v>0</x:v>
      </x:c>
      <x:c r="D240" s="31">
        <x:f t="shared" si="22"/>
        <x:v>216</x:v>
      </x:c>
      <x:c r="E240" s="28">
        <x:f t="shared" si="23"/>
        <x:v>4.2399999999998954</x:v>
      </x:c>
      <x:c r="F240" s="24">
        <x:f t="shared" si="24"/>
        <x:v>738.72</x:v>
      </x:c>
      <x:c r="G240" s="28">
        <x:f t="shared" si="27"/>
        <x:v>83.16</x:v>
      </x:c>
      <x:c r="H240" s="24">
        <x:f t="shared" si="25"/>
        <x:v>826.11999999999989</x:v>
      </x:c>
      <x:c r="I240" s="29">
        <x:f t="shared" si="26"/>
        <x:v>-0.17388000000000015</x:v>
      </x:c>
    </x:row>
    <x:row r="241">
      <x:c r="A241" s="21" t="n">
        <x:f>'Data Audit'!A210</x:f>
        <x:v>46127</x:v>
      </x:c>
      <x:c r="B241" s="22" t="n">
        <x:f>'Data Audit'!G210</x:f>
        <x:v>3.42</x:v>
      </x:c>
      <x:c r="C241" s="22">
        <x:f t="shared" si="21"/>
        <x:v>0</x:v>
      </x:c>
      <x:c r="D241" s="31">
        <x:f t="shared" si="22"/>
        <x:v>216</x:v>
      </x:c>
      <x:c r="E241" s="28">
        <x:f t="shared" si="23"/>
        <x:v>4.2399999999998954</x:v>
      </x:c>
      <x:c r="F241" s="24">
        <x:f t="shared" si="24"/>
        <x:v>738.72</x:v>
      </x:c>
      <x:c r="G241" s="28">
        <x:f t="shared" si="27"/>
        <x:v>83.16</x:v>
      </x:c>
      <x:c r="H241" s="24">
        <x:f t="shared" si="25"/>
        <x:v>826.11999999999989</x:v>
      </x:c>
      <x:c r="I241" s="29">
        <x:f t="shared" si="26"/>
        <x:v>-0.17388000000000015</x:v>
      </x:c>
    </x:row>
    <x:row r="242">
      <x:c r="A242" s="21" t="n">
        <x:f>'Data Audit'!A211</x:f>
        <x:v>46128</x:v>
      </x:c>
      <x:c r="B242" s="22" t="n">
        <x:f>'Data Audit'!G211</x:f>
        <x:v>3.5</x:v>
      </x:c>
      <x:c r="C242" s="22">
        <x:f t="shared" si="21"/>
        <x:v>0</x:v>
      </x:c>
      <x:c r="D242" s="31">
        <x:f t="shared" si="22"/>
        <x:v>216</x:v>
      </x:c>
      <x:c r="E242" s="28">
        <x:f t="shared" si="23"/>
        <x:v>4.2399999999998954</x:v>
      </x:c>
      <x:c r="F242" s="24">
        <x:f t="shared" si="24"/>
        <x:v>756</x:v>
      </x:c>
      <x:c r="G242" s="28">
        <x:f t="shared" si="27"/>
        <x:v>83.16</x:v>
      </x:c>
      <x:c r="H242" s="24">
        <x:f t="shared" si="25"/>
        <x:v>843.39999999999986</x:v>
      </x:c>
      <x:c r="I242" s="29">
        <x:f t="shared" si="26"/>
        <x:v>-0.15660000000000018</x:v>
      </x:c>
    </x:row>
    <x:row r="243">
      <x:c r="A243" s="21" t="n">
        <x:f>'Data Audit'!A212</x:f>
        <x:v>46129</x:v>
      </x:c>
      <x:c r="B243" s="22" t="n">
        <x:f>'Data Audit'!G212</x:f>
        <x:v>3.49</x:v>
      </x:c>
      <x:c r="C243" s="22">
        <x:f t="shared" si="21"/>
        <x:v>0</x:v>
      </x:c>
      <x:c r="D243" s="31">
        <x:f t="shared" si="22"/>
        <x:v>216</x:v>
      </x:c>
      <x:c r="E243" s="28">
        <x:f t="shared" si="23"/>
        <x:v>4.2399999999998954</x:v>
      </x:c>
      <x:c r="F243" s="24">
        <x:f t="shared" si="24"/>
        <x:v>753.84</x:v>
      </x:c>
      <x:c r="G243" s="28">
        <x:f t="shared" si="27"/>
        <x:v>83.16</x:v>
      </x:c>
      <x:c r="H243" s="24">
        <x:f t="shared" si="25"/>
        <x:v>841.2399999999999</x:v>
      </x:c>
      <x:c r="I243" s="29">
        <x:f t="shared" si="26"/>
        <x:v>-0.15876000000000012</x:v>
      </x:c>
    </x:row>
    <x:row r="244">
      <x:c r="A244" s="21" t="n">
        <x:f>'Data Audit'!A213</x:f>
        <x:v>46132</x:v>
      </x:c>
      <x:c r="B244" s="22" t="n">
        <x:f>'Data Audit'!G213</x:f>
        <x:v>3.48</x:v>
      </x:c>
      <x:c r="C244" s="22">
        <x:f t="shared" si="21"/>
        <x:v>0</x:v>
      </x:c>
      <x:c r="D244" s="31">
        <x:f t="shared" si="22"/>
        <x:v>216</x:v>
      </x:c>
      <x:c r="E244" s="28">
        <x:f t="shared" si="23"/>
        <x:v>4.2399999999998954</x:v>
      </x:c>
      <x:c r="F244" s="24">
        <x:f t="shared" si="24"/>
        <x:v>751.68</x:v>
      </x:c>
      <x:c r="G244" s="28">
        <x:f t="shared" si="27"/>
        <x:v>83.16</x:v>
      </x:c>
      <x:c r="H244" s="24">
        <x:f t="shared" si="25"/>
        <x:v>839.07999999999981</x:v>
      </x:c>
      <x:c r="I244" s="29">
        <x:f t="shared" si="26"/>
        <x:v>-0.16092000000000017</x:v>
      </x:c>
    </x:row>
    <x:row r="245">
      <x:c r="A245" s="21" t="n">
        <x:f>'Data Audit'!A214</x:f>
        <x:v>46133</x:v>
      </x:c>
      <x:c r="B245" s="22" t="n">
        <x:f>'Data Audit'!G214</x:f>
        <x:v>3.51</x:v>
      </x:c>
      <x:c r="C245" s="22">
        <x:f t="shared" si="21"/>
        <x:v>0</x:v>
      </x:c>
      <x:c r="D245" s="31">
        <x:f t="shared" si="22"/>
        <x:v>216</x:v>
      </x:c>
      <x:c r="E245" s="28">
        <x:f t="shared" si="23"/>
        <x:v>4.2399999999998954</x:v>
      </x:c>
      <x:c r="F245" s="24">
        <x:f t="shared" si="24"/>
        <x:v>758.16</x:v>
      </x:c>
      <x:c r="G245" s="28">
        <x:f t="shared" si="27"/>
        <x:v>83.16</x:v>
      </x:c>
      <x:c r="H245" s="24">
        <x:f t="shared" si="25"/>
        <x:v>845.55999999999983</x:v>
      </x:c>
      <x:c r="I245" s="29">
        <x:f t="shared" si="26"/>
        <x:v>-0.15444000000000013</x:v>
      </x:c>
    </x:row>
    <x:row r="246">
      <x:c r="A246" s="21" t="n">
        <x:f>'Data Audit'!A215</x:f>
        <x:v>46134</x:v>
      </x:c>
      <x:c r="B246" s="22" t="n">
        <x:f>'Data Audit'!G215</x:f>
        <x:v>3.49</x:v>
      </x:c>
      <x:c r="C246" s="22">
        <x:f t="shared" si="21"/>
        <x:v>0</x:v>
      </x:c>
      <x:c r="D246" s="31">
        <x:f t="shared" si="22"/>
        <x:v>216</x:v>
      </x:c>
      <x:c r="E246" s="28">
        <x:f t="shared" si="23"/>
        <x:v>4.2399999999998954</x:v>
      </x:c>
      <x:c r="F246" s="24">
        <x:f t="shared" si="24"/>
        <x:v>753.84</x:v>
      </x:c>
      <x:c r="G246" s="28">
        <x:f t="shared" si="27"/>
        <x:v>83.16</x:v>
      </x:c>
      <x:c r="H246" s="24">
        <x:f t="shared" si="25"/>
        <x:v>841.2399999999999</x:v>
      </x:c>
      <x:c r="I246" s="29">
        <x:f t="shared" si="26"/>
        <x:v>-0.15876000000000012</x:v>
      </x:c>
    </x:row>
    <x:row r="247">
      <x:c r="A247" s="21" t="n">
        <x:f>'Data Audit'!A216</x:f>
        <x:v>46135</x:v>
      </x:c>
      <x:c r="B247" s="22" t="n">
        <x:f>'Data Audit'!G216</x:f>
        <x:v>3.51</x:v>
      </x:c>
      <x:c r="C247" s="22">
        <x:f t="shared" si="21"/>
        <x:v>0</x:v>
      </x:c>
      <x:c r="D247" s="31">
        <x:f t="shared" si="22"/>
        <x:v>216</x:v>
      </x:c>
      <x:c r="E247" s="28">
        <x:f t="shared" si="23"/>
        <x:v>4.2399999999998954</x:v>
      </x:c>
      <x:c r="F247" s="24">
        <x:f t="shared" si="24"/>
        <x:v>758.16</x:v>
      </x:c>
      <x:c r="G247" s="28">
        <x:f t="shared" si="27"/>
        <x:v>83.16</x:v>
      </x:c>
      <x:c r="H247" s="24">
        <x:f t="shared" si="25"/>
        <x:v>845.55999999999983</x:v>
      </x:c>
      <x:c r="I247" s="29">
        <x:f t="shared" si="26"/>
        <x:v>-0.15444000000000013</x:v>
      </x:c>
    </x:row>
    <x:row r="248">
      <x:c r="A248" s="21" t="n">
        <x:f>'Data Audit'!A217</x:f>
        <x:v>46136</x:v>
      </x:c>
      <x:c r="B248" s="22" t="n">
        <x:f>'Data Audit'!G217</x:f>
        <x:v>3.56</x:v>
      </x:c>
      <x:c r="C248" s="22">
        <x:f t="shared" si="21"/>
        <x:v>0</x:v>
      </x:c>
      <x:c r="D248" s="31">
        <x:f t="shared" si="22"/>
        <x:v>216</x:v>
      </x:c>
      <x:c r="E248" s="28">
        <x:f t="shared" si="23"/>
        <x:v>4.2399999999998954</x:v>
      </x:c>
      <x:c r="F248" s="24">
        <x:f t="shared" si="24"/>
        <x:v>768.96</x:v>
      </x:c>
      <x:c r="G248" s="28">
        <x:f t="shared" si="27"/>
        <x:v>83.16</x:v>
      </x:c>
      <x:c r="H248" s="24">
        <x:f t="shared" si="25"/>
        <x:v>856.3599999999999</x:v>
      </x:c>
      <x:c r="I248" s="29">
        <x:f t="shared" si="26"/>
        <x:v>-0.1436400000000001</x:v>
      </x:c>
    </x:row>
    <x:row r="249">
      <x:c r="A249" s="21" t="n">
        <x:f>'Data Audit'!A218</x:f>
        <x:v>46139</x:v>
      </x:c>
      <x:c r="B249" s="22" t="n">
        <x:f>'Data Audit'!G218</x:f>
        <x:v>3.59</x:v>
      </x:c>
      <x:c r="C249" s="22">
        <x:f t="shared" si="21"/>
        <x:v>0</x:v>
      </x:c>
      <x:c r="D249" s="31">
        <x:f t="shared" si="22"/>
        <x:v>216</x:v>
      </x:c>
      <x:c r="E249" s="28">
        <x:f t="shared" si="23"/>
        <x:v>4.2399999999998954</x:v>
      </x:c>
      <x:c r="F249" s="24">
        <x:f t="shared" si="24"/>
        <x:v>775.43999999999994</x:v>
      </x:c>
      <x:c r="G249" s="28">
        <x:f t="shared" si="27"/>
        <x:v>83.16</x:v>
      </x:c>
      <x:c r="H249" s="24">
        <x:f t="shared" si="25"/>
        <x:v>862.8399999999998</x:v>
      </x:c>
      <x:c r="I249" s="29">
        <x:f t="shared" si="26"/>
        <x:v>-0.13716000000000017</x:v>
      </x:c>
    </x:row>
    <x:row r="250">
      <x:c r="A250" s="21" t="n">
        <x:f>'Data Audit'!A219</x:f>
        <x:v>46140</x:v>
      </x:c>
      <x:c r="B250" s="22" t="n">
        <x:f>'Data Audit'!G219</x:f>
        <x:v>3.56</x:v>
      </x:c>
      <x:c r="C250" s="22">
        <x:f t="shared" si="21"/>
        <x:v>0</x:v>
      </x:c>
      <x:c r="D250" s="31">
        <x:f t="shared" si="22"/>
        <x:v>216</x:v>
      </x:c>
      <x:c r="E250" s="28">
        <x:f t="shared" si="23"/>
        <x:v>4.2399999999998954</x:v>
      </x:c>
      <x:c r="F250" s="24">
        <x:f t="shared" si="24"/>
        <x:v>768.96</x:v>
      </x:c>
      <x:c r="G250" s="28">
        <x:f t="shared" si="27"/>
        <x:v>83.16</x:v>
      </x:c>
      <x:c r="H250" s="24">
        <x:f t="shared" si="25"/>
        <x:v>856.3599999999999</x:v>
      </x:c>
      <x:c r="I250" s="29">
        <x:f t="shared" si="26"/>
        <x:v>-0.1436400000000001</x:v>
      </x:c>
    </x:row>
    <x:row r="251">
      <x:c r="A251" s="21" t="n">
        <x:f>'Data Audit'!A220</x:f>
        <x:v>46141</x:v>
      </x:c>
      <x:c r="B251" s="22" t="n">
        <x:f>'Data Audit'!G220</x:f>
        <x:v>3.61</x:v>
      </x:c>
      <x:c r="C251" s="22">
        <x:f t="shared" si="21"/>
        <x:v>0</x:v>
      </x:c>
      <x:c r="D251" s="31">
        <x:f t="shared" si="22"/>
        <x:v>216</x:v>
      </x:c>
      <x:c r="E251" s="28">
        <x:f t="shared" si="23"/>
        <x:v>4.2399999999998954</x:v>
      </x:c>
      <x:c r="F251" s="24">
        <x:f t="shared" si="24"/>
        <x:v>779.76</x:v>
      </x:c>
      <x:c r="G251" s="28">
        <x:f t="shared" si="27"/>
        <x:v>83.16</x:v>
      </x:c>
      <x:c r="H251" s="24">
        <x:f t="shared" si="25"/>
        <x:v>867.15999999999985</x:v>
      </x:c>
      <x:c r="I251" s="29">
        <x:f t="shared" si="26"/>
        <x:v>-0.13284000000000018</x:v>
      </x:c>
    </x:row>
    <x:row r="252">
      <x:c r="A252" s="21" t="n">
        <x:f>'Data Audit'!A221</x:f>
        <x:v>46142</x:v>
      </x:c>
      <x:c r="B252" s="22" t="n">
        <x:f>'Data Audit'!G221</x:f>
        <x:v>3.63</x:v>
      </x:c>
      <x:c r="C252" s="22">
        <x:f t="shared" si="21"/>
        <x:v>0</x:v>
      </x:c>
      <x:c r="D252" s="31">
        <x:f t="shared" si="22"/>
        <x:v>216</x:v>
      </x:c>
      <x:c r="E252" s="28">
        <x:f t="shared" si="23"/>
        <x:v>4.2399999999998954</x:v>
      </x:c>
      <x:c r="F252" s="24">
        <x:f t="shared" si="24"/>
        <x:v>784.07999999999993</x:v>
      </x:c>
      <x:c r="G252" s="28">
        <x:f t="shared" si="27"/>
        <x:v>83.16</x:v>
      </x:c>
      <x:c r="H252" s="24">
        <x:f t="shared" si="25"/>
        <x:v>871.47999999999979</x:v>
      </x:c>
      <x:c r="I252" s="29">
        <x:f t="shared" si="26"/>
        <x:v>-0.12852000000000019</x:v>
      </x:c>
    </x:row>
    <x:row r="253">
      <x:c r="A253" s="21" t="n">
        <x:f>'Data Audit'!A222</x:f>
        <x:v>46143</x:v>
      </x:c>
      <x:c r="B253" s="22" t="n">
        <x:f>'Data Audit'!G222</x:f>
        <x:v>3.73</x:v>
      </x:c>
      <x:c r="C253" s="22">
        <x:f t="shared" si="21"/>
        <x:v>0</x:v>
      </x:c>
      <x:c r="D253" s="31">
        <x:f t="shared" si="22"/>
        <x:v>216</x:v>
      </x:c>
      <x:c r="E253" s="28">
        <x:f t="shared" si="23"/>
        <x:v>4.2399999999998954</x:v>
      </x:c>
      <x:c r="F253" s="24">
        <x:f t="shared" si="24"/>
        <x:v>805.68</x:v>
      </x:c>
      <x:c r="G253" s="28">
        <x:f t="shared" si="27"/>
        <x:v>83.16</x:v>
      </x:c>
      <x:c r="H253" s="24">
        <x:f t="shared" si="25"/>
        <x:v>893.07999999999981</x:v>
      </x:c>
      <x:c r="I253" s="29">
        <x:f t="shared" si="26"/>
        <x:v>-0.10692000000000024</x:v>
      </x:c>
    </x:row>
    <x:row r="254">
      <x:c r="A254" s="21" t="n">
        <x:f>'Data Audit'!A223</x:f>
        <x:v>46146</x:v>
      </x:c>
      <x:c r="B254" s="22" t="n">
        <x:f>'Data Audit'!G223</x:f>
        <x:v>3.68</x:v>
      </x:c>
      <x:c r="C254" s="22">
        <x:f t="shared" si="21"/>
        <x:v>0</x:v>
      </x:c>
      <x:c r="D254" s="31">
        <x:f t="shared" si="22"/>
        <x:v>216</x:v>
      </x:c>
      <x:c r="E254" s="28">
        <x:f t="shared" si="23"/>
        <x:v>4.2399999999998954</x:v>
      </x:c>
      <x:c r="F254" s="24">
        <x:f t="shared" si="24"/>
        <x:v>794.88</x:v>
      </x:c>
      <x:c r="G254" s="28">
        <x:f t="shared" si="27"/>
        <x:v>83.16</x:v>
      </x:c>
      <x:c r="H254" s="24">
        <x:f t="shared" si="25"/>
        <x:v>882.27999999999986</x:v>
      </x:c>
      <x:c r="I254" s="29">
        <x:f t="shared" si="26"/>
        <x:v>-0.11772000000000016</x:v>
      </x:c>
    </x:row>
    <x:row r="255">
      <x:c r="A255" s="21" t="n">
        <x:f>'Data Audit'!A224</x:f>
        <x:v>46147</x:v>
      </x:c>
      <x:c r="B255" s="22" t="n">
        <x:f>'Data Audit'!G224</x:f>
        <x:v>3.73</x:v>
      </x:c>
      <x:c r="C255" s="22">
        <x:f t="shared" si="21"/>
        <x:v>0</x:v>
      </x:c>
      <x:c r="D255" s="31">
        <x:f t="shared" si="22"/>
        <x:v>216</x:v>
      </x:c>
      <x:c r="E255" s="28">
        <x:f t="shared" si="23"/>
        <x:v>4.2399999999998954</x:v>
      </x:c>
      <x:c r="F255" s="24">
        <x:f t="shared" si="24"/>
        <x:v>805.68</x:v>
      </x:c>
      <x:c r="G255" s="28">
        <x:f t="shared" si="27"/>
        <x:v>83.16</x:v>
      </x:c>
      <x:c r="H255" s="24">
        <x:f t="shared" si="25"/>
        <x:v>893.07999999999981</x:v>
      </x:c>
      <x:c r="I255" s="29">
        <x:f t="shared" si="26"/>
        <x:v>-0.10692000000000024</x:v>
      </x:c>
    </x:row>
    <x:row r="256">
      <x:c r="A256" s="21" t="n">
        <x:f>'Data Audit'!A225</x:f>
        <x:v>46148</x:v>
      </x:c>
      <x:c r="B256" s="22" t="n">
        <x:f>'Data Audit'!G225</x:f>
        <x:v>3.83</x:v>
      </x:c>
      <x:c r="C256" s="22">
        <x:f t="shared" si="21"/>
        <x:v>0</x:v>
      </x:c>
      <x:c r="D256" s="31">
        <x:f t="shared" si="22"/>
        <x:v>216</x:v>
      </x:c>
      <x:c r="E256" s="28">
        <x:f t="shared" si="23"/>
        <x:v>4.2399999999998954</x:v>
      </x:c>
      <x:c r="F256" s="24">
        <x:f t="shared" si="24"/>
        <x:v>827.28</x:v>
      </x:c>
      <x:c r="G256" s="28">
        <x:f t="shared" si="27"/>
        <x:v>83.16</x:v>
      </x:c>
      <x:c r="H256" s="24">
        <x:f t="shared" si="25"/>
        <x:v>914.67999999999984</x:v>
      </x:c>
      <x:c r="I256" s="29">
        <x:f t="shared" si="26"/>
        <x:v>-8.5320000000000173E-2</x:v>
      </x:c>
    </x:row>
    <x:row r="257">
      <x:c r="A257" s="21" t="n">
        <x:f>'Data Audit'!A226</x:f>
        <x:v>46149</x:v>
      </x:c>
      <x:c r="B257" s="22" t="n">
        <x:f>'Data Audit'!G226</x:f>
        <x:v>3.83</x:v>
      </x:c>
      <x:c r="C257" s="22">
        <x:f t="shared" si="21"/>
        <x:v>0</x:v>
      </x:c>
      <x:c r="D257" s="31">
        <x:f t="shared" si="22"/>
        <x:v>216</x:v>
      </x:c>
      <x:c r="E257" s="28">
        <x:f t="shared" si="23"/>
        <x:v>4.2399999999998954</x:v>
      </x:c>
      <x:c r="F257" s="24">
        <x:f t="shared" si="24"/>
        <x:v>827.28</x:v>
      </x:c>
      <x:c r="G257" s="28">
        <x:f t="shared" si="27"/>
        <x:v>83.16</x:v>
      </x:c>
      <x:c r="H257" s="24">
        <x:f t="shared" si="25"/>
        <x:v>914.67999999999984</x:v>
      </x:c>
      <x:c r="I257" s="29">
        <x:f t="shared" si="26"/>
        <x:v>-8.5320000000000173E-2</x:v>
      </x:c>
    </x:row>
    <x:row r="258">
      <x:c r="A258" s="21" t="n">
        <x:f>'Data Audit'!A227</x:f>
        <x:v>46150</x:v>
      </x:c>
      <x:c r="B258" s="22" t="n">
        <x:f>'Data Audit'!G227</x:f>
        <x:v>3.74</x:v>
      </x:c>
      <x:c r="C258" s="22">
        <x:f t="shared" si="21"/>
        <x:v>0</x:v>
      </x:c>
      <x:c r="D258" s="31">
        <x:f t="shared" si="22"/>
        <x:v>216</x:v>
      </x:c>
      <x:c r="E258" s="28">
        <x:f t="shared" si="23"/>
        <x:v>4.2399999999998954</x:v>
      </x:c>
      <x:c r="F258" s="24">
        <x:f t="shared" si="24"/>
        <x:v>807.84</x:v>
      </x:c>
      <x:c r="G258" s="28">
        <x:f t="shared" si="27"/>
        <x:v>83.16</x:v>
      </x:c>
      <x:c r="H258" s="24">
        <x:f t="shared" si="25"/>
        <x:v>895.2399999999999</x:v>
      </x:c>
      <x:c r="I258" s="29">
        <x:f t="shared" si="26"/>
        <x:v>-0.10476000000000008</x:v>
      </x:c>
    </x:row>
    <x:row r="259">
      <x:c r="A259" s="21" t="n">
        <x:f>'Data Audit'!A228</x:f>
        <x:v>46153</x:v>
      </x:c>
      <x:c r="B259" s="22" t="n">
        <x:f>'Data Audit'!G228</x:f>
        <x:v>3.77</x:v>
      </x:c>
      <x:c r="C259" s="22">
        <x:f t="shared" si="21"/>
        <x:v>0</x:v>
      </x:c>
      <x:c r="D259" s="31">
        <x:f t="shared" si="22"/>
        <x:v>216</x:v>
      </x:c>
      <x:c r="E259" s="28">
        <x:f t="shared" si="23"/>
        <x:v>4.2399999999998954</x:v>
      </x:c>
      <x:c r="F259" s="24">
        <x:f t="shared" si="24"/>
        <x:v>814.32</x:v>
      </x:c>
      <x:c r="G259" s="28">
        <x:f t="shared" si="27"/>
        <x:v>83.16</x:v>
      </x:c>
      <x:c r="H259" s="24">
        <x:f t="shared" si="25"/>
        <x:v>901.71999999999991</x:v>
      </x:c>
      <x:c r="I259" s="29">
        <x:f t="shared" si="26"/>
        <x:v>-9.8280000000000034E-2</x:v>
      </x:c>
    </x:row>
    <x:row r="260">
      <x:c r="A260" s="21" t="n">
        <x:f>'Data Audit'!A229</x:f>
        <x:v>46154</x:v>
      </x:c>
      <x:c r="B260" s="22" t="n">
        <x:f>'Data Audit'!G229</x:f>
        <x:v>3.58</x:v>
      </x:c>
      <x:c r="C260" s="22">
        <x:f t="shared" si="21"/>
        <x:v>0</x:v>
      </x:c>
      <x:c r="D260" s="31">
        <x:f t="shared" si="22"/>
        <x:v>216</x:v>
      </x:c>
      <x:c r="E260" s="28">
        <x:f t="shared" si="23"/>
        <x:v>4.2399999999998954</x:v>
      </x:c>
      <x:c r="F260" s="24">
        <x:f t="shared" si="24"/>
        <x:v>773.28</x:v>
      </x:c>
      <x:c r="G260" s="28">
        <x:f t="shared" si="27"/>
        <x:v>83.16</x:v>
      </x:c>
      <x:c r="H260" s="24">
        <x:f t="shared" si="25"/>
        <x:v>860.67999999999984</x:v>
      </x:c>
      <x:c r="I260" s="29">
        <x:f t="shared" si="26"/>
        <x:v>-0.13932000000000011</x:v>
      </x:c>
    </x:row>
    <x:row r="261">
      <x:c r="A261" s="21" t="n">
        <x:f>'Data Audit'!A230</x:f>
        <x:v>46155</x:v>
      </x:c>
      <x:c r="B261" s="22" t="n">
        <x:f>'Data Audit'!G230</x:f>
        <x:v>3.55</x:v>
      </x:c>
      <x:c r="C261" s="22">
        <x:f t="shared" si="21"/>
        <x:v>0</x:v>
      </x:c>
      <x:c r="D261" s="31">
        <x:f t="shared" si="22"/>
        <x:v>216</x:v>
      </x:c>
      <x:c r="E261" s="28">
        <x:f t="shared" si="23"/>
        <x:v>4.2399999999998954</x:v>
      </x:c>
      <x:c r="F261" s="24">
        <x:f t="shared" si="24"/>
        <x:v>766.8</x:v>
      </x:c>
      <x:c r="G261" s="28">
        <x:f t="shared" si="27"/>
        <x:v>83.16</x:v>
      </x:c>
      <x:c r="H261" s="24">
        <x:f t="shared" si="25"/>
        <x:v>854.19999999999982</x:v>
      </x:c>
      <x:c r="I261" s="29">
        <x:f t="shared" si="26"/>
        <x:v>-0.14580000000000015</x:v>
      </x:c>
    </x:row>
    <x:row r="262">
      <x:c r="A262" s="21" t="n">
        <x:f>'Data Audit'!A231</x:f>
        <x:v>46156</x:v>
      </x:c>
      <x:c r="B262" s="22" t="n">
        <x:f>'Data Audit'!G231</x:f>
        <x:v>3.47</x:v>
      </x:c>
      <x:c r="C262" s="22">
        <x:f t="shared" si="21"/>
        <x:v>0</x:v>
      </x:c>
      <x:c r="D262" s="31">
        <x:f t="shared" si="22"/>
        <x:v>216</x:v>
      </x:c>
      <x:c r="E262" s="28">
        <x:f t="shared" si="23"/>
        <x:v>4.2399999999998954</x:v>
      </x:c>
      <x:c r="F262" s="24">
        <x:f t="shared" si="24"/>
        <x:v>749.5200000000001</x:v>
      </x:c>
      <x:c r="G262" s="28">
        <x:f t="shared" si="27"/>
        <x:v>83.16</x:v>
      </x:c>
      <x:c r="H262" s="24">
        <x:f t="shared" si="25"/>
        <x:v>836.92</x:v>
      </x:c>
      <x:c r="I262" s="29">
        <x:f t="shared" si="26"/>
        <x:v>-0.16308</x:v>
      </x:c>
    </x:row>
    <x:row r="263">
      <x:c r="A263" s="21" t="n">
        <x:f>'Data Audit'!A232</x:f>
        <x:v>46157</x:v>
      </x:c>
      <x:c r="B263" s="22" t="n">
        <x:f>'Data Audit'!G232</x:f>
        <x:v>3.52</x:v>
      </x:c>
      <x:c r="C263" s="22">
        <x:f t="shared" si="21"/>
        <x:v>0</x:v>
      </x:c>
      <x:c r="D263" s="31">
        <x:f t="shared" si="22"/>
        <x:v>216</x:v>
      </x:c>
      <x:c r="E263" s="28">
        <x:f t="shared" si="23"/>
        <x:v>4.2399999999998954</x:v>
      </x:c>
      <x:c r="F263" s="24">
        <x:f t="shared" si="24"/>
        <x:v>760.32</x:v>
      </x:c>
      <x:c r="G263" s="28">
        <x:f t="shared" si="27"/>
        <x:v>83.16</x:v>
      </x:c>
      <x:c r="H263" s="24">
        <x:f t="shared" si="25"/>
        <x:v>847.71999999999991</x:v>
      </x:c>
      <x:c r="I263" s="29">
        <x:f t="shared" si="26"/>
        <x:v>-0.15228000000000008</x:v>
      </x:c>
    </x:row>
    <x:row r="264">
      <x:c r="A264" s="21" t="n">
        <x:f>'Data Audit'!A233</x:f>
        <x:v>46160</x:v>
      </x:c>
      <x:c r="B264" s="22" t="n">
        <x:f>'Data Audit'!G233</x:f>
        <x:v>3.53</x:v>
      </x:c>
      <x:c r="C264" s="22">
        <x:f t="shared" si="21"/>
        <x:v>0</x:v>
      </x:c>
      <x:c r="D264" s="31">
        <x:f t="shared" si="22"/>
        <x:v>216</x:v>
      </x:c>
      <x:c r="E264" s="28">
        <x:f t="shared" si="23"/>
        <x:v>4.2399999999998954</x:v>
      </x:c>
      <x:c r="F264" s="24">
        <x:f t="shared" si="24"/>
        <x:v>762.4799999999999</x:v>
      </x:c>
      <x:c r="G264" s="28">
        <x:f t="shared" si="27"/>
        <x:v>83.16</x:v>
      </x:c>
      <x:c r="H264" s="24">
        <x:f t="shared" si="25"/>
        <x:v>849.87999999999977</x:v>
      </x:c>
      <x:c r="I264" s="29">
        <x:f t="shared" si="26"/>
        <x:v>-0.15012000000000025</x:v>
      </x:c>
    </x:row>
    <x:row r="265">
      <x:c r="A265" s="21" t="n">
        <x:f>'Data Audit'!A234</x:f>
        <x:v>46161</x:v>
      </x:c>
      <x:c r="B265" s="22" t="n">
        <x:f>'Data Audit'!G234</x:f>
        <x:v>3.63</x:v>
      </x:c>
      <x:c r="C265" s="22">
        <x:f t="shared" si="21"/>
        <x:v>0</x:v>
      </x:c>
      <x:c r="D265" s="31">
        <x:f t="shared" si="22"/>
        <x:v>216</x:v>
      </x:c>
      <x:c r="E265" s="28">
        <x:f t="shared" si="23"/>
        <x:v>4.2399999999998954</x:v>
      </x:c>
      <x:c r="F265" s="24">
        <x:f t="shared" si="24"/>
        <x:v>784.07999999999993</x:v>
      </x:c>
      <x:c r="G265" s="28">
        <x:f t="shared" si="27"/>
        <x:v>83.16</x:v>
      </x:c>
      <x:c r="H265" s="24">
        <x:f t="shared" si="25"/>
        <x:v>871.47999999999979</x:v>
      </x:c>
      <x:c r="I265" s="29">
        <x:f t="shared" si="26"/>
        <x:v>-0.12852000000000019</x:v>
      </x:c>
    </x:row>
    <x:row r="266">
      <x:c r="A266" s="21" t="n">
        <x:f>'Data Audit'!A235</x:f>
        <x:v>46162</x:v>
      </x:c>
      <x:c r="B266" s="22" t="n">
        <x:f>'Data Audit'!G235</x:f>
        <x:v>3.62</x:v>
      </x:c>
      <x:c r="C266" s="22">
        <x:f t="shared" si="21"/>
        <x:v>0</x:v>
      </x:c>
      <x:c r="D266" s="31">
        <x:f t="shared" si="22"/>
        <x:v>216</x:v>
      </x:c>
      <x:c r="E266" s="28">
        <x:f t="shared" si="23"/>
        <x:v>4.2399999999998954</x:v>
      </x:c>
      <x:c r="F266" s="24">
        <x:f t="shared" si="24"/>
        <x:v>781.92000000000007</x:v>
      </x:c>
      <x:c r="G266" s="28">
        <x:f t="shared" si="27"/>
        <x:v>83.16</x:v>
      </x:c>
      <x:c r="H266" s="24">
        <x:f t="shared" si="25"/>
        <x:v>869.31999999999994</x:v>
      </x:c>
      <x:c r="I266" s="29">
        <x:f t="shared" si="26"/>
        <x:v>-0.13068000000000002</x:v>
      </x:c>
    </x:row>
    <x:row r="267">
      <x:c r="A267" s="21" t="n">
        <x:f>'Data Audit'!A236</x:f>
        <x:v>46163</x:v>
      </x:c>
      <x:c r="B267" s="22" t="n">
        <x:f>'Data Audit'!G236</x:f>
        <x:v>3.76</x:v>
      </x:c>
      <x:c r="C267" s="22">
        <x:f t="shared" si="21"/>
        <x:v>0</x:v>
      </x:c>
      <x:c r="D267" s="31">
        <x:f t="shared" si="22"/>
        <x:v>216</x:v>
      </x:c>
      <x:c r="E267" s="28">
        <x:f t="shared" si="23"/>
        <x:v>4.2399999999998954</x:v>
      </x:c>
      <x:c r="F267" s="24">
        <x:f t="shared" si="24"/>
        <x:v>812.16</x:v>
      </x:c>
      <x:c r="G267" s="28">
        <x:f t="shared" si="27"/>
        <x:v>83.16</x:v>
      </x:c>
      <x:c r="H267" s="24">
        <x:f t="shared" si="25"/>
        <x:v>899.55999999999983</x:v>
      </x:c>
      <x:c r="I267" s="29">
        <x:f t="shared" si="26"/>
        <x:v>-0.1004400000000002</x:v>
      </x:c>
    </x:row>
    <x:row r="268">
      <x:c r="A268" s="21" t="n">
        <x:f>'Data Audit'!A237</x:f>
        <x:v>46164</x:v>
      </x:c>
      <x:c r="B268" s="22" t="n">
        <x:f>'Data Audit'!G237</x:f>
        <x:v>3.81</x:v>
      </x:c>
      <x:c r="C268" s="22">
        <x:f t="shared" si="21"/>
        <x:v>0</x:v>
      </x:c>
      <x:c r="D268" s="31">
        <x:f t="shared" si="22"/>
        <x:v>216</x:v>
      </x:c>
      <x:c r="E268" s="28">
        <x:f t="shared" si="23"/>
        <x:v>4.2399999999998954</x:v>
      </x:c>
      <x:c r="F268" s="24">
        <x:f t="shared" si="24"/>
        <x:v>822.96</x:v>
      </x:c>
      <x:c r="G268" s="28">
        <x:f t="shared" si="27"/>
        <x:v>83.16</x:v>
      </x:c>
      <x:c r="H268" s="24">
        <x:f t="shared" si="25"/>
        <x:v>910.3599999999999</x:v>
      </x:c>
      <x:c r="I268" s="29">
        <x:f t="shared" si="26"/>
        <x:v>-8.9640000000000053E-2</x:v>
      </x:c>
    </x:row>
    <x:row r="269">
      <x:c r="A269" s="21" t="n">
        <x:f>'Data Audit'!A238</x:f>
        <x:v>46167</x:v>
      </x:c>
      <x:c r="B269" s="22" t="n">
        <x:f>'Data Audit'!G238</x:f>
        <x:v>3.86</x:v>
      </x:c>
      <x:c r="C269" s="22">
        <x:f t="shared" si="21"/>
        <x:v>0</x:v>
      </x:c>
      <x:c r="D269" s="31">
        <x:f t="shared" si="22"/>
        <x:v>216</x:v>
      </x:c>
      <x:c r="E269" s="28">
        <x:f t="shared" si="23"/>
        <x:v>4.2399999999998954</x:v>
      </x:c>
      <x:c r="F269" s="24">
        <x:f t="shared" si="24"/>
        <x:v>833.76</x:v>
      </x:c>
      <x:c r="G269" s="28">
        <x:f t="shared" si="27"/>
        <x:v>83.16</x:v>
      </x:c>
      <x:c r="H269" s="24">
        <x:f t="shared" si="25"/>
        <x:v>921.15999999999985</x:v>
      </x:c>
      <x:c r="I269" s="29">
        <x:f t="shared" si="26"/>
        <x:v>-7.8840000000000132E-2</x:v>
      </x:c>
    </x:row>
    <x:row r="270">
      <x:c r="A270" s="21" t="n">
        <x:f>'Data Audit'!A239</x:f>
        <x:v>46168</x:v>
      </x:c>
      <x:c r="B270" s="22" t="n">
        <x:f>'Data Audit'!G239</x:f>
        <x:v>3.81</x:v>
      </x:c>
      <x:c r="C270" s="22">
        <x:f t="shared" si="21"/>
        <x:v>0</x:v>
      </x:c>
      <x:c r="D270" s="31">
        <x:f t="shared" si="22"/>
        <x:v>216</x:v>
      </x:c>
      <x:c r="E270" s="28">
        <x:f t="shared" si="23"/>
        <x:v>4.2399999999998954</x:v>
      </x:c>
      <x:c r="F270" s="24">
        <x:f t="shared" si="24"/>
        <x:v>822.96</x:v>
      </x:c>
      <x:c r="G270" s="28">
        <x:f t="shared" si="27"/>
        <x:v>83.16</x:v>
      </x:c>
      <x:c r="H270" s="24">
        <x:f t="shared" si="25"/>
        <x:v>910.3599999999999</x:v>
      </x:c>
      <x:c r="I270" s="29">
        <x:f t="shared" si="26"/>
        <x:v>-8.9640000000000053E-2</x:v>
      </x:c>
    </x:row>
    <x:row r="271">
      <x:c r="A271" s="21" t="n">
        <x:f>'Data Audit'!A240</x:f>
        <x:v>46169</x:v>
      </x:c>
      <x:c r="B271" s="22" t="n">
        <x:f>'Data Audit'!G240</x:f>
        <x:v>3.86</x:v>
      </x:c>
      <x:c r="C271" s="22">
        <x:f t="shared" si="21"/>
        <x:v>0</x:v>
      </x:c>
      <x:c r="D271" s="31">
        <x:f t="shared" si="22"/>
        <x:v>216</x:v>
      </x:c>
      <x:c r="E271" s="28">
        <x:f t="shared" si="23"/>
        <x:v>4.2399999999998954</x:v>
      </x:c>
      <x:c r="F271" s="24">
        <x:f t="shared" si="24"/>
        <x:v>833.76</x:v>
      </x:c>
      <x:c r="G271" s="28">
        <x:f t="shared" si="27"/>
        <x:v>83.16</x:v>
      </x:c>
      <x:c r="H271" s="24">
        <x:f t="shared" si="25"/>
        <x:v>921.15999999999985</x:v>
      </x:c>
      <x:c r="I271" s="29">
        <x:f t="shared" si="26"/>
        <x:v>-7.8840000000000132E-2</x:v>
      </x:c>
    </x:row>
    <x:row r="272">
      <x:c r="A272" s="21" t="n">
        <x:f>'Data Audit'!A241</x:f>
        <x:v>46170</x:v>
      </x:c>
      <x:c r="B272" s="22" t="n">
        <x:f>'Data Audit'!G241</x:f>
        <x:v>3.81</x:v>
      </x:c>
      <x:c r="C272" s="22">
        <x:f t="shared" si="21"/>
        <x:v>0</x:v>
      </x:c>
      <x:c r="D272" s="31">
        <x:f t="shared" si="22"/>
        <x:v>216</x:v>
      </x:c>
      <x:c r="E272" s="28">
        <x:f t="shared" si="23"/>
        <x:v>4.2399999999998954</x:v>
      </x:c>
      <x:c r="F272" s="24">
        <x:f t="shared" si="24"/>
        <x:v>822.96</x:v>
      </x:c>
      <x:c r="G272" s="28">
        <x:f t="shared" si="27"/>
        <x:v>83.16</x:v>
      </x:c>
      <x:c r="H272" s="24">
        <x:f t="shared" si="25"/>
        <x:v>910.3599999999999</x:v>
      </x:c>
      <x:c r="I272" s="29">
        <x:f t="shared" si="26"/>
        <x:v>-8.9640000000000053E-2</x:v>
      </x:c>
    </x:row>
    <x:row r="273">
      <x:c r="A273" s="21" t="n">
        <x:f>'Data Audit'!A242</x:f>
        <x:v>46171</x:v>
      </x:c>
      <x:c r="B273" s="22" t="n">
        <x:f>'Data Audit'!G242</x:f>
        <x:v>3.78</x:v>
      </x:c>
      <x:c r="C273" s="22">
        <x:f t="shared" si="21"/>
        <x:v>0</x:v>
      </x:c>
      <x:c r="D273" s="31">
        <x:f t="shared" si="22"/>
        <x:v>216</x:v>
      </x:c>
      <x:c r="E273" s="28">
        <x:f t="shared" si="23"/>
        <x:v>4.2399999999998954</x:v>
      </x:c>
      <x:c r="F273" s="24">
        <x:f t="shared" si="24"/>
        <x:v>816.4799999999999</x:v>
      </x:c>
      <x:c r="G273" s="28">
        <x:f t="shared" si="27"/>
        <x:v>83.16</x:v>
      </x:c>
      <x:c r="H273" s="24">
        <x:f t="shared" si="25"/>
        <x:v>903.87999999999977</x:v>
      </x:c>
      <x:c r="I273" s="29">
        <x:f t="shared" si="26"/>
        <x:v>-9.6120000000000205E-2</x:v>
      </x:c>
    </x:row>
    <x:row r="274">
      <x:c r="A274" s="21" t="n">
        <x:f>'Data Audit'!A243</x:f>
        <x:v>46174</x:v>
      </x:c>
      <x:c r="B274" s="22" t="n">
        <x:f>'Data Audit'!G243</x:f>
        <x:v>3.85</x:v>
      </x:c>
      <x:c r="C274" s="22">
        <x:f t="shared" si="21"/>
        <x:v>0</x:v>
      </x:c>
      <x:c r="D274" s="31">
        <x:f t="shared" si="22"/>
        <x:v>216</x:v>
      </x:c>
      <x:c r="E274" s="28">
        <x:f t="shared" si="23"/>
        <x:v>4.2399999999998954</x:v>
      </x:c>
      <x:c r="F274" s="24">
        <x:f t="shared" si="24"/>
        <x:v>831.6</x:v>
      </x:c>
      <x:c r="G274" s="28">
        <x:f t="shared" si="27"/>
        <x:v>83.16</x:v>
      </x:c>
      <x:c r="H274" s="24">
        <x:f t="shared" si="25"/>
        <x:v>918.99999999999989</x:v>
      </x:c>
      <x:c r="I274" s="29">
        <x:f t="shared" si="26"/>
        <x:v>-8.1000000000000072E-2</x:v>
      </x:c>
    </x:row>
    <x:row r="275">
      <x:c r="A275" s="21" t="n">
        <x:f>'Data Audit'!A244</x:f>
        <x:v>46175</x:v>
      </x:c>
      <x:c r="B275" s="22" t="n">
        <x:f>'Data Audit'!G244</x:f>
        <x:v>3.88</x:v>
      </x:c>
      <x:c r="C275" s="22">
        <x:f t="shared" si="21"/>
        <x:v>0</x:v>
      </x:c>
      <x:c r="D275" s="31">
        <x:f t="shared" si="22"/>
        <x:v>216</x:v>
      </x:c>
      <x:c r="E275" s="28">
        <x:f t="shared" si="23"/>
        <x:v>4.2399999999998954</x:v>
      </x:c>
      <x:c r="F275" s="24">
        <x:f t="shared" si="24"/>
        <x:v>838.07999999999993</x:v>
      </x:c>
      <x:c r="G275" s="28">
        <x:f t="shared" si="27"/>
        <x:v>83.16</x:v>
      </x:c>
      <x:c r="H275" s="24">
        <x:f t="shared" si="25"/>
        <x:v>925.47999999999979</x:v>
      </x:c>
      <x:c r="I275" s="29">
        <x:f t="shared" si="26"/>
        <x:v>-7.4520000000000253E-2</x:v>
      </x:c>
    </x:row>
    <x:row r="276">
      <x:c r="A276" s="21" t="n">
        <x:f>'Data Audit'!A245</x:f>
        <x:v>46176</x:v>
      </x:c>
      <x:c r="B276" s="22" t="n">
        <x:f>'Data Audit'!G245</x:f>
        <x:v>3.89</x:v>
      </x:c>
      <x:c r="C276" s="22">
        <x:f t="shared" si="21"/>
        <x:v>0</x:v>
      </x:c>
      <x:c r="D276" s="31">
        <x:f t="shared" si="22"/>
        <x:v>216</x:v>
      </x:c>
      <x:c r="E276" s="28">
        <x:f t="shared" si="23"/>
        <x:v>4.2399999999998954</x:v>
      </x:c>
      <x:c r="F276" s="24">
        <x:f t="shared" si="24"/>
        <x:v>840.24</x:v>
      </x:c>
      <x:c r="G276" s="28">
        <x:f t="shared" si="27"/>
        <x:v>83.16</x:v>
      </x:c>
      <x:c r="H276" s="24">
        <x:f t="shared" si="25"/>
        <x:v>927.63999999999987</x:v>
      </x:c>
      <x:c r="I276" s="29">
        <x:f t="shared" si="26"/>
        <x:v>-7.2360000000000091E-2</x:v>
      </x:c>
    </x:row>
    <x:row r="277">
      <x:c r="A277" s="21" t="n">
        <x:f>'Data Audit'!A246</x:f>
        <x:v>46177</x:v>
      </x:c>
      <x:c r="B277" s="22" t="n">
        <x:f>'Data Audit'!G246</x:f>
        <x:v>3.96</x:v>
      </x:c>
      <x:c r="C277" s="22">
        <x:f t="shared" si="21"/>
        <x:v>0</x:v>
      </x:c>
      <x:c r="D277" s="31">
        <x:f t="shared" si="22"/>
        <x:v>216</x:v>
      </x:c>
      <x:c r="E277" s="28">
        <x:f t="shared" si="23"/>
        <x:v>4.2399999999998954</x:v>
      </x:c>
      <x:c r="F277" s="24">
        <x:f t="shared" si="24"/>
        <x:v>855.36</x:v>
      </x:c>
      <x:c r="G277" s="28">
        <x:f t="shared" si="27"/>
        <x:v>83.16</x:v>
      </x:c>
      <x:c r="H277" s="24">
        <x:f t="shared" si="25"/>
        <x:v>942.75999999999988</x:v>
      </x:c>
      <x:c r="I277" s="29">
        <x:f t="shared" si="26"/>
        <x:v>-5.7240000000000069E-2</x:v>
      </x:c>
    </x:row>
    <x:row r="278">
      <x:c r="A278" s="21" t="n">
        <x:f>'Data Audit'!A247</x:f>
        <x:v>46178</x:v>
      </x:c>
      <x:c r="B278" s="22" t="n">
        <x:f>'Data Audit'!G247</x:f>
        <x:v>4.04</x:v>
      </x:c>
      <x:c r="C278" s="22">
        <x:f t="shared" si="21"/>
        <x:v>0</x:v>
      </x:c>
      <x:c r="D278" s="31">
        <x:f t="shared" si="22"/>
        <x:v>216</x:v>
      </x:c>
      <x:c r="E278" s="28">
        <x:f t="shared" si="23"/>
        <x:v>4.2399999999998954</x:v>
      </x:c>
      <x:c r="F278" s="24">
        <x:f t="shared" si="24"/>
        <x:v>872.64</x:v>
      </x:c>
      <x:c r="G278" s="28">
        <x:f t="shared" si="27"/>
        <x:v>83.16</x:v>
      </x:c>
      <x:c r="H278" s="24">
        <x:f t="shared" si="25"/>
        <x:v>960.03999999999985</x:v>
      </x:c>
      <x:c r="I278" s="29">
        <x:f t="shared" si="26"/>
        <x:v>-3.9960000000000107E-2</x:v>
      </x:c>
    </x:row>
    <x:row r="279">
      <x:c r="A279" s="21" t="n">
        <x:f>'Data Audit'!A248</x:f>
        <x:v>46182</x:v>
      </x:c>
      <x:c r="B279" s="22" t="n">
        <x:f>'Data Audit'!G248</x:f>
        <x:v>4.02</x:v>
      </x:c>
      <x:c r="C279" s="22">
        <x:f t="shared" si="21"/>
        <x:v>0</x:v>
      </x:c>
      <x:c r="D279" s="31">
        <x:f t="shared" si="22"/>
        <x:v>216</x:v>
      </x:c>
      <x:c r="E279" s="28">
        <x:f t="shared" si="23"/>
        <x:v>4.2399999999998954</x:v>
      </x:c>
      <x:c r="F279" s="24">
        <x:f t="shared" si="24"/>
        <x:v>868.31999999999994</x:v>
      </x:c>
      <x:c r="G279" s="28">
        <x:f t="shared" si="27"/>
        <x:v>83.16</x:v>
      </x:c>
      <x:c r="H279" s="24">
        <x:f t="shared" si="25"/>
        <x:v>955.7199999999998</x:v>
      </x:c>
      <x:c r="I279" s="29">
        <x:f t="shared" si="26"/>
        <x:v>-4.4280000000000208E-2</x:v>
      </x:c>
    </x:row>
    <x:row r="280">
      <x:c r="A280" s="21" t="n">
        <x:f>'Data Audit'!A249</x:f>
        <x:v>46183</x:v>
      </x:c>
      <x:c r="B280" s="22" t="n">
        <x:f>'Data Audit'!G249</x:f>
        <x:v>4.17</x:v>
      </x:c>
      <x:c r="C280" s="22">
        <x:f t="shared" si="21"/>
        <x:v>0</x:v>
      </x:c>
      <x:c r="D280" s="31">
        <x:f t="shared" si="22"/>
        <x:v>216</x:v>
      </x:c>
      <x:c r="E280" s="28">
        <x:f t="shared" si="23"/>
        <x:v>4.2399999999998954</x:v>
      </x:c>
      <x:c r="F280" s="24">
        <x:f t="shared" si="24"/>
        <x:v>900.72</x:v>
      </x:c>
      <x:c r="G280" s="28">
        <x:f t="shared" si="27"/>
        <x:v>83.16</x:v>
      </x:c>
      <x:c r="H280" s="24">
        <x:f t="shared" si="25"/>
        <x:v>988.11999999999989</x:v>
      </x:c>
      <x:c r="I280" s="29">
        <x:f t="shared" si="26"/>
        <x:v>-1.1880000000000113E-2</x:v>
      </x:c>
    </x:row>
    <x:row r="281">
      <x:c r="A281" s="21" t="n">
        <x:f>'Data Audit'!A250</x:f>
        <x:v>46184</x:v>
      </x:c>
      <x:c r="B281" s="22" t="n">
        <x:f>'Data Audit'!G250</x:f>
        <x:v>4.24</x:v>
      </x:c>
      <x:c r="C281" s="22">
        <x:f t="shared" si="21"/>
        <x:v>0</x:v>
      </x:c>
      <x:c r="D281" s="31">
        <x:f t="shared" si="22"/>
        <x:v>216</x:v>
      </x:c>
      <x:c r="E281" s="28">
        <x:f t="shared" si="23"/>
        <x:v>4.2399999999998954</x:v>
      </x:c>
      <x:c r="F281" s="24">
        <x:f t="shared" si="24"/>
        <x:v>915.84</x:v>
      </x:c>
      <x:c r="G281" s="28">
        <x:f t="shared" si="27"/>
        <x:v>83.16</x:v>
      </x:c>
      <x:c r="H281" s="24">
        <x:f t="shared" si="25"/>
        <x:v>1003.2399999999999</x:v>
      </x:c>
      <x:c r="I281" s="29">
        <x:f t="shared" si="26"/>
        <x:v>3.2399999999999096E-3</x:v>
      </x:c>
    </x:row>
    <x:row r="282">
      <x:c r="A282" s="21" t="n">
        <x:f>'Data Audit'!A251</x:f>
        <x:v>46185</x:v>
      </x:c>
      <x:c r="B282" s="22" t="n">
        <x:f>'Data Audit'!G251</x:f>
        <x:v>4.24</x:v>
      </x:c>
      <x:c r="C282" s="22">
        <x:f t="shared" si="21"/>
        <x:v>0</x:v>
      </x:c>
      <x:c r="D282" s="31">
        <x:f t="shared" si="22"/>
        <x:v>216</x:v>
      </x:c>
      <x:c r="E282" s="28">
        <x:f t="shared" si="23"/>
        <x:v>4.2399999999998954</x:v>
      </x:c>
      <x:c r="F282" s="24">
        <x:f t="shared" si="24"/>
        <x:v>915.84</x:v>
      </x:c>
      <x:c r="G282" s="28">
        <x:f t="shared" si="27"/>
        <x:v>83.16</x:v>
      </x:c>
      <x:c r="H282" s="24">
        <x:f t="shared" si="25"/>
        <x:v>1003.2399999999999</x:v>
      </x:c>
      <x:c r="I282" s="29">
        <x:f t="shared" si="26"/>
        <x:v>3.2399999999999096E-3</x:v>
      </x:c>
    </x:row>
    <x:row r="283">
      <x:c r="A283" s="21" t="n">
        <x:f>'Data Audit'!A252</x:f>
        <x:v>46188</x:v>
      </x:c>
      <x:c r="B283" s="22" t="n">
        <x:f>'Data Audit'!G252</x:f>
        <x:v>4.24</x:v>
      </x:c>
      <x:c r="C283" s="22">
        <x:f t="shared" si="21"/>
        <x:v>0</x:v>
      </x:c>
      <x:c r="D283" s="31">
        <x:f t="shared" si="22"/>
        <x:v>216</x:v>
      </x:c>
      <x:c r="E283" s="28">
        <x:f t="shared" si="23"/>
        <x:v>4.2399999999998954</x:v>
      </x:c>
      <x:c r="F283" s="24">
        <x:f t="shared" si="24"/>
        <x:v>915.84</x:v>
      </x:c>
      <x:c r="G283" s="28">
        <x:f t="shared" si="27"/>
        <x:v>83.16</x:v>
      </x:c>
      <x:c r="H283" s="24">
        <x:f t="shared" si="25"/>
        <x:v>1003.2399999999999</x:v>
      </x:c>
      <x:c r="I283" s="29">
        <x:f t="shared" si="26"/>
        <x:v>3.2399999999999096E-3</x:v>
      </x:c>
    </x:row>
    <x:row r="284">
      <x:c r="A284" s="21" t="n">
        <x:f>'Data Audit'!A253</x:f>
        <x:v>46189</x:v>
      </x:c>
      <x:c r="B284" s="22" t="n">
        <x:f>'Data Audit'!G253</x:f>
        <x:v>4.18</x:v>
      </x:c>
      <x:c r="C284" s="22">
        <x:f t="shared" si="21"/>
        <x:v>0</x:v>
      </x:c>
      <x:c r="D284" s="31">
        <x:f t="shared" si="22"/>
        <x:v>216</x:v>
      </x:c>
      <x:c r="E284" s="28">
        <x:f t="shared" si="23"/>
        <x:v>4.2399999999998954</x:v>
      </x:c>
      <x:c r="F284" s="24">
        <x:f t="shared" si="24"/>
        <x:v>902.87999999999988</x:v>
      </x:c>
      <x:c r="G284" s="28">
        <x:f t="shared" si="27"/>
        <x:v>83.16</x:v>
      </x:c>
      <x:c r="H284" s="24">
        <x:f t="shared" si="25"/>
        <x:v>990.27999999999975</x:v>
      </x:c>
      <x:c r="I284" s="29">
        <x:f t="shared" si="26"/>
        <x:v>-9.720000000000284E-3</x:v>
      </x:c>
    </x:row>
    <x:row r="285">
      <x:c r="A285" s="21" t="n">
        <x:f>'Data Audit'!A254</x:f>
        <x:v>46190</x:v>
      </x:c>
      <x:c r="B285" s="22" t="n">
        <x:f>'Data Audit'!G254</x:f>
        <x:v>4.21</x:v>
      </x:c>
      <x:c r="C285" s="22">
        <x:f t="shared" si="21"/>
        <x:v>0</x:v>
      </x:c>
      <x:c r="D285" s="31">
        <x:f t="shared" si="22"/>
        <x:v>216</x:v>
      </x:c>
      <x:c r="E285" s="28">
        <x:f t="shared" si="23"/>
        <x:v>4.2399999999998954</x:v>
      </x:c>
      <x:c r="F285" s="24">
        <x:f t="shared" si="24"/>
        <x:v>909.36</x:v>
      </x:c>
      <x:c r="G285" s="28">
        <x:f t="shared" si="27"/>
        <x:v>83.16</x:v>
      </x:c>
      <x:c r="H285" s="24">
        <x:f t="shared" si="25"/>
        <x:v>996.75999999999988</x:v>
      </x:c>
      <x:c r="I285" s="29">
        <x:f t="shared" si="26"/>
        <x:v>-3.2400000000001317E-3</x:v>
      </x:c>
    </x:row>
    <x:row r="286">
      <x:c r="A286" s="21" t="n">
        <x:f>'Data Audit'!A255</x:f>
        <x:v>46191</x:v>
      </x:c>
      <x:c r="B286" s="22" t="n">
        <x:f>'Data Audit'!G255</x:f>
        <x:v>4.16</x:v>
      </x:c>
      <x:c r="C286" s="22">
        <x:f t="shared" si="21"/>
        <x:v>0</x:v>
      </x:c>
      <x:c r="D286" s="31">
        <x:f t="shared" si="22"/>
        <x:v>216</x:v>
      </x:c>
      <x:c r="E286" s="28">
        <x:f t="shared" si="23"/>
        <x:v>4.2399999999998954</x:v>
      </x:c>
      <x:c r="F286" s="24">
        <x:f t="shared" si="24"/>
        <x:v>898.56000000000006</x:v>
      </x:c>
      <x:c r="G286" s="28">
        <x:f t="shared" si="27"/>
        <x:v>83.16</x:v>
      </x:c>
      <x:c r="H286" s="24">
        <x:f t="shared" si="25"/>
        <x:v>985.95999999999992</x:v>
      </x:c>
      <x:c r="I286" s="29">
        <x:f t="shared" si="26"/>
        <x:v>-1.4040000000000052E-2</x:v>
      </x:c>
    </x:row>
    <x:row r="287">
      <x:c r="A287" s="21" t="n">
        <x:f>'Data Audit'!A256</x:f>
        <x:v>46192</x:v>
      </x:c>
      <x:c r="B287" s="22" t="n">
        <x:f>'Data Audit'!G256</x:f>
        <x:v>4.19</x:v>
      </x:c>
      <x:c r="C287" s="22">
        <x:f t="shared" si="21"/>
        <x:v>0</x:v>
      </x:c>
      <x:c r="D287" s="31">
        <x:f t="shared" si="22"/>
        <x:v>216</x:v>
      </x:c>
      <x:c r="E287" s="28">
        <x:f t="shared" si="23"/>
        <x:v>4.2399999999998954</x:v>
      </x:c>
      <x:c r="F287" s="24">
        <x:f t="shared" si="24"/>
        <x:v>905.04000000000008</x:v>
      </x:c>
      <x:c r="G287" s="28">
        <x:f t="shared" si="27"/>
        <x:v>83.16</x:v>
      </x:c>
      <x:c r="H287" s="24">
        <x:f t="shared" si="25"/>
        <x:v>992.43999999999994</x:v>
      </x:c>
      <x:c r="I287" s="29">
        <x:f t="shared" si="26"/>
        <x:v>-7.5600000000000112E-3</x:v>
      </x:c>
    </x:row>
    <x:row r="288">
      <x:c r="A288" s="21" t="n">
        <x:f>'Data Audit'!A257</x:f>
        <x:v>46195</x:v>
      </x:c>
      <x:c r="B288" s="22" t="n">
        <x:f>'Data Audit'!G257</x:f>
        <x:v>4.15</x:v>
      </x:c>
      <x:c r="C288" s="22">
        <x:f t="shared" si="21"/>
        <x:v>0</x:v>
      </x:c>
      <x:c r="D288" s="31">
        <x:f t="shared" si="22"/>
        <x:v>216</x:v>
      </x:c>
      <x:c r="E288" s="28">
        <x:f t="shared" si="23"/>
        <x:v>4.2399999999998954</x:v>
      </x:c>
      <x:c r="F288" s="24">
        <x:f t="shared" si="24"/>
        <x:v>896.40000000000009</x:v>
      </x:c>
      <x:c r="G288" s="28">
        <x:f t="shared" si="27"/>
        <x:v>83.16</x:v>
      </x:c>
      <x:c r="H288" s="24">
        <x:f t="shared" si="25"/>
        <x:v>983.8</x:v>
      </x:c>
      <x:c r="I288" s="29">
        <x:f t="shared" si="26"/>
        <x:v>-1.6199999999999992E-2</x:v>
      </x:c>
    </x:row>
    <x:row r="289">
      <x:c r="A289" s="21" t="n">
        <x:f>'Data Audit'!A258</x:f>
        <x:v>46196</x:v>
      </x:c>
      <x:c r="B289" s="22" t="n">
        <x:f>'Data Audit'!G258</x:f>
        <x:v>3.99</x:v>
      </x:c>
      <x:c r="C289" s="22">
        <x:f t="shared" si="21"/>
        <x:v>0</x:v>
      </x:c>
      <x:c r="D289" s="31">
        <x:f t="shared" si="22"/>
        <x:v>216</x:v>
      </x:c>
      <x:c r="E289" s="28">
        <x:f t="shared" si="23"/>
        <x:v>4.2399999999998954</x:v>
      </x:c>
      <x:c r="F289" s="24">
        <x:f t="shared" si="24"/>
        <x:v>861.84</x:v>
      </x:c>
      <x:c r="G289" s="28">
        <x:f t="shared" si="27"/>
        <x:v>83.16</x:v>
      </x:c>
      <x:c r="H289" s="24">
        <x:f t="shared" si="25"/>
        <x:v>949.2399999999999</x:v>
      </x:c>
      <x:c r="I289" s="29">
        <x:f t="shared" si="26"/>
        <x:v>-5.0760000000000138E-2</x:v>
      </x:c>
    </x:row>
    <x:row r="290">
      <x:c r="A290" s="21" t="n">
        <x:f>'Data Audit'!A259</x:f>
        <x:v>46197</x:v>
      </x:c>
      <x:c r="B290" s="22" t="n">
        <x:f>'Data Audit'!G259</x:f>
        <x:v>3.86</x:v>
      </x:c>
      <x:c r="C290" s="22">
        <x:f t="shared" si="21"/>
        <x:v>0</x:v>
      </x:c>
      <x:c r="D290" s="31">
        <x:f t="shared" si="22"/>
        <x:v>216</x:v>
      </x:c>
      <x:c r="E290" s="28">
        <x:f t="shared" si="23"/>
        <x:v>4.2399999999998954</x:v>
      </x:c>
      <x:c r="F290" s="24">
        <x:f t="shared" si="24"/>
        <x:v>833.76</x:v>
      </x:c>
      <x:c r="G290" s="28">
        <x:f t="shared" si="27"/>
        <x:v>83.16</x:v>
      </x:c>
      <x:c r="H290" s="24">
        <x:f t="shared" si="25"/>
        <x:v>921.15999999999985</x:v>
      </x:c>
      <x:c r="I290" s="29">
        <x:f t="shared" si="26"/>
        <x:v>-7.8840000000000132E-2</x:v>
      </x:c>
    </x:row>
    <x:row r="291">
      <x:c r="A291" s="21" t="n">
        <x:f>'Data Audit'!A260</x:f>
        <x:v>46198</x:v>
      </x:c>
      <x:c r="B291" s="22" t="n">
        <x:f>'Data Audit'!G260</x:f>
        <x:v>3.86</x:v>
      </x:c>
      <x:c r="C291" s="22">
        <x:f t="shared" si="21"/>
        <x:v>0</x:v>
      </x:c>
      <x:c r="D291" s="31">
        <x:f t="shared" si="22"/>
        <x:v>216</x:v>
      </x:c>
      <x:c r="E291" s="28">
        <x:f t="shared" si="23"/>
        <x:v>4.2399999999998954</x:v>
      </x:c>
      <x:c r="F291" s="24">
        <x:f t="shared" si="24"/>
        <x:v>833.76</x:v>
      </x:c>
      <x:c r="G291" s="28">
        <x:f t="shared" si="27"/>
        <x:v>83.16</x:v>
      </x:c>
      <x:c r="H291" s="24">
        <x:f t="shared" si="25"/>
        <x:v>921.15999999999985</x:v>
      </x:c>
      <x:c r="I291" s="29">
        <x:f t="shared" si="26"/>
        <x:v>-7.8840000000000132E-2</x:v>
      </x:c>
    </x:row>
    <x:row r="292">
      <x:c r="A292" s="21" t="n">
        <x:f>'Data Audit'!A261</x:f>
        <x:v>46199</x:v>
      </x:c>
      <x:c r="B292" s="22" t="n">
        <x:f>'Data Audit'!G261</x:f>
        <x:v>3.8</x:v>
      </x:c>
      <x:c r="C292" s="22">
        <x:f t="shared" si="21"/>
        <x:v>0</x:v>
      </x:c>
      <x:c r="D292" s="31">
        <x:f t="shared" si="22"/>
        <x:v>216</x:v>
      </x:c>
      <x:c r="E292" s="28">
        <x:f t="shared" si="23"/>
        <x:v>4.2399999999998954</x:v>
      </x:c>
      <x:c r="F292" s="24">
        <x:f t="shared" si="24"/>
        <x:v>820.8</x:v>
      </x:c>
      <x:c r="G292" s="28">
        <x:f t="shared" si="27"/>
        <x:v>83.16</x:v>
      </x:c>
      <x:c r="H292" s="24">
        <x:f t="shared" si="25"/>
        <x:v>908.19999999999982</x:v>
      </x:c>
      <x:c r="I292" s="29">
        <x:f t="shared" si="26"/>
        <x:v>-9.1800000000000215E-2</x:v>
      </x:c>
    </x:row>
    <x:row r="293">
      <x:c r="A293" s="21" t="n">
        <x:f>'Data Audit'!A262</x:f>
        <x:v>46202</x:v>
      </x:c>
      <x:c r="B293" s="22" t="n">
        <x:f>'Data Audit'!G262</x:f>
        <x:v>3.75</x:v>
      </x:c>
      <x:c r="C293" s="22">
        <x:f t="shared" si="21"/>
        <x:v>0</x:v>
      </x:c>
      <x:c r="D293" s="31">
        <x:f t="shared" si="22"/>
        <x:v>216</x:v>
      </x:c>
      <x:c r="E293" s="28">
        <x:f t="shared" si="23"/>
        <x:v>4.2399999999998954</x:v>
      </x:c>
      <x:c r="F293" s="24">
        <x:f t="shared" si="24"/>
        <x:v>810</x:v>
      </x:c>
      <x:c r="G293" s="28">
        <x:f t="shared" si="27"/>
        <x:v>83.16</x:v>
      </x:c>
      <x:c r="H293" s="24">
        <x:f t="shared" si="25"/>
        <x:v>897.39999999999986</x:v>
      </x:c>
      <x:c r="I293" s="29">
        <x:f t="shared" si="26"/>
        <x:v>-0.10260000000000014</x:v>
      </x:c>
    </x:row>
    <x:row r="294">
      <x:c r="A294" s="21" t="n">
        <x:f>'Data Audit'!A263</x:f>
        <x:v>46203</x:v>
      </x:c>
      <x:c r="B294" s="22" t="n">
        <x:f>'Data Audit'!G263</x:f>
        <x:v>3.86</x:v>
      </x:c>
      <x:c r="C294" s="22">
        <x:f t="shared" si="21"/>
        <x:v>0</x:v>
      </x:c>
      <x:c r="D294" s="31">
        <x:f t="shared" si="22"/>
        <x:v>216</x:v>
      </x:c>
      <x:c r="E294" s="28">
        <x:f t="shared" si="23"/>
        <x:v>4.2399999999998954</x:v>
      </x:c>
      <x:c r="F294" s="24">
        <x:f t="shared" si="24"/>
        <x:v>833.76</x:v>
      </x:c>
      <x:c r="G294" s="28">
        <x:f t="shared" si="27"/>
        <x:v>83.16</x:v>
      </x:c>
      <x:c r="H294" s="24">
        <x:f t="shared" si="25"/>
        <x:v>921.15999999999985</x:v>
      </x:c>
      <x:c r="I294" s="29">
        <x:f t="shared" si="26"/>
        <x:v>-7.8840000000000132E-2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bfda3cd0c47948d9"/>
  <x:tableParts count="1">
    <x:tablePart xmlns:r="http://schemas.openxmlformats.org/officeDocument/2006/relationships" r:id="R0cf467a806644d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4" customWidth="1"/>
    <x:col min="2" max="7" width="17" customWidth="1"/>
    <x:col min="8" max="14" width="12" customWidth="1"/>
    <x:col min="15" max="15" width="3" customWidth="1"/>
    <x:col min="16" max="26" width="11" customWidth="1"/>
  </x:cols>
  <x:sheetData>
    <x:row r="1" ht="31" customHeight="1">
      <x:c r="A1" s="35" t="s">
        <x:v>515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516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517</x:v>
      </x:c>
      <x:c r="B4" s="40"/>
      <x:c r="C4" s="41"/>
      <x:c r="D4" s="39" t="s">
        <x:v>518</x:v>
      </x:c>
      <x:c r="E4" s="40"/>
      <x:c r="F4" s="41"/>
      <x:c r="G4" s="39" t="s">
        <x:v>519</x:v>
      </x:c>
      <x:c r="H4" s="40"/>
      <x:c r="I4" s="41"/>
      <x:c r="J4" s="39" t="s">
        <x:v>508</x:v>
      </x:c>
      <x:c r="K4" s="40"/>
      <x:c r="L4" s="40"/>
      <x:c r="M4" s="40"/>
      <x:c r="N4" s="41"/>
    </x:row>
    <x:row r="5" ht="22" customHeight="1">
      <x:c r="A5" s="67" t="n">
        <x:f>DATE(2026,3,12)</x:f>
        <x:v>46093</x:v>
      </x:c>
      <x:c r="B5" s="50"/>
      <x:c r="C5" s="51"/>
      <x:c r="D5" s="68" t="n">
        <x:f>DATE(2026,6,11)</x:f>
        <x:v>46184</x:v>
      </x:c>
      <x:c r="E5" s="46"/>
      <x:c r="F5" s="47"/>
      <x:c r="G5" s="62" t="n">
        <x:f>INT(1000/3.19)</x:f>
        <x:v>313</x:v>
      </x:c>
      <x:c r="H5" s="43"/>
      <x:c r="I5" s="44"/>
      <x:c r="J5" s="69" t="n">
        <x:f>(1000-G5*3.19)+G5*4.24</x:f>
        <x:v>1328.65</x:v>
      </x:c>
      <x:c r="K5" s="50"/>
      <x:c r="L5" s="50"/>
      <x:c r="M5" s="50"/>
      <x:c r="N5" s="51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2</x:v>
      </x:c>
      <x:c r="B40" s="13" t="s">
        <x:v>6</x:v>
      </x:c>
      <x:c r="C40" s="13" t="s">
        <x:v>520</x:v>
      </x:c>
      <x:c r="D40" s="13" t="s">
        <x:v>521</x:v>
      </x:c>
      <x:c r="E40" s="13" t="s">
        <x:v>522</x:v>
      </x:c>
      <x:c r="F40" s="13" t="s">
        <x:v>523</x:v>
      </x:c>
      <x:c r="G40" s="13" t="s">
        <x:v>524</x:v>
      </x:c>
    </x:row>
    <x:row r="41">
      <x:c r="A41" s="21" t="n">
        <x:f>'Data Audit'!A10</x:f>
        <x:v>45839</x:v>
      </x:c>
      <x:c r="B41" s="22" t="n">
        <x:f>'Data Audit'!G10</x:f>
        <x:v>4.61</x:v>
      </x:c>
      <x:c r="C41" s="22" t="str">
        <x:f t="shared" ref="C41:C104" si="0">IF(A41=$A$5,B41,"")</x:f>
      </x:c>
      <x:c r="D41" s="22" t="str">
        <x:f t="shared" ref="D41:D104" si="1">IF(A41=$D$5,B41,"")</x:f>
      </x:c>
      <x:c r="E41" s="31" t="n">
        <x:f t="shared" ref="E41:E104" si="2">IF(AND(A41&gt;=$A$5,A41&lt;=$D$5),1,0)</x:f>
        <x:v>0</x:v>
      </x:c>
      <x:c r="F41" s="24" t="n">
        <x:f t="shared" ref="F41:F104" si="3">IF(A41&lt;$A$5,1000,IF(A41&lt;=$D$5,(1000-$G$5*3.19)+$G$5*B41,$J$5))</x:f>
        <x:v>1000</x:v>
      </x:c>
      <x:c r="G41" s="29" t="n">
        <x:f t="shared" ref="G41:G104" si="4">F41/1000-1</x:f>
        <x:v>0</x:v>
      </x:c>
    </x:row>
    <x:row r="42">
      <x:c r="A42" s="21" t="n">
        <x:f>'Data Audit'!A11</x:f>
        <x:v>45840</x:v>
      </x:c>
      <x:c r="B42" s="22" t="n">
        <x:f>'Data Audit'!G11</x:f>
        <x:v>4.66</x:v>
      </x:c>
      <x:c r="C42" s="22" t="str">
        <x:f t="shared" si="0"/>
      </x:c>
      <x:c r="D42" s="22" t="str">
        <x:f t="shared" si="1"/>
      </x:c>
      <x:c r="E42" s="31">
        <x:f t="shared" si="2"/>
        <x:v>0</x:v>
      </x:c>
      <x:c r="F42" s="24">
        <x:f t="shared" si="3"/>
        <x:v>1000</x:v>
      </x:c>
      <x:c r="G42" s="29">
        <x:f t="shared" si="4"/>
        <x:v>0</x:v>
      </x:c>
    </x:row>
    <x:row r="43">
      <x:c r="A43" s="21" t="n">
        <x:f>'Data Audit'!A12</x:f>
        <x:v>45841</x:v>
      </x:c>
      <x:c r="B43" s="22" t="n">
        <x:f>'Data Audit'!G12</x:f>
        <x:v>4.72</x:v>
      </x:c>
      <x:c r="C43" s="22" t="str">
        <x:f t="shared" si="0"/>
      </x:c>
      <x:c r="D43" s="22" t="str">
        <x:f t="shared" si="1"/>
      </x:c>
      <x:c r="E43" s="31">
        <x:f t="shared" si="2"/>
        <x:v>0</x:v>
      </x:c>
      <x:c r="F43" s="24">
        <x:f t="shared" si="3"/>
        <x:v>1000</x:v>
      </x:c>
      <x:c r="G43" s="29">
        <x:f t="shared" si="4"/>
        <x:v>0</x:v>
      </x:c>
    </x:row>
    <x:row r="44">
      <x:c r="A44" s="21" t="n">
        <x:f>'Data Audit'!A13</x:f>
        <x:v>45842</x:v>
      </x:c>
      <x:c r="B44" s="22" t="n">
        <x:f>'Data Audit'!G13</x:f>
        <x:v>4.71</x:v>
      </x:c>
      <x:c r="C44" s="22" t="str">
        <x:f t="shared" si="0"/>
      </x:c>
      <x:c r="D44" s="22" t="str">
        <x:f t="shared" si="1"/>
      </x:c>
      <x:c r="E44" s="31">
        <x:f t="shared" si="2"/>
        <x:v>0</x:v>
      </x:c>
      <x:c r="F44" s="24">
        <x:f t="shared" si="3"/>
        <x:v>1000</x:v>
      </x:c>
      <x:c r="G44" s="29">
        <x:f t="shared" si="4"/>
        <x:v>0</x:v>
      </x:c>
    </x:row>
    <x:row r="45">
      <x:c r="A45" s="21" t="n">
        <x:f>'Data Audit'!A14</x:f>
        <x:v>45845</x:v>
      </x:c>
      <x:c r="B45" s="22" t="n">
        <x:f>'Data Audit'!G14</x:f>
        <x:v>4.85</x:v>
      </x:c>
      <x:c r="C45" s="22" t="str">
        <x:f t="shared" si="0"/>
      </x:c>
      <x:c r="D45" s="22" t="str">
        <x:f t="shared" si="1"/>
      </x:c>
      <x:c r="E45" s="31">
        <x:f t="shared" si="2"/>
        <x:v>0</x:v>
      </x:c>
      <x:c r="F45" s="24">
        <x:f t="shared" si="3"/>
        <x:v>1000</x:v>
      </x:c>
      <x:c r="G45" s="29">
        <x:f t="shared" si="4"/>
        <x:v>0</x:v>
      </x:c>
    </x:row>
    <x:row r="46">
      <x:c r="A46" s="21" t="n">
        <x:f>'Data Audit'!A15</x:f>
        <x:v>45846</x:v>
      </x:c>
      <x:c r="B46" s="22" t="n">
        <x:f>'Data Audit'!G15</x:f>
        <x:v>4.82</x:v>
      </x:c>
      <x:c r="C46" s="22" t="str">
        <x:f t="shared" si="0"/>
      </x:c>
      <x:c r="D46" s="22" t="str">
        <x:f t="shared" si="1"/>
      </x:c>
      <x:c r="E46" s="31">
        <x:f t="shared" si="2"/>
        <x:v>0</x:v>
      </x:c>
      <x:c r="F46" s="24">
        <x:f t="shared" si="3"/>
        <x:v>1000</x:v>
      </x:c>
      <x:c r="G46" s="29">
        <x:f t="shared" si="4"/>
        <x:v>0</x:v>
      </x:c>
    </x:row>
    <x:row r="47">
      <x:c r="A47" s="21" t="n">
        <x:f>'Data Audit'!A16</x:f>
        <x:v>45847</x:v>
      </x:c>
      <x:c r="B47" s="22" t="n">
        <x:f>'Data Audit'!G16</x:f>
        <x:v>4.92</x:v>
      </x:c>
      <x:c r="C47" s="22" t="str">
        <x:f t="shared" si="0"/>
      </x:c>
      <x:c r="D47" s="22" t="str">
        <x:f t="shared" si="1"/>
      </x:c>
      <x:c r="E47" s="31">
        <x:f t="shared" si="2"/>
        <x:v>0</x:v>
      </x:c>
      <x:c r="F47" s="24">
        <x:f t="shared" si="3"/>
        <x:v>1000</x:v>
      </x:c>
      <x:c r="G47" s="29">
        <x:f t="shared" si="4"/>
        <x:v>0</x:v>
      </x:c>
    </x:row>
    <x:row r="48">
      <x:c r="A48" s="21" t="n">
        <x:f>'Data Audit'!A17</x:f>
        <x:v>45848</x:v>
      </x:c>
      <x:c r="B48" s="22" t="n">
        <x:f>'Data Audit'!G17</x:f>
        <x:v>5.04</x:v>
      </x:c>
      <x:c r="C48" s="22" t="str">
        <x:f t="shared" si="0"/>
      </x:c>
      <x:c r="D48" s="22" t="str">
        <x:f t="shared" si="1"/>
      </x:c>
      <x:c r="E48" s="31">
        <x:f t="shared" si="2"/>
        <x:v>0</x:v>
      </x:c>
      <x:c r="F48" s="24">
        <x:f t="shared" si="3"/>
        <x:v>1000</x:v>
      </x:c>
      <x:c r="G48" s="29">
        <x:f t="shared" si="4"/>
        <x:v>0</x:v>
      </x:c>
    </x:row>
    <x:row r="49">
      <x:c r="A49" s="21" t="n">
        <x:f>'Data Audit'!A18</x:f>
        <x:v>45849</x:v>
      </x:c>
      <x:c r="B49" s="22" t="n">
        <x:f>'Data Audit'!G18</x:f>
        <x:v>5.08</x:v>
      </x:c>
      <x:c r="C49" s="22" t="str">
        <x:f t="shared" si="0"/>
      </x:c>
      <x:c r="D49" s="22" t="str">
        <x:f t="shared" si="1"/>
      </x:c>
      <x:c r="E49" s="31">
        <x:f t="shared" si="2"/>
        <x:v>0</x:v>
      </x:c>
      <x:c r="F49" s="24">
        <x:f t="shared" si="3"/>
        <x:v>1000</x:v>
      </x:c>
      <x:c r="G49" s="29">
        <x:f t="shared" si="4"/>
        <x:v>0</x:v>
      </x:c>
    </x:row>
    <x:row r="50">
      <x:c r="A50" s="21" t="n">
        <x:f>'Data Audit'!A19</x:f>
        <x:v>45852</x:v>
      </x:c>
      <x:c r="B50" s="22" t="n">
        <x:f>'Data Audit'!G19</x:f>
        <x:v>5.07</x:v>
      </x:c>
      <x:c r="C50" s="22" t="str">
        <x:f t="shared" si="0"/>
      </x:c>
      <x:c r="D50" s="22" t="str">
        <x:f t="shared" si="1"/>
      </x:c>
      <x:c r="E50" s="31">
        <x:f t="shared" si="2"/>
        <x:v>0</x:v>
      </x:c>
      <x:c r="F50" s="24">
        <x:f t="shared" si="3"/>
        <x:v>1000</x:v>
      </x:c>
      <x:c r="G50" s="29">
        <x:f t="shared" si="4"/>
        <x:v>0</x:v>
      </x:c>
    </x:row>
    <x:row r="51">
      <x:c r="A51" s="21" t="n">
        <x:f>'Data Audit'!A20</x:f>
        <x:v>45853</x:v>
      </x:c>
      <x:c r="B51" s="22" t="n">
        <x:f>'Data Audit'!G20</x:f>
        <x:v>5.08</x:v>
      </x:c>
      <x:c r="C51" s="22" t="str">
        <x:f t="shared" si="0"/>
      </x:c>
      <x:c r="D51" s="22" t="str">
        <x:f t="shared" si="1"/>
      </x:c>
      <x:c r="E51" s="31">
        <x:f t="shared" si="2"/>
        <x:v>0</x:v>
      </x:c>
      <x:c r="F51" s="24">
        <x:f t="shared" si="3"/>
        <x:v>1000</x:v>
      </x:c>
      <x:c r="G51" s="29">
        <x:f t="shared" si="4"/>
        <x:v>0</x:v>
      </x:c>
    </x:row>
    <x:row r="52">
      <x:c r="A52" s="21" t="n">
        <x:f>'Data Audit'!A21</x:f>
        <x:v>45854</x:v>
      </x:c>
      <x:c r="B52" s="22" t="n">
        <x:f>'Data Audit'!G21</x:f>
        <x:v>5.01</x:v>
      </x:c>
      <x:c r="C52" s="22" t="str">
        <x:f t="shared" si="0"/>
      </x:c>
      <x:c r="D52" s="22" t="str">
        <x:f t="shared" si="1"/>
      </x:c>
      <x:c r="E52" s="31">
        <x:f t="shared" si="2"/>
        <x:v>0</x:v>
      </x:c>
      <x:c r="F52" s="24">
        <x:f t="shared" si="3"/>
        <x:v>1000</x:v>
      </x:c>
      <x:c r="G52" s="29">
        <x:f t="shared" si="4"/>
        <x:v>0</x:v>
      </x:c>
    </x:row>
    <x:row r="53">
      <x:c r="A53" s="21" t="n">
        <x:f>'Data Audit'!A22</x:f>
        <x:v>45855</x:v>
      </x:c>
      <x:c r="B53" s="22" t="n">
        <x:f>'Data Audit'!G22</x:f>
        <x:v>5.11</x:v>
      </x:c>
      <x:c r="C53" s="22" t="str">
        <x:f t="shared" si="0"/>
      </x:c>
      <x:c r="D53" s="22" t="str">
        <x:f t="shared" si="1"/>
      </x:c>
      <x:c r="E53" s="31">
        <x:f t="shared" si="2"/>
        <x:v>0</x:v>
      </x:c>
      <x:c r="F53" s="24">
        <x:f t="shared" si="3"/>
        <x:v>1000</x:v>
      </x:c>
      <x:c r="G53" s="29">
        <x:f t="shared" si="4"/>
        <x:v>0</x:v>
      </x:c>
    </x:row>
    <x:row r="54">
      <x:c r="A54" s="21" t="n">
        <x:f>'Data Audit'!A23</x:f>
        <x:v>45856</x:v>
      </x:c>
      <x:c r="B54" s="22" t="n">
        <x:f>'Data Audit'!G23</x:f>
        <x:v>5.17</x:v>
      </x:c>
      <x:c r="C54" s="22" t="str">
        <x:f t="shared" si="0"/>
      </x:c>
      <x:c r="D54" s="22" t="str">
        <x:f t="shared" si="1"/>
      </x:c>
      <x:c r="E54" s="31">
        <x:f t="shared" si="2"/>
        <x:v>0</x:v>
      </x:c>
      <x:c r="F54" s="24">
        <x:f t="shared" si="3"/>
        <x:v>1000</x:v>
      </x:c>
      <x:c r="G54" s="29">
        <x:f t="shared" si="4"/>
        <x:v>0</x:v>
      </x:c>
    </x:row>
    <x:row r="55">
      <x:c r="A55" s="21" t="n">
        <x:f>'Data Audit'!A24</x:f>
        <x:v>45859</x:v>
      </x:c>
      <x:c r="B55" s="22" t="n">
        <x:f>'Data Audit'!G24</x:f>
        <x:v>5.15</x:v>
      </x:c>
      <x:c r="C55" s="22" t="str">
        <x:f t="shared" si="0"/>
      </x:c>
      <x:c r="D55" s="22" t="str">
        <x:f t="shared" si="1"/>
      </x:c>
      <x:c r="E55" s="31">
        <x:f t="shared" si="2"/>
        <x:v>0</x:v>
      </x:c>
      <x:c r="F55" s="24">
        <x:f t="shared" si="3"/>
        <x:v>1000</x:v>
      </x:c>
      <x:c r="G55" s="29">
        <x:f t="shared" si="4"/>
        <x:v>0</x:v>
      </x:c>
    </x:row>
    <x:row r="56">
      <x:c r="A56" s="21" t="n">
        <x:f>'Data Audit'!A25</x:f>
        <x:v>45860</x:v>
      </x:c>
      <x:c r="B56" s="22" t="n">
        <x:f>'Data Audit'!G25</x:f>
        <x:v>5.18</x:v>
      </x:c>
      <x:c r="C56" s="22" t="str">
        <x:f t="shared" si="0"/>
      </x:c>
      <x:c r="D56" s="22" t="str">
        <x:f t="shared" si="1"/>
      </x:c>
      <x:c r="E56" s="31">
        <x:f t="shared" si="2"/>
        <x:v>0</x:v>
      </x:c>
      <x:c r="F56" s="24">
        <x:f t="shared" si="3"/>
        <x:v>1000</x:v>
      </x:c>
      <x:c r="G56" s="29">
        <x:f t="shared" si="4"/>
        <x:v>0</x:v>
      </x:c>
    </x:row>
    <x:row r="57">
      <x:c r="A57" s="21" t="n">
        <x:f>'Data Audit'!A26</x:f>
        <x:v>45861</x:v>
      </x:c>
      <x:c r="B57" s="22" t="n">
        <x:f>'Data Audit'!G26</x:f>
        <x:v>5.25</x:v>
      </x:c>
      <x:c r="C57" s="22" t="str">
        <x:f t="shared" si="0"/>
      </x:c>
      <x:c r="D57" s="22" t="str">
        <x:f t="shared" si="1"/>
      </x:c>
      <x:c r="E57" s="31">
        <x:f t="shared" si="2"/>
        <x:v>0</x:v>
      </x:c>
      <x:c r="F57" s="24">
        <x:f t="shared" si="3"/>
        <x:v>1000</x:v>
      </x:c>
      <x:c r="G57" s="29">
        <x:f t="shared" si="4"/>
        <x:v>0</x:v>
      </x:c>
    </x:row>
    <x:row r="58">
      <x:c r="A58" s="21" t="n">
        <x:f>'Data Audit'!A27</x:f>
        <x:v>45862</x:v>
      </x:c>
      <x:c r="B58" s="22" t="n">
        <x:f>'Data Audit'!G27</x:f>
        <x:v>5.16</x:v>
      </x:c>
      <x:c r="C58" s="22" t="str">
        <x:f t="shared" si="0"/>
      </x:c>
      <x:c r="D58" s="22" t="str">
        <x:f t="shared" si="1"/>
      </x:c>
      <x:c r="E58" s="31">
        <x:f t="shared" si="2"/>
        <x:v>0</x:v>
      </x:c>
      <x:c r="F58" s="24">
        <x:f t="shared" si="3"/>
        <x:v>1000</x:v>
      </x:c>
      <x:c r="G58" s="29">
        <x:f t="shared" si="4"/>
        <x:v>0</x:v>
      </x:c>
    </x:row>
    <x:row r="59">
      <x:c r="A59" s="21" t="n">
        <x:f>'Data Audit'!A28</x:f>
        <x:v>45863</x:v>
      </x:c>
      <x:c r="B59" s="22" t="n">
        <x:f>'Data Audit'!G28</x:f>
        <x:v>5.2</x:v>
      </x:c>
      <x:c r="C59" s="22" t="str">
        <x:f t="shared" si="0"/>
      </x:c>
      <x:c r="D59" s="22" t="str">
        <x:f t="shared" si="1"/>
      </x:c>
      <x:c r="E59" s="31">
        <x:f t="shared" si="2"/>
        <x:v>0</x:v>
      </x:c>
      <x:c r="F59" s="24">
        <x:f t="shared" si="3"/>
        <x:v>1000</x:v>
      </x:c>
      <x:c r="G59" s="29">
        <x:f t="shared" si="4"/>
        <x:v>0</x:v>
      </x:c>
    </x:row>
    <x:row r="60">
      <x:c r="A60" s="21" t="n">
        <x:f>'Data Audit'!A29</x:f>
        <x:v>45866</x:v>
      </x:c>
      <x:c r="B60" s="22" t="n">
        <x:f>'Data Audit'!G29</x:f>
        <x:v>5.24</x:v>
      </x:c>
      <x:c r="C60" s="22" t="str">
        <x:f t="shared" si="0"/>
      </x:c>
      <x:c r="D60" s="22" t="str">
        <x:f t="shared" si="1"/>
      </x:c>
      <x:c r="E60" s="31">
        <x:f t="shared" si="2"/>
        <x:v>0</x:v>
      </x:c>
      <x:c r="F60" s="24">
        <x:f t="shared" si="3"/>
        <x:v>1000</x:v>
      </x:c>
      <x:c r="G60" s="29">
        <x:f t="shared" si="4"/>
        <x:v>0</x:v>
      </x:c>
    </x:row>
    <x:row r="61">
      <x:c r="A61" s="21" t="n">
        <x:f>'Data Audit'!A30</x:f>
        <x:v>45867</x:v>
      </x:c>
      <x:c r="B61" s="22" t="n">
        <x:f>'Data Audit'!G30</x:f>
        <x:v>5.23</x:v>
      </x:c>
      <x:c r="C61" s="22" t="str">
        <x:f t="shared" si="0"/>
      </x:c>
      <x:c r="D61" s="22" t="str">
        <x:f t="shared" si="1"/>
      </x:c>
      <x:c r="E61" s="31">
        <x:f t="shared" si="2"/>
        <x:v>0</x:v>
      </x:c>
      <x:c r="F61" s="24">
        <x:f t="shared" si="3"/>
        <x:v>1000</x:v>
      </x:c>
      <x:c r="G61" s="29">
        <x:f t="shared" si="4"/>
        <x:v>0</x:v>
      </x:c>
    </x:row>
    <x:row r="62">
      <x:c r="A62" s="21" t="n">
        <x:f>'Data Audit'!A31</x:f>
        <x:v>45868</x:v>
      </x:c>
      <x:c r="B62" s="22" t="n">
        <x:f>'Data Audit'!G31</x:f>
        <x:v>5.26</x:v>
      </x:c>
      <x:c r="C62" s="22" t="str">
        <x:f t="shared" si="0"/>
      </x:c>
      <x:c r="D62" s="22" t="str">
        <x:f t="shared" si="1"/>
      </x:c>
      <x:c r="E62" s="31">
        <x:f t="shared" si="2"/>
        <x:v>0</x:v>
      </x:c>
      <x:c r="F62" s="24">
        <x:f t="shared" si="3"/>
        <x:v>1000</x:v>
      </x:c>
      <x:c r="G62" s="29">
        <x:f t="shared" si="4"/>
        <x:v>0</x:v>
      </x:c>
    </x:row>
    <x:row r="63">
      <x:c r="A63" s="21" t="n">
        <x:f>'Data Audit'!A32</x:f>
        <x:v>45869</x:v>
      </x:c>
      <x:c r="B63" s="22" t="n">
        <x:f>'Data Audit'!G32</x:f>
        <x:v>5.25</x:v>
      </x:c>
      <x:c r="C63" s="22" t="str">
        <x:f t="shared" si="0"/>
      </x:c>
      <x:c r="D63" s="22" t="str">
        <x:f t="shared" si="1"/>
      </x:c>
      <x:c r="E63" s="31">
        <x:f t="shared" si="2"/>
        <x:v>0</x:v>
      </x:c>
      <x:c r="F63" s="24">
        <x:f t="shared" si="3"/>
        <x:v>1000</x:v>
      </x:c>
      <x:c r="G63" s="29">
        <x:f t="shared" si="4"/>
        <x:v>0</x:v>
      </x:c>
    </x:row>
    <x:row r="64">
      <x:c r="A64" s="21" t="n">
        <x:f>'Data Audit'!A33</x:f>
        <x:v>45870</x:v>
      </x:c>
      <x:c r="B64" s="22" t="n">
        <x:f>'Data Audit'!G33</x:f>
        <x:v>5.25</x:v>
      </x:c>
      <x:c r="C64" s="22" t="str">
        <x:f t="shared" si="0"/>
      </x:c>
      <x:c r="D64" s="22" t="str">
        <x:f t="shared" si="1"/>
      </x:c>
      <x:c r="E64" s="31">
        <x:f t="shared" si="2"/>
        <x:v>0</x:v>
      </x:c>
      <x:c r="F64" s="24">
        <x:f t="shared" si="3"/>
        <x:v>1000</x:v>
      </x:c>
      <x:c r="G64" s="29">
        <x:f t="shared" si="4"/>
        <x:v>0</x:v>
      </x:c>
    </x:row>
    <x:row r="65">
      <x:c r="A65" s="21" t="n">
        <x:f>'Data Audit'!A34</x:f>
        <x:v>45873</x:v>
      </x:c>
      <x:c r="B65" s="22" t="n">
        <x:f>'Data Audit'!G34</x:f>
        <x:v>5.24</x:v>
      </x:c>
      <x:c r="C65" s="22" t="str">
        <x:f t="shared" si="0"/>
      </x:c>
      <x:c r="D65" s="22" t="str">
        <x:f t="shared" si="1"/>
      </x:c>
      <x:c r="E65" s="31">
        <x:f t="shared" si="2"/>
        <x:v>0</x:v>
      </x:c>
      <x:c r="F65" s="24">
        <x:f t="shared" si="3"/>
        <x:v>1000</x:v>
      </x:c>
      <x:c r="G65" s="29">
        <x:f t="shared" si="4"/>
        <x:v>0</x:v>
      </x:c>
    </x:row>
    <x:row r="66">
      <x:c r="A66" s="21" t="n">
        <x:f>'Data Audit'!A35</x:f>
        <x:v>45874</x:v>
      </x:c>
      <x:c r="B66" s="22" t="n">
        <x:f>'Data Audit'!G35</x:f>
        <x:v>5.28</x:v>
      </x:c>
      <x:c r="C66" s="22" t="str">
        <x:f t="shared" si="0"/>
      </x:c>
      <x:c r="D66" s="22" t="str">
        <x:f t="shared" si="1"/>
      </x:c>
      <x:c r="E66" s="31">
        <x:f t="shared" si="2"/>
        <x:v>0</x:v>
      </x:c>
      <x:c r="F66" s="24">
        <x:f t="shared" si="3"/>
        <x:v>1000</x:v>
      </x:c>
      <x:c r="G66" s="29">
        <x:f t="shared" si="4"/>
        <x:v>0</x:v>
      </x:c>
    </x:row>
    <x:row r="67">
      <x:c r="A67" s="21" t="n">
        <x:f>'Data Audit'!A36</x:f>
        <x:v>45875</x:v>
      </x:c>
      <x:c r="B67" s="22" t="n">
        <x:f>'Data Audit'!G36</x:f>
        <x:v>5.29</x:v>
      </x:c>
      <x:c r="C67" s="22" t="str">
        <x:f t="shared" si="0"/>
      </x:c>
      <x:c r="D67" s="22" t="str">
        <x:f t="shared" si="1"/>
      </x:c>
      <x:c r="E67" s="31">
        <x:f t="shared" si="2"/>
        <x:v>0</x:v>
      </x:c>
      <x:c r="F67" s="24">
        <x:f t="shared" si="3"/>
        <x:v>1000</x:v>
      </x:c>
      <x:c r="G67" s="29">
        <x:f t="shared" si="4"/>
        <x:v>0</x:v>
      </x:c>
    </x:row>
    <x:row r="68">
      <x:c r="A68" s="21" t="n">
        <x:f>'Data Audit'!A37</x:f>
        <x:v>45876</x:v>
      </x:c>
      <x:c r="B68" s="22" t="n">
        <x:f>'Data Audit'!G37</x:f>
        <x:v>5.33</x:v>
      </x:c>
      <x:c r="C68" s="22" t="str">
        <x:f t="shared" si="0"/>
      </x:c>
      <x:c r="D68" s="22" t="str">
        <x:f t="shared" si="1"/>
      </x:c>
      <x:c r="E68" s="31">
        <x:f t="shared" si="2"/>
        <x:v>0</x:v>
      </x:c>
      <x:c r="F68" s="24">
        <x:f t="shared" si="3"/>
        <x:v>1000</x:v>
      </x:c>
      <x:c r="G68" s="29">
        <x:f t="shared" si="4"/>
        <x:v>0</x:v>
      </x:c>
    </x:row>
    <x:row r="69">
      <x:c r="A69" s="21" t="n">
        <x:f>'Data Audit'!A38</x:f>
        <x:v>45877</x:v>
      </x:c>
      <x:c r="B69" s="22" t="n">
        <x:f>'Data Audit'!G38</x:f>
        <x:v>5.38</x:v>
      </x:c>
      <x:c r="C69" s="22" t="str">
        <x:f t="shared" si="0"/>
      </x:c>
      <x:c r="D69" s="22" t="str">
        <x:f t="shared" si="1"/>
      </x:c>
      <x:c r="E69" s="31">
        <x:f t="shared" si="2"/>
        <x:v>0</x:v>
      </x:c>
      <x:c r="F69" s="24">
        <x:f t="shared" si="3"/>
        <x:v>1000</x:v>
      </x:c>
      <x:c r="G69" s="29">
        <x:f t="shared" si="4"/>
        <x:v>0</x:v>
      </x:c>
    </x:row>
    <x:row r="70">
      <x:c r="A70" s="21" t="n">
        <x:f>'Data Audit'!A39</x:f>
        <x:v>45880</x:v>
      </x:c>
      <x:c r="B70" s="22" t="n">
        <x:f>'Data Audit'!G39</x:f>
        <x:v>5.42</x:v>
      </x:c>
      <x:c r="C70" s="22" t="str">
        <x:f t="shared" si="0"/>
      </x:c>
      <x:c r="D70" s="22" t="str">
        <x:f t="shared" si="1"/>
      </x:c>
      <x:c r="E70" s="31">
        <x:f t="shared" si="2"/>
        <x:v>0</x:v>
      </x:c>
      <x:c r="F70" s="24">
        <x:f t="shared" si="3"/>
        <x:v>1000</x:v>
      </x:c>
      <x:c r="G70" s="29">
        <x:f t="shared" si="4"/>
        <x:v>0</x:v>
      </x:c>
    </x:row>
    <x:row r="71">
      <x:c r="A71" s="21" t="n">
        <x:f>'Data Audit'!A40</x:f>
        <x:v>45881</x:v>
      </x:c>
      <x:c r="B71" s="22" t="n">
        <x:f>'Data Audit'!G40</x:f>
        <x:v>5.42</x:v>
      </x:c>
      <x:c r="C71" s="22" t="str">
        <x:f t="shared" si="0"/>
      </x:c>
      <x:c r="D71" s="22" t="str">
        <x:f t="shared" si="1"/>
      </x:c>
      <x:c r="E71" s="31">
        <x:f t="shared" si="2"/>
        <x:v>0</x:v>
      </x:c>
      <x:c r="F71" s="24">
        <x:f t="shared" si="3"/>
        <x:v>1000</x:v>
      </x:c>
      <x:c r="G71" s="29">
        <x:f t="shared" si="4"/>
        <x:v>0</x:v>
      </x:c>
    </x:row>
    <x:row r="72">
      <x:c r="A72" s="21" t="n">
        <x:f>'Data Audit'!A41</x:f>
        <x:v>45882</x:v>
      </x:c>
      <x:c r="B72" s="22" t="n">
        <x:f>'Data Audit'!G41</x:f>
        <x:v>5.47</x:v>
      </x:c>
      <x:c r="C72" s="22" t="str">
        <x:f t="shared" si="0"/>
      </x:c>
      <x:c r="D72" s="22" t="str">
        <x:f t="shared" si="1"/>
      </x:c>
      <x:c r="E72" s="31">
        <x:f t="shared" si="2"/>
        <x:v>0</x:v>
      </x:c>
      <x:c r="F72" s="24">
        <x:f t="shared" si="3"/>
        <x:v>1000</x:v>
      </x:c>
      <x:c r="G72" s="29">
        <x:f t="shared" si="4"/>
        <x:v>0</x:v>
      </x:c>
    </x:row>
    <x:row r="73">
      <x:c r="A73" s="21" t="n">
        <x:f>'Data Audit'!A42</x:f>
        <x:v>45883</x:v>
      </x:c>
      <x:c r="B73" s="22" t="n">
        <x:f>'Data Audit'!G42</x:f>
        <x:v>5.51</x:v>
      </x:c>
      <x:c r="C73" s="22" t="str">
        <x:f t="shared" si="0"/>
      </x:c>
      <x:c r="D73" s="22" t="str">
        <x:f t="shared" si="1"/>
      </x:c>
      <x:c r="E73" s="31">
        <x:f t="shared" si="2"/>
        <x:v>0</x:v>
      </x:c>
      <x:c r="F73" s="24">
        <x:f t="shared" si="3"/>
        <x:v>1000</x:v>
      </x:c>
      <x:c r="G73" s="29">
        <x:f t="shared" si="4"/>
        <x:v>0</x:v>
      </x:c>
    </x:row>
    <x:row r="74">
      <x:c r="A74" s="21" t="n">
        <x:f>'Data Audit'!A43</x:f>
        <x:v>45884</x:v>
      </x:c>
      <x:c r="B74" s="22" t="n">
        <x:f>'Data Audit'!G43</x:f>
        <x:v>5.6</x:v>
      </x:c>
      <x:c r="C74" s="22" t="str">
        <x:f t="shared" si="0"/>
      </x:c>
      <x:c r="D74" s="22" t="str">
        <x:f t="shared" si="1"/>
      </x:c>
      <x:c r="E74" s="31">
        <x:f t="shared" si="2"/>
        <x:v>0</x:v>
      </x:c>
      <x:c r="F74" s="24">
        <x:f t="shared" si="3"/>
        <x:v>1000</x:v>
      </x:c>
      <x:c r="G74" s="29">
        <x:f t="shared" si="4"/>
        <x:v>0</x:v>
      </x:c>
    </x:row>
    <x:row r="75">
      <x:c r="A75" s="21" t="n">
        <x:f>'Data Audit'!A44</x:f>
        <x:v>45887</x:v>
      </x:c>
      <x:c r="B75" s="22" t="n">
        <x:f>'Data Audit'!G44</x:f>
        <x:v>5.63</x:v>
      </x:c>
      <x:c r="C75" s="22" t="str">
        <x:f t="shared" si="0"/>
      </x:c>
      <x:c r="D75" s="22" t="str">
        <x:f t="shared" si="1"/>
      </x:c>
      <x:c r="E75" s="31">
        <x:f t="shared" si="2"/>
        <x:v>0</x:v>
      </x:c>
      <x:c r="F75" s="24">
        <x:f t="shared" si="3"/>
        <x:v>1000</x:v>
      </x:c>
      <x:c r="G75" s="29">
        <x:f t="shared" si="4"/>
        <x:v>0</x:v>
      </x:c>
    </x:row>
    <x:row r="76">
      <x:c r="A76" s="21" t="n">
        <x:f>'Data Audit'!A45</x:f>
        <x:v>45888</x:v>
      </x:c>
      <x:c r="B76" s="22" t="n">
        <x:f>'Data Audit'!G45</x:f>
        <x:v>5.59</x:v>
      </x:c>
      <x:c r="C76" s="22" t="str">
        <x:f t="shared" si="0"/>
      </x:c>
      <x:c r="D76" s="22" t="str">
        <x:f t="shared" si="1"/>
      </x:c>
      <x:c r="E76" s="31">
        <x:f t="shared" si="2"/>
        <x:v>0</x:v>
      </x:c>
      <x:c r="F76" s="24">
        <x:f t="shared" si="3"/>
        <x:v>1000</x:v>
      </x:c>
      <x:c r="G76" s="29">
        <x:f t="shared" si="4"/>
        <x:v>0</x:v>
      </x:c>
    </x:row>
    <x:row r="77">
      <x:c r="A77" s="21" t="n">
        <x:f>'Data Audit'!A46</x:f>
        <x:v>45889</x:v>
      </x:c>
      <x:c r="B77" s="22" t="n">
        <x:f>'Data Audit'!G46</x:f>
        <x:v>5.59</x:v>
      </x:c>
      <x:c r="C77" s="22" t="str">
        <x:f t="shared" si="0"/>
      </x:c>
      <x:c r="D77" s="22" t="str">
        <x:f t="shared" si="1"/>
      </x:c>
      <x:c r="E77" s="31">
        <x:f t="shared" si="2"/>
        <x:v>0</x:v>
      </x:c>
      <x:c r="F77" s="24">
        <x:f t="shared" si="3"/>
        <x:v>1000</x:v>
      </x:c>
      <x:c r="G77" s="29">
        <x:f t="shared" si="4"/>
        <x:v>0</x:v>
      </x:c>
    </x:row>
    <x:row r="78">
      <x:c r="A78" s="21" t="n">
        <x:f>'Data Audit'!A47</x:f>
        <x:v>45890</x:v>
      </x:c>
      <x:c r="B78" s="22" t="n">
        <x:f>'Data Audit'!G47</x:f>
        <x:v>4.5</x:v>
      </x:c>
      <x:c r="C78" s="22" t="str">
        <x:f t="shared" si="0"/>
      </x:c>
      <x:c r="D78" s="22" t="str">
        <x:f t="shared" si="1"/>
      </x:c>
      <x:c r="E78" s="31">
        <x:f t="shared" si="2"/>
        <x:v>0</x:v>
      </x:c>
      <x:c r="F78" s="24">
        <x:f t="shared" si="3"/>
        <x:v>1000</x:v>
      </x:c>
      <x:c r="G78" s="29">
        <x:f t="shared" si="4"/>
        <x:v>0</x:v>
      </x:c>
    </x:row>
    <x:row r="79">
      <x:c r="A79" s="21" t="n">
        <x:f>'Data Audit'!A48</x:f>
        <x:v>45891</x:v>
      </x:c>
      <x:c r="B79" s="22" t="n">
        <x:f>'Data Audit'!G48</x:f>
        <x:v>4.59</x:v>
      </x:c>
      <x:c r="C79" s="22" t="str">
        <x:f t="shared" si="0"/>
      </x:c>
      <x:c r="D79" s="22" t="str">
        <x:f t="shared" si="1"/>
      </x:c>
      <x:c r="E79" s="31">
        <x:f t="shared" si="2"/>
        <x:v>0</x:v>
      </x:c>
      <x:c r="F79" s="24">
        <x:f t="shared" si="3"/>
        <x:v>1000</x:v>
      </x:c>
      <x:c r="G79" s="29">
        <x:f t="shared" si="4"/>
        <x:v>0</x:v>
      </x:c>
    </x:row>
    <x:row r="80">
      <x:c r="A80" s="21" t="n">
        <x:f>'Data Audit'!A49</x:f>
        <x:v>45894</x:v>
      </x:c>
      <x:c r="B80" s="22" t="n">
        <x:f>'Data Audit'!G49</x:f>
        <x:v>4.74</x:v>
      </x:c>
      <x:c r="C80" s="22" t="str">
        <x:f t="shared" si="0"/>
      </x:c>
      <x:c r="D80" s="22" t="str">
        <x:f t="shared" si="1"/>
      </x:c>
      <x:c r="E80" s="31">
        <x:f t="shared" si="2"/>
        <x:v>0</x:v>
      </x:c>
      <x:c r="F80" s="24">
        <x:f t="shared" si="3"/>
        <x:v>1000</x:v>
      </x:c>
      <x:c r="G80" s="29">
        <x:f t="shared" si="4"/>
        <x:v>0</x:v>
      </x:c>
    </x:row>
    <x:row r="81">
      <x:c r="A81" s="21" t="n">
        <x:f>'Data Audit'!A50</x:f>
        <x:v>45895</x:v>
      </x:c>
      <x:c r="B81" s="22" t="n">
        <x:f>'Data Audit'!G50</x:f>
        <x:v>4.78</x:v>
      </x:c>
      <x:c r="C81" s="22" t="str">
        <x:f t="shared" si="0"/>
      </x:c>
      <x:c r="D81" s="22" t="str">
        <x:f t="shared" si="1"/>
      </x:c>
      <x:c r="E81" s="31">
        <x:f t="shared" si="2"/>
        <x:v>0</x:v>
      </x:c>
      <x:c r="F81" s="24">
        <x:f t="shared" si="3"/>
        <x:v>1000</x:v>
      </x:c>
      <x:c r="G81" s="29">
        <x:f t="shared" si="4"/>
        <x:v>0</x:v>
      </x:c>
    </x:row>
    <x:row r="82">
      <x:c r="A82" s="21" t="n">
        <x:f>'Data Audit'!A51</x:f>
        <x:v>45896</x:v>
      </x:c>
      <x:c r="B82" s="22" t="n">
        <x:f>'Data Audit'!G51</x:f>
        <x:v>4.76</x:v>
      </x:c>
      <x:c r="C82" s="22" t="str">
        <x:f t="shared" si="0"/>
      </x:c>
      <x:c r="D82" s="22" t="str">
        <x:f t="shared" si="1"/>
      </x:c>
      <x:c r="E82" s="31">
        <x:f t="shared" si="2"/>
        <x:v>0</x:v>
      </x:c>
      <x:c r="F82" s="24">
        <x:f t="shared" si="3"/>
        <x:v>1000</x:v>
      </x:c>
      <x:c r="G82" s="29">
        <x:f t="shared" si="4"/>
        <x:v>0</x:v>
      </x:c>
    </x:row>
    <x:row r="83">
      <x:c r="A83" s="21" t="n">
        <x:f>'Data Audit'!A52</x:f>
        <x:v>45897</x:v>
      </x:c>
      <x:c r="B83" s="22" t="n">
        <x:f>'Data Audit'!G52</x:f>
        <x:v>4.56</x:v>
      </x:c>
      <x:c r="C83" s="22" t="str">
        <x:f t="shared" si="0"/>
      </x:c>
      <x:c r="D83" s="22" t="str">
        <x:f t="shared" si="1"/>
      </x:c>
      <x:c r="E83" s="31">
        <x:f t="shared" si="2"/>
        <x:v>0</x:v>
      </x:c>
      <x:c r="F83" s="24">
        <x:f t="shared" si="3"/>
        <x:v>1000</x:v>
      </x:c>
      <x:c r="G83" s="29">
        <x:f t="shared" si="4"/>
        <x:v>0</x:v>
      </x:c>
    </x:row>
    <x:row r="84">
      <x:c r="A84" s="21" t="n">
        <x:f>'Data Audit'!A53</x:f>
        <x:v>45898</x:v>
      </x:c>
      <x:c r="B84" s="22" t="n">
        <x:f>'Data Audit'!G53</x:f>
        <x:v>4.57</x:v>
      </x:c>
      <x:c r="C84" s="22" t="str">
        <x:f t="shared" si="0"/>
      </x:c>
      <x:c r="D84" s="22" t="str">
        <x:f t="shared" si="1"/>
      </x:c>
      <x:c r="E84" s="31">
        <x:f t="shared" si="2"/>
        <x:v>0</x:v>
      </x:c>
      <x:c r="F84" s="24">
        <x:f t="shared" si="3"/>
        <x:v>1000</x:v>
      </x:c>
      <x:c r="G84" s="29">
        <x:f t="shared" si="4"/>
        <x:v>0</x:v>
      </x:c>
    </x:row>
    <x:row r="85">
      <x:c r="A85" s="21" t="n">
        <x:f>'Data Audit'!A54</x:f>
        <x:v>45901</x:v>
      </x:c>
      <x:c r="B85" s="22" t="n">
        <x:f>'Data Audit'!G54</x:f>
        <x:v>4.46</x:v>
      </x:c>
      <x:c r="C85" s="22" t="str">
        <x:f t="shared" si="0"/>
      </x:c>
      <x:c r="D85" s="22" t="str">
        <x:f t="shared" si="1"/>
      </x:c>
      <x:c r="E85" s="31">
        <x:f t="shared" si="2"/>
        <x:v>0</x:v>
      </x:c>
      <x:c r="F85" s="24">
        <x:f t="shared" si="3"/>
        <x:v>1000</x:v>
      </x:c>
      <x:c r="G85" s="29">
        <x:f t="shared" si="4"/>
        <x:v>0</x:v>
      </x:c>
    </x:row>
    <x:row r="86">
      <x:c r="A86" s="21" t="n">
        <x:f>'Data Audit'!A55</x:f>
        <x:v>45902</x:v>
      </x:c>
      <x:c r="B86" s="22" t="n">
        <x:f>'Data Audit'!G55</x:f>
        <x:v>4.38</x:v>
      </x:c>
      <x:c r="C86" s="22" t="str">
        <x:f t="shared" si="0"/>
      </x:c>
      <x:c r="D86" s="22" t="str">
        <x:f t="shared" si="1"/>
      </x:c>
      <x:c r="E86" s="31">
        <x:f t="shared" si="2"/>
        <x:v>0</x:v>
      </x:c>
      <x:c r="F86" s="24">
        <x:f t="shared" si="3"/>
        <x:v>1000</x:v>
      </x:c>
      <x:c r="G86" s="29">
        <x:f t="shared" si="4"/>
        <x:v>0</x:v>
      </x:c>
    </x:row>
    <x:row r="87">
      <x:c r="A87" s="21" t="n">
        <x:f>'Data Audit'!A56</x:f>
        <x:v>45903</x:v>
      </x:c>
      <x:c r="B87" s="22" t="n">
        <x:f>'Data Audit'!G56</x:f>
        <x:v>4.38</x:v>
      </x:c>
      <x:c r="C87" s="22" t="str">
        <x:f t="shared" si="0"/>
      </x:c>
      <x:c r="D87" s="22" t="str">
        <x:f t="shared" si="1"/>
      </x:c>
      <x:c r="E87" s="31">
        <x:f t="shared" si="2"/>
        <x:v>0</x:v>
      </x:c>
      <x:c r="F87" s="24">
        <x:f t="shared" si="3"/>
        <x:v>1000</x:v>
      </x:c>
      <x:c r="G87" s="29">
        <x:f t="shared" si="4"/>
        <x:v>0</x:v>
      </x:c>
    </x:row>
    <x:row r="88">
      <x:c r="A88" s="21" t="n">
        <x:f>'Data Audit'!A57</x:f>
        <x:v>45904</x:v>
      </x:c>
      <x:c r="B88" s="22" t="n">
        <x:f>'Data Audit'!G57</x:f>
        <x:v>4.39</x:v>
      </x:c>
      <x:c r="C88" s="22" t="str">
        <x:f t="shared" si="0"/>
      </x:c>
      <x:c r="D88" s="22" t="str">
        <x:f t="shared" si="1"/>
      </x:c>
      <x:c r="E88" s="31">
        <x:f t="shared" si="2"/>
        <x:v>0</x:v>
      </x:c>
      <x:c r="F88" s="24">
        <x:f t="shared" si="3"/>
        <x:v>1000</x:v>
      </x:c>
      <x:c r="G88" s="29">
        <x:f t="shared" si="4"/>
        <x:v>0</x:v>
      </x:c>
    </x:row>
    <x:row r="89">
      <x:c r="A89" s="21" t="n">
        <x:f>'Data Audit'!A58</x:f>
        <x:v>45905</x:v>
      </x:c>
      <x:c r="B89" s="22" t="n">
        <x:f>'Data Audit'!G58</x:f>
        <x:v>4.41</x:v>
      </x:c>
      <x:c r="C89" s="22" t="str">
        <x:f t="shared" si="0"/>
      </x:c>
      <x:c r="D89" s="22" t="str">
        <x:f t="shared" si="1"/>
      </x:c>
      <x:c r="E89" s="31">
        <x:f t="shared" si="2"/>
        <x:v>0</x:v>
      </x:c>
      <x:c r="F89" s="24">
        <x:f t="shared" si="3"/>
        <x:v>1000</x:v>
      </x:c>
      <x:c r="G89" s="29">
        <x:f t="shared" si="4"/>
        <x:v>0</x:v>
      </x:c>
    </x:row>
    <x:row r="90">
      <x:c r="A90" s="21" t="n">
        <x:f>'Data Audit'!A59</x:f>
        <x:v>45908</x:v>
      </x:c>
      <x:c r="B90" s="22" t="n">
        <x:f>'Data Audit'!G59</x:f>
        <x:v>4.38</x:v>
      </x:c>
      <x:c r="C90" s="22" t="str">
        <x:f t="shared" si="0"/>
      </x:c>
      <x:c r="D90" s="22" t="str">
        <x:f t="shared" si="1"/>
      </x:c>
      <x:c r="E90" s="31">
        <x:f t="shared" si="2"/>
        <x:v>0</x:v>
      </x:c>
      <x:c r="F90" s="24">
        <x:f t="shared" si="3"/>
        <x:v>1000</x:v>
      </x:c>
      <x:c r="G90" s="29">
        <x:f t="shared" si="4"/>
        <x:v>0</x:v>
      </x:c>
    </x:row>
    <x:row r="91">
      <x:c r="A91" s="21" t="n">
        <x:f>'Data Audit'!A60</x:f>
        <x:v>45909</x:v>
      </x:c>
      <x:c r="B91" s="22" t="n">
        <x:f>'Data Audit'!G60</x:f>
        <x:v>4.24</x:v>
      </x:c>
      <x:c r="C91" s="22" t="str">
        <x:f t="shared" si="0"/>
      </x:c>
      <x:c r="D91" s="22" t="str">
        <x:f t="shared" si="1"/>
      </x:c>
      <x:c r="E91" s="31">
        <x:f t="shared" si="2"/>
        <x:v>0</x:v>
      </x:c>
      <x:c r="F91" s="24">
        <x:f t="shared" si="3"/>
        <x:v>1000</x:v>
      </x:c>
      <x:c r="G91" s="29">
        <x:f t="shared" si="4"/>
        <x:v>0</x:v>
      </x:c>
    </x:row>
    <x:row r="92">
      <x:c r="A92" s="21" t="n">
        <x:f>'Data Audit'!A61</x:f>
        <x:v>45910</x:v>
      </x:c>
      <x:c r="B92" s="22" t="n">
        <x:f>'Data Audit'!G61</x:f>
        <x:v>4.18</x:v>
      </x:c>
      <x:c r="C92" s="22" t="str">
        <x:f t="shared" si="0"/>
      </x:c>
      <x:c r="D92" s="22" t="str">
        <x:f t="shared" si="1"/>
      </x:c>
      <x:c r="E92" s="31">
        <x:f t="shared" si="2"/>
        <x:v>0</x:v>
      </x:c>
      <x:c r="F92" s="24">
        <x:f t="shared" si="3"/>
        <x:v>1000</x:v>
      </x:c>
      <x:c r="G92" s="29">
        <x:f t="shared" si="4"/>
        <x:v>0</x:v>
      </x:c>
    </x:row>
    <x:row r="93">
      <x:c r="A93" s="21" t="n">
        <x:f>'Data Audit'!A62</x:f>
        <x:v>45911</x:v>
      </x:c>
      <x:c r="B93" s="22" t="n">
        <x:f>'Data Audit'!G62</x:f>
        <x:v>4.05</x:v>
      </x:c>
      <x:c r="C93" s="22" t="str">
        <x:f t="shared" si="0"/>
      </x:c>
      <x:c r="D93" s="22" t="str">
        <x:f t="shared" si="1"/>
      </x:c>
      <x:c r="E93" s="31">
        <x:f t="shared" si="2"/>
        <x:v>0</x:v>
      </x:c>
      <x:c r="F93" s="24">
        <x:f t="shared" si="3"/>
        <x:v>1000</x:v>
      </x:c>
      <x:c r="G93" s="29">
        <x:f t="shared" si="4"/>
        <x:v>0</x:v>
      </x:c>
    </x:row>
    <x:row r="94">
      <x:c r="A94" s="21" t="n">
        <x:f>'Data Audit'!A63</x:f>
        <x:v>45912</x:v>
      </x:c>
      <x:c r="B94" s="22" t="n">
        <x:f>'Data Audit'!G63</x:f>
        <x:v>4.01</x:v>
      </x:c>
      <x:c r="C94" s="22" t="str">
        <x:f t="shared" si="0"/>
      </x:c>
      <x:c r="D94" s="22" t="str">
        <x:f t="shared" si="1"/>
      </x:c>
      <x:c r="E94" s="31">
        <x:f t="shared" si="2"/>
        <x:v>0</x:v>
      </x:c>
      <x:c r="F94" s="24">
        <x:f t="shared" si="3"/>
        <x:v>1000</x:v>
      </x:c>
      <x:c r="G94" s="29">
        <x:f t="shared" si="4"/>
        <x:v>0</x:v>
      </x:c>
    </x:row>
    <x:row r="95">
      <x:c r="A95" s="21" t="n">
        <x:f>'Data Audit'!A64</x:f>
        <x:v>45915</x:v>
      </x:c>
      <x:c r="B95" s="22" t="n">
        <x:f>'Data Audit'!G64</x:f>
        <x:v>3.99</x:v>
      </x:c>
      <x:c r="C95" s="22" t="str">
        <x:f t="shared" si="0"/>
      </x:c>
      <x:c r="D95" s="22" t="str">
        <x:f t="shared" si="1"/>
      </x:c>
      <x:c r="E95" s="31">
        <x:f t="shared" si="2"/>
        <x:v>0</x:v>
      </x:c>
      <x:c r="F95" s="24">
        <x:f t="shared" si="3"/>
        <x:v>1000</x:v>
      </x:c>
      <x:c r="G95" s="29">
        <x:f t="shared" si="4"/>
        <x:v>0</x:v>
      </x:c>
    </x:row>
    <x:row r="96">
      <x:c r="A96" s="21" t="n">
        <x:f>'Data Audit'!A65</x:f>
        <x:v>45916</x:v>
      </x:c>
      <x:c r="B96" s="22" t="n">
        <x:f>'Data Audit'!G65</x:f>
        <x:v>3.94</x:v>
      </x:c>
      <x:c r="C96" s="22" t="str">
        <x:f t="shared" si="0"/>
      </x:c>
      <x:c r="D96" s="22" t="str">
        <x:f t="shared" si="1"/>
      </x:c>
      <x:c r="E96" s="31">
        <x:f t="shared" si="2"/>
        <x:v>0</x:v>
      </x:c>
      <x:c r="F96" s="24">
        <x:f t="shared" si="3"/>
        <x:v>1000</x:v>
      </x:c>
      <x:c r="G96" s="29">
        <x:f t="shared" si="4"/>
        <x:v>0</x:v>
      </x:c>
    </x:row>
    <x:row r="97">
      <x:c r="A97" s="21" t="n">
        <x:f>'Data Audit'!A66</x:f>
        <x:v>45917</x:v>
      </x:c>
      <x:c r="B97" s="22" t="n">
        <x:f>'Data Audit'!G66</x:f>
        <x:v>3.92</x:v>
      </x:c>
      <x:c r="C97" s="22" t="str">
        <x:f t="shared" si="0"/>
      </x:c>
      <x:c r="D97" s="22" t="str">
        <x:f t="shared" si="1"/>
      </x:c>
      <x:c r="E97" s="31">
        <x:f t="shared" si="2"/>
        <x:v>0</x:v>
      </x:c>
      <x:c r="F97" s="24">
        <x:f t="shared" si="3"/>
        <x:v>1000</x:v>
      </x:c>
      <x:c r="G97" s="29">
        <x:f t="shared" si="4"/>
        <x:v>0</x:v>
      </x:c>
    </x:row>
    <x:row r="98">
      <x:c r="A98" s="21" t="n">
        <x:f>'Data Audit'!A67</x:f>
        <x:v>45918</x:v>
      </x:c>
      <x:c r="B98" s="22" t="n">
        <x:f>'Data Audit'!G67</x:f>
        <x:v>3.88</x:v>
      </x:c>
      <x:c r="C98" s="22" t="str">
        <x:f t="shared" si="0"/>
      </x:c>
      <x:c r="D98" s="22" t="str">
        <x:f t="shared" si="1"/>
      </x:c>
      <x:c r="E98" s="31">
        <x:f t="shared" si="2"/>
        <x:v>0</x:v>
      </x:c>
      <x:c r="F98" s="24">
        <x:f t="shared" si="3"/>
        <x:v>1000</x:v>
      </x:c>
      <x:c r="G98" s="29">
        <x:f t="shared" si="4"/>
        <x:v>0</x:v>
      </x:c>
    </x:row>
    <x:row r="99">
      <x:c r="A99" s="21" t="n">
        <x:f>'Data Audit'!A68</x:f>
        <x:v>45919</x:v>
      </x:c>
      <x:c r="B99" s="22" t="n">
        <x:f>'Data Audit'!G68</x:f>
        <x:v>3.85</x:v>
      </x:c>
      <x:c r="C99" s="22" t="str">
        <x:f t="shared" si="0"/>
      </x:c>
      <x:c r="D99" s="22" t="str">
        <x:f t="shared" si="1"/>
      </x:c>
      <x:c r="E99" s="31">
        <x:f t="shared" si="2"/>
        <x:v>0</x:v>
      </x:c>
      <x:c r="F99" s="24">
        <x:f t="shared" si="3"/>
        <x:v>1000</x:v>
      </x:c>
      <x:c r="G99" s="29">
        <x:f t="shared" si="4"/>
        <x:v>0</x:v>
      </x:c>
    </x:row>
    <x:row r="100">
      <x:c r="A100" s="21" t="n">
        <x:f>'Data Audit'!A69</x:f>
        <x:v>45922</x:v>
      </x:c>
      <x:c r="B100" s="22" t="n">
        <x:f>'Data Audit'!G69</x:f>
        <x:v>3.79</x:v>
      </x:c>
      <x:c r="C100" s="22" t="str">
        <x:f t="shared" si="0"/>
      </x:c>
      <x:c r="D100" s="22" t="str">
        <x:f t="shared" si="1"/>
      </x:c>
      <x:c r="E100" s="31">
        <x:f t="shared" si="2"/>
        <x:v>0</x:v>
      </x:c>
      <x:c r="F100" s="24">
        <x:f t="shared" si="3"/>
        <x:v>1000</x:v>
      </x:c>
      <x:c r="G100" s="29">
        <x:f t="shared" si="4"/>
        <x:v>0</x:v>
      </x:c>
    </x:row>
    <x:row r="101">
      <x:c r="A101" s="21" t="n">
        <x:f>'Data Audit'!A70</x:f>
        <x:v>45923</x:v>
      </x:c>
      <x:c r="B101" s="22" t="n">
        <x:f>'Data Audit'!G70</x:f>
        <x:v>3.73</x:v>
      </x:c>
      <x:c r="C101" s="22" t="str">
        <x:f t="shared" si="0"/>
      </x:c>
      <x:c r="D101" s="22" t="str">
        <x:f t="shared" si="1"/>
      </x:c>
      <x:c r="E101" s="31">
        <x:f t="shared" si="2"/>
        <x:v>0</x:v>
      </x:c>
      <x:c r="F101" s="24">
        <x:f t="shared" si="3"/>
        <x:v>1000</x:v>
      </x:c>
      <x:c r="G101" s="29">
        <x:f t="shared" si="4"/>
        <x:v>0</x:v>
      </x:c>
    </x:row>
    <x:row r="102">
      <x:c r="A102" s="21" t="n">
        <x:f>'Data Audit'!A71</x:f>
        <x:v>45924</x:v>
      </x:c>
      <x:c r="B102" s="22" t="n">
        <x:f>'Data Audit'!G71</x:f>
        <x:v>3.71</x:v>
      </x:c>
      <x:c r="C102" s="22" t="str">
        <x:f t="shared" si="0"/>
      </x:c>
      <x:c r="D102" s="22" t="str">
        <x:f t="shared" si="1"/>
      </x:c>
      <x:c r="E102" s="31">
        <x:f t="shared" si="2"/>
        <x:v>0</x:v>
      </x:c>
      <x:c r="F102" s="24">
        <x:f t="shared" si="3"/>
        <x:v>1000</x:v>
      </x:c>
      <x:c r="G102" s="29">
        <x:f t="shared" si="4"/>
        <x:v>0</x:v>
      </x:c>
    </x:row>
    <x:row r="103">
      <x:c r="A103" s="21" t="n">
        <x:f>'Data Audit'!A72</x:f>
        <x:v>45925</x:v>
      </x:c>
      <x:c r="B103" s="22" t="n">
        <x:f>'Data Audit'!G72</x:f>
        <x:v>3.66</x:v>
      </x:c>
      <x:c r="C103" s="22" t="str">
        <x:f t="shared" si="0"/>
      </x:c>
      <x:c r="D103" s="22" t="str">
        <x:f t="shared" si="1"/>
      </x:c>
      <x:c r="E103" s="31">
        <x:f t="shared" si="2"/>
        <x:v>0</x:v>
      </x:c>
      <x:c r="F103" s="24">
        <x:f t="shared" si="3"/>
        <x:v>1000</x:v>
      </x:c>
      <x:c r="G103" s="29">
        <x:f t="shared" si="4"/>
        <x:v>0</x:v>
      </x:c>
    </x:row>
    <x:row r="104">
      <x:c r="A104" s="21" t="n">
        <x:f>'Data Audit'!A73</x:f>
        <x:v>45926</x:v>
      </x:c>
      <x:c r="B104" s="22" t="n">
        <x:f>'Data Audit'!G73</x:f>
        <x:v>3.65</x:v>
      </x:c>
      <x:c r="C104" s="22" t="str">
        <x:f t="shared" si="0"/>
      </x:c>
      <x:c r="D104" s="22" t="str">
        <x:f t="shared" si="1"/>
      </x:c>
      <x:c r="E104" s="31">
        <x:f t="shared" si="2"/>
        <x:v>0</x:v>
      </x:c>
      <x:c r="F104" s="24">
        <x:f t="shared" si="3"/>
        <x:v>1000</x:v>
      </x:c>
      <x:c r="G104" s="29">
        <x:f t="shared" si="4"/>
        <x:v>0</x:v>
      </x:c>
    </x:row>
    <x:row r="105">
      <x:c r="A105" s="21" t="n">
        <x:f>'Data Audit'!A74</x:f>
        <x:v>45929</x:v>
      </x:c>
      <x:c r="B105" s="22" t="n">
        <x:f>'Data Audit'!G74</x:f>
        <x:v>3.64</x:v>
      </x:c>
      <x:c r="C105" s="22" t="str">
        <x:f t="shared" ref="C105:C168" si="5">IF(A105=$A$5,B105,"")</x:f>
      </x:c>
      <x:c r="D105" s="22" t="str">
        <x:f t="shared" ref="D105:D168" si="6">IF(A105=$D$5,B105,"")</x:f>
      </x:c>
      <x:c r="E105" s="31" t="n">
        <x:f t="shared" ref="E105:E168" si="7">IF(AND(A105&gt;=$A$5,A105&lt;=$D$5),1,0)</x:f>
        <x:v>0</x:v>
      </x:c>
      <x:c r="F105" s="24" t="n">
        <x:f t="shared" ref="F105:F168" si="8">IF(A105&lt;$A$5,1000,IF(A105&lt;=$D$5,(1000-$G$5*3.19)+$G$5*B105,$J$5))</x:f>
        <x:v>1000</x:v>
      </x:c>
      <x:c r="G105" s="29" t="n">
        <x:f t="shared" ref="G105:G168" si="9">F105/1000-1</x:f>
        <x:v>0</x:v>
      </x:c>
    </x:row>
    <x:row r="106">
      <x:c r="A106" s="21" t="n">
        <x:f>'Data Audit'!A75</x:f>
        <x:v>45930</x:v>
      </x:c>
      <x:c r="B106" s="22" t="n">
        <x:f>'Data Audit'!G75</x:f>
        <x:v>3.57</x:v>
      </x:c>
      <x:c r="C106" s="22" t="str">
        <x:f t="shared" si="5"/>
      </x:c>
      <x:c r="D106" s="22" t="str">
        <x:f t="shared" si="6"/>
      </x:c>
      <x:c r="E106" s="31">
        <x:f t="shared" si="7"/>
        <x:v>0</x:v>
      </x:c>
      <x:c r="F106" s="24">
        <x:f t="shared" si="8"/>
        <x:v>1000</x:v>
      </x:c>
      <x:c r="G106" s="29">
        <x:f t="shared" si="9"/>
        <x:v>0</x:v>
      </x:c>
    </x:row>
    <x:row r="107">
      <x:c r="A107" s="21" t="n">
        <x:f>'Data Audit'!A76</x:f>
        <x:v>45931</x:v>
      </x:c>
      <x:c r="B107" s="22" t="n">
        <x:f>'Data Audit'!G76</x:f>
        <x:v>3.53</x:v>
      </x:c>
      <x:c r="C107" s="22" t="str">
        <x:f t="shared" si="5"/>
      </x:c>
      <x:c r="D107" s="22" t="str">
        <x:f t="shared" si="6"/>
      </x:c>
      <x:c r="E107" s="31">
        <x:f t="shared" si="7"/>
        <x:v>0</x:v>
      </x:c>
      <x:c r="F107" s="24">
        <x:f t="shared" si="8"/>
        <x:v>1000</x:v>
      </x:c>
      <x:c r="G107" s="29">
        <x:f t="shared" si="9"/>
        <x:v>0</x:v>
      </x:c>
    </x:row>
    <x:row r="108">
      <x:c r="A108" s="21" t="n">
        <x:f>'Data Audit'!A77</x:f>
        <x:v>45932</x:v>
      </x:c>
      <x:c r="B108" s="22" t="n">
        <x:f>'Data Audit'!G77</x:f>
        <x:v>3.6</x:v>
      </x:c>
      <x:c r="C108" s="22" t="str">
        <x:f t="shared" si="5"/>
      </x:c>
      <x:c r="D108" s="22" t="str">
        <x:f t="shared" si="6"/>
      </x:c>
      <x:c r="E108" s="31">
        <x:f t="shared" si="7"/>
        <x:v>0</x:v>
      </x:c>
      <x:c r="F108" s="24">
        <x:f t="shared" si="8"/>
        <x:v>1000</x:v>
      </x:c>
      <x:c r="G108" s="29">
        <x:f t="shared" si="9"/>
        <x:v>0</x:v>
      </x:c>
    </x:row>
    <x:row r="109">
      <x:c r="A109" s="21" t="n">
        <x:f>'Data Audit'!A78</x:f>
        <x:v>45933</x:v>
      </x:c>
      <x:c r="B109" s="22" t="n">
        <x:f>'Data Audit'!G78</x:f>
        <x:v>3.64</x:v>
      </x:c>
      <x:c r="C109" s="22" t="str">
        <x:f t="shared" si="5"/>
      </x:c>
      <x:c r="D109" s="22" t="str">
        <x:f t="shared" si="6"/>
      </x:c>
      <x:c r="E109" s="31">
        <x:f t="shared" si="7"/>
        <x:v>0</x:v>
      </x:c>
      <x:c r="F109" s="24">
        <x:f t="shared" si="8"/>
        <x:v>1000</x:v>
      </x:c>
      <x:c r="G109" s="29">
        <x:f t="shared" si="9"/>
        <x:v>0</x:v>
      </x:c>
    </x:row>
    <x:row r="110">
      <x:c r="A110" s="21" t="n">
        <x:f>'Data Audit'!A79</x:f>
        <x:v>45936</x:v>
      </x:c>
      <x:c r="B110" s="22" t="n">
        <x:f>'Data Audit'!G79</x:f>
        <x:v>3.63</x:v>
      </x:c>
      <x:c r="C110" s="22" t="str">
        <x:f t="shared" si="5"/>
      </x:c>
      <x:c r="D110" s="22" t="str">
        <x:f t="shared" si="6"/>
      </x:c>
      <x:c r="E110" s="31">
        <x:f t="shared" si="7"/>
        <x:v>0</x:v>
      </x:c>
      <x:c r="F110" s="24">
        <x:f t="shared" si="8"/>
        <x:v>1000</x:v>
      </x:c>
      <x:c r="G110" s="29">
        <x:f t="shared" si="9"/>
        <x:v>0</x:v>
      </x:c>
    </x:row>
    <x:row r="111">
      <x:c r="A111" s="21" t="n">
        <x:f>'Data Audit'!A80</x:f>
        <x:v>45937</x:v>
      </x:c>
      <x:c r="B111" s="22" t="n">
        <x:f>'Data Audit'!G80</x:f>
        <x:v>3.59</x:v>
      </x:c>
      <x:c r="C111" s="22" t="str">
        <x:f t="shared" si="5"/>
      </x:c>
      <x:c r="D111" s="22" t="str">
        <x:f t="shared" si="6"/>
      </x:c>
      <x:c r="E111" s="31">
        <x:f t="shared" si="7"/>
        <x:v>0</x:v>
      </x:c>
      <x:c r="F111" s="24">
        <x:f t="shared" si="8"/>
        <x:v>1000</x:v>
      </x:c>
      <x:c r="G111" s="29">
        <x:f t="shared" si="9"/>
        <x:v>0</x:v>
      </x:c>
    </x:row>
    <x:row r="112">
      <x:c r="A112" s="21" t="n">
        <x:f>'Data Audit'!A81</x:f>
        <x:v>45938</x:v>
      </x:c>
      <x:c r="B112" s="22" t="n">
        <x:f>'Data Audit'!G81</x:f>
        <x:v>3.62</x:v>
      </x:c>
      <x:c r="C112" s="22" t="str">
        <x:f t="shared" si="5"/>
      </x:c>
      <x:c r="D112" s="22" t="str">
        <x:f t="shared" si="6"/>
      </x:c>
      <x:c r="E112" s="31">
        <x:f t="shared" si="7"/>
        <x:v>0</x:v>
      </x:c>
      <x:c r="F112" s="24">
        <x:f t="shared" si="8"/>
        <x:v>1000</x:v>
      </x:c>
      <x:c r="G112" s="29">
        <x:f t="shared" si="9"/>
        <x:v>0</x:v>
      </x:c>
    </x:row>
    <x:row r="113">
      <x:c r="A113" s="21" t="n">
        <x:f>'Data Audit'!A82</x:f>
        <x:v>45939</x:v>
      </x:c>
      <x:c r="B113" s="22" t="n">
        <x:f>'Data Audit'!G82</x:f>
        <x:v>3.59</x:v>
      </x:c>
      <x:c r="C113" s="22" t="str">
        <x:f t="shared" si="5"/>
      </x:c>
      <x:c r="D113" s="22" t="str">
        <x:f t="shared" si="6"/>
      </x:c>
      <x:c r="E113" s="31">
        <x:f t="shared" si="7"/>
        <x:v>0</x:v>
      </x:c>
      <x:c r="F113" s="24">
        <x:f t="shared" si="8"/>
        <x:v>1000</x:v>
      </x:c>
      <x:c r="G113" s="29">
        <x:f t="shared" si="9"/>
        <x:v>0</x:v>
      </x:c>
    </x:row>
    <x:row r="114">
      <x:c r="A114" s="21" t="n">
        <x:f>'Data Audit'!A83</x:f>
        <x:v>45940</x:v>
      </x:c>
      <x:c r="B114" s="22" t="n">
        <x:f>'Data Audit'!G83</x:f>
        <x:v>3.64</x:v>
      </x:c>
      <x:c r="C114" s="22" t="str">
        <x:f t="shared" si="5"/>
      </x:c>
      <x:c r="D114" s="22" t="str">
        <x:f t="shared" si="6"/>
      </x:c>
      <x:c r="E114" s="31">
        <x:f t="shared" si="7"/>
        <x:v>0</x:v>
      </x:c>
      <x:c r="F114" s="24">
        <x:f t="shared" si="8"/>
        <x:v>1000</x:v>
      </x:c>
      <x:c r="G114" s="29">
        <x:f t="shared" si="9"/>
        <x:v>0</x:v>
      </x:c>
    </x:row>
    <x:row r="115">
      <x:c r="A115" s="21" t="n">
        <x:f>'Data Audit'!A84</x:f>
        <x:v>45943</x:v>
      </x:c>
      <x:c r="B115" s="22" t="n">
        <x:f>'Data Audit'!G84</x:f>
        <x:v>3.57</x:v>
      </x:c>
      <x:c r="C115" s="22" t="str">
        <x:f t="shared" si="5"/>
      </x:c>
      <x:c r="D115" s="22" t="str">
        <x:f t="shared" si="6"/>
      </x:c>
      <x:c r="E115" s="31">
        <x:f t="shared" si="7"/>
        <x:v>0</x:v>
      </x:c>
      <x:c r="F115" s="24">
        <x:f t="shared" si="8"/>
        <x:v>1000</x:v>
      </x:c>
      <x:c r="G115" s="29">
        <x:f t="shared" si="9"/>
        <x:v>0</x:v>
      </x:c>
    </x:row>
    <x:row r="116">
      <x:c r="A116" s="21" t="n">
        <x:f>'Data Audit'!A85</x:f>
        <x:v>45944</x:v>
      </x:c>
      <x:c r="B116" s="22" t="n">
        <x:f>'Data Audit'!G85</x:f>
        <x:v>3.52</x:v>
      </x:c>
      <x:c r="C116" s="22" t="str">
        <x:f t="shared" si="5"/>
      </x:c>
      <x:c r="D116" s="22" t="str">
        <x:f t="shared" si="6"/>
      </x:c>
      <x:c r="E116" s="31">
        <x:f t="shared" si="7"/>
        <x:v>0</x:v>
      </x:c>
      <x:c r="F116" s="24">
        <x:f t="shared" si="8"/>
        <x:v>1000</x:v>
      </x:c>
      <x:c r="G116" s="29">
        <x:f t="shared" si="9"/>
        <x:v>0</x:v>
      </x:c>
    </x:row>
    <x:row r="117">
      <x:c r="A117" s="21" t="n">
        <x:f>'Data Audit'!A86</x:f>
        <x:v>45945</x:v>
      </x:c>
      <x:c r="B117" s="22" t="n">
        <x:f>'Data Audit'!G86</x:f>
        <x:v>3.55</x:v>
      </x:c>
      <x:c r="C117" s="22" t="str">
        <x:f t="shared" si="5"/>
      </x:c>
      <x:c r="D117" s="22" t="str">
        <x:f t="shared" si="6"/>
      </x:c>
      <x:c r="E117" s="31">
        <x:f t="shared" si="7"/>
        <x:v>0</x:v>
      </x:c>
      <x:c r="F117" s="24">
        <x:f t="shared" si="8"/>
        <x:v>1000</x:v>
      </x:c>
      <x:c r="G117" s="29">
        <x:f t="shared" si="9"/>
        <x:v>0</x:v>
      </x:c>
    </x:row>
    <x:row r="118">
      <x:c r="A118" s="21" t="n">
        <x:f>'Data Audit'!A87</x:f>
        <x:v>45946</x:v>
      </x:c>
      <x:c r="B118" s="22" t="n">
        <x:f>'Data Audit'!G87</x:f>
        <x:v>3.54</x:v>
      </x:c>
      <x:c r="C118" s="22" t="str">
        <x:f t="shared" si="5"/>
      </x:c>
      <x:c r="D118" s="22" t="str">
        <x:f t="shared" si="6"/>
      </x:c>
      <x:c r="E118" s="31">
        <x:f t="shared" si="7"/>
        <x:v>0</x:v>
      </x:c>
      <x:c r="F118" s="24">
        <x:f t="shared" si="8"/>
        <x:v>1000</x:v>
      </x:c>
      <x:c r="G118" s="29">
        <x:f t="shared" si="9"/>
        <x:v>0</x:v>
      </x:c>
    </x:row>
    <x:row r="119">
      <x:c r="A119" s="21" t="n">
        <x:f>'Data Audit'!A88</x:f>
        <x:v>45947</x:v>
      </x:c>
      <x:c r="B119" s="22" t="n">
        <x:f>'Data Audit'!G88</x:f>
        <x:v>3.52</x:v>
      </x:c>
      <x:c r="C119" s="22" t="str">
        <x:f t="shared" si="5"/>
      </x:c>
      <x:c r="D119" s="22" t="str">
        <x:f t="shared" si="6"/>
      </x:c>
      <x:c r="E119" s="31">
        <x:f t="shared" si="7"/>
        <x:v>0</x:v>
      </x:c>
      <x:c r="F119" s="24">
        <x:f t="shared" si="8"/>
        <x:v>1000</x:v>
      </x:c>
      <x:c r="G119" s="29">
        <x:f t="shared" si="9"/>
        <x:v>0</x:v>
      </x:c>
    </x:row>
    <x:row r="120">
      <x:c r="A120" s="21" t="n">
        <x:f>'Data Audit'!A89</x:f>
        <x:v>45950</x:v>
      </x:c>
      <x:c r="B120" s="22" t="n">
        <x:f>'Data Audit'!G89</x:f>
        <x:v>3.48</x:v>
      </x:c>
      <x:c r="C120" s="22" t="str">
        <x:f t="shared" si="5"/>
      </x:c>
      <x:c r="D120" s="22" t="str">
        <x:f t="shared" si="6"/>
      </x:c>
      <x:c r="E120" s="31">
        <x:f t="shared" si="7"/>
        <x:v>0</x:v>
      </x:c>
      <x:c r="F120" s="24">
        <x:f t="shared" si="8"/>
        <x:v>1000</x:v>
      </x:c>
      <x:c r="G120" s="29">
        <x:f t="shared" si="9"/>
        <x:v>0</x:v>
      </x:c>
    </x:row>
    <x:row r="121">
      <x:c r="A121" s="21" t="n">
        <x:f>'Data Audit'!A90</x:f>
        <x:v>45951</x:v>
      </x:c>
      <x:c r="B121" s="22" t="n">
        <x:f>'Data Audit'!G90</x:f>
        <x:v>3.52</x:v>
      </x:c>
      <x:c r="C121" s="22" t="str">
        <x:f t="shared" si="5"/>
      </x:c>
      <x:c r="D121" s="22" t="str">
        <x:f t="shared" si="6"/>
      </x:c>
      <x:c r="E121" s="31">
        <x:f t="shared" si="7"/>
        <x:v>0</x:v>
      </x:c>
      <x:c r="F121" s="24">
        <x:f t="shared" si="8"/>
        <x:v>1000</x:v>
      </x:c>
      <x:c r="G121" s="29">
        <x:f t="shared" si="9"/>
        <x:v>0</x:v>
      </x:c>
    </x:row>
    <x:row r="122">
      <x:c r="A122" s="21" t="n">
        <x:f>'Data Audit'!A91</x:f>
        <x:v>45952</x:v>
      </x:c>
      <x:c r="B122" s="22" t="n">
        <x:f>'Data Audit'!G91</x:f>
        <x:v>3.52</x:v>
      </x:c>
      <x:c r="C122" s="22" t="str">
        <x:f t="shared" si="5"/>
      </x:c>
      <x:c r="D122" s="22" t="str">
        <x:f t="shared" si="6"/>
      </x:c>
      <x:c r="E122" s="31">
        <x:f t="shared" si="7"/>
        <x:v>0</x:v>
      </x:c>
      <x:c r="F122" s="24">
        <x:f t="shared" si="8"/>
        <x:v>1000</x:v>
      </x:c>
      <x:c r="G122" s="29">
        <x:f t="shared" si="9"/>
        <x:v>0</x:v>
      </x:c>
    </x:row>
    <x:row r="123">
      <x:c r="A123" s="21" t="n">
        <x:f>'Data Audit'!A92</x:f>
        <x:v>45953</x:v>
      </x:c>
      <x:c r="B123" s="22" t="n">
        <x:f>'Data Audit'!G92</x:f>
        <x:v>3.59</x:v>
      </x:c>
      <x:c r="C123" s="22" t="str">
        <x:f t="shared" si="5"/>
      </x:c>
      <x:c r="D123" s="22" t="str">
        <x:f t="shared" si="6"/>
      </x:c>
      <x:c r="E123" s="31">
        <x:f t="shared" si="7"/>
        <x:v>0</x:v>
      </x:c>
      <x:c r="F123" s="24">
        <x:f t="shared" si="8"/>
        <x:v>1000</x:v>
      </x:c>
      <x:c r="G123" s="29">
        <x:f t="shared" si="9"/>
        <x:v>0</x:v>
      </x:c>
    </x:row>
    <x:row r="124">
      <x:c r="A124" s="21" t="n">
        <x:f>'Data Audit'!A93</x:f>
        <x:v>45954</x:v>
      </x:c>
      <x:c r="B124" s="22" t="n">
        <x:f>'Data Audit'!G93</x:f>
        <x:v>3.68</x:v>
      </x:c>
      <x:c r="C124" s="22" t="str">
        <x:f t="shared" si="5"/>
      </x:c>
      <x:c r="D124" s="22" t="str">
        <x:f t="shared" si="6"/>
      </x:c>
      <x:c r="E124" s="31">
        <x:f t="shared" si="7"/>
        <x:v>0</x:v>
      </x:c>
      <x:c r="F124" s="24">
        <x:f t="shared" si="8"/>
        <x:v>1000</x:v>
      </x:c>
      <x:c r="G124" s="29">
        <x:f t="shared" si="9"/>
        <x:v>0</x:v>
      </x:c>
    </x:row>
    <x:row r="125">
      <x:c r="A125" s="21" t="n">
        <x:f>'Data Audit'!A94</x:f>
        <x:v>45957</x:v>
      </x:c>
      <x:c r="B125" s="22" t="n">
        <x:f>'Data Audit'!G94</x:f>
        <x:v>3.79</x:v>
      </x:c>
      <x:c r="C125" s="22" t="str">
        <x:f t="shared" si="5"/>
      </x:c>
      <x:c r="D125" s="22" t="str">
        <x:f t="shared" si="6"/>
      </x:c>
      <x:c r="E125" s="31">
        <x:f t="shared" si="7"/>
        <x:v>0</x:v>
      </x:c>
      <x:c r="F125" s="24">
        <x:f t="shared" si="8"/>
        <x:v>1000</x:v>
      </x:c>
      <x:c r="G125" s="29">
        <x:f t="shared" si="9"/>
        <x:v>0</x:v>
      </x:c>
    </x:row>
    <x:row r="126">
      <x:c r="A126" s="21" t="n">
        <x:f>'Data Audit'!A95</x:f>
        <x:v>45958</x:v>
      </x:c>
      <x:c r="B126" s="22" t="n">
        <x:f>'Data Audit'!G95</x:f>
        <x:v>3.72</x:v>
      </x:c>
      <x:c r="C126" s="22" t="str">
        <x:f t="shared" si="5"/>
      </x:c>
      <x:c r="D126" s="22" t="str">
        <x:f t="shared" si="6"/>
      </x:c>
      <x:c r="E126" s="31">
        <x:f t="shared" si="7"/>
        <x:v>0</x:v>
      </x:c>
      <x:c r="F126" s="24">
        <x:f t="shared" si="8"/>
        <x:v>1000</x:v>
      </x:c>
      <x:c r="G126" s="29">
        <x:f t="shared" si="9"/>
        <x:v>0</x:v>
      </x:c>
    </x:row>
    <x:row r="127">
      <x:c r="A127" s="21" t="n">
        <x:f>'Data Audit'!A96</x:f>
        <x:v>45959</x:v>
      </x:c>
      <x:c r="B127" s="22" t="n">
        <x:f>'Data Audit'!G96</x:f>
        <x:v>3.66</x:v>
      </x:c>
      <x:c r="C127" s="22" t="str">
        <x:f t="shared" si="5"/>
      </x:c>
      <x:c r="D127" s="22" t="str">
        <x:f t="shared" si="6"/>
      </x:c>
      <x:c r="E127" s="31">
        <x:f t="shared" si="7"/>
        <x:v>0</x:v>
      </x:c>
      <x:c r="F127" s="24">
        <x:f t="shared" si="8"/>
        <x:v>1000</x:v>
      </x:c>
      <x:c r="G127" s="29">
        <x:f t="shared" si="9"/>
        <x:v>0</x:v>
      </x:c>
    </x:row>
    <x:row r="128">
      <x:c r="A128" s="21" t="n">
        <x:f>'Data Audit'!A97</x:f>
        <x:v>45960</x:v>
      </x:c>
      <x:c r="B128" s="22" t="n">
        <x:f>'Data Audit'!G97</x:f>
        <x:v>3.64</x:v>
      </x:c>
      <x:c r="C128" s="22" t="str">
        <x:f t="shared" si="5"/>
      </x:c>
      <x:c r="D128" s="22" t="str">
        <x:f t="shared" si="6"/>
      </x:c>
      <x:c r="E128" s="31">
        <x:f t="shared" si="7"/>
        <x:v>0</x:v>
      </x:c>
      <x:c r="F128" s="24">
        <x:f t="shared" si="8"/>
        <x:v>1000</x:v>
      </x:c>
      <x:c r="G128" s="29">
        <x:f t="shared" si="9"/>
        <x:v>0</x:v>
      </x:c>
    </x:row>
    <x:row r="129">
      <x:c r="A129" s="21" t="n">
        <x:f>'Data Audit'!A98</x:f>
        <x:v>45961</x:v>
      </x:c>
      <x:c r="B129" s="22" t="n">
        <x:f>'Data Audit'!G98</x:f>
        <x:v>3.69</x:v>
      </x:c>
      <x:c r="C129" s="22" t="str">
        <x:f t="shared" si="5"/>
      </x:c>
      <x:c r="D129" s="22" t="str">
        <x:f t="shared" si="6"/>
      </x:c>
      <x:c r="E129" s="31">
        <x:f t="shared" si="7"/>
        <x:v>0</x:v>
      </x:c>
      <x:c r="F129" s="24">
        <x:f t="shared" si="8"/>
        <x:v>1000</x:v>
      </x:c>
      <x:c r="G129" s="29">
        <x:f t="shared" si="9"/>
        <x:v>0</x:v>
      </x:c>
    </x:row>
    <x:row r="130">
      <x:c r="A130" s="21" t="n">
        <x:f>'Data Audit'!A99</x:f>
        <x:v>45964</x:v>
      </x:c>
      <x:c r="B130" s="22" t="n">
        <x:f>'Data Audit'!G99</x:f>
        <x:v>3.7</x:v>
      </x:c>
      <x:c r="C130" s="22" t="str">
        <x:f t="shared" si="5"/>
      </x:c>
      <x:c r="D130" s="22" t="str">
        <x:f t="shared" si="6"/>
      </x:c>
      <x:c r="E130" s="31">
        <x:f t="shared" si="7"/>
        <x:v>0</x:v>
      </x:c>
      <x:c r="F130" s="24">
        <x:f t="shared" si="8"/>
        <x:v>1000</x:v>
      </x:c>
      <x:c r="G130" s="29">
        <x:f t="shared" si="9"/>
        <x:v>0</x:v>
      </x:c>
    </x:row>
    <x:row r="131">
      <x:c r="A131" s="21" t="n">
        <x:f>'Data Audit'!A100</x:f>
        <x:v>45965</x:v>
      </x:c>
      <x:c r="B131" s="22" t="n">
        <x:f>'Data Audit'!G100</x:f>
        <x:v>3.81</x:v>
      </x:c>
      <x:c r="C131" s="22" t="str">
        <x:f t="shared" si="5"/>
      </x:c>
      <x:c r="D131" s="22" t="str">
        <x:f t="shared" si="6"/>
      </x:c>
      <x:c r="E131" s="31">
        <x:f t="shared" si="7"/>
        <x:v>0</x:v>
      </x:c>
      <x:c r="F131" s="24">
        <x:f t="shared" si="8"/>
        <x:v>1000</x:v>
      </x:c>
      <x:c r="G131" s="29">
        <x:f t="shared" si="9"/>
        <x:v>0</x:v>
      </x:c>
    </x:row>
    <x:row r="132">
      <x:c r="A132" s="21" t="n">
        <x:f>'Data Audit'!A101</x:f>
        <x:v>45966</x:v>
      </x:c>
      <x:c r="B132" s="22" t="n">
        <x:f>'Data Audit'!G101</x:f>
        <x:v>3.7</x:v>
      </x:c>
      <x:c r="C132" s="22" t="str">
        <x:f t="shared" si="5"/>
      </x:c>
      <x:c r="D132" s="22" t="str">
        <x:f t="shared" si="6"/>
      </x:c>
      <x:c r="E132" s="31">
        <x:f t="shared" si="7"/>
        <x:v>0</x:v>
      </x:c>
      <x:c r="F132" s="24">
        <x:f t="shared" si="8"/>
        <x:v>1000</x:v>
      </x:c>
      <x:c r="G132" s="29">
        <x:f t="shared" si="9"/>
        <x:v>0</x:v>
      </x:c>
    </x:row>
    <x:row r="133">
      <x:c r="A133" s="21" t="n">
        <x:f>'Data Audit'!A102</x:f>
        <x:v>45967</x:v>
      </x:c>
      <x:c r="B133" s="22" t="n">
        <x:f>'Data Audit'!G102</x:f>
        <x:v>3.5</x:v>
      </x:c>
      <x:c r="C133" s="22" t="str">
        <x:f t="shared" si="5"/>
      </x:c>
      <x:c r="D133" s="22" t="str">
        <x:f t="shared" si="6"/>
      </x:c>
      <x:c r="E133" s="31">
        <x:f t="shared" si="7"/>
        <x:v>0</x:v>
      </x:c>
      <x:c r="F133" s="24">
        <x:f t="shared" si="8"/>
        <x:v>1000</x:v>
      </x:c>
      <x:c r="G133" s="29">
        <x:f t="shared" si="9"/>
        <x:v>0</x:v>
      </x:c>
    </x:row>
    <x:row r="134">
      <x:c r="A134" s="21" t="n">
        <x:f>'Data Audit'!A103</x:f>
        <x:v>45968</x:v>
      </x:c>
      <x:c r="B134" s="22" t="n">
        <x:f>'Data Audit'!G103</x:f>
        <x:v>3.6</x:v>
      </x:c>
      <x:c r="C134" s="22" t="str">
        <x:f t="shared" si="5"/>
      </x:c>
      <x:c r="D134" s="22" t="str">
        <x:f t="shared" si="6"/>
      </x:c>
      <x:c r="E134" s="31">
        <x:f t="shared" si="7"/>
        <x:v>0</x:v>
      </x:c>
      <x:c r="F134" s="24">
        <x:f t="shared" si="8"/>
        <x:v>1000</x:v>
      </x:c>
      <x:c r="G134" s="29">
        <x:f t="shared" si="9"/>
        <x:v>0</x:v>
      </x:c>
    </x:row>
    <x:row r="135">
      <x:c r="A135" s="21" t="n">
        <x:f>'Data Audit'!A104</x:f>
        <x:v>45971</x:v>
      </x:c>
      <x:c r="B135" s="22" t="n">
        <x:f>'Data Audit'!G104</x:f>
        <x:v>3.64</x:v>
      </x:c>
      <x:c r="C135" s="22" t="str">
        <x:f t="shared" si="5"/>
      </x:c>
      <x:c r="D135" s="22" t="str">
        <x:f t="shared" si="6"/>
      </x:c>
      <x:c r="E135" s="31">
        <x:f t="shared" si="7"/>
        <x:v>0</x:v>
      </x:c>
      <x:c r="F135" s="24">
        <x:f t="shared" si="8"/>
        <x:v>1000</x:v>
      </x:c>
      <x:c r="G135" s="29">
        <x:f t="shared" si="9"/>
        <x:v>0</x:v>
      </x:c>
    </x:row>
    <x:row r="136">
      <x:c r="A136" s="21" t="n">
        <x:f>'Data Audit'!A105</x:f>
        <x:v>45972</x:v>
      </x:c>
      <x:c r="B136" s="22" t="n">
        <x:f>'Data Audit'!G105</x:f>
        <x:v>3.59</x:v>
      </x:c>
      <x:c r="C136" s="22" t="str">
        <x:f t="shared" si="5"/>
      </x:c>
      <x:c r="D136" s="22" t="str">
        <x:f t="shared" si="6"/>
      </x:c>
      <x:c r="E136" s="31">
        <x:f t="shared" si="7"/>
        <x:v>0</x:v>
      </x:c>
      <x:c r="F136" s="24">
        <x:f t="shared" si="8"/>
        <x:v>1000</x:v>
      </x:c>
      <x:c r="G136" s="29">
        <x:f t="shared" si="9"/>
        <x:v>0</x:v>
      </x:c>
    </x:row>
    <x:row r="137">
      <x:c r="A137" s="21" t="n">
        <x:f>'Data Audit'!A106</x:f>
        <x:v>45973</x:v>
      </x:c>
      <x:c r="B137" s="22" t="n">
        <x:f>'Data Audit'!G106</x:f>
        <x:v>3.72</x:v>
      </x:c>
      <x:c r="C137" s="22" t="str">
        <x:f t="shared" si="5"/>
      </x:c>
      <x:c r="D137" s="22" t="str">
        <x:f t="shared" si="6"/>
      </x:c>
      <x:c r="E137" s="31">
        <x:f t="shared" si="7"/>
        <x:v>0</x:v>
      </x:c>
      <x:c r="F137" s="24">
        <x:f t="shared" si="8"/>
        <x:v>1000</x:v>
      </x:c>
      <x:c r="G137" s="29">
        <x:f t="shared" si="9"/>
        <x:v>0</x:v>
      </x:c>
    </x:row>
    <x:row r="138">
      <x:c r="A138" s="21" t="n">
        <x:f>'Data Audit'!A107</x:f>
        <x:v>45974</x:v>
      </x:c>
      <x:c r="B138" s="22" t="n">
        <x:f>'Data Audit'!G107</x:f>
        <x:v>3.66</x:v>
      </x:c>
      <x:c r="C138" s="22" t="str">
        <x:f t="shared" si="5"/>
      </x:c>
      <x:c r="D138" s="22" t="str">
        <x:f t="shared" si="6"/>
      </x:c>
      <x:c r="E138" s="31">
        <x:f t="shared" si="7"/>
        <x:v>0</x:v>
      </x:c>
      <x:c r="F138" s="24">
        <x:f t="shared" si="8"/>
        <x:v>1000</x:v>
      </x:c>
      <x:c r="G138" s="29">
        <x:f t="shared" si="9"/>
        <x:v>0</x:v>
      </x:c>
    </x:row>
    <x:row r="139">
      <x:c r="A139" s="21" t="n">
        <x:f>'Data Audit'!A108</x:f>
        <x:v>45975</x:v>
      </x:c>
      <x:c r="B139" s="22" t="n">
        <x:f>'Data Audit'!G108</x:f>
        <x:v>3.6</x:v>
      </x:c>
      <x:c r="C139" s="22" t="str">
        <x:f t="shared" si="5"/>
      </x:c>
      <x:c r="D139" s="22" t="str">
        <x:f t="shared" si="6"/>
      </x:c>
      <x:c r="E139" s="31">
        <x:f t="shared" si="7"/>
        <x:v>0</x:v>
      </x:c>
      <x:c r="F139" s="24">
        <x:f t="shared" si="8"/>
        <x:v>1000</x:v>
      </x:c>
      <x:c r="G139" s="29">
        <x:f t="shared" si="9"/>
        <x:v>0</x:v>
      </x:c>
    </x:row>
    <x:row r="140">
      <x:c r="A140" s="21" t="n">
        <x:f>'Data Audit'!A109</x:f>
        <x:v>45978</x:v>
      </x:c>
      <x:c r="B140" s="22" t="n">
        <x:f>'Data Audit'!G109</x:f>
        <x:v>3.63</x:v>
      </x:c>
      <x:c r="C140" s="22" t="str">
        <x:f t="shared" si="5"/>
      </x:c>
      <x:c r="D140" s="22" t="str">
        <x:f t="shared" si="6"/>
      </x:c>
      <x:c r="E140" s="31">
        <x:f t="shared" si="7"/>
        <x:v>0</x:v>
      </x:c>
      <x:c r="F140" s="24">
        <x:f t="shared" si="8"/>
        <x:v>1000</x:v>
      </x:c>
      <x:c r="G140" s="29">
        <x:f t="shared" si="9"/>
        <x:v>0</x:v>
      </x:c>
    </x:row>
    <x:row r="141">
      <x:c r="A141" s="21" t="n">
        <x:f>'Data Audit'!A110</x:f>
        <x:v>45979</x:v>
      </x:c>
      <x:c r="B141" s="22" t="n">
        <x:f>'Data Audit'!G110</x:f>
        <x:v>3.59</x:v>
      </x:c>
      <x:c r="C141" s="22" t="str">
        <x:f t="shared" si="5"/>
      </x:c>
      <x:c r="D141" s="22" t="str">
        <x:f t="shared" si="6"/>
      </x:c>
      <x:c r="E141" s="31">
        <x:f t="shared" si="7"/>
        <x:v>0</x:v>
      </x:c>
      <x:c r="F141" s="24">
        <x:f t="shared" si="8"/>
        <x:v>1000</x:v>
      </x:c>
      <x:c r="G141" s="29">
        <x:f t="shared" si="9"/>
        <x:v>0</x:v>
      </x:c>
    </x:row>
    <x:row r="142">
      <x:c r="A142" s="21" t="n">
        <x:f>'Data Audit'!A111</x:f>
        <x:v>45980</x:v>
      </x:c>
      <x:c r="B142" s="22" t="n">
        <x:f>'Data Audit'!G111</x:f>
        <x:v>3.51</x:v>
      </x:c>
      <x:c r="C142" s="22" t="str">
        <x:f t="shared" si="5"/>
      </x:c>
      <x:c r="D142" s="22" t="str">
        <x:f t="shared" si="6"/>
      </x:c>
      <x:c r="E142" s="31">
        <x:f t="shared" si="7"/>
        <x:v>0</x:v>
      </x:c>
      <x:c r="F142" s="24">
        <x:f t="shared" si="8"/>
        <x:v>1000</x:v>
      </x:c>
      <x:c r="G142" s="29">
        <x:f t="shared" si="9"/>
        <x:v>0</x:v>
      </x:c>
    </x:row>
    <x:row r="143">
      <x:c r="A143" s="21" t="n">
        <x:f>'Data Audit'!A112</x:f>
        <x:v>45981</x:v>
      </x:c>
      <x:c r="B143" s="22" t="n">
        <x:f>'Data Audit'!G112</x:f>
        <x:v>3.6</x:v>
      </x:c>
      <x:c r="C143" s="22" t="str">
        <x:f t="shared" si="5"/>
      </x:c>
      <x:c r="D143" s="22" t="str">
        <x:f t="shared" si="6"/>
      </x:c>
      <x:c r="E143" s="31">
        <x:f t="shared" si="7"/>
        <x:v>0</x:v>
      </x:c>
      <x:c r="F143" s="24">
        <x:f t="shared" si="8"/>
        <x:v>1000</x:v>
      </x:c>
      <x:c r="G143" s="29">
        <x:f t="shared" si="9"/>
        <x:v>0</x:v>
      </x:c>
    </x:row>
    <x:row r="144">
      <x:c r="A144" s="21" t="n">
        <x:f>'Data Audit'!A113</x:f>
        <x:v>45982</x:v>
      </x:c>
      <x:c r="B144" s="22" t="n">
        <x:f>'Data Audit'!G113</x:f>
        <x:v>3.47</x:v>
      </x:c>
      <x:c r="C144" s="22" t="str">
        <x:f t="shared" si="5"/>
      </x:c>
      <x:c r="D144" s="22" t="str">
        <x:f t="shared" si="6"/>
      </x:c>
      <x:c r="E144" s="31">
        <x:f t="shared" si="7"/>
        <x:v>0</x:v>
      </x:c>
      <x:c r="F144" s="24">
        <x:f t="shared" si="8"/>
        <x:v>1000</x:v>
      </x:c>
      <x:c r="G144" s="29">
        <x:f t="shared" si="9"/>
        <x:v>0</x:v>
      </x:c>
    </x:row>
    <x:row r="145">
      <x:c r="A145" s="21" t="n">
        <x:f>'Data Audit'!A114</x:f>
        <x:v>45985</x:v>
      </x:c>
      <x:c r="B145" s="22" t="n">
        <x:f>'Data Audit'!G114</x:f>
        <x:v>3.51</x:v>
      </x:c>
      <x:c r="C145" s="22" t="str">
        <x:f t="shared" si="5"/>
      </x:c>
      <x:c r="D145" s="22" t="str">
        <x:f t="shared" si="6"/>
      </x:c>
      <x:c r="E145" s="31">
        <x:f t="shared" si="7"/>
        <x:v>0</x:v>
      </x:c>
      <x:c r="F145" s="24">
        <x:f t="shared" si="8"/>
        <x:v>1000</x:v>
      </x:c>
      <x:c r="G145" s="29">
        <x:f t="shared" si="9"/>
        <x:v>0</x:v>
      </x:c>
    </x:row>
    <x:row r="146">
      <x:c r="A146" s="21" t="n">
        <x:f>'Data Audit'!A115</x:f>
        <x:v>45986</x:v>
      </x:c>
      <x:c r="B146" s="22" t="n">
        <x:f>'Data Audit'!G115</x:f>
        <x:v>3.47</x:v>
      </x:c>
      <x:c r="C146" s="22" t="str">
        <x:f t="shared" si="5"/>
      </x:c>
      <x:c r="D146" s="22" t="str">
        <x:f t="shared" si="6"/>
      </x:c>
      <x:c r="E146" s="31">
        <x:f t="shared" si="7"/>
        <x:v>0</x:v>
      </x:c>
      <x:c r="F146" s="24">
        <x:f t="shared" si="8"/>
        <x:v>1000</x:v>
      </x:c>
      <x:c r="G146" s="29">
        <x:f t="shared" si="9"/>
        <x:v>0</x:v>
      </x:c>
    </x:row>
    <x:row r="147">
      <x:c r="A147" s="21" t="n">
        <x:f>'Data Audit'!A116</x:f>
        <x:v>45987</x:v>
      </x:c>
      <x:c r="B147" s="22" t="n">
        <x:f>'Data Audit'!G116</x:f>
        <x:v>3.48</x:v>
      </x:c>
      <x:c r="C147" s="22" t="str">
        <x:f t="shared" si="5"/>
      </x:c>
      <x:c r="D147" s="22" t="str">
        <x:f t="shared" si="6"/>
      </x:c>
      <x:c r="E147" s="31">
        <x:f t="shared" si="7"/>
        <x:v>0</x:v>
      </x:c>
      <x:c r="F147" s="24">
        <x:f t="shared" si="8"/>
        <x:v>1000</x:v>
      </x:c>
      <x:c r="G147" s="29">
        <x:f t="shared" si="9"/>
        <x:v>0</x:v>
      </x:c>
    </x:row>
    <x:row r="148">
      <x:c r="A148" s="21" t="n">
        <x:f>'Data Audit'!A117</x:f>
        <x:v>45988</x:v>
      </x:c>
      <x:c r="B148" s="22" t="n">
        <x:f>'Data Audit'!G117</x:f>
        <x:v>3.48</x:v>
      </x:c>
      <x:c r="C148" s="22" t="str">
        <x:f t="shared" si="5"/>
      </x:c>
      <x:c r="D148" s="22" t="str">
        <x:f t="shared" si="6"/>
      </x:c>
      <x:c r="E148" s="31">
        <x:f t="shared" si="7"/>
        <x:v>0</x:v>
      </x:c>
      <x:c r="F148" s="24">
        <x:f t="shared" si="8"/>
        <x:v>1000</x:v>
      </x:c>
      <x:c r="G148" s="29">
        <x:f t="shared" si="9"/>
        <x:v>0</x:v>
      </x:c>
    </x:row>
    <x:row r="149">
      <x:c r="A149" s="21" t="n">
        <x:f>'Data Audit'!A118</x:f>
        <x:v>45989</x:v>
      </x:c>
      <x:c r="B149" s="22" t="n">
        <x:f>'Data Audit'!G118</x:f>
        <x:v>3.52</x:v>
      </x:c>
      <x:c r="C149" s="22" t="str">
        <x:f t="shared" si="5"/>
      </x:c>
      <x:c r="D149" s="22" t="str">
        <x:f t="shared" si="6"/>
      </x:c>
      <x:c r="E149" s="31">
        <x:f t="shared" si="7"/>
        <x:v>0</x:v>
      </x:c>
      <x:c r="F149" s="24">
        <x:f t="shared" si="8"/>
        <x:v>1000</x:v>
      </x:c>
      <x:c r="G149" s="29">
        <x:f t="shared" si="9"/>
        <x:v>0</x:v>
      </x:c>
    </x:row>
    <x:row r="150">
      <x:c r="A150" s="21" t="n">
        <x:f>'Data Audit'!A119</x:f>
        <x:v>45992</x:v>
      </x:c>
      <x:c r="B150" s="22" t="n">
        <x:f>'Data Audit'!G119</x:f>
        <x:v>3.57</x:v>
      </x:c>
      <x:c r="C150" s="22" t="str">
        <x:f t="shared" si="5"/>
      </x:c>
      <x:c r="D150" s="22" t="str">
        <x:f t="shared" si="6"/>
      </x:c>
      <x:c r="E150" s="31">
        <x:f t="shared" si="7"/>
        <x:v>0</x:v>
      </x:c>
      <x:c r="F150" s="24">
        <x:f t="shared" si="8"/>
        <x:v>1000</x:v>
      </x:c>
      <x:c r="G150" s="29">
        <x:f t="shared" si="9"/>
        <x:v>0</x:v>
      </x:c>
    </x:row>
    <x:row r="151">
      <x:c r="A151" s="21" t="n">
        <x:f>'Data Audit'!A120</x:f>
        <x:v>45993</x:v>
      </x:c>
      <x:c r="B151" s="22" t="n">
        <x:f>'Data Audit'!G120</x:f>
        <x:v>3.58</x:v>
      </x:c>
      <x:c r="C151" s="22" t="str">
        <x:f t="shared" si="5"/>
      </x:c>
      <x:c r="D151" s="22" t="str">
        <x:f t="shared" si="6"/>
      </x:c>
      <x:c r="E151" s="31">
        <x:f t="shared" si="7"/>
        <x:v>0</x:v>
      </x:c>
      <x:c r="F151" s="24">
        <x:f t="shared" si="8"/>
        <x:v>1000</x:v>
      </x:c>
      <x:c r="G151" s="29">
        <x:f t="shared" si="9"/>
        <x:v>0</x:v>
      </x:c>
    </x:row>
    <x:row r="152">
      <x:c r="A152" s="21" t="n">
        <x:f>'Data Audit'!A121</x:f>
        <x:v>45994</x:v>
      </x:c>
      <x:c r="B152" s="22" t="n">
        <x:f>'Data Audit'!G121</x:f>
        <x:v>3.49</x:v>
      </x:c>
      <x:c r="C152" s="22" t="str">
        <x:f t="shared" si="5"/>
      </x:c>
      <x:c r="D152" s="22" t="str">
        <x:f t="shared" si="6"/>
      </x:c>
      <x:c r="E152" s="31">
        <x:f t="shared" si="7"/>
        <x:v>0</x:v>
      </x:c>
      <x:c r="F152" s="24">
        <x:f t="shared" si="8"/>
        <x:v>1000</x:v>
      </x:c>
      <x:c r="G152" s="29">
        <x:f t="shared" si="9"/>
        <x:v>0</x:v>
      </x:c>
    </x:row>
    <x:row r="153">
      <x:c r="A153" s="21" t="n">
        <x:f>'Data Audit'!A122</x:f>
        <x:v>45995</x:v>
      </x:c>
      <x:c r="B153" s="22" t="n">
        <x:f>'Data Audit'!G122</x:f>
        <x:v>3.46</x:v>
      </x:c>
      <x:c r="C153" s="22" t="str">
        <x:f t="shared" si="5"/>
      </x:c>
      <x:c r="D153" s="22" t="str">
        <x:f t="shared" si="6"/>
      </x:c>
      <x:c r="E153" s="31">
        <x:f t="shared" si="7"/>
        <x:v>0</x:v>
      </x:c>
      <x:c r="F153" s="24">
        <x:f t="shared" si="8"/>
        <x:v>1000</x:v>
      </x:c>
      <x:c r="G153" s="29">
        <x:f t="shared" si="9"/>
        <x:v>0</x:v>
      </x:c>
    </x:row>
    <x:row r="154">
      <x:c r="A154" s="21" t="n">
        <x:f>'Data Audit'!A123</x:f>
        <x:v>45996</x:v>
      </x:c>
      <x:c r="B154" s="22" t="n">
        <x:f>'Data Audit'!G123</x:f>
        <x:v>3.47</x:v>
      </x:c>
      <x:c r="C154" s="22" t="str">
        <x:f t="shared" si="5"/>
      </x:c>
      <x:c r="D154" s="22" t="str">
        <x:f t="shared" si="6"/>
      </x:c>
      <x:c r="E154" s="31">
        <x:f t="shared" si="7"/>
        <x:v>0</x:v>
      </x:c>
      <x:c r="F154" s="24">
        <x:f t="shared" si="8"/>
        <x:v>1000</x:v>
      </x:c>
      <x:c r="G154" s="29">
        <x:f t="shared" si="9"/>
        <x:v>0</x:v>
      </x:c>
    </x:row>
    <x:row r="155">
      <x:c r="A155" s="21" t="n">
        <x:f>'Data Audit'!A124</x:f>
        <x:v>45999</x:v>
      </x:c>
      <x:c r="B155" s="22" t="n">
        <x:f>'Data Audit'!G124</x:f>
        <x:v>3.51</x:v>
      </x:c>
      <x:c r="C155" s="22" t="str">
        <x:f t="shared" si="5"/>
      </x:c>
      <x:c r="D155" s="22" t="str">
        <x:f t="shared" si="6"/>
      </x:c>
      <x:c r="E155" s="31">
        <x:f t="shared" si="7"/>
        <x:v>0</x:v>
      </x:c>
      <x:c r="F155" s="24">
        <x:f t="shared" si="8"/>
        <x:v>1000</x:v>
      </x:c>
      <x:c r="G155" s="29">
        <x:f t="shared" si="9"/>
        <x:v>0</x:v>
      </x:c>
    </x:row>
    <x:row r="156">
      <x:c r="A156" s="21" t="n">
        <x:f>'Data Audit'!A125</x:f>
        <x:v>46000</x:v>
      </x:c>
      <x:c r="B156" s="22" t="n">
        <x:f>'Data Audit'!G125</x:f>
        <x:v>3.46</x:v>
      </x:c>
      <x:c r="C156" s="22" t="str">
        <x:f t="shared" si="5"/>
      </x:c>
      <x:c r="D156" s="22" t="str">
        <x:f t="shared" si="6"/>
      </x:c>
      <x:c r="E156" s="31">
        <x:f t="shared" si="7"/>
        <x:v>0</x:v>
      </x:c>
      <x:c r="F156" s="24">
        <x:f t="shared" si="8"/>
        <x:v>1000</x:v>
      </x:c>
      <x:c r="G156" s="29">
        <x:f t="shared" si="9"/>
        <x:v>0</x:v>
      </x:c>
    </x:row>
    <x:row r="157">
      <x:c r="A157" s="21" t="n">
        <x:f>'Data Audit'!A126</x:f>
        <x:v>46001</x:v>
      </x:c>
      <x:c r="B157" s="22" t="n">
        <x:f>'Data Audit'!G126</x:f>
        <x:v>3.42</x:v>
      </x:c>
      <x:c r="C157" s="22" t="str">
        <x:f t="shared" si="5"/>
      </x:c>
      <x:c r="D157" s="22" t="str">
        <x:f t="shared" si="6"/>
      </x:c>
      <x:c r="E157" s="31">
        <x:f t="shared" si="7"/>
        <x:v>0</x:v>
      </x:c>
      <x:c r="F157" s="24">
        <x:f t="shared" si="8"/>
        <x:v>1000</x:v>
      </x:c>
      <x:c r="G157" s="29">
        <x:f t="shared" si="9"/>
        <x:v>0</x:v>
      </x:c>
    </x:row>
    <x:row r="158">
      <x:c r="A158" s="21" t="n">
        <x:f>'Data Audit'!A127</x:f>
        <x:v>46002</x:v>
      </x:c>
      <x:c r="B158" s="22" t="n">
        <x:f>'Data Audit'!G127</x:f>
        <x:v>3.42</x:v>
      </x:c>
      <x:c r="C158" s="22" t="str">
        <x:f t="shared" si="5"/>
      </x:c>
      <x:c r="D158" s="22" t="str">
        <x:f t="shared" si="6"/>
      </x:c>
      <x:c r="E158" s="31">
        <x:f t="shared" si="7"/>
        <x:v>0</x:v>
      </x:c>
      <x:c r="F158" s="24">
        <x:f t="shared" si="8"/>
        <x:v>1000</x:v>
      </x:c>
      <x:c r="G158" s="29">
        <x:f t="shared" si="9"/>
        <x:v>0</x:v>
      </x:c>
    </x:row>
    <x:row r="159">
      <x:c r="A159" s="21" t="n">
        <x:f>'Data Audit'!A128</x:f>
        <x:v>46003</x:v>
      </x:c>
      <x:c r="B159" s="22" t="n">
        <x:f>'Data Audit'!G128</x:f>
        <x:v>3.39</x:v>
      </x:c>
      <x:c r="C159" s="22" t="str">
        <x:f t="shared" si="5"/>
      </x:c>
      <x:c r="D159" s="22" t="str">
        <x:f t="shared" si="6"/>
      </x:c>
      <x:c r="E159" s="31">
        <x:f t="shared" si="7"/>
        <x:v>0</x:v>
      </x:c>
      <x:c r="F159" s="24">
        <x:f t="shared" si="8"/>
        <x:v>1000</x:v>
      </x:c>
      <x:c r="G159" s="29">
        <x:f t="shared" si="9"/>
        <x:v>0</x:v>
      </x:c>
    </x:row>
    <x:row r="160">
      <x:c r="A160" s="21" t="n">
        <x:f>'Data Audit'!A129</x:f>
        <x:v>46006</x:v>
      </x:c>
      <x:c r="B160" s="22" t="n">
        <x:f>'Data Audit'!G129</x:f>
        <x:v>3.31</x:v>
      </x:c>
      <x:c r="C160" s="22" t="str">
        <x:f t="shared" si="5"/>
      </x:c>
      <x:c r="D160" s="22" t="str">
        <x:f t="shared" si="6"/>
      </x:c>
      <x:c r="E160" s="31">
        <x:f t="shared" si="7"/>
        <x:v>0</x:v>
      </x:c>
      <x:c r="F160" s="24">
        <x:f t="shared" si="8"/>
        <x:v>1000</x:v>
      </x:c>
      <x:c r="G160" s="29">
        <x:f t="shared" si="9"/>
        <x:v>0</x:v>
      </x:c>
    </x:row>
    <x:row r="161">
      <x:c r="A161" s="21" t="n">
        <x:f>'Data Audit'!A130</x:f>
        <x:v>46007</x:v>
      </x:c>
      <x:c r="B161" s="22" t="n">
        <x:f>'Data Audit'!G130</x:f>
        <x:v>3.29</x:v>
      </x:c>
      <x:c r="C161" s="22" t="str">
        <x:f t="shared" si="5"/>
      </x:c>
      <x:c r="D161" s="22" t="str">
        <x:f t="shared" si="6"/>
      </x:c>
      <x:c r="E161" s="31">
        <x:f t="shared" si="7"/>
        <x:v>0</x:v>
      </x:c>
      <x:c r="F161" s="24">
        <x:f t="shared" si="8"/>
        <x:v>1000</x:v>
      </x:c>
      <x:c r="G161" s="29">
        <x:f t="shared" si="9"/>
        <x:v>0</x:v>
      </x:c>
    </x:row>
    <x:row r="162">
      <x:c r="A162" s="21" t="n">
        <x:f>'Data Audit'!A131</x:f>
        <x:v>46008</x:v>
      </x:c>
      <x:c r="B162" s="22" t="n">
        <x:f>'Data Audit'!G131</x:f>
        <x:v>3.3</x:v>
      </x:c>
      <x:c r="C162" s="22" t="str">
        <x:f t="shared" si="5"/>
      </x:c>
      <x:c r="D162" s="22" t="str">
        <x:f t="shared" si="6"/>
      </x:c>
      <x:c r="E162" s="31">
        <x:f t="shared" si="7"/>
        <x:v>0</x:v>
      </x:c>
      <x:c r="F162" s="24">
        <x:f t="shared" si="8"/>
        <x:v>1000</x:v>
      </x:c>
      <x:c r="G162" s="29">
        <x:f t="shared" si="9"/>
        <x:v>0</x:v>
      </x:c>
    </x:row>
    <x:row r="163">
      <x:c r="A163" s="21" t="n">
        <x:f>'Data Audit'!A132</x:f>
        <x:v>46009</x:v>
      </x:c>
      <x:c r="B163" s="22" t="n">
        <x:f>'Data Audit'!G132</x:f>
        <x:v>3.34</x:v>
      </x:c>
      <x:c r="C163" s="22" t="str">
        <x:f t="shared" si="5"/>
      </x:c>
      <x:c r="D163" s="22" t="str">
        <x:f t="shared" si="6"/>
      </x:c>
      <x:c r="E163" s="31">
        <x:f t="shared" si="7"/>
        <x:v>0</x:v>
      </x:c>
      <x:c r="F163" s="24">
        <x:f t="shared" si="8"/>
        <x:v>1000</x:v>
      </x:c>
      <x:c r="G163" s="29">
        <x:f t="shared" si="9"/>
        <x:v>0</x:v>
      </x:c>
    </x:row>
    <x:row r="164">
      <x:c r="A164" s="21" t="n">
        <x:f>'Data Audit'!A133</x:f>
        <x:v>46010</x:v>
      </x:c>
      <x:c r="B164" s="22" t="n">
        <x:f>'Data Audit'!G133</x:f>
        <x:v>3.31</x:v>
      </x:c>
      <x:c r="C164" s="22" t="str">
        <x:f t="shared" si="5"/>
      </x:c>
      <x:c r="D164" s="22" t="str">
        <x:f t="shared" si="6"/>
      </x:c>
      <x:c r="E164" s="31">
        <x:f t="shared" si="7"/>
        <x:v>0</x:v>
      </x:c>
      <x:c r="F164" s="24">
        <x:f t="shared" si="8"/>
        <x:v>1000</x:v>
      </x:c>
      <x:c r="G164" s="29">
        <x:f t="shared" si="9"/>
        <x:v>0</x:v>
      </x:c>
    </x:row>
    <x:row r="165">
      <x:c r="A165" s="21" t="n">
        <x:f>'Data Audit'!A134</x:f>
        <x:v>46013</x:v>
      </x:c>
      <x:c r="B165" s="22" t="n">
        <x:f>'Data Audit'!G134</x:f>
        <x:v>3.44</x:v>
      </x:c>
      <x:c r="C165" s="22" t="str">
        <x:f t="shared" si="5"/>
      </x:c>
      <x:c r="D165" s="22" t="str">
        <x:f t="shared" si="6"/>
      </x:c>
      <x:c r="E165" s="31">
        <x:f t="shared" si="7"/>
        <x:v>0</x:v>
      </x:c>
      <x:c r="F165" s="24">
        <x:f t="shared" si="8"/>
        <x:v>1000</x:v>
      </x:c>
      <x:c r="G165" s="29">
        <x:f t="shared" si="9"/>
        <x:v>0</x:v>
      </x:c>
    </x:row>
    <x:row r="166">
      <x:c r="A166" s="21" t="n">
        <x:f>'Data Audit'!A135</x:f>
        <x:v>46014</x:v>
      </x:c>
      <x:c r="B166" s="22" t="n">
        <x:f>'Data Audit'!G135</x:f>
        <x:v>3.45</x:v>
      </x:c>
      <x:c r="C166" s="22" t="str">
        <x:f t="shared" si="5"/>
      </x:c>
      <x:c r="D166" s="22" t="str">
        <x:f t="shared" si="6"/>
      </x:c>
      <x:c r="E166" s="31">
        <x:f t="shared" si="7"/>
        <x:v>0</x:v>
      </x:c>
      <x:c r="F166" s="24">
        <x:f t="shared" si="8"/>
        <x:v>1000</x:v>
      </x:c>
      <x:c r="G166" s="29">
        <x:f t="shared" si="9"/>
        <x:v>0</x:v>
      </x:c>
    </x:row>
    <x:row r="167">
      <x:c r="A167" s="21" t="n">
        <x:f>'Data Audit'!A136</x:f>
        <x:v>46015</x:v>
      </x:c>
      <x:c r="B167" s="22" t="n">
        <x:f>'Data Audit'!G136</x:f>
        <x:v>3.49</x:v>
      </x:c>
      <x:c r="C167" s="22" t="str">
        <x:f t="shared" si="5"/>
      </x:c>
      <x:c r="D167" s="22" t="str">
        <x:f t="shared" si="6"/>
      </x:c>
      <x:c r="E167" s="31">
        <x:f t="shared" si="7"/>
        <x:v>0</x:v>
      </x:c>
      <x:c r="F167" s="24">
        <x:f t="shared" si="8"/>
        <x:v>1000</x:v>
      </x:c>
      <x:c r="G167" s="29">
        <x:f t="shared" si="9"/>
        <x:v>0</x:v>
      </x:c>
    </x:row>
    <x:row r="168">
      <x:c r="A168" s="21" t="n">
        <x:f>'Data Audit'!A137</x:f>
        <x:v>46020</x:v>
      </x:c>
      <x:c r="B168" s="22" t="n">
        <x:f>'Data Audit'!G137</x:f>
        <x:v>3.54</x:v>
      </x:c>
      <x:c r="C168" s="22" t="str">
        <x:f t="shared" si="5"/>
      </x:c>
      <x:c r="D168" s="22" t="str">
        <x:f t="shared" si="6"/>
      </x:c>
      <x:c r="E168" s="31">
        <x:f t="shared" si="7"/>
        <x:v>0</x:v>
      </x:c>
      <x:c r="F168" s="24">
        <x:f t="shared" si="8"/>
        <x:v>1000</x:v>
      </x:c>
      <x:c r="G168" s="29">
        <x:f t="shared" si="9"/>
        <x:v>0</x:v>
      </x:c>
    </x:row>
    <x:row r="169">
      <x:c r="A169" s="21" t="n">
        <x:f>'Data Audit'!A138</x:f>
        <x:v>46021</x:v>
      </x:c>
      <x:c r="B169" s="22" t="n">
        <x:f>'Data Audit'!G138</x:f>
        <x:v>3.52</x:v>
      </x:c>
      <x:c r="C169" s="22" t="str">
        <x:f t="shared" ref="C169:C232" si="10">IF(A169=$A$5,B169,"")</x:f>
      </x:c>
      <x:c r="D169" s="22" t="str">
        <x:f t="shared" ref="D169:D232" si="11">IF(A169=$D$5,B169,"")</x:f>
      </x:c>
      <x:c r="E169" s="31" t="n">
        <x:f t="shared" ref="E169:E232" si="12">IF(AND(A169&gt;=$A$5,A169&lt;=$D$5),1,0)</x:f>
        <x:v>0</x:v>
      </x:c>
      <x:c r="F169" s="24" t="n">
        <x:f t="shared" ref="F169:F232" si="13">IF(A169&lt;$A$5,1000,IF(A169&lt;=$D$5,(1000-$G$5*3.19)+$G$5*B169,$J$5))</x:f>
        <x:v>1000</x:v>
      </x:c>
      <x:c r="G169" s="29" t="n">
        <x:f t="shared" ref="G169:G232" si="14">F169/1000-1</x:f>
        <x:v>0</x:v>
      </x:c>
    </x:row>
    <x:row r="170">
      <x:c r="A170" s="21" t="n">
        <x:f>'Data Audit'!A139</x:f>
        <x:v>46022</x:v>
      </x:c>
      <x:c r="B170" s="22" t="n">
        <x:f>'Data Audit'!G139</x:f>
        <x:v>3.52</x:v>
      </x:c>
      <x:c r="C170" s="22" t="str">
        <x:f t="shared" si="10"/>
      </x:c>
      <x:c r="D170" s="22" t="str">
        <x:f t="shared" si="11"/>
      </x:c>
      <x:c r="E170" s="31">
        <x:f t="shared" si="12"/>
        <x:v>0</x:v>
      </x:c>
      <x:c r="F170" s="24">
        <x:f t="shared" si="13"/>
        <x:v>1000</x:v>
      </x:c>
      <x:c r="G170" s="29">
        <x:f t="shared" si="14"/>
        <x:v>0</x:v>
      </x:c>
    </x:row>
    <x:row r="171">
      <x:c r="A171" s="21" t="n">
        <x:f>'Data Audit'!A140</x:f>
        <x:v>46024</x:v>
      </x:c>
      <x:c r="B171" s="22" t="n">
        <x:f>'Data Audit'!G140</x:f>
        <x:v>3.59</x:v>
      </x:c>
      <x:c r="C171" s="22" t="str">
        <x:f t="shared" si="10"/>
      </x:c>
      <x:c r="D171" s="22" t="str">
        <x:f t="shared" si="11"/>
      </x:c>
      <x:c r="E171" s="31">
        <x:f t="shared" si="12"/>
        <x:v>0</x:v>
      </x:c>
      <x:c r="F171" s="24">
        <x:f t="shared" si="13"/>
        <x:v>1000</x:v>
      </x:c>
      <x:c r="G171" s="29">
        <x:f t="shared" si="14"/>
        <x:v>0</x:v>
      </x:c>
    </x:row>
    <x:row r="172">
      <x:c r="A172" s="21" t="n">
        <x:f>'Data Audit'!A141</x:f>
        <x:v>46027</x:v>
      </x:c>
      <x:c r="B172" s="22" t="n">
        <x:f>'Data Audit'!G141</x:f>
        <x:v>3.55</x:v>
      </x:c>
      <x:c r="C172" s="22" t="str">
        <x:f t="shared" si="10"/>
      </x:c>
      <x:c r="D172" s="22" t="str">
        <x:f t="shared" si="11"/>
      </x:c>
      <x:c r="E172" s="31">
        <x:f t="shared" si="12"/>
        <x:v>0</x:v>
      </x:c>
      <x:c r="F172" s="24">
        <x:f t="shared" si="13"/>
        <x:v>1000</x:v>
      </x:c>
      <x:c r="G172" s="29">
        <x:f t="shared" si="14"/>
        <x:v>0</x:v>
      </x:c>
    </x:row>
    <x:row r="173">
      <x:c r="A173" s="21" t="n">
        <x:f>'Data Audit'!A142</x:f>
        <x:v>46028</x:v>
      </x:c>
      <x:c r="B173" s="22" t="n">
        <x:f>'Data Audit'!G142</x:f>
        <x:v>3.53</x:v>
      </x:c>
      <x:c r="C173" s="22" t="str">
        <x:f t="shared" si="10"/>
      </x:c>
      <x:c r="D173" s="22" t="str">
        <x:f t="shared" si="11"/>
      </x:c>
      <x:c r="E173" s="31">
        <x:f t="shared" si="12"/>
        <x:v>0</x:v>
      </x:c>
      <x:c r="F173" s="24">
        <x:f t="shared" si="13"/>
        <x:v>1000</x:v>
      </x:c>
      <x:c r="G173" s="29">
        <x:f t="shared" si="14"/>
        <x:v>0</x:v>
      </x:c>
    </x:row>
    <x:row r="174">
      <x:c r="A174" s="21" t="n">
        <x:f>'Data Audit'!A143</x:f>
        <x:v>46029</x:v>
      </x:c>
      <x:c r="B174" s="22" t="n">
        <x:f>'Data Audit'!G143</x:f>
        <x:v>3.6</x:v>
      </x:c>
      <x:c r="C174" s="22" t="str">
        <x:f t="shared" si="10"/>
      </x:c>
      <x:c r="D174" s="22" t="str">
        <x:f t="shared" si="11"/>
      </x:c>
      <x:c r="E174" s="31">
        <x:f t="shared" si="12"/>
        <x:v>0</x:v>
      </x:c>
      <x:c r="F174" s="24">
        <x:f t="shared" si="13"/>
        <x:v>1000</x:v>
      </x:c>
      <x:c r="G174" s="29">
        <x:f t="shared" si="14"/>
        <x:v>0</x:v>
      </x:c>
    </x:row>
    <x:row r="175">
      <x:c r="A175" s="21" t="n">
        <x:f>'Data Audit'!A144</x:f>
        <x:v>46030</x:v>
      </x:c>
      <x:c r="B175" s="22" t="n">
        <x:f>'Data Audit'!G144</x:f>
        <x:v>3.61</x:v>
      </x:c>
      <x:c r="C175" s="22" t="str">
        <x:f t="shared" si="10"/>
      </x:c>
      <x:c r="D175" s="22" t="str">
        <x:f t="shared" si="11"/>
      </x:c>
      <x:c r="E175" s="31">
        <x:f t="shared" si="12"/>
        <x:v>0</x:v>
      </x:c>
      <x:c r="F175" s="24">
        <x:f t="shared" si="13"/>
        <x:v>1000</x:v>
      </x:c>
      <x:c r="G175" s="29">
        <x:f t="shared" si="14"/>
        <x:v>0</x:v>
      </x:c>
    </x:row>
    <x:row r="176">
      <x:c r="A176" s="21" t="n">
        <x:f>'Data Audit'!A145</x:f>
        <x:v>46031</x:v>
      </x:c>
      <x:c r="B176" s="22" t="n">
        <x:f>'Data Audit'!G145</x:f>
        <x:v>3.67</x:v>
      </x:c>
      <x:c r="C176" s="22" t="str">
        <x:f t="shared" si="10"/>
      </x:c>
      <x:c r="D176" s="22" t="str">
        <x:f t="shared" si="11"/>
      </x:c>
      <x:c r="E176" s="31">
        <x:f t="shared" si="12"/>
        <x:v>0</x:v>
      </x:c>
      <x:c r="F176" s="24">
        <x:f t="shared" si="13"/>
        <x:v>1000</x:v>
      </x:c>
      <x:c r="G176" s="29">
        <x:f t="shared" si="14"/>
        <x:v>0</x:v>
      </x:c>
    </x:row>
    <x:row r="177">
      <x:c r="A177" s="21" t="n">
        <x:f>'Data Audit'!A146</x:f>
        <x:v>46034</x:v>
      </x:c>
      <x:c r="B177" s="22" t="n">
        <x:f>'Data Audit'!G146</x:f>
        <x:v>3.75</x:v>
      </x:c>
      <x:c r="C177" s="22" t="str">
        <x:f t="shared" si="10"/>
      </x:c>
      <x:c r="D177" s="22" t="str">
        <x:f t="shared" si="11"/>
      </x:c>
      <x:c r="E177" s="31">
        <x:f t="shared" si="12"/>
        <x:v>0</x:v>
      </x:c>
      <x:c r="F177" s="24">
        <x:f t="shared" si="13"/>
        <x:v>1000</x:v>
      </x:c>
      <x:c r="G177" s="29">
        <x:f t="shared" si="14"/>
        <x:v>0</x:v>
      </x:c>
    </x:row>
    <x:row r="178">
      <x:c r="A178" s="21" t="n">
        <x:f>'Data Audit'!A147</x:f>
        <x:v>46035</x:v>
      </x:c>
      <x:c r="B178" s="22" t="n">
        <x:f>'Data Audit'!G147</x:f>
        <x:v>3.75</x:v>
      </x:c>
      <x:c r="C178" s="22" t="str">
        <x:f t="shared" si="10"/>
      </x:c>
      <x:c r="D178" s="22" t="str">
        <x:f t="shared" si="11"/>
      </x:c>
      <x:c r="E178" s="31">
        <x:f t="shared" si="12"/>
        <x:v>0</x:v>
      </x:c>
      <x:c r="F178" s="24">
        <x:f t="shared" si="13"/>
        <x:v>1000</x:v>
      </x:c>
      <x:c r="G178" s="29">
        <x:f t="shared" si="14"/>
        <x:v>0</x:v>
      </x:c>
    </x:row>
    <x:row r="179">
      <x:c r="A179" s="21" t="n">
        <x:f>'Data Audit'!A148</x:f>
        <x:v>46036</x:v>
      </x:c>
      <x:c r="B179" s="22" t="n">
        <x:f>'Data Audit'!G148</x:f>
        <x:v>3.75</x:v>
      </x:c>
      <x:c r="C179" s="22" t="str">
        <x:f t="shared" si="10"/>
      </x:c>
      <x:c r="D179" s="22" t="str">
        <x:f t="shared" si="11"/>
      </x:c>
      <x:c r="E179" s="31">
        <x:f t="shared" si="12"/>
        <x:v>0</x:v>
      </x:c>
      <x:c r="F179" s="24">
        <x:f t="shared" si="13"/>
        <x:v>1000</x:v>
      </x:c>
      <x:c r="G179" s="29">
        <x:f t="shared" si="14"/>
        <x:v>0</x:v>
      </x:c>
    </x:row>
    <x:row r="180">
      <x:c r="A180" s="21" t="n">
        <x:f>'Data Audit'!A149</x:f>
        <x:v>46037</x:v>
      </x:c>
      <x:c r="B180" s="22" t="n">
        <x:f>'Data Audit'!G149</x:f>
        <x:v>3.71</x:v>
      </x:c>
      <x:c r="C180" s="22" t="str">
        <x:f t="shared" si="10"/>
      </x:c>
      <x:c r="D180" s="22" t="str">
        <x:f t="shared" si="11"/>
      </x:c>
      <x:c r="E180" s="31">
        <x:f t="shared" si="12"/>
        <x:v>0</x:v>
      </x:c>
      <x:c r="F180" s="24">
        <x:f t="shared" si="13"/>
        <x:v>1000</x:v>
      </x:c>
      <x:c r="G180" s="29">
        <x:f t="shared" si="14"/>
        <x:v>0</x:v>
      </x:c>
    </x:row>
    <x:row r="181">
      <x:c r="A181" s="21" t="n">
        <x:f>'Data Audit'!A150</x:f>
        <x:v>46038</x:v>
      </x:c>
      <x:c r="B181" s="22" t="n">
        <x:f>'Data Audit'!G150</x:f>
        <x:v>3.79</x:v>
      </x:c>
      <x:c r="C181" s="22" t="str">
        <x:f t="shared" si="10"/>
      </x:c>
      <x:c r="D181" s="22" t="str">
        <x:f t="shared" si="11"/>
      </x:c>
      <x:c r="E181" s="31">
        <x:f t="shared" si="12"/>
        <x:v>0</x:v>
      </x:c>
      <x:c r="F181" s="24">
        <x:f t="shared" si="13"/>
        <x:v>1000</x:v>
      </x:c>
      <x:c r="G181" s="29">
        <x:f t="shared" si="14"/>
        <x:v>0</x:v>
      </x:c>
    </x:row>
    <x:row r="182">
      <x:c r="A182" s="21" t="n">
        <x:f>'Data Audit'!A151</x:f>
        <x:v>46041</x:v>
      </x:c>
      <x:c r="B182" s="22" t="n">
        <x:f>'Data Audit'!G151</x:f>
        <x:v>3.82</x:v>
      </x:c>
      <x:c r="C182" s="22" t="str">
        <x:f t="shared" si="10"/>
      </x:c>
      <x:c r="D182" s="22" t="str">
        <x:f t="shared" si="11"/>
      </x:c>
      <x:c r="E182" s="31">
        <x:f t="shared" si="12"/>
        <x:v>0</x:v>
      </x:c>
      <x:c r="F182" s="24">
        <x:f t="shared" si="13"/>
        <x:v>1000</x:v>
      </x:c>
      <x:c r="G182" s="29">
        <x:f t="shared" si="14"/>
        <x:v>0</x:v>
      </x:c>
    </x:row>
    <x:row r="183">
      <x:c r="A183" s="21" t="n">
        <x:f>'Data Audit'!A152</x:f>
        <x:v>46042</x:v>
      </x:c>
      <x:c r="B183" s="22" t="n">
        <x:f>'Data Audit'!G152</x:f>
        <x:v>3.75</x:v>
      </x:c>
      <x:c r="C183" s="22" t="str">
        <x:f t="shared" si="10"/>
      </x:c>
      <x:c r="D183" s="22" t="str">
        <x:f t="shared" si="11"/>
      </x:c>
      <x:c r="E183" s="31">
        <x:f t="shared" si="12"/>
        <x:v>0</x:v>
      </x:c>
      <x:c r="F183" s="24">
        <x:f t="shared" si="13"/>
        <x:v>1000</x:v>
      </x:c>
      <x:c r="G183" s="29">
        <x:f t="shared" si="14"/>
        <x:v>0</x:v>
      </x:c>
    </x:row>
    <x:row r="184">
      <x:c r="A184" s="21" t="n">
        <x:f>'Data Audit'!A153</x:f>
        <x:v>46043</x:v>
      </x:c>
      <x:c r="B184" s="22" t="n">
        <x:f>'Data Audit'!G153</x:f>
        <x:v>3.66</x:v>
      </x:c>
      <x:c r="C184" s="22" t="str">
        <x:f t="shared" si="10"/>
      </x:c>
      <x:c r="D184" s="22" t="str">
        <x:f t="shared" si="11"/>
      </x:c>
      <x:c r="E184" s="31">
        <x:f t="shared" si="12"/>
        <x:v>0</x:v>
      </x:c>
      <x:c r="F184" s="24">
        <x:f t="shared" si="13"/>
        <x:v>1000</x:v>
      </x:c>
      <x:c r="G184" s="29">
        <x:f t="shared" si="14"/>
        <x:v>0</x:v>
      </x:c>
    </x:row>
    <x:row r="185">
      <x:c r="A185" s="21" t="n">
        <x:f>'Data Audit'!A154</x:f>
        <x:v>46044</x:v>
      </x:c>
      <x:c r="B185" s="22" t="n">
        <x:f>'Data Audit'!G154</x:f>
        <x:v>3.76</x:v>
      </x:c>
      <x:c r="C185" s="22" t="str">
        <x:f t="shared" si="10"/>
      </x:c>
      <x:c r="D185" s="22" t="str">
        <x:f t="shared" si="11"/>
      </x:c>
      <x:c r="E185" s="31">
        <x:f t="shared" si="12"/>
        <x:v>0</x:v>
      </x:c>
      <x:c r="F185" s="24">
        <x:f t="shared" si="13"/>
        <x:v>1000</x:v>
      </x:c>
      <x:c r="G185" s="29">
        <x:f t="shared" si="14"/>
        <x:v>0</x:v>
      </x:c>
    </x:row>
    <x:row r="186">
      <x:c r="A186" s="21" t="n">
        <x:f>'Data Audit'!A155</x:f>
        <x:v>46045</x:v>
      </x:c>
      <x:c r="B186" s="22" t="n">
        <x:f>'Data Audit'!G155</x:f>
        <x:v>3.75</x:v>
      </x:c>
      <x:c r="C186" s="22" t="str">
        <x:f t="shared" si="10"/>
      </x:c>
      <x:c r="D186" s="22" t="str">
        <x:f t="shared" si="11"/>
      </x:c>
      <x:c r="E186" s="31">
        <x:f t="shared" si="12"/>
        <x:v>0</x:v>
      </x:c>
      <x:c r="F186" s="24">
        <x:f t="shared" si="13"/>
        <x:v>1000</x:v>
      </x:c>
      <x:c r="G186" s="29">
        <x:f t="shared" si="14"/>
        <x:v>0</x:v>
      </x:c>
    </x:row>
    <x:row r="187">
      <x:c r="A187" s="21" t="n">
        <x:f>'Data Audit'!A156</x:f>
        <x:v>46049</x:v>
      </x:c>
      <x:c r="B187" s="22" t="n">
        <x:f>'Data Audit'!G156</x:f>
        <x:v>3.78</x:v>
      </x:c>
      <x:c r="C187" s="22" t="str">
        <x:f t="shared" si="10"/>
      </x:c>
      <x:c r="D187" s="22" t="str">
        <x:f t="shared" si="11"/>
      </x:c>
      <x:c r="E187" s="31">
        <x:f t="shared" si="12"/>
        <x:v>0</x:v>
      </x:c>
      <x:c r="F187" s="24">
        <x:f t="shared" si="13"/>
        <x:v>1000</x:v>
      </x:c>
      <x:c r="G187" s="29">
        <x:f t="shared" si="14"/>
        <x:v>0</x:v>
      </x:c>
    </x:row>
    <x:row r="188">
      <x:c r="A188" s="21" t="n">
        <x:f>'Data Audit'!A157</x:f>
        <x:v>46050</x:v>
      </x:c>
      <x:c r="B188" s="22" t="n">
        <x:f>'Data Audit'!G157</x:f>
        <x:v>3.75</x:v>
      </x:c>
      <x:c r="C188" s="22" t="str">
        <x:f t="shared" si="10"/>
      </x:c>
      <x:c r="D188" s="22" t="str">
        <x:f t="shared" si="11"/>
      </x:c>
      <x:c r="E188" s="31">
        <x:f t="shared" si="12"/>
        <x:v>0</x:v>
      </x:c>
      <x:c r="F188" s="24">
        <x:f t="shared" si="13"/>
        <x:v>1000</x:v>
      </x:c>
      <x:c r="G188" s="29">
        <x:f t="shared" si="14"/>
        <x:v>0</x:v>
      </x:c>
    </x:row>
    <x:row r="189">
      <x:c r="A189" s="21" t="n">
        <x:f>'Data Audit'!A158</x:f>
        <x:v>46051</x:v>
      </x:c>
      <x:c r="B189" s="22" t="n">
        <x:f>'Data Audit'!G158</x:f>
        <x:v>3.78</x:v>
      </x:c>
      <x:c r="C189" s="22" t="str">
        <x:f t="shared" si="10"/>
      </x:c>
      <x:c r="D189" s="22" t="str">
        <x:f t="shared" si="11"/>
      </x:c>
      <x:c r="E189" s="31">
        <x:f t="shared" si="12"/>
        <x:v>0</x:v>
      </x:c>
      <x:c r="F189" s="24">
        <x:f t="shared" si="13"/>
        <x:v>1000</x:v>
      </x:c>
      <x:c r="G189" s="29">
        <x:f t="shared" si="14"/>
        <x:v>0</x:v>
      </x:c>
    </x:row>
    <x:row r="190">
      <x:c r="A190" s="21" t="n">
        <x:f>'Data Audit'!A159</x:f>
        <x:v>46052</x:v>
      </x:c>
      <x:c r="B190" s="22" t="n">
        <x:f>'Data Audit'!G159</x:f>
        <x:v>3.74</x:v>
      </x:c>
      <x:c r="C190" s="22" t="str">
        <x:f t="shared" si="10"/>
      </x:c>
      <x:c r="D190" s="22" t="str">
        <x:f t="shared" si="11"/>
      </x:c>
      <x:c r="E190" s="31">
        <x:f t="shared" si="12"/>
        <x:v>0</x:v>
      </x:c>
      <x:c r="F190" s="24">
        <x:f t="shared" si="13"/>
        <x:v>1000</x:v>
      </x:c>
      <x:c r="G190" s="29">
        <x:f t="shared" si="14"/>
        <x:v>0</x:v>
      </x:c>
    </x:row>
    <x:row r="191">
      <x:c r="A191" s="21" t="n">
        <x:f>'Data Audit'!A160</x:f>
        <x:v>46055</x:v>
      </x:c>
      <x:c r="B191" s="22" t="n">
        <x:f>'Data Audit'!G160</x:f>
        <x:v>3.69</x:v>
      </x:c>
      <x:c r="C191" s="22" t="str">
        <x:f t="shared" si="10"/>
      </x:c>
      <x:c r="D191" s="22" t="str">
        <x:f t="shared" si="11"/>
      </x:c>
      <x:c r="E191" s="31">
        <x:f t="shared" si="12"/>
        <x:v>0</x:v>
      </x:c>
      <x:c r="F191" s="24">
        <x:f t="shared" si="13"/>
        <x:v>1000</x:v>
      </x:c>
      <x:c r="G191" s="29">
        <x:f t="shared" si="14"/>
        <x:v>0</x:v>
      </x:c>
    </x:row>
    <x:row r="192">
      <x:c r="A192" s="21" t="n">
        <x:f>'Data Audit'!A161</x:f>
        <x:v>46056</x:v>
      </x:c>
      <x:c r="B192" s="22" t="n">
        <x:f>'Data Audit'!G161</x:f>
        <x:v>3.66</x:v>
      </x:c>
      <x:c r="C192" s="22" t="str">
        <x:f t="shared" si="10"/>
      </x:c>
      <x:c r="D192" s="22" t="str">
        <x:f t="shared" si="11"/>
      </x:c>
      <x:c r="E192" s="31">
        <x:f t="shared" si="12"/>
        <x:v>0</x:v>
      </x:c>
      <x:c r="F192" s="24">
        <x:f t="shared" si="13"/>
        <x:v>1000</x:v>
      </x:c>
      <x:c r="G192" s="29">
        <x:f t="shared" si="14"/>
        <x:v>0</x:v>
      </x:c>
    </x:row>
    <x:row r="193">
      <x:c r="A193" s="21" t="n">
        <x:f>'Data Audit'!A162</x:f>
        <x:v>46057</x:v>
      </x:c>
      <x:c r="B193" s="22" t="n">
        <x:f>'Data Audit'!G162</x:f>
        <x:v>3.54</x:v>
      </x:c>
      <x:c r="C193" s="22" t="str">
        <x:f t="shared" si="10"/>
      </x:c>
      <x:c r="D193" s="22" t="str">
        <x:f t="shared" si="11"/>
      </x:c>
      <x:c r="E193" s="31">
        <x:f t="shared" si="12"/>
        <x:v>0</x:v>
      </x:c>
      <x:c r="F193" s="24">
        <x:f t="shared" si="13"/>
        <x:v>1000</x:v>
      </x:c>
      <x:c r="G193" s="29">
        <x:f t="shared" si="14"/>
        <x:v>0</x:v>
      </x:c>
    </x:row>
    <x:row r="194">
      <x:c r="A194" s="21" t="n">
        <x:f>'Data Audit'!A163</x:f>
        <x:v>46058</x:v>
      </x:c>
      <x:c r="B194" s="22" t="n">
        <x:f>'Data Audit'!G163</x:f>
        <x:v>3.57</x:v>
      </x:c>
      <x:c r="C194" s="22" t="str">
        <x:f t="shared" si="10"/>
      </x:c>
      <x:c r="D194" s="22" t="str">
        <x:f t="shared" si="11"/>
      </x:c>
      <x:c r="E194" s="31">
        <x:f t="shared" si="12"/>
        <x:v>0</x:v>
      </x:c>
      <x:c r="F194" s="24">
        <x:f t="shared" si="13"/>
        <x:v>1000</x:v>
      </x:c>
      <x:c r="G194" s="29">
        <x:f t="shared" si="14"/>
        <x:v>0</x:v>
      </x:c>
    </x:row>
    <x:row r="195">
      <x:c r="A195" s="21" t="n">
        <x:f>'Data Audit'!A164</x:f>
        <x:v>46059</x:v>
      </x:c>
      <x:c r="B195" s="22" t="n">
        <x:f>'Data Audit'!G164</x:f>
        <x:v>3.5</x:v>
      </x:c>
      <x:c r="C195" s="22" t="str">
        <x:f t="shared" si="10"/>
      </x:c>
      <x:c r="D195" s="22" t="str">
        <x:f t="shared" si="11"/>
      </x:c>
      <x:c r="E195" s="31">
        <x:f t="shared" si="12"/>
        <x:v>0</x:v>
      </x:c>
      <x:c r="F195" s="24">
        <x:f t="shared" si="13"/>
        <x:v>1000</x:v>
      </x:c>
      <x:c r="G195" s="29">
        <x:f t="shared" si="14"/>
        <x:v>0</x:v>
      </x:c>
    </x:row>
    <x:row r="196">
      <x:c r="A196" s="21" t="n">
        <x:f>'Data Audit'!A165</x:f>
        <x:v>46062</x:v>
      </x:c>
      <x:c r="B196" s="22" t="n">
        <x:f>'Data Audit'!G165</x:f>
        <x:v>3.52</x:v>
      </x:c>
      <x:c r="C196" s="22" t="str">
        <x:f t="shared" si="10"/>
      </x:c>
      <x:c r="D196" s="22" t="str">
        <x:f t="shared" si="11"/>
      </x:c>
      <x:c r="E196" s="31">
        <x:f t="shared" si="12"/>
        <x:v>0</x:v>
      </x:c>
      <x:c r="F196" s="24">
        <x:f t="shared" si="13"/>
        <x:v>1000</x:v>
      </x:c>
      <x:c r="G196" s="29">
        <x:f t="shared" si="14"/>
        <x:v>0</x:v>
      </x:c>
    </x:row>
    <x:row r="197">
      <x:c r="A197" s="21" t="n">
        <x:f>'Data Audit'!A166</x:f>
        <x:v>46063</x:v>
      </x:c>
      <x:c r="B197" s="22" t="n">
        <x:f>'Data Audit'!G166</x:f>
        <x:v>3.54</x:v>
      </x:c>
      <x:c r="C197" s="22" t="str">
        <x:f t="shared" si="10"/>
      </x:c>
      <x:c r="D197" s="22" t="str">
        <x:f t="shared" si="11"/>
      </x:c>
      <x:c r="E197" s="31">
        <x:f t="shared" si="12"/>
        <x:v>0</x:v>
      </x:c>
      <x:c r="F197" s="24">
        <x:f t="shared" si="13"/>
        <x:v>1000</x:v>
      </x:c>
      <x:c r="G197" s="29">
        <x:f t="shared" si="14"/>
        <x:v>0</x:v>
      </x:c>
    </x:row>
    <x:row r="198">
      <x:c r="A198" s="21" t="n">
        <x:f>'Data Audit'!A167</x:f>
        <x:v>46064</x:v>
      </x:c>
      <x:c r="B198" s="22" t="n">
        <x:f>'Data Audit'!G167</x:f>
        <x:v>3.61</x:v>
      </x:c>
      <x:c r="C198" s="22" t="str">
        <x:f t="shared" si="10"/>
      </x:c>
      <x:c r="D198" s="22" t="str">
        <x:f t="shared" si="11"/>
      </x:c>
      <x:c r="E198" s="31">
        <x:f t="shared" si="12"/>
        <x:v>0</x:v>
      </x:c>
      <x:c r="F198" s="24">
        <x:f t="shared" si="13"/>
        <x:v>1000</x:v>
      </x:c>
      <x:c r="G198" s="29">
        <x:f t="shared" si="14"/>
        <x:v>0</x:v>
      </x:c>
    </x:row>
    <x:row r="199">
      <x:c r="A199" s="21" t="n">
        <x:f>'Data Audit'!A168</x:f>
        <x:v>46065</x:v>
      </x:c>
      <x:c r="B199" s="22" t="n">
        <x:f>'Data Audit'!G168</x:f>
        <x:v>3.58</x:v>
      </x:c>
      <x:c r="C199" s="22" t="str">
        <x:f t="shared" si="10"/>
      </x:c>
      <x:c r="D199" s="22" t="str">
        <x:f t="shared" si="11"/>
      </x:c>
      <x:c r="E199" s="31">
        <x:f t="shared" si="12"/>
        <x:v>0</x:v>
      </x:c>
      <x:c r="F199" s="24">
        <x:f t="shared" si="13"/>
        <x:v>1000</x:v>
      </x:c>
      <x:c r="G199" s="29">
        <x:f t="shared" si="14"/>
        <x:v>0</x:v>
      </x:c>
    </x:row>
    <x:row r="200">
      <x:c r="A200" s="21" t="n">
        <x:f>'Data Audit'!A169</x:f>
        <x:v>46066</x:v>
      </x:c>
      <x:c r="B200" s="22" t="n">
        <x:f>'Data Audit'!G169</x:f>
        <x:v>3.42</x:v>
      </x:c>
      <x:c r="C200" s="22" t="str">
        <x:f t="shared" si="10"/>
      </x:c>
      <x:c r="D200" s="22" t="str">
        <x:f t="shared" si="11"/>
      </x:c>
      <x:c r="E200" s="31">
        <x:f t="shared" si="12"/>
        <x:v>0</x:v>
      </x:c>
      <x:c r="F200" s="24">
        <x:f t="shared" si="13"/>
        <x:v>1000</x:v>
      </x:c>
      <x:c r="G200" s="29">
        <x:f t="shared" si="14"/>
        <x:v>0</x:v>
      </x:c>
    </x:row>
    <x:row r="201">
      <x:c r="A201" s="21" t="n">
        <x:f>'Data Audit'!A170</x:f>
        <x:v>46069</x:v>
      </x:c>
      <x:c r="B201" s="22" t="n">
        <x:f>'Data Audit'!G170</x:f>
        <x:v>3.43</x:v>
      </x:c>
      <x:c r="C201" s="22" t="str">
        <x:f t="shared" si="10"/>
      </x:c>
      <x:c r="D201" s="22" t="str">
        <x:f t="shared" si="11"/>
      </x:c>
      <x:c r="E201" s="31">
        <x:f t="shared" si="12"/>
        <x:v>0</x:v>
      </x:c>
      <x:c r="F201" s="24">
        <x:f t="shared" si="13"/>
        <x:v>1000</x:v>
      </x:c>
      <x:c r="G201" s="29">
        <x:f t="shared" si="14"/>
        <x:v>0</x:v>
      </x:c>
    </x:row>
    <x:row r="202">
      <x:c r="A202" s="21" t="n">
        <x:f>'Data Audit'!A171</x:f>
        <x:v>46070</x:v>
      </x:c>
      <x:c r="B202" s="22" t="n">
        <x:f>'Data Audit'!G171</x:f>
        <x:v>3.38</x:v>
      </x:c>
      <x:c r="C202" s="22" t="str">
        <x:f t="shared" si="10"/>
      </x:c>
      <x:c r="D202" s="22" t="str">
        <x:f t="shared" si="11"/>
      </x:c>
      <x:c r="E202" s="31">
        <x:f t="shared" si="12"/>
        <x:v>0</x:v>
      </x:c>
      <x:c r="F202" s="24">
        <x:f t="shared" si="13"/>
        <x:v>1000</x:v>
      </x:c>
      <x:c r="G202" s="29">
        <x:f t="shared" si="14"/>
        <x:v>0</x:v>
      </x:c>
    </x:row>
    <x:row r="203">
      <x:c r="A203" s="21" t="n">
        <x:f>'Data Audit'!A172</x:f>
        <x:v>46071</x:v>
      </x:c>
      <x:c r="B203" s="22" t="n">
        <x:f>'Data Audit'!G172</x:f>
        <x:v>3.38</x:v>
      </x:c>
      <x:c r="C203" s="22" t="str">
        <x:f t="shared" si="10"/>
      </x:c>
      <x:c r="D203" s="22" t="str">
        <x:f t="shared" si="11"/>
      </x:c>
      <x:c r="E203" s="31">
        <x:f t="shared" si="12"/>
        <x:v>0</x:v>
      </x:c>
      <x:c r="F203" s="24">
        <x:f t="shared" si="13"/>
        <x:v>1000</x:v>
      </x:c>
      <x:c r="G203" s="29">
        <x:f t="shared" si="14"/>
        <x:v>0</x:v>
      </x:c>
    </x:row>
    <x:row r="204">
      <x:c r="A204" s="21" t="n">
        <x:f>'Data Audit'!A173</x:f>
        <x:v>46072</x:v>
      </x:c>
      <x:c r="B204" s="22" t="n">
        <x:f>'Data Audit'!G173</x:f>
        <x:v>3.81</x:v>
      </x:c>
      <x:c r="C204" s="22" t="str">
        <x:f t="shared" si="10"/>
      </x:c>
      <x:c r="D204" s="22" t="str">
        <x:f t="shared" si="11"/>
      </x:c>
      <x:c r="E204" s="31">
        <x:f t="shared" si="12"/>
        <x:v>0</x:v>
      </x:c>
      <x:c r="F204" s="24">
        <x:f t="shared" si="13"/>
        <x:v>1000</x:v>
      </x:c>
      <x:c r="G204" s="29">
        <x:f t="shared" si="14"/>
        <x:v>0</x:v>
      </x:c>
    </x:row>
    <x:row r="205">
      <x:c r="A205" s="21" t="n">
        <x:f>'Data Audit'!A174</x:f>
        <x:v>46073</x:v>
      </x:c>
      <x:c r="B205" s="22" t="n">
        <x:f>'Data Audit'!G174</x:f>
        <x:v>3.69</x:v>
      </x:c>
      <x:c r="C205" s="22" t="str">
        <x:f t="shared" si="10"/>
      </x:c>
      <x:c r="D205" s="22" t="str">
        <x:f t="shared" si="11"/>
      </x:c>
      <x:c r="E205" s="31">
        <x:f t="shared" si="12"/>
        <x:v>0</x:v>
      </x:c>
      <x:c r="F205" s="24">
        <x:f t="shared" si="13"/>
        <x:v>1000</x:v>
      </x:c>
      <x:c r="G205" s="29">
        <x:f t="shared" si="14"/>
        <x:v>0</x:v>
      </x:c>
    </x:row>
    <x:row r="206">
      <x:c r="A206" s="21" t="n">
        <x:f>'Data Audit'!A175</x:f>
        <x:v>46076</x:v>
      </x:c>
      <x:c r="B206" s="22" t="n">
        <x:f>'Data Audit'!G175</x:f>
        <x:v>3.67</x:v>
      </x:c>
      <x:c r="C206" s="22" t="str">
        <x:f t="shared" si="10"/>
      </x:c>
      <x:c r="D206" s="22" t="str">
        <x:f t="shared" si="11"/>
      </x:c>
      <x:c r="E206" s="31">
        <x:f t="shared" si="12"/>
        <x:v>0</x:v>
      </x:c>
      <x:c r="F206" s="24">
        <x:f t="shared" si="13"/>
        <x:v>1000</x:v>
      </x:c>
      <x:c r="G206" s="29">
        <x:f t="shared" si="14"/>
        <x:v>0</x:v>
      </x:c>
    </x:row>
    <x:row r="207">
      <x:c r="A207" s="21" t="n">
        <x:f>'Data Audit'!A176</x:f>
        <x:v>46077</x:v>
      </x:c>
      <x:c r="B207" s="22" t="n">
        <x:f>'Data Audit'!G176</x:f>
        <x:v>3.65</x:v>
      </x:c>
      <x:c r="C207" s="22" t="str">
        <x:f t="shared" si="10"/>
      </x:c>
      <x:c r="D207" s="22" t="str">
        <x:f t="shared" si="11"/>
      </x:c>
      <x:c r="E207" s="31">
        <x:f t="shared" si="12"/>
        <x:v>0</x:v>
      </x:c>
      <x:c r="F207" s="24">
        <x:f t="shared" si="13"/>
        <x:v>1000</x:v>
      </x:c>
      <x:c r="G207" s="29">
        <x:f t="shared" si="14"/>
        <x:v>0</x:v>
      </x:c>
    </x:row>
    <x:row r="208">
      <x:c r="A208" s="21" t="n">
        <x:f>'Data Audit'!A177</x:f>
        <x:v>46078</x:v>
      </x:c>
      <x:c r="B208" s="22" t="n">
        <x:f>'Data Audit'!G177</x:f>
        <x:v>3.76</x:v>
      </x:c>
      <x:c r="C208" s="22" t="str">
        <x:f t="shared" si="10"/>
      </x:c>
      <x:c r="D208" s="22" t="str">
        <x:f t="shared" si="11"/>
      </x:c>
      <x:c r="E208" s="31">
        <x:f t="shared" si="12"/>
        <x:v>0</x:v>
      </x:c>
      <x:c r="F208" s="24">
        <x:f t="shared" si="13"/>
        <x:v>1000</x:v>
      </x:c>
      <x:c r="G208" s="29">
        <x:f t="shared" si="14"/>
        <x:v>0</x:v>
      </x:c>
    </x:row>
    <x:row r="209">
      <x:c r="A209" s="21" t="n">
        <x:f>'Data Audit'!A178</x:f>
        <x:v>46079</x:v>
      </x:c>
      <x:c r="B209" s="22" t="n">
        <x:f>'Data Audit'!G178</x:f>
        <x:v>3.54</x:v>
      </x:c>
      <x:c r="C209" s="22" t="str">
        <x:f t="shared" si="10"/>
      </x:c>
      <x:c r="D209" s="22" t="str">
        <x:f t="shared" si="11"/>
      </x:c>
      <x:c r="E209" s="31">
        <x:f t="shared" si="12"/>
        <x:v>0</x:v>
      </x:c>
      <x:c r="F209" s="24">
        <x:f t="shared" si="13"/>
        <x:v>1000</x:v>
      </x:c>
      <x:c r="G209" s="29">
        <x:f t="shared" si="14"/>
        <x:v>0</x:v>
      </x:c>
    </x:row>
    <x:row r="210">
      <x:c r="A210" s="21" t="n">
        <x:f>'Data Audit'!A179</x:f>
        <x:v>46080</x:v>
      </x:c>
      <x:c r="B210" s="22" t="n">
        <x:f>'Data Audit'!G179</x:f>
        <x:v>3.58</x:v>
      </x:c>
      <x:c r="C210" s="22" t="str">
        <x:f t="shared" si="10"/>
      </x:c>
      <x:c r="D210" s="22" t="str">
        <x:f t="shared" si="11"/>
      </x:c>
      <x:c r="E210" s="31">
        <x:f t="shared" si="12"/>
        <x:v>0</x:v>
      </x:c>
      <x:c r="F210" s="24">
        <x:f t="shared" si="13"/>
        <x:v>1000</x:v>
      </x:c>
      <x:c r="G210" s="29">
        <x:f t="shared" si="14"/>
        <x:v>0</x:v>
      </x:c>
    </x:row>
    <x:row r="211">
      <x:c r="A211" s="21" t="n">
        <x:f>'Data Audit'!A180</x:f>
        <x:v>46083</x:v>
      </x:c>
      <x:c r="B211" s="22" t="n">
        <x:f>'Data Audit'!G180</x:f>
        <x:v>3.58</x:v>
      </x:c>
      <x:c r="C211" s="22" t="str">
        <x:f t="shared" si="10"/>
      </x:c>
      <x:c r="D211" s="22" t="str">
        <x:f t="shared" si="11"/>
      </x:c>
      <x:c r="E211" s="31">
        <x:f t="shared" si="12"/>
        <x:v>0</x:v>
      </x:c>
      <x:c r="F211" s="24">
        <x:f t="shared" si="13"/>
        <x:v>1000</x:v>
      </x:c>
      <x:c r="G211" s="29">
        <x:f t="shared" si="14"/>
        <x:v>0</x:v>
      </x:c>
    </x:row>
    <x:row r="212">
      <x:c r="A212" s="21" t="n">
        <x:f>'Data Audit'!A181</x:f>
        <x:v>46084</x:v>
      </x:c>
      <x:c r="B212" s="22" t="n">
        <x:f>'Data Audit'!G181</x:f>
        <x:v>3.59</x:v>
      </x:c>
      <x:c r="C212" s="22" t="str">
        <x:f t="shared" si="10"/>
      </x:c>
      <x:c r="D212" s="22" t="str">
        <x:f t="shared" si="11"/>
      </x:c>
      <x:c r="E212" s="31">
        <x:f t="shared" si="12"/>
        <x:v>0</x:v>
      </x:c>
      <x:c r="F212" s="24">
        <x:f t="shared" si="13"/>
        <x:v>1000</x:v>
      </x:c>
      <x:c r="G212" s="29">
        <x:f t="shared" si="14"/>
        <x:v>0</x:v>
      </x:c>
    </x:row>
    <x:row r="213">
      <x:c r="A213" s="21" t="n">
        <x:f>'Data Audit'!A182</x:f>
        <x:v>46085</x:v>
      </x:c>
      <x:c r="B213" s="22" t="n">
        <x:f>'Data Audit'!G182</x:f>
        <x:v>3.42</x:v>
      </x:c>
      <x:c r="C213" s="22" t="str">
        <x:f t="shared" si="10"/>
      </x:c>
      <x:c r="D213" s="22" t="str">
        <x:f t="shared" si="11"/>
      </x:c>
      <x:c r="E213" s="31">
        <x:f t="shared" si="12"/>
        <x:v>0</x:v>
      </x:c>
      <x:c r="F213" s="24">
        <x:f t="shared" si="13"/>
        <x:v>1000</x:v>
      </x:c>
      <x:c r="G213" s="29">
        <x:f t="shared" si="14"/>
        <x:v>0</x:v>
      </x:c>
    </x:row>
    <x:row r="214">
      <x:c r="A214" s="21" t="n">
        <x:f>'Data Audit'!A183</x:f>
        <x:v>46086</x:v>
      </x:c>
      <x:c r="B214" s="22" t="n">
        <x:f>'Data Audit'!G183</x:f>
        <x:v>3.41</x:v>
      </x:c>
      <x:c r="C214" s="22" t="str">
        <x:f t="shared" si="10"/>
      </x:c>
      <x:c r="D214" s="22" t="str">
        <x:f t="shared" si="11"/>
      </x:c>
      <x:c r="E214" s="31">
        <x:f t="shared" si="12"/>
        <x:v>0</x:v>
      </x:c>
      <x:c r="F214" s="24">
        <x:f t="shared" si="13"/>
        <x:v>1000</x:v>
      </x:c>
      <x:c r="G214" s="29">
        <x:f t="shared" si="14"/>
        <x:v>0</x:v>
      </x:c>
    </x:row>
    <x:row r="215">
      <x:c r="A215" s="21" t="n">
        <x:f>'Data Audit'!A184</x:f>
        <x:v>46087</x:v>
      </x:c>
      <x:c r="B215" s="22" t="n">
        <x:f>'Data Audit'!G184</x:f>
        <x:v>3.44</x:v>
      </x:c>
      <x:c r="C215" s="22" t="str">
        <x:f t="shared" si="10"/>
      </x:c>
      <x:c r="D215" s="22" t="str">
        <x:f t="shared" si="11"/>
      </x:c>
      <x:c r="E215" s="31">
        <x:f t="shared" si="12"/>
        <x:v>0</x:v>
      </x:c>
      <x:c r="F215" s="24">
        <x:f t="shared" si="13"/>
        <x:v>1000</x:v>
      </x:c>
      <x:c r="G215" s="29">
        <x:f t="shared" si="14"/>
        <x:v>0</x:v>
      </x:c>
    </x:row>
    <x:row r="216">
      <x:c r="A216" s="21" t="n">
        <x:f>'Data Audit'!A185</x:f>
        <x:v>46090</x:v>
      </x:c>
      <x:c r="B216" s="22" t="n">
        <x:f>'Data Audit'!G185</x:f>
        <x:v>3.31</x:v>
      </x:c>
      <x:c r="C216" s="22" t="str">
        <x:f t="shared" si="10"/>
      </x:c>
      <x:c r="D216" s="22" t="str">
        <x:f t="shared" si="11"/>
      </x:c>
      <x:c r="E216" s="31">
        <x:f t="shared" si="12"/>
        <x:v>0</x:v>
      </x:c>
      <x:c r="F216" s="24">
        <x:f t="shared" si="13"/>
        <x:v>1000</x:v>
      </x:c>
      <x:c r="G216" s="29">
        <x:f t="shared" si="14"/>
        <x:v>0</x:v>
      </x:c>
    </x:row>
    <x:row r="217">
      <x:c r="A217" s="21" t="n">
        <x:f>'Data Audit'!A186</x:f>
        <x:v>46091</x:v>
      </x:c>
      <x:c r="B217" s="22" t="n">
        <x:f>'Data Audit'!G186</x:f>
        <x:v>3.35</x:v>
      </x:c>
      <x:c r="C217" s="22" t="str">
        <x:f t="shared" si="10"/>
      </x:c>
      <x:c r="D217" s="22" t="str">
        <x:f t="shared" si="11"/>
      </x:c>
      <x:c r="E217" s="31">
        <x:f t="shared" si="12"/>
        <x:v>0</x:v>
      </x:c>
      <x:c r="F217" s="24">
        <x:f t="shared" si="13"/>
        <x:v>1000</x:v>
      </x:c>
      <x:c r="G217" s="29">
        <x:f t="shared" si="14"/>
        <x:v>0</x:v>
      </x:c>
    </x:row>
    <x:row r="218">
      <x:c r="A218" s="21" t="n">
        <x:f>'Data Audit'!A187</x:f>
        <x:v>46092</x:v>
      </x:c>
      <x:c r="B218" s="22" t="n">
        <x:f>'Data Audit'!G187</x:f>
        <x:v>3.39</x:v>
      </x:c>
      <x:c r="C218" s="22" t="str">
        <x:f t="shared" si="10"/>
      </x:c>
      <x:c r="D218" s="22" t="str">
        <x:f t="shared" si="11"/>
      </x:c>
      <x:c r="E218" s="31">
        <x:f t="shared" si="12"/>
        <x:v>0</x:v>
      </x:c>
      <x:c r="F218" s="24">
        <x:f t="shared" si="13"/>
        <x:v>1000</x:v>
      </x:c>
      <x:c r="G218" s="29">
        <x:f t="shared" si="14"/>
        <x:v>0</x:v>
      </x:c>
    </x:row>
    <x:row r="219">
      <x:c r="A219" s="21" t="n">
        <x:f>'Data Audit'!A188</x:f>
        <x:v>46093</x:v>
      </x:c>
      <x:c r="B219" s="22" t="n">
        <x:f>'Data Audit'!G188</x:f>
        <x:v>3.19</x:v>
      </x:c>
      <x:c r="C219" s="22">
        <x:f t="shared" si="10"/>
        <x:v>3.19</x:v>
      </x:c>
      <x:c r="D219" s="22" t="str">
        <x:f t="shared" si="11"/>
      </x:c>
      <x:c r="E219" s="31">
        <x:f t="shared" si="12"/>
        <x:v>1</x:v>
      </x:c>
      <x:c r="F219" s="24">
        <x:f t="shared" si="13"/>
        <x:v>1000</x:v>
      </x:c>
      <x:c r="G219" s="29">
        <x:f t="shared" si="14"/>
        <x:v>0</x:v>
      </x:c>
    </x:row>
    <x:row r="220">
      <x:c r="A220" s="21" t="n">
        <x:f>'Data Audit'!A189</x:f>
        <x:v>46094</x:v>
      </x:c>
      <x:c r="B220" s="22" t="n">
        <x:f>'Data Audit'!G189</x:f>
        <x:v>3.27</x:v>
      </x:c>
      <x:c r="C220" s="22" t="str">
        <x:f t="shared" si="10"/>
      </x:c>
      <x:c r="D220" s="22" t="str">
        <x:f t="shared" si="11"/>
      </x:c>
      <x:c r="E220" s="31">
        <x:f t="shared" si="12"/>
        <x:v>1</x:v>
      </x:c>
      <x:c r="F220" s="24">
        <x:f t="shared" si="13"/>
        <x:v>1025.04</x:v>
      </x:c>
      <x:c r="G220" s="29">
        <x:f t="shared" si="14"/>
        <x:v>2.5039999999999951E-2</x:v>
      </x:c>
    </x:row>
    <x:row r="221">
      <x:c r="A221" s="21" t="n">
        <x:f>'Data Audit'!A190</x:f>
        <x:v>46097</x:v>
      </x:c>
      <x:c r="B221" s="22" t="n">
        <x:f>'Data Audit'!G190</x:f>
        <x:v>3.27</x:v>
      </x:c>
      <x:c r="C221" s="22" t="str">
        <x:f t="shared" si="10"/>
      </x:c>
      <x:c r="D221" s="22" t="str">
        <x:f t="shared" si="11"/>
      </x:c>
      <x:c r="E221" s="31">
        <x:f t="shared" si="12"/>
        <x:v>1</x:v>
      </x:c>
      <x:c r="F221" s="24">
        <x:f t="shared" si="13"/>
        <x:v>1025.04</x:v>
      </x:c>
      <x:c r="G221" s="29">
        <x:f t="shared" si="14"/>
        <x:v>2.5039999999999951E-2</x:v>
      </x:c>
    </x:row>
    <x:row r="222">
      <x:c r="A222" s="21" t="n">
        <x:f>'Data Audit'!A191</x:f>
        <x:v>46098</x:v>
      </x:c>
      <x:c r="B222" s="22" t="n">
        <x:f>'Data Audit'!G191</x:f>
        <x:v>3.28</x:v>
      </x:c>
      <x:c r="C222" s="22" t="str">
        <x:f t="shared" si="10"/>
      </x:c>
      <x:c r="D222" s="22" t="str">
        <x:f t="shared" si="11"/>
      </x:c>
      <x:c r="E222" s="31">
        <x:f t="shared" si="12"/>
        <x:v>1</x:v>
      </x:c>
      <x:c r="F222" s="24">
        <x:f t="shared" si="13"/>
        <x:v>1028.1699999999998</x:v>
      </x:c>
      <x:c r="G222" s="29">
        <x:f t="shared" si="14"/>
        <x:v>2.8169999999999806E-2</x:v>
      </x:c>
    </x:row>
    <x:row r="223">
      <x:c r="A223" s="21" t="n">
        <x:f>'Data Audit'!A192</x:f>
        <x:v>46099</x:v>
      </x:c>
      <x:c r="B223" s="22" t="n">
        <x:f>'Data Audit'!G192</x:f>
        <x:v>3.39</x:v>
      </x:c>
      <x:c r="C223" s="22" t="str">
        <x:f t="shared" si="10"/>
      </x:c>
      <x:c r="D223" s="22" t="str">
        <x:f t="shared" si="11"/>
      </x:c>
      <x:c r="E223" s="31">
        <x:f t="shared" si="12"/>
        <x:v>1</x:v>
      </x:c>
      <x:c r="F223" s="24">
        <x:f t="shared" si="13"/>
        <x:v>1062.5999999999999</x:v>
      </x:c>
      <x:c r="G223" s="29">
        <x:f t="shared" si="14"/>
        <x:v>6.2599999999999989E-2</x:v>
      </x:c>
    </x:row>
    <x:row r="224">
      <x:c r="A224" s="21" t="n">
        <x:f>'Data Audit'!A193</x:f>
        <x:v>46100</x:v>
      </x:c>
      <x:c r="B224" s="22" t="n">
        <x:f>'Data Audit'!G193</x:f>
        <x:v>3.31</x:v>
      </x:c>
      <x:c r="C224" s="22" t="str">
        <x:f t="shared" si="10"/>
      </x:c>
      <x:c r="D224" s="22" t="str">
        <x:f t="shared" si="11"/>
      </x:c>
      <x:c r="E224" s="31">
        <x:f t="shared" si="12"/>
        <x:v>1</x:v>
      </x:c>
      <x:c r="F224" s="24">
        <x:f t="shared" si="13"/>
        <x:v>1037.56</x:v>
      </x:c>
      <x:c r="G224" s="29">
        <x:f t="shared" si="14"/>
        <x:v>3.7560000000000038E-2</x:v>
      </x:c>
    </x:row>
    <x:row r="225">
      <x:c r="A225" s="21" t="n">
        <x:f>'Data Audit'!A194</x:f>
        <x:v>46101</x:v>
      </x:c>
      <x:c r="B225" s="22" t="n">
        <x:f>'Data Audit'!G194</x:f>
        <x:v>3.26</x:v>
      </x:c>
      <x:c r="C225" s="22" t="str">
        <x:f t="shared" si="10"/>
      </x:c>
      <x:c r="D225" s="22" t="str">
        <x:f t="shared" si="11"/>
      </x:c>
      <x:c r="E225" s="31">
        <x:f t="shared" si="12"/>
        <x:v>1</x:v>
      </x:c>
      <x:c r="F225" s="24">
        <x:f t="shared" si="13"/>
        <x:v>1021.9099999999999</x:v>
      </x:c>
      <x:c r="G225" s="29">
        <x:f t="shared" si="14"/>
        <x:v>2.1909999999999874E-2</x:v>
      </x:c>
    </x:row>
    <x:row r="226">
      <x:c r="A226" s="21" t="n">
        <x:f>'Data Audit'!A195</x:f>
        <x:v>46104</x:v>
      </x:c>
      <x:c r="B226" s="22" t="n">
        <x:f>'Data Audit'!G195</x:f>
        <x:v>3.24</x:v>
      </x:c>
      <x:c r="C226" s="22" t="str">
        <x:f t="shared" si="10"/>
      </x:c>
      <x:c r="D226" s="22" t="str">
        <x:f t="shared" si="11"/>
      </x:c>
      <x:c r="E226" s="31">
        <x:f t="shared" si="12"/>
        <x:v>1</x:v>
      </x:c>
      <x:c r="F226" s="24">
        <x:f t="shared" si="13"/>
        <x:v>1015.6500000000001</x:v>
      </x:c>
      <x:c r="G226" s="29">
        <x:f t="shared" si="14"/>
        <x:v>1.5650000000000164E-2</x:v>
      </x:c>
    </x:row>
    <x:row r="227">
      <x:c r="A227" s="21" t="n">
        <x:f>'Data Audit'!A196</x:f>
        <x:v>46105</x:v>
      </x:c>
      <x:c r="B227" s="22" t="n">
        <x:f>'Data Audit'!G196</x:f>
        <x:v>3.2</x:v>
      </x:c>
      <x:c r="C227" s="22" t="str">
        <x:f t="shared" si="10"/>
      </x:c>
      <x:c r="D227" s="22" t="str">
        <x:f t="shared" si="11"/>
      </x:c>
      <x:c r="E227" s="31">
        <x:f t="shared" si="12"/>
        <x:v>1</x:v>
      </x:c>
      <x:c r="F227" s="24">
        <x:f t="shared" si="13"/>
        <x:v>1003.13</x:v>
      </x:c>
      <x:c r="G227" s="29">
        <x:f t="shared" si="14"/>
        <x:v>3.1300000000000772E-3</x:v>
      </x:c>
    </x:row>
    <x:row r="228">
      <x:c r="A228" s="21" t="n">
        <x:f>'Data Audit'!A197</x:f>
        <x:v>46106</x:v>
      </x:c>
      <x:c r="B228" s="22" t="n">
        <x:f>'Data Audit'!G197</x:f>
        <x:v>3.24</x:v>
      </x:c>
      <x:c r="C228" s="22" t="str">
        <x:f t="shared" si="10"/>
      </x:c>
      <x:c r="D228" s="22" t="str">
        <x:f t="shared" si="11"/>
      </x:c>
      <x:c r="E228" s="31">
        <x:f t="shared" si="12"/>
        <x:v>1</x:v>
      </x:c>
      <x:c r="F228" s="24">
        <x:f t="shared" si="13"/>
        <x:v>1015.6500000000001</x:v>
      </x:c>
      <x:c r="G228" s="29">
        <x:f t="shared" si="14"/>
        <x:v>1.5650000000000164E-2</x:v>
      </x:c>
    </x:row>
    <x:row r="229">
      <x:c r="A229" s="21" t="n">
        <x:f>'Data Audit'!A198</x:f>
        <x:v>46107</x:v>
      </x:c>
      <x:c r="B229" s="22" t="n">
        <x:f>'Data Audit'!G198</x:f>
        <x:v>3.19</x:v>
      </x:c>
      <x:c r="C229" s="22" t="str">
        <x:f t="shared" si="10"/>
      </x:c>
      <x:c r="D229" s="22" t="str">
        <x:f t="shared" si="11"/>
      </x:c>
      <x:c r="E229" s="31">
        <x:f t="shared" si="12"/>
        <x:v>1</x:v>
      </x:c>
      <x:c r="F229" s="24">
        <x:f t="shared" si="13"/>
        <x:v>1000</x:v>
      </x:c>
      <x:c r="G229" s="29">
        <x:f t="shared" si="14"/>
        <x:v>0</x:v>
      </x:c>
    </x:row>
    <x:row r="230">
      <x:c r="A230" s="21" t="n">
        <x:f>'Data Audit'!A199</x:f>
        <x:v>46108</x:v>
      </x:c>
      <x:c r="B230" s="22" t="n">
        <x:f>'Data Audit'!G199</x:f>
        <x:v>3.24</x:v>
      </x:c>
      <x:c r="C230" s="22" t="str">
        <x:f t="shared" si="10"/>
      </x:c>
      <x:c r="D230" s="22" t="str">
        <x:f t="shared" si="11"/>
      </x:c>
      <x:c r="E230" s="31">
        <x:f t="shared" si="12"/>
        <x:v>1</x:v>
      </x:c>
      <x:c r="F230" s="24">
        <x:f t="shared" si="13"/>
        <x:v>1015.6500000000001</x:v>
      </x:c>
      <x:c r="G230" s="29">
        <x:f t="shared" si="14"/>
        <x:v>1.5650000000000164E-2</x:v>
      </x:c>
    </x:row>
    <x:row r="231">
      <x:c r="A231" s="21" t="n">
        <x:f>'Data Audit'!A200</x:f>
        <x:v>46111</x:v>
      </x:c>
      <x:c r="B231" s="22" t="n">
        <x:f>'Data Audit'!G200</x:f>
        <x:v>3.21</x:v>
      </x:c>
      <x:c r="C231" s="22" t="str">
        <x:f t="shared" si="10"/>
      </x:c>
      <x:c r="D231" s="22" t="str">
        <x:f t="shared" si="11"/>
      </x:c>
      <x:c r="E231" s="31">
        <x:f t="shared" si="12"/>
        <x:v>1</x:v>
      </x:c>
      <x:c r="F231" s="24">
        <x:f t="shared" si="13"/>
        <x:v>1006.26</x:v>
      </x:c>
      <x:c r="G231" s="29">
        <x:f t="shared" si="14"/>
        <x:v>6.2599999999999323E-3</x:v>
      </x:c>
    </x:row>
    <x:row r="232">
      <x:c r="A232" s="21" t="n">
        <x:f>'Data Audit'!A201</x:f>
        <x:v>46112</x:v>
      </x:c>
      <x:c r="B232" s="22" t="n">
        <x:f>'Data Audit'!G201</x:f>
        <x:v>3.26</x:v>
      </x:c>
      <x:c r="C232" s="22" t="str">
        <x:f t="shared" si="10"/>
      </x:c>
      <x:c r="D232" s="22" t="str">
        <x:f t="shared" si="11"/>
      </x:c>
      <x:c r="E232" s="31">
        <x:f t="shared" si="12"/>
        <x:v>1</x:v>
      </x:c>
      <x:c r="F232" s="24">
        <x:f t="shared" si="13"/>
        <x:v>1021.9099999999999</x:v>
      </x:c>
      <x:c r="G232" s="29">
        <x:f t="shared" si="14"/>
        <x:v>2.1909999999999874E-2</x:v>
      </x:c>
    </x:row>
    <x:row r="233">
      <x:c r="A233" s="21" t="n">
        <x:f>'Data Audit'!A202</x:f>
        <x:v>46113</x:v>
      </x:c>
      <x:c r="B233" s="22" t="n">
        <x:f>'Data Audit'!G202</x:f>
        <x:v>3.38</x:v>
      </x:c>
      <x:c r="C233" s="22" t="str">
        <x:f t="shared" ref="C233:C294" si="15">IF(A233=$A$5,B233,"")</x:f>
      </x:c>
      <x:c r="D233" s="22" t="str">
        <x:f t="shared" ref="D233:D294" si="16">IF(A233=$D$5,B233,"")</x:f>
      </x:c>
      <x:c r="E233" s="31" t="n">
        <x:f t="shared" ref="E233:E294" si="17">IF(AND(A233&gt;=$A$5,A233&lt;=$D$5),1,0)</x:f>
        <x:v>1</x:v>
      </x:c>
      <x:c r="F233" s="24" t="n">
        <x:f t="shared" ref="F233:F294" si="18">IF(A233&lt;$A$5,1000,IF(A233&lt;=$D$5,(1000-$G$5*3.19)+$G$5*B233,$J$5))</x:f>
        <x:v>1059.47</x:v>
      </x:c>
      <x:c r="G233" s="29" t="n">
        <x:f t="shared" ref="G233:G294" si="19">F233/1000-1</x:f>
        <x:v>0.059470000000000134</x:v>
      </x:c>
    </x:row>
    <x:row r="234">
      <x:c r="A234" s="21" t="n">
        <x:f>'Data Audit'!A203</x:f>
        <x:v>46114</x:v>
      </x:c>
      <x:c r="B234" s="22" t="n">
        <x:f>'Data Audit'!G203</x:f>
        <x:v>3.29</x:v>
      </x:c>
      <x:c r="C234" s="22" t="str">
        <x:f t="shared" si="15"/>
      </x:c>
      <x:c r="D234" s="22" t="str">
        <x:f t="shared" si="16"/>
      </x:c>
      <x:c r="E234" s="31">
        <x:f t="shared" si="17"/>
        <x:v>1</x:v>
      </x:c>
      <x:c r="F234" s="24">
        <x:f t="shared" si="18"/>
        <x:v>1031.3</x:v>
      </x:c>
      <x:c r="G234" s="29">
        <x:f t="shared" si="19"/>
        <x:v>3.1299999999999883E-2</x:v>
      </x:c>
    </x:row>
    <x:row r="235">
      <x:c r="A235" s="21" t="n">
        <x:f>'Data Audit'!A204</x:f>
        <x:v>46119</x:v>
      </x:c>
      <x:c r="B235" s="22" t="n">
        <x:f>'Data Audit'!G204</x:f>
        <x:v>3.35</x:v>
      </x:c>
      <x:c r="C235" s="22" t="str">
        <x:f t="shared" si="15"/>
      </x:c>
      <x:c r="D235" s="22" t="str">
        <x:f t="shared" si="16"/>
      </x:c>
      <x:c r="E235" s="31">
        <x:f t="shared" si="17"/>
        <x:v>1</x:v>
      </x:c>
      <x:c r="F235" s="24">
        <x:f t="shared" si="18"/>
        <x:v>1050.08</x:v>
      </x:c>
      <x:c r="G235" s="29">
        <x:f t="shared" si="19"/>
        <x:v>5.0079999999999902E-2</x:v>
      </x:c>
    </x:row>
    <x:row r="236">
      <x:c r="A236" s="21" t="n">
        <x:f>'Data Audit'!A205</x:f>
        <x:v>46120</x:v>
      </x:c>
      <x:c r="B236" s="22" t="n">
        <x:f>'Data Audit'!G205</x:f>
        <x:v>3.46</x:v>
      </x:c>
      <x:c r="C236" s="22" t="str">
        <x:f t="shared" si="15"/>
      </x:c>
      <x:c r="D236" s="22" t="str">
        <x:f t="shared" si="16"/>
      </x:c>
      <x:c r="E236" s="31">
        <x:f t="shared" si="17"/>
        <x:v>1</x:v>
      </x:c>
      <x:c r="F236" s="24">
        <x:f t="shared" si="18"/>
        <x:v>1084.51</x:v>
      </x:c>
      <x:c r="G236" s="29">
        <x:f t="shared" si="19"/>
        <x:v>8.4510000000000085E-2</x:v>
      </x:c>
    </x:row>
    <x:row r="237">
      <x:c r="A237" s="21" t="n">
        <x:f>'Data Audit'!A206</x:f>
        <x:v>46121</x:v>
      </x:c>
      <x:c r="B237" s="22" t="n">
        <x:f>'Data Audit'!G206</x:f>
        <x:v>3.4</x:v>
      </x:c>
      <x:c r="C237" s="22" t="str">
        <x:f t="shared" si="15"/>
      </x:c>
      <x:c r="D237" s="22" t="str">
        <x:f t="shared" si="16"/>
      </x:c>
      <x:c r="E237" s="31">
        <x:f t="shared" si="17"/>
        <x:v>1</x:v>
      </x:c>
      <x:c r="F237" s="24">
        <x:f t="shared" si="18"/>
        <x:v>1065.73</x:v>
      </x:c>
      <x:c r="G237" s="29">
        <x:f t="shared" si="19"/>
        <x:v>6.5730000000000066E-2</x:v>
      </x:c>
    </x:row>
    <x:row r="238">
      <x:c r="A238" s="21" t="n">
        <x:f>'Data Audit'!A207</x:f>
        <x:v>46122</x:v>
      </x:c>
      <x:c r="B238" s="22" t="n">
        <x:f>'Data Audit'!G207</x:f>
        <x:v>3.46</x:v>
      </x:c>
      <x:c r="C238" s="22" t="str">
        <x:f t="shared" si="15"/>
      </x:c>
      <x:c r="D238" s="22" t="str">
        <x:f t="shared" si="16"/>
      </x:c>
      <x:c r="E238" s="31">
        <x:f t="shared" si="17"/>
        <x:v>1</x:v>
      </x:c>
      <x:c r="F238" s="24">
        <x:f t="shared" si="18"/>
        <x:v>1084.51</x:v>
      </x:c>
      <x:c r="G238" s="29">
        <x:f t="shared" si="19"/>
        <x:v>8.4510000000000085E-2</x:v>
      </x:c>
    </x:row>
    <x:row r="239">
      <x:c r="A239" s="21" t="n">
        <x:f>'Data Audit'!A208</x:f>
        <x:v>46125</x:v>
      </x:c>
      <x:c r="B239" s="22" t="n">
        <x:f>'Data Audit'!G208</x:f>
        <x:v>3.42</x:v>
      </x:c>
      <x:c r="C239" s="22" t="str">
        <x:f t="shared" si="15"/>
      </x:c>
      <x:c r="D239" s="22" t="str">
        <x:f t="shared" si="16"/>
      </x:c>
      <x:c r="E239" s="31">
        <x:f t="shared" si="17"/>
        <x:v>1</x:v>
      </x:c>
      <x:c r="F239" s="24">
        <x:f t="shared" si="18"/>
        <x:v>1071.99</x:v>
      </x:c>
      <x:c r="G239" s="29">
        <x:f t="shared" si="19"/>
        <x:v>7.1989999999999998E-2</x:v>
      </x:c>
    </x:row>
    <x:row r="240">
      <x:c r="A240" s="21" t="n">
        <x:f>'Data Audit'!A209</x:f>
        <x:v>46126</x:v>
      </x:c>
      <x:c r="B240" s="22" t="n">
        <x:f>'Data Audit'!G209</x:f>
        <x:v>3.42</x:v>
      </x:c>
      <x:c r="C240" s="22" t="str">
        <x:f t="shared" si="15"/>
      </x:c>
      <x:c r="D240" s="22" t="str">
        <x:f t="shared" si="16"/>
      </x:c>
      <x:c r="E240" s="31">
        <x:f t="shared" si="17"/>
        <x:v>1</x:v>
      </x:c>
      <x:c r="F240" s="24">
        <x:f t="shared" si="18"/>
        <x:v>1071.99</x:v>
      </x:c>
      <x:c r="G240" s="29">
        <x:f t="shared" si="19"/>
        <x:v>7.1989999999999998E-2</x:v>
      </x:c>
    </x:row>
    <x:row r="241">
      <x:c r="A241" s="21" t="n">
        <x:f>'Data Audit'!A210</x:f>
        <x:v>46127</x:v>
      </x:c>
      <x:c r="B241" s="22" t="n">
        <x:f>'Data Audit'!G210</x:f>
        <x:v>3.42</x:v>
      </x:c>
      <x:c r="C241" s="22" t="str">
        <x:f t="shared" si="15"/>
      </x:c>
      <x:c r="D241" s="22" t="str">
        <x:f t="shared" si="16"/>
      </x:c>
      <x:c r="E241" s="31">
        <x:f t="shared" si="17"/>
        <x:v>1</x:v>
      </x:c>
      <x:c r="F241" s="24">
        <x:f t="shared" si="18"/>
        <x:v>1071.99</x:v>
      </x:c>
      <x:c r="G241" s="29">
        <x:f t="shared" si="19"/>
        <x:v>7.1989999999999998E-2</x:v>
      </x:c>
    </x:row>
    <x:row r="242">
      <x:c r="A242" s="21" t="n">
        <x:f>'Data Audit'!A211</x:f>
        <x:v>46128</x:v>
      </x:c>
      <x:c r="B242" s="22" t="n">
        <x:f>'Data Audit'!G211</x:f>
        <x:v>3.5</x:v>
      </x:c>
      <x:c r="C242" s="22" t="str">
        <x:f t="shared" si="15"/>
      </x:c>
      <x:c r="D242" s="22" t="str">
        <x:f t="shared" si="16"/>
      </x:c>
      <x:c r="E242" s="31">
        <x:f t="shared" si="17"/>
        <x:v>1</x:v>
      </x:c>
      <x:c r="F242" s="24">
        <x:f t="shared" si="18"/>
        <x:v>1097.03</x:v>
      </x:c>
      <x:c r="G242" s="29">
        <x:f t="shared" si="19"/>
        <x:v>9.702999999999995E-2</x:v>
      </x:c>
    </x:row>
    <x:row r="243">
      <x:c r="A243" s="21" t="n">
        <x:f>'Data Audit'!A212</x:f>
        <x:v>46129</x:v>
      </x:c>
      <x:c r="B243" s="22" t="n">
        <x:f>'Data Audit'!G212</x:f>
        <x:v>3.49</x:v>
      </x:c>
      <x:c r="C243" s="22" t="str">
        <x:f t="shared" si="15"/>
      </x:c>
      <x:c r="D243" s="22" t="str">
        <x:f t="shared" si="16"/>
      </x:c>
      <x:c r="E243" s="31">
        <x:f t="shared" si="17"/>
        <x:v>1</x:v>
      </x:c>
      <x:c r="F243" s="24">
        <x:f t="shared" si="18"/>
        <x:v>1093.9000000000001</x:v>
      </x:c>
      <x:c r="G243" s="29">
        <x:f t="shared" si="19"/>
        <x:v>9.3900000000000095E-2</x:v>
      </x:c>
    </x:row>
    <x:row r="244">
      <x:c r="A244" s="21" t="n">
        <x:f>'Data Audit'!A213</x:f>
        <x:v>46132</x:v>
      </x:c>
      <x:c r="B244" s="22" t="n">
        <x:f>'Data Audit'!G213</x:f>
        <x:v>3.48</x:v>
      </x:c>
      <x:c r="C244" s="22" t="str">
        <x:f t="shared" si="15"/>
      </x:c>
      <x:c r="D244" s="22" t="str">
        <x:f t="shared" si="16"/>
      </x:c>
      <x:c r="E244" s="31">
        <x:f t="shared" si="17"/>
        <x:v>1</x:v>
      </x:c>
      <x:c r="F244" s="24">
        <x:f t="shared" si="18"/>
        <x:v>1090.77</x:v>
      </x:c>
      <x:c r="G244" s="29">
        <x:f t="shared" si="19"/>
        <x:v>9.0770000000000017E-2</x:v>
      </x:c>
    </x:row>
    <x:row r="245">
      <x:c r="A245" s="21" t="n">
        <x:f>'Data Audit'!A214</x:f>
        <x:v>46133</x:v>
      </x:c>
      <x:c r="B245" s="22" t="n">
        <x:f>'Data Audit'!G214</x:f>
        <x:v>3.51</x:v>
      </x:c>
      <x:c r="C245" s="22" t="str">
        <x:f t="shared" si="15"/>
      </x:c>
      <x:c r="D245" s="22" t="str">
        <x:f t="shared" si="16"/>
      </x:c>
      <x:c r="E245" s="31">
        <x:f t="shared" si="17"/>
        <x:v>1</x:v>
      </x:c>
      <x:c r="F245" s="24">
        <x:f t="shared" si="18"/>
        <x:v>1100.1599999999999</x:v>
      </x:c>
      <x:c r="G245" s="29">
        <x:f t="shared" si="19"/>
        <x:v>0.1001599999999998</x:v>
      </x:c>
    </x:row>
    <x:row r="246">
      <x:c r="A246" s="21" t="n">
        <x:f>'Data Audit'!A215</x:f>
        <x:v>46134</x:v>
      </x:c>
      <x:c r="B246" s="22" t="n">
        <x:f>'Data Audit'!G215</x:f>
        <x:v>3.49</x:v>
      </x:c>
      <x:c r="C246" s="22" t="str">
        <x:f t="shared" si="15"/>
      </x:c>
      <x:c r="D246" s="22" t="str">
        <x:f t="shared" si="16"/>
      </x:c>
      <x:c r="E246" s="31">
        <x:f t="shared" si="17"/>
        <x:v>1</x:v>
      </x:c>
      <x:c r="F246" s="24">
        <x:f t="shared" si="18"/>
        <x:v>1093.9000000000001</x:v>
      </x:c>
      <x:c r="G246" s="29">
        <x:f t="shared" si="19"/>
        <x:v>9.3900000000000095E-2</x:v>
      </x:c>
    </x:row>
    <x:row r="247">
      <x:c r="A247" s="21" t="n">
        <x:f>'Data Audit'!A216</x:f>
        <x:v>46135</x:v>
      </x:c>
      <x:c r="B247" s="22" t="n">
        <x:f>'Data Audit'!G216</x:f>
        <x:v>3.51</x:v>
      </x:c>
      <x:c r="C247" s="22" t="str">
        <x:f t="shared" si="15"/>
      </x:c>
      <x:c r="D247" s="22" t="str">
        <x:f t="shared" si="16"/>
      </x:c>
      <x:c r="E247" s="31">
        <x:f t="shared" si="17"/>
        <x:v>1</x:v>
      </x:c>
      <x:c r="F247" s="24">
        <x:f t="shared" si="18"/>
        <x:v>1100.1599999999999</x:v>
      </x:c>
      <x:c r="G247" s="29">
        <x:f t="shared" si="19"/>
        <x:v>0.1001599999999998</x:v>
      </x:c>
    </x:row>
    <x:row r="248">
      <x:c r="A248" s="21" t="n">
        <x:f>'Data Audit'!A217</x:f>
        <x:v>46136</x:v>
      </x:c>
      <x:c r="B248" s="22" t="n">
        <x:f>'Data Audit'!G217</x:f>
        <x:v>3.56</x:v>
      </x:c>
      <x:c r="C248" s="22" t="str">
        <x:f t="shared" si="15"/>
      </x:c>
      <x:c r="D248" s="22" t="str">
        <x:f t="shared" si="16"/>
      </x:c>
      <x:c r="E248" s="31">
        <x:f t="shared" si="17"/>
        <x:v>1</x:v>
      </x:c>
      <x:c r="F248" s="24">
        <x:f t="shared" si="18"/>
        <x:v>1115.81</x:v>
      </x:c>
      <x:c r="G248" s="29">
        <x:f t="shared" si="19"/>
        <x:v>0.11580999999999997</x:v>
      </x:c>
    </x:row>
    <x:row r="249">
      <x:c r="A249" s="21" t="n">
        <x:f>'Data Audit'!A218</x:f>
        <x:v>46139</x:v>
      </x:c>
      <x:c r="B249" s="22" t="n">
        <x:f>'Data Audit'!G218</x:f>
        <x:v>3.59</x:v>
      </x:c>
      <x:c r="C249" s="22" t="str">
        <x:f t="shared" si="15"/>
      </x:c>
      <x:c r="D249" s="22" t="str">
        <x:f t="shared" si="16"/>
      </x:c>
      <x:c r="E249" s="31">
        <x:f t="shared" si="17"/>
        <x:v>1</x:v>
      </x:c>
      <x:c r="F249" s="24">
        <x:f t="shared" si="18"/>
        <x:v>1125.1999999999998</x:v>
      </x:c>
      <x:c r="G249" s="29">
        <x:f t="shared" si="19"/>
        <x:v>0.12519999999999976</x:v>
      </x:c>
    </x:row>
    <x:row r="250">
      <x:c r="A250" s="21" t="n">
        <x:f>'Data Audit'!A219</x:f>
        <x:v>46140</x:v>
      </x:c>
      <x:c r="B250" s="22" t="n">
        <x:f>'Data Audit'!G219</x:f>
        <x:v>3.56</x:v>
      </x:c>
      <x:c r="C250" s="22" t="str">
        <x:f t="shared" si="15"/>
      </x:c>
      <x:c r="D250" s="22" t="str">
        <x:f t="shared" si="16"/>
      </x:c>
      <x:c r="E250" s="31">
        <x:f t="shared" si="17"/>
        <x:v>1</x:v>
      </x:c>
      <x:c r="F250" s="24">
        <x:f t="shared" si="18"/>
        <x:v>1115.81</x:v>
      </x:c>
      <x:c r="G250" s="29">
        <x:f t="shared" si="19"/>
        <x:v>0.11580999999999997</x:v>
      </x:c>
    </x:row>
    <x:row r="251">
      <x:c r="A251" s="21" t="n">
        <x:f>'Data Audit'!A220</x:f>
        <x:v>46141</x:v>
      </x:c>
      <x:c r="B251" s="22" t="n">
        <x:f>'Data Audit'!G220</x:f>
        <x:v>3.61</x:v>
      </x:c>
      <x:c r="C251" s="22" t="str">
        <x:f t="shared" si="15"/>
      </x:c>
      <x:c r="D251" s="22" t="str">
        <x:f t="shared" si="16"/>
      </x:c>
      <x:c r="E251" s="31">
        <x:f t="shared" si="17"/>
        <x:v>1</x:v>
      </x:c>
      <x:c r="F251" s="24">
        <x:f t="shared" si="18"/>
        <x:v>1131.46</x:v>
      </x:c>
      <x:c r="G251" s="29">
        <x:f t="shared" si="19"/>
        <x:v>0.13146000000000013</x:v>
      </x:c>
    </x:row>
    <x:row r="252">
      <x:c r="A252" s="21" t="n">
        <x:f>'Data Audit'!A221</x:f>
        <x:v>46142</x:v>
      </x:c>
      <x:c r="B252" s="22" t="n">
        <x:f>'Data Audit'!G221</x:f>
        <x:v>3.63</x:v>
      </x:c>
      <x:c r="C252" s="22" t="str">
        <x:f t="shared" si="15"/>
      </x:c>
      <x:c r="D252" s="22" t="str">
        <x:f t="shared" si="16"/>
      </x:c>
      <x:c r="E252" s="31">
        <x:f t="shared" si="17"/>
        <x:v>1</x:v>
      </x:c>
      <x:c r="F252" s="24">
        <x:f t="shared" si="18"/>
        <x:v>1137.72</x:v>
      </x:c>
      <x:c r="G252" s="29">
        <x:f t="shared" si="19"/>
        <x:v>0.13772000000000006</x:v>
      </x:c>
    </x:row>
    <x:row r="253">
      <x:c r="A253" s="21" t="n">
        <x:f>'Data Audit'!A222</x:f>
        <x:v>46143</x:v>
      </x:c>
      <x:c r="B253" s="22" t="n">
        <x:f>'Data Audit'!G222</x:f>
        <x:v>3.73</x:v>
      </x:c>
      <x:c r="C253" s="22" t="str">
        <x:f t="shared" si="15"/>
      </x:c>
      <x:c r="D253" s="22" t="str">
        <x:f t="shared" si="16"/>
      </x:c>
      <x:c r="E253" s="31">
        <x:f t="shared" si="17"/>
        <x:v>1</x:v>
      </x:c>
      <x:c r="F253" s="24">
        <x:f t="shared" si="18"/>
        <x:v>1169.02</x:v>
      </x:c>
      <x:c r="G253" s="29">
        <x:f t="shared" si="19"/>
        <x:v>0.16901999999999995</x:v>
      </x:c>
    </x:row>
    <x:row r="254">
      <x:c r="A254" s="21" t="n">
        <x:f>'Data Audit'!A223</x:f>
        <x:v>46146</x:v>
      </x:c>
      <x:c r="B254" s="22" t="n">
        <x:f>'Data Audit'!G223</x:f>
        <x:v>3.68</x:v>
      </x:c>
      <x:c r="C254" s="22" t="str">
        <x:f t="shared" si="15"/>
      </x:c>
      <x:c r="D254" s="22" t="str">
        <x:f t="shared" si="16"/>
      </x:c>
      <x:c r="E254" s="31">
        <x:f t="shared" si="17"/>
        <x:v>1</x:v>
      </x:c>
      <x:c r="F254" s="24">
        <x:f t="shared" si="18"/>
        <x:v>1153.3700000000001</x:v>
      </x:c>
      <x:c r="G254" s="29">
        <x:f t="shared" si="19"/>
        <x:v>0.15337000000000023</x:v>
      </x:c>
    </x:row>
    <x:row r="255">
      <x:c r="A255" s="21" t="n">
        <x:f>'Data Audit'!A224</x:f>
        <x:v>46147</x:v>
      </x:c>
      <x:c r="B255" s="22" t="n">
        <x:f>'Data Audit'!G224</x:f>
        <x:v>3.73</x:v>
      </x:c>
      <x:c r="C255" s="22" t="str">
        <x:f t="shared" si="15"/>
      </x:c>
      <x:c r="D255" s="22" t="str">
        <x:f t="shared" si="16"/>
      </x:c>
      <x:c r="E255" s="31">
        <x:f t="shared" si="17"/>
        <x:v>1</x:v>
      </x:c>
      <x:c r="F255" s="24">
        <x:f t="shared" si="18"/>
        <x:v>1169.02</x:v>
      </x:c>
      <x:c r="G255" s="29">
        <x:f t="shared" si="19"/>
        <x:v>0.16901999999999995</x:v>
      </x:c>
    </x:row>
    <x:row r="256">
      <x:c r="A256" s="21" t="n">
        <x:f>'Data Audit'!A225</x:f>
        <x:v>46148</x:v>
      </x:c>
      <x:c r="B256" s="22" t="n">
        <x:f>'Data Audit'!G225</x:f>
        <x:v>3.83</x:v>
      </x:c>
      <x:c r="C256" s="22" t="str">
        <x:f t="shared" si="15"/>
      </x:c>
      <x:c r="D256" s="22" t="str">
        <x:f t="shared" si="16"/>
      </x:c>
      <x:c r="E256" s="31">
        <x:f t="shared" si="17"/>
        <x:v>1</x:v>
      </x:c>
      <x:c r="F256" s="24">
        <x:f t="shared" si="18"/>
        <x:v>1200.32</x:v>
      </x:c>
      <x:c r="G256" s="29">
        <x:f t="shared" si="19"/>
        <x:v>0.20031999999999983</x:v>
      </x:c>
    </x:row>
    <x:row r="257">
      <x:c r="A257" s="21" t="n">
        <x:f>'Data Audit'!A226</x:f>
        <x:v>46149</x:v>
      </x:c>
      <x:c r="B257" s="22" t="n">
        <x:f>'Data Audit'!G226</x:f>
        <x:v>3.83</x:v>
      </x:c>
      <x:c r="C257" s="22" t="str">
        <x:f t="shared" si="15"/>
      </x:c>
      <x:c r="D257" s="22" t="str">
        <x:f t="shared" si="16"/>
      </x:c>
      <x:c r="E257" s="31">
        <x:f t="shared" si="17"/>
        <x:v>1</x:v>
      </x:c>
      <x:c r="F257" s="24">
        <x:f t="shared" si="18"/>
        <x:v>1200.32</x:v>
      </x:c>
      <x:c r="G257" s="29">
        <x:f t="shared" si="19"/>
        <x:v>0.20031999999999983</x:v>
      </x:c>
    </x:row>
    <x:row r="258">
      <x:c r="A258" s="21" t="n">
        <x:f>'Data Audit'!A227</x:f>
        <x:v>46150</x:v>
      </x:c>
      <x:c r="B258" s="22" t="n">
        <x:f>'Data Audit'!G227</x:f>
        <x:v>3.74</x:v>
      </x:c>
      <x:c r="C258" s="22" t="str">
        <x:f t="shared" si="15"/>
      </x:c>
      <x:c r="D258" s="22" t="str">
        <x:f t="shared" si="16"/>
      </x:c>
      <x:c r="E258" s="31">
        <x:f t="shared" si="17"/>
        <x:v>1</x:v>
      </x:c>
      <x:c r="F258" s="24">
        <x:f t="shared" si="18"/>
        <x:v>1172.1500000000001</x:v>
      </x:c>
      <x:c r="G258" s="29">
        <x:f t="shared" si="19"/>
        <x:v>0.17215000000000003</x:v>
      </x:c>
    </x:row>
    <x:row r="259">
      <x:c r="A259" s="21" t="n">
        <x:f>'Data Audit'!A228</x:f>
        <x:v>46153</x:v>
      </x:c>
      <x:c r="B259" s="22" t="n">
        <x:f>'Data Audit'!G228</x:f>
        <x:v>3.77</x:v>
      </x:c>
      <x:c r="C259" s="22" t="str">
        <x:f t="shared" si="15"/>
      </x:c>
      <x:c r="D259" s="22" t="str">
        <x:f t="shared" si="16"/>
      </x:c>
      <x:c r="E259" s="31">
        <x:f t="shared" si="17"/>
        <x:v>1</x:v>
      </x:c>
      <x:c r="F259" s="24">
        <x:f t="shared" si="18"/>
        <x:v>1181.54</x:v>
      </x:c>
      <x:c r="G259" s="29">
        <x:f t="shared" si="19"/>
        <x:v>0.18154000000000003</x:v>
      </x:c>
    </x:row>
    <x:row r="260">
      <x:c r="A260" s="21" t="n">
        <x:f>'Data Audit'!A229</x:f>
        <x:v>46154</x:v>
      </x:c>
      <x:c r="B260" s="22" t="n">
        <x:f>'Data Audit'!G229</x:f>
        <x:v>3.58</x:v>
      </x:c>
      <x:c r="C260" s="22" t="str">
        <x:f t="shared" si="15"/>
      </x:c>
      <x:c r="D260" s="22" t="str">
        <x:f t="shared" si="16"/>
      </x:c>
      <x:c r="E260" s="31">
        <x:f t="shared" si="17"/>
        <x:v>1</x:v>
      </x:c>
      <x:c r="F260" s="24">
        <x:f t="shared" si="18"/>
        <x:v>1122.07</x:v>
      </x:c>
      <x:c r="G260" s="29">
        <x:f t="shared" si="19"/>
        <x:v>0.1220699999999999</x:v>
      </x:c>
    </x:row>
    <x:row r="261">
      <x:c r="A261" s="21" t="n">
        <x:f>'Data Audit'!A230</x:f>
        <x:v>46155</x:v>
      </x:c>
      <x:c r="B261" s="22" t="n">
        <x:f>'Data Audit'!G230</x:f>
        <x:v>3.55</x:v>
      </x:c>
      <x:c r="C261" s="22" t="str">
        <x:f t="shared" si="15"/>
      </x:c>
      <x:c r="D261" s="22" t="str">
        <x:f t="shared" si="16"/>
      </x:c>
      <x:c r="E261" s="31">
        <x:f t="shared" si="17"/>
        <x:v>1</x:v>
      </x:c>
      <x:c r="F261" s="24">
        <x:f t="shared" si="18"/>
        <x:v>1112.6799999999998</x:v>
      </x:c>
      <x:c r="G261" s="29">
        <x:f t="shared" si="19"/>
        <x:v>0.11267999999999989</x:v>
      </x:c>
    </x:row>
    <x:row r="262">
      <x:c r="A262" s="21" t="n">
        <x:f>'Data Audit'!A231</x:f>
        <x:v>46156</x:v>
      </x:c>
      <x:c r="B262" s="22" t="n">
        <x:f>'Data Audit'!G231</x:f>
        <x:v>3.47</x:v>
      </x:c>
      <x:c r="C262" s="22" t="str">
        <x:f t="shared" si="15"/>
      </x:c>
      <x:c r="D262" s="22" t="str">
        <x:f t="shared" si="16"/>
      </x:c>
      <x:c r="E262" s="31">
        <x:f t="shared" si="17"/>
        <x:v>1</x:v>
      </x:c>
      <x:c r="F262" s="24">
        <x:f t="shared" si="18"/>
        <x:v>1087.6400000000001</x:v>
      </x:c>
      <x:c r="G262" s="29">
        <x:f t="shared" si="19"/>
        <x:v>8.7640000000000162E-2</x:v>
      </x:c>
    </x:row>
    <x:row r="263">
      <x:c r="A263" s="21" t="n">
        <x:f>'Data Audit'!A232</x:f>
        <x:v>46157</x:v>
      </x:c>
      <x:c r="B263" s="22" t="n">
        <x:f>'Data Audit'!G232</x:f>
        <x:v>3.52</x:v>
      </x:c>
      <x:c r="C263" s="22" t="str">
        <x:f t="shared" si="15"/>
      </x:c>
      <x:c r="D263" s="22" t="str">
        <x:f t="shared" si="16"/>
      </x:c>
      <x:c r="E263" s="31">
        <x:f t="shared" si="17"/>
        <x:v>1</x:v>
      </x:c>
      <x:c r="F263" s="24">
        <x:f t="shared" si="18"/>
        <x:v>1103.29</x:v>
      </x:c>
      <x:c r="G263" s="29">
        <x:f t="shared" si="19"/>
        <x:v>0.10328999999999988</x:v>
      </x:c>
    </x:row>
    <x:row r="264">
      <x:c r="A264" s="21" t="n">
        <x:f>'Data Audit'!A233</x:f>
        <x:v>46160</x:v>
      </x:c>
      <x:c r="B264" s="22" t="n">
        <x:f>'Data Audit'!G233</x:f>
        <x:v>3.53</x:v>
      </x:c>
      <x:c r="C264" s="22" t="str">
        <x:f t="shared" si="15"/>
      </x:c>
      <x:c r="D264" s="22" t="str">
        <x:f t="shared" si="16"/>
      </x:c>
      <x:c r="E264" s="31">
        <x:f t="shared" si="17"/>
        <x:v>1</x:v>
      </x:c>
      <x:c r="F264" s="24">
        <x:f t="shared" si="18"/>
        <x:v>1106.4199999999998</x:v>
      </x:c>
      <x:c r="G264" s="29">
        <x:f t="shared" si="19"/>
        <x:v>0.10641999999999974</x:v>
      </x:c>
    </x:row>
    <x:row r="265">
      <x:c r="A265" s="21" t="n">
        <x:f>'Data Audit'!A234</x:f>
        <x:v>46161</x:v>
      </x:c>
      <x:c r="B265" s="22" t="n">
        <x:f>'Data Audit'!G234</x:f>
        <x:v>3.63</x:v>
      </x:c>
      <x:c r="C265" s="22" t="str">
        <x:f t="shared" si="15"/>
      </x:c>
      <x:c r="D265" s="22" t="str">
        <x:f t="shared" si="16"/>
      </x:c>
      <x:c r="E265" s="31">
        <x:f t="shared" si="17"/>
        <x:v>1</x:v>
      </x:c>
      <x:c r="F265" s="24">
        <x:f t="shared" si="18"/>
        <x:v>1137.72</x:v>
      </x:c>
      <x:c r="G265" s="29">
        <x:f t="shared" si="19"/>
        <x:v>0.13772000000000006</x:v>
      </x:c>
    </x:row>
    <x:row r="266">
      <x:c r="A266" s="21" t="n">
        <x:f>'Data Audit'!A235</x:f>
        <x:v>46162</x:v>
      </x:c>
      <x:c r="B266" s="22" t="n">
        <x:f>'Data Audit'!G235</x:f>
        <x:v>3.62</x:v>
      </x:c>
      <x:c r="C266" s="22" t="str">
        <x:f t="shared" si="15"/>
      </x:c>
      <x:c r="D266" s="22" t="str">
        <x:f t="shared" si="16"/>
      </x:c>
      <x:c r="E266" s="31">
        <x:f t="shared" si="17"/>
        <x:v>1</x:v>
      </x:c>
      <x:c r="F266" s="24">
        <x:f t="shared" si="18"/>
        <x:v>1134.5899999999999</x:v>
      </x:c>
      <x:c r="G266" s="29">
        <x:f t="shared" si="19"/>
        <x:v>0.13458999999999999</x:v>
      </x:c>
    </x:row>
    <x:row r="267">
      <x:c r="A267" s="21" t="n">
        <x:f>'Data Audit'!A236</x:f>
        <x:v>46163</x:v>
      </x:c>
      <x:c r="B267" s="22" t="n">
        <x:f>'Data Audit'!G236</x:f>
        <x:v>3.76</x:v>
      </x:c>
      <x:c r="C267" s="22" t="str">
        <x:f t="shared" si="15"/>
      </x:c>
      <x:c r="D267" s="22" t="str">
        <x:f t="shared" si="16"/>
      </x:c>
      <x:c r="E267" s="31">
        <x:f t="shared" si="17"/>
        <x:v>1</x:v>
      </x:c>
      <x:c r="F267" s="24">
        <x:f t="shared" si="18"/>
        <x:v>1178.4099999999999</x:v>
      </x:c>
      <x:c r="G267" s="29">
        <x:f t="shared" si="19"/>
        <x:v>0.17840999999999996</x:v>
      </x:c>
    </x:row>
    <x:row r="268">
      <x:c r="A268" s="21" t="n">
        <x:f>'Data Audit'!A237</x:f>
        <x:v>46164</x:v>
      </x:c>
      <x:c r="B268" s="22" t="n">
        <x:f>'Data Audit'!G237</x:f>
        <x:v>3.81</x:v>
      </x:c>
      <x:c r="C268" s="22" t="str">
        <x:f t="shared" si="15"/>
      </x:c>
      <x:c r="D268" s="22" t="str">
        <x:f t="shared" si="16"/>
      </x:c>
      <x:c r="E268" s="31">
        <x:f t="shared" si="17"/>
        <x:v>1</x:v>
      </x:c>
      <x:c r="F268" s="24">
        <x:f t="shared" si="18"/>
        <x:v>1194.06</x:v>
      </x:c>
      <x:c r="G268" s="29">
        <x:f t="shared" si="19"/>
        <x:v>0.1940599999999999</x:v>
      </x:c>
    </x:row>
    <x:row r="269">
      <x:c r="A269" s="21" t="n">
        <x:f>'Data Audit'!A238</x:f>
        <x:v>46167</x:v>
      </x:c>
      <x:c r="B269" s="22" t="n">
        <x:f>'Data Audit'!G238</x:f>
        <x:v>3.86</x:v>
      </x:c>
      <x:c r="C269" s="22" t="str">
        <x:f t="shared" si="15"/>
      </x:c>
      <x:c r="D269" s="22" t="str">
        <x:f t="shared" si="16"/>
      </x:c>
      <x:c r="E269" s="31">
        <x:f t="shared" si="17"/>
        <x:v>1</x:v>
      </x:c>
      <x:c r="F269" s="24">
        <x:f t="shared" si="18"/>
        <x:v>1209.71</x:v>
      </x:c>
      <x:c r="G269" s="29">
        <x:f t="shared" si="19"/>
        <x:v>0.20971000000000006</x:v>
      </x:c>
    </x:row>
    <x:row r="270">
      <x:c r="A270" s="21" t="n">
        <x:f>'Data Audit'!A239</x:f>
        <x:v>46168</x:v>
      </x:c>
      <x:c r="B270" s="22" t="n">
        <x:f>'Data Audit'!G239</x:f>
        <x:v>3.81</x:v>
      </x:c>
      <x:c r="C270" s="22" t="str">
        <x:f t="shared" si="15"/>
      </x:c>
      <x:c r="D270" s="22" t="str">
        <x:f t="shared" si="16"/>
      </x:c>
      <x:c r="E270" s="31">
        <x:f t="shared" si="17"/>
        <x:v>1</x:v>
      </x:c>
      <x:c r="F270" s="24">
        <x:f t="shared" si="18"/>
        <x:v>1194.06</x:v>
      </x:c>
      <x:c r="G270" s="29">
        <x:f t="shared" si="19"/>
        <x:v>0.1940599999999999</x:v>
      </x:c>
    </x:row>
    <x:row r="271">
      <x:c r="A271" s="21" t="n">
        <x:f>'Data Audit'!A240</x:f>
        <x:v>46169</x:v>
      </x:c>
      <x:c r="B271" s="22" t="n">
        <x:f>'Data Audit'!G240</x:f>
        <x:v>3.86</x:v>
      </x:c>
      <x:c r="C271" s="22" t="str">
        <x:f t="shared" si="15"/>
      </x:c>
      <x:c r="D271" s="22" t="str">
        <x:f t="shared" si="16"/>
      </x:c>
      <x:c r="E271" s="31">
        <x:f t="shared" si="17"/>
        <x:v>1</x:v>
      </x:c>
      <x:c r="F271" s="24">
        <x:f t="shared" si="18"/>
        <x:v>1209.71</x:v>
      </x:c>
      <x:c r="G271" s="29">
        <x:f t="shared" si="19"/>
        <x:v>0.20971000000000006</x:v>
      </x:c>
    </x:row>
    <x:row r="272">
      <x:c r="A272" s="21" t="n">
        <x:f>'Data Audit'!A241</x:f>
        <x:v>46170</x:v>
      </x:c>
      <x:c r="B272" s="22" t="n">
        <x:f>'Data Audit'!G241</x:f>
        <x:v>3.81</x:v>
      </x:c>
      <x:c r="C272" s="22" t="str">
        <x:f t="shared" si="15"/>
      </x:c>
      <x:c r="D272" s="22" t="str">
        <x:f t="shared" si="16"/>
      </x:c>
      <x:c r="E272" s="31">
        <x:f t="shared" si="17"/>
        <x:v>1</x:v>
      </x:c>
      <x:c r="F272" s="24">
        <x:f t="shared" si="18"/>
        <x:v>1194.06</x:v>
      </x:c>
      <x:c r="G272" s="29">
        <x:f t="shared" si="19"/>
        <x:v>0.1940599999999999</x:v>
      </x:c>
    </x:row>
    <x:row r="273">
      <x:c r="A273" s="21" t="n">
        <x:f>'Data Audit'!A242</x:f>
        <x:v>46171</x:v>
      </x:c>
      <x:c r="B273" s="22" t="n">
        <x:f>'Data Audit'!G242</x:f>
        <x:v>3.78</x:v>
      </x:c>
      <x:c r="C273" s="22" t="str">
        <x:f t="shared" si="15"/>
      </x:c>
      <x:c r="D273" s="22" t="str">
        <x:f t="shared" si="16"/>
      </x:c>
      <x:c r="E273" s="31">
        <x:f t="shared" si="17"/>
        <x:v>1</x:v>
      </x:c>
      <x:c r="F273" s="24">
        <x:f t="shared" si="18"/>
        <x:v>1184.6699999999998</x:v>
      </x:c>
      <x:c r="G273" s="29">
        <x:f t="shared" si="19"/>
        <x:v>0.18466999999999989</x:v>
      </x:c>
    </x:row>
    <x:row r="274">
      <x:c r="A274" s="21" t="n">
        <x:f>'Data Audit'!A243</x:f>
        <x:v>46174</x:v>
      </x:c>
      <x:c r="B274" s="22" t="n">
        <x:f>'Data Audit'!G243</x:f>
        <x:v>3.85</x:v>
      </x:c>
      <x:c r="C274" s="22" t="str">
        <x:f t="shared" si="15"/>
      </x:c>
      <x:c r="D274" s="22" t="str">
        <x:f t="shared" si="16"/>
      </x:c>
      <x:c r="E274" s="31">
        <x:f t="shared" si="17"/>
        <x:v>1</x:v>
      </x:c>
      <x:c r="F274" s="24">
        <x:f t="shared" si="18"/>
        <x:v>1206.58</x:v>
      </x:c>
      <x:c r="G274" s="29">
        <x:f t="shared" si="19"/>
        <x:v>0.20657999999999999</x:v>
      </x:c>
    </x:row>
    <x:row r="275">
      <x:c r="A275" s="21" t="n">
        <x:f>'Data Audit'!A244</x:f>
        <x:v>46175</x:v>
      </x:c>
      <x:c r="B275" s="22" t="n">
        <x:f>'Data Audit'!G244</x:f>
        <x:v>3.88</x:v>
      </x:c>
      <x:c r="C275" s="22" t="str">
        <x:f t="shared" si="15"/>
      </x:c>
      <x:c r="D275" s="22" t="str">
        <x:f t="shared" si="16"/>
      </x:c>
      <x:c r="E275" s="31">
        <x:f t="shared" si="17"/>
        <x:v>1</x:v>
      </x:c>
      <x:c r="F275" s="24">
        <x:f t="shared" si="18"/>
        <x:v>1215.97</x:v>
      </x:c>
      <x:c r="G275" s="29">
        <x:f t="shared" si="19"/>
        <x:v>0.21597</x:v>
      </x:c>
    </x:row>
    <x:row r="276">
      <x:c r="A276" s="21" t="n">
        <x:f>'Data Audit'!A245</x:f>
        <x:v>46176</x:v>
      </x:c>
      <x:c r="B276" s="22" t="n">
        <x:f>'Data Audit'!G245</x:f>
        <x:v>3.89</x:v>
      </x:c>
      <x:c r="C276" s="22" t="str">
        <x:f t="shared" si="15"/>
      </x:c>
      <x:c r="D276" s="22" t="str">
        <x:f t="shared" si="16"/>
      </x:c>
      <x:c r="E276" s="31">
        <x:f t="shared" si="17"/>
        <x:v>1</x:v>
      </x:c>
      <x:c r="F276" s="24">
        <x:f t="shared" si="18"/>
        <x:v>1219.0999999999999</x:v>
      </x:c>
      <x:c r="G276" s="29">
        <x:f t="shared" si="19"/>
        <x:v>0.21909999999999985</x:v>
      </x:c>
    </x:row>
    <x:row r="277">
      <x:c r="A277" s="21" t="n">
        <x:f>'Data Audit'!A246</x:f>
        <x:v>46177</x:v>
      </x:c>
      <x:c r="B277" s="22" t="n">
        <x:f>'Data Audit'!G246</x:f>
        <x:v>3.96</x:v>
      </x:c>
      <x:c r="C277" s="22" t="str">
        <x:f t="shared" si="15"/>
      </x:c>
      <x:c r="D277" s="22" t="str">
        <x:f t="shared" si="16"/>
      </x:c>
      <x:c r="E277" s="31">
        <x:f t="shared" si="17"/>
        <x:v>1</x:v>
      </x:c>
      <x:c r="F277" s="24">
        <x:f t="shared" si="18"/>
        <x:v>1241.01</x:v>
      </x:c>
      <x:c r="G277" s="29">
        <x:f t="shared" si="19"/>
        <x:v>0.24100999999999995</x:v>
      </x:c>
    </x:row>
    <x:row r="278">
      <x:c r="A278" s="21" t="n">
        <x:f>'Data Audit'!A247</x:f>
        <x:v>46178</x:v>
      </x:c>
      <x:c r="B278" s="22" t="n">
        <x:f>'Data Audit'!G247</x:f>
        <x:v>4.04</x:v>
      </x:c>
      <x:c r="C278" s="22" t="str">
        <x:f t="shared" si="15"/>
      </x:c>
      <x:c r="D278" s="22" t="str">
        <x:f t="shared" si="16"/>
      </x:c>
      <x:c r="E278" s="31">
        <x:f t="shared" si="17"/>
        <x:v>1</x:v>
      </x:c>
      <x:c r="F278" s="24">
        <x:f t="shared" si="18"/>
        <x:v>1266.05</x:v>
      </x:c>
      <x:c r="G278" s="29">
        <x:f t="shared" si="19"/>
        <x:v>0.2660499999999999</x:v>
      </x:c>
    </x:row>
    <x:row r="279">
      <x:c r="A279" s="21" t="n">
        <x:f>'Data Audit'!A248</x:f>
        <x:v>46182</x:v>
      </x:c>
      <x:c r="B279" s="22" t="n">
        <x:f>'Data Audit'!G248</x:f>
        <x:v>4.02</x:v>
      </x:c>
      <x:c r="C279" s="22" t="str">
        <x:f t="shared" si="15"/>
      </x:c>
      <x:c r="D279" s="22" t="str">
        <x:f t="shared" si="16"/>
      </x:c>
      <x:c r="E279" s="31">
        <x:f t="shared" si="17"/>
        <x:v>1</x:v>
      </x:c>
      <x:c r="F279" s="24">
        <x:f t="shared" si="18"/>
        <x:v>1259.7899999999997</x:v>
      </x:c>
      <x:c r="G279" s="29">
        <x:f t="shared" si="19"/>
        <x:v>0.25978999999999974</x:v>
      </x:c>
    </x:row>
    <x:row r="280">
      <x:c r="A280" s="21" t="n">
        <x:f>'Data Audit'!A249</x:f>
        <x:v>46183</x:v>
      </x:c>
      <x:c r="B280" s="22" t="n">
        <x:f>'Data Audit'!G249</x:f>
        <x:v>4.17</x:v>
      </x:c>
      <x:c r="C280" s="22" t="str">
        <x:f t="shared" si="15"/>
      </x:c>
      <x:c r="D280" s="22" t="str">
        <x:f t="shared" si="16"/>
      </x:c>
      <x:c r="E280" s="31">
        <x:f t="shared" si="17"/>
        <x:v>1</x:v>
      </x:c>
      <x:c r="F280" s="24">
        <x:f t="shared" si="18"/>
        <x:v>1306.74</x:v>
      </x:c>
      <x:c r="G280" s="29">
        <x:f t="shared" si="19"/>
        <x:v>0.30674000000000001</x:v>
      </x:c>
    </x:row>
    <x:row r="281">
      <x:c r="A281" s="21" t="n">
        <x:f>'Data Audit'!A250</x:f>
        <x:v>46184</x:v>
      </x:c>
      <x:c r="B281" s="22" t="n">
        <x:f>'Data Audit'!G250</x:f>
        <x:v>4.24</x:v>
      </x:c>
      <x:c r="C281" s="22" t="str">
        <x:f t="shared" si="15"/>
      </x:c>
      <x:c r="D281" s="22">
        <x:f t="shared" si="16"/>
        <x:v>4.24</x:v>
      </x:c>
      <x:c r="E281" s="31">
        <x:f t="shared" si="17"/>
        <x:v>1</x:v>
      </x:c>
      <x:c r="F281" s="24">
        <x:f t="shared" si="18"/>
        <x:v>1328.65</x:v>
      </x:c>
      <x:c r="G281" s="29">
        <x:f t="shared" si="19"/>
        <x:v>0.32865000000000011</x:v>
      </x:c>
    </x:row>
    <x:row r="282">
      <x:c r="A282" s="21" t="n">
        <x:f>'Data Audit'!A251</x:f>
        <x:v>46185</x:v>
      </x:c>
      <x:c r="B282" s="22" t="n">
        <x:f>'Data Audit'!G251</x:f>
        <x:v>4.24</x:v>
      </x:c>
      <x:c r="C282" s="22" t="str">
        <x:f t="shared" si="15"/>
      </x:c>
      <x:c r="D282" s="22" t="str">
        <x:f t="shared" si="16"/>
      </x:c>
      <x:c r="E282" s="31">
        <x:f t="shared" si="17"/>
        <x:v>0</x:v>
      </x:c>
      <x:c r="F282" s="24">
        <x:f t="shared" si="18"/>
        <x:v>1328.65</x:v>
      </x:c>
      <x:c r="G282" s="29">
        <x:f t="shared" si="19"/>
        <x:v>0.32865000000000011</x:v>
      </x:c>
    </x:row>
    <x:row r="283">
      <x:c r="A283" s="21" t="n">
        <x:f>'Data Audit'!A252</x:f>
        <x:v>46188</x:v>
      </x:c>
      <x:c r="B283" s="22" t="n">
        <x:f>'Data Audit'!G252</x:f>
        <x:v>4.24</x:v>
      </x:c>
      <x:c r="C283" s="22" t="str">
        <x:f t="shared" si="15"/>
      </x:c>
      <x:c r="D283" s="22" t="str">
        <x:f t="shared" si="16"/>
      </x:c>
      <x:c r="E283" s="31">
        <x:f t="shared" si="17"/>
        <x:v>0</x:v>
      </x:c>
      <x:c r="F283" s="24">
        <x:f t="shared" si="18"/>
        <x:v>1328.65</x:v>
      </x:c>
      <x:c r="G283" s="29">
        <x:f t="shared" si="19"/>
        <x:v>0.32865000000000011</x:v>
      </x:c>
    </x:row>
    <x:row r="284">
      <x:c r="A284" s="21" t="n">
        <x:f>'Data Audit'!A253</x:f>
        <x:v>46189</x:v>
      </x:c>
      <x:c r="B284" s="22" t="n">
        <x:f>'Data Audit'!G253</x:f>
        <x:v>4.18</x:v>
      </x:c>
      <x:c r="C284" s="22" t="str">
        <x:f t="shared" si="15"/>
      </x:c>
      <x:c r="D284" s="22" t="str">
        <x:f t="shared" si="16"/>
      </x:c>
      <x:c r="E284" s="31">
        <x:f t="shared" si="17"/>
        <x:v>0</x:v>
      </x:c>
      <x:c r="F284" s="24">
        <x:f t="shared" si="18"/>
        <x:v>1328.65</x:v>
      </x:c>
      <x:c r="G284" s="29">
        <x:f t="shared" si="19"/>
        <x:v>0.32865000000000011</x:v>
      </x:c>
    </x:row>
    <x:row r="285">
      <x:c r="A285" s="21" t="n">
        <x:f>'Data Audit'!A254</x:f>
        <x:v>46190</x:v>
      </x:c>
      <x:c r="B285" s="22" t="n">
        <x:f>'Data Audit'!G254</x:f>
        <x:v>4.21</x:v>
      </x:c>
      <x:c r="C285" s="22" t="str">
        <x:f t="shared" si="15"/>
      </x:c>
      <x:c r="D285" s="22" t="str">
        <x:f t="shared" si="16"/>
      </x:c>
      <x:c r="E285" s="31">
        <x:f t="shared" si="17"/>
        <x:v>0</x:v>
      </x:c>
      <x:c r="F285" s="24">
        <x:f t="shared" si="18"/>
        <x:v>1328.65</x:v>
      </x:c>
      <x:c r="G285" s="29">
        <x:f t="shared" si="19"/>
        <x:v>0.32865000000000011</x:v>
      </x:c>
    </x:row>
    <x:row r="286">
      <x:c r="A286" s="21" t="n">
        <x:f>'Data Audit'!A255</x:f>
        <x:v>46191</x:v>
      </x:c>
      <x:c r="B286" s="22" t="n">
        <x:f>'Data Audit'!G255</x:f>
        <x:v>4.16</x:v>
      </x:c>
      <x:c r="C286" s="22" t="str">
        <x:f t="shared" si="15"/>
      </x:c>
      <x:c r="D286" s="22" t="str">
        <x:f t="shared" si="16"/>
      </x:c>
      <x:c r="E286" s="31">
        <x:f t="shared" si="17"/>
        <x:v>0</x:v>
      </x:c>
      <x:c r="F286" s="24">
        <x:f t="shared" si="18"/>
        <x:v>1328.65</x:v>
      </x:c>
      <x:c r="G286" s="29">
        <x:f t="shared" si="19"/>
        <x:v>0.32865000000000011</x:v>
      </x:c>
    </x:row>
    <x:row r="287">
      <x:c r="A287" s="21" t="n">
        <x:f>'Data Audit'!A256</x:f>
        <x:v>46192</x:v>
      </x:c>
      <x:c r="B287" s="22" t="n">
        <x:f>'Data Audit'!G256</x:f>
        <x:v>4.19</x:v>
      </x:c>
      <x:c r="C287" s="22" t="str">
        <x:f t="shared" si="15"/>
      </x:c>
      <x:c r="D287" s="22" t="str">
        <x:f t="shared" si="16"/>
      </x:c>
      <x:c r="E287" s="31">
        <x:f t="shared" si="17"/>
        <x:v>0</x:v>
      </x:c>
      <x:c r="F287" s="24">
        <x:f t="shared" si="18"/>
        <x:v>1328.65</x:v>
      </x:c>
      <x:c r="G287" s="29">
        <x:f t="shared" si="19"/>
        <x:v>0.32865000000000011</x:v>
      </x:c>
    </x:row>
    <x:row r="288">
      <x:c r="A288" s="21" t="n">
        <x:f>'Data Audit'!A257</x:f>
        <x:v>46195</x:v>
      </x:c>
      <x:c r="B288" s="22" t="n">
        <x:f>'Data Audit'!G257</x:f>
        <x:v>4.15</x:v>
      </x:c>
      <x:c r="C288" s="22" t="str">
        <x:f t="shared" si="15"/>
      </x:c>
      <x:c r="D288" s="22" t="str">
        <x:f t="shared" si="16"/>
      </x:c>
      <x:c r="E288" s="31">
        <x:f t="shared" si="17"/>
        <x:v>0</x:v>
      </x:c>
      <x:c r="F288" s="24">
        <x:f t="shared" si="18"/>
        <x:v>1328.65</x:v>
      </x:c>
      <x:c r="G288" s="29">
        <x:f t="shared" si="19"/>
        <x:v>0.32865000000000011</x:v>
      </x:c>
    </x:row>
    <x:row r="289">
      <x:c r="A289" s="21" t="n">
        <x:f>'Data Audit'!A258</x:f>
        <x:v>46196</x:v>
      </x:c>
      <x:c r="B289" s="22" t="n">
        <x:f>'Data Audit'!G258</x:f>
        <x:v>3.99</x:v>
      </x:c>
      <x:c r="C289" s="22" t="str">
        <x:f t="shared" si="15"/>
      </x:c>
      <x:c r="D289" s="22" t="str">
        <x:f t="shared" si="16"/>
      </x:c>
      <x:c r="E289" s="31">
        <x:f t="shared" si="17"/>
        <x:v>0</x:v>
      </x:c>
      <x:c r="F289" s="24">
        <x:f t="shared" si="18"/>
        <x:v>1328.65</x:v>
      </x:c>
      <x:c r="G289" s="29">
        <x:f t="shared" si="19"/>
        <x:v>0.32865000000000011</x:v>
      </x:c>
    </x:row>
    <x:row r="290">
      <x:c r="A290" s="21" t="n">
        <x:f>'Data Audit'!A259</x:f>
        <x:v>46197</x:v>
      </x:c>
      <x:c r="B290" s="22" t="n">
        <x:f>'Data Audit'!G259</x:f>
        <x:v>3.86</x:v>
      </x:c>
      <x:c r="C290" s="22" t="str">
        <x:f t="shared" si="15"/>
      </x:c>
      <x:c r="D290" s="22" t="str">
        <x:f t="shared" si="16"/>
      </x:c>
      <x:c r="E290" s="31">
        <x:f t="shared" si="17"/>
        <x:v>0</x:v>
      </x:c>
      <x:c r="F290" s="24">
        <x:f t="shared" si="18"/>
        <x:v>1328.65</x:v>
      </x:c>
      <x:c r="G290" s="29">
        <x:f t="shared" si="19"/>
        <x:v>0.32865000000000011</x:v>
      </x:c>
    </x:row>
    <x:row r="291">
      <x:c r="A291" s="21" t="n">
        <x:f>'Data Audit'!A260</x:f>
        <x:v>46198</x:v>
      </x:c>
      <x:c r="B291" s="22" t="n">
        <x:f>'Data Audit'!G260</x:f>
        <x:v>3.86</x:v>
      </x:c>
      <x:c r="C291" s="22" t="str">
        <x:f t="shared" si="15"/>
      </x:c>
      <x:c r="D291" s="22" t="str">
        <x:f t="shared" si="16"/>
      </x:c>
      <x:c r="E291" s="31">
        <x:f t="shared" si="17"/>
        <x:v>0</x:v>
      </x:c>
      <x:c r="F291" s="24">
        <x:f t="shared" si="18"/>
        <x:v>1328.65</x:v>
      </x:c>
      <x:c r="G291" s="29">
        <x:f t="shared" si="19"/>
        <x:v>0.32865000000000011</x:v>
      </x:c>
    </x:row>
    <x:row r="292">
      <x:c r="A292" s="21" t="n">
        <x:f>'Data Audit'!A261</x:f>
        <x:v>46199</x:v>
      </x:c>
      <x:c r="B292" s="22" t="n">
        <x:f>'Data Audit'!G261</x:f>
        <x:v>3.8</x:v>
      </x:c>
      <x:c r="C292" s="22" t="str">
        <x:f t="shared" si="15"/>
      </x:c>
      <x:c r="D292" s="22" t="str">
        <x:f t="shared" si="16"/>
      </x:c>
      <x:c r="E292" s="31">
        <x:f t="shared" si="17"/>
        <x:v>0</x:v>
      </x:c>
      <x:c r="F292" s="24">
        <x:f t="shared" si="18"/>
        <x:v>1328.65</x:v>
      </x:c>
      <x:c r="G292" s="29">
        <x:f t="shared" si="19"/>
        <x:v>0.32865000000000011</x:v>
      </x:c>
    </x:row>
    <x:row r="293">
      <x:c r="A293" s="21" t="n">
        <x:f>'Data Audit'!A262</x:f>
        <x:v>46202</x:v>
      </x:c>
      <x:c r="B293" s="22" t="n">
        <x:f>'Data Audit'!G262</x:f>
        <x:v>3.75</x:v>
      </x:c>
      <x:c r="C293" s="22" t="str">
        <x:f t="shared" si="15"/>
      </x:c>
      <x:c r="D293" s="22" t="str">
        <x:f t="shared" si="16"/>
      </x:c>
      <x:c r="E293" s="31">
        <x:f t="shared" si="17"/>
        <x:v>0</x:v>
      </x:c>
      <x:c r="F293" s="24">
        <x:f t="shared" si="18"/>
        <x:v>1328.65</x:v>
      </x:c>
      <x:c r="G293" s="29">
        <x:f t="shared" si="19"/>
        <x:v>0.32865000000000011</x:v>
      </x:c>
    </x:row>
    <x:row r="294">
      <x:c r="A294" s="21" t="n">
        <x:f>'Data Audit'!A263</x:f>
        <x:v>46203</x:v>
      </x:c>
      <x:c r="B294" s="22" t="n">
        <x:f>'Data Audit'!G263</x:f>
        <x:v>3.86</x:v>
      </x:c>
      <x:c r="C294" s="22" t="str">
        <x:f t="shared" si="15"/>
      </x:c>
      <x:c r="D294" s="22" t="str">
        <x:f t="shared" si="16"/>
      </x:c>
      <x:c r="E294" s="31">
        <x:f t="shared" si="17"/>
        <x:v>0</x:v>
      </x:c>
      <x:c r="F294" s="24">
        <x:f t="shared" si="18"/>
        <x:v>1328.65</x:v>
      </x:c>
      <x:c r="G294" s="29">
        <x:f t="shared" si="19"/>
        <x:v>0.32865000000000011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2e10a05f541f4cfd"/>
  <x:tableParts count="1">
    <x:tablePart xmlns:r="http://schemas.openxmlformats.org/officeDocument/2006/relationships" r:id="Rb129c517cd66485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20" customWidth="1"/>
    <x:col min="2" max="4" width="22" customWidth="1"/>
    <x:col min="5" max="5" width="40" customWidth="1"/>
    <x:col min="6" max="10" width="14" customWidth="1"/>
    <x:col min="11" max="11" width="11" customWidth="1"/>
    <x:col min="12" max="14" width="12" customWidth="1"/>
    <x:col min="15" max="15" width="3" customWidth="1"/>
    <x:col min="16" max="26" width="11" customWidth="1"/>
  </x:cols>
  <x:sheetData>
    <x:row r="1" ht="31" customHeight="1">
      <x:c r="A1" s="35" t="s">
        <x:v>525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526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30" customHeight="1">
      <x:c r="A4" s="13" t="s">
        <x:v>527</x:v>
      </x:c>
      <x:c r="B4" s="13" t="s">
        <x:v>528</x:v>
      </x:c>
      <x:c r="C4" s="13" t="s">
        <x:v>529</x:v>
      </x:c>
      <x:c r="D4" s="13" t="s">
        <x:v>530</x:v>
      </x:c>
      <x:c r="E4" s="13" t="s">
        <x:v>531</x:v>
      </x:c>
      <x:c r="F4" s="13" t="s">
        <x:v>532</x:v>
      </x:c>
      <x:c r="G4" s="13" t="s">
        <x:v>533</x:v>
      </x:c>
      <x:c r="H4" s="13" t="s">
        <x:v>534</x:v>
      </x:c>
      <x:c r="I4" s="13" t="s">
        <x:v>535</x:v>
      </x:c>
      <x:c r="J4" s="13" t="s">
        <x:v>536</x:v>
      </x:c>
      <x:c r="K4" s="13" t="s">
        <x:v>537</x:v>
      </x:c>
    </x:row>
    <x:row r="5">
      <x:c r="A5" s="14">
        <x:v>1</x:v>
      </x:c>
      <x:c r="B5" s="21" t="n">
        <x:f>DATE(2025,7,1)</x:f>
        <x:v>45839</x:v>
      </x:c>
      <x:c r="C5" s="28" t="n">
        <x:f>INDEX('Data Audit'!$G$10:$G$263,MATCH(B5,'Data Audit'!$A$10:$A$263,0))</x:f>
        <x:v>4.61</x:v>
      </x:c>
      <x:c r="D5" s="21" t="n">
        <x:f>DATE(2025,7,11)</x:f>
        <x:v>45849</x:v>
      </x:c>
      <x:c r="E5" s="28" t="n">
        <x:f>INDEX('Data Audit'!$G$10:$G$263,MATCH(D5,'Data Audit'!$A$10:$A$263,0))</x:f>
        <x:v>5.08</x:v>
      </x:c>
      <x:c r="F5" s="24" t="n">
        <x:f>1000</x:f>
        <x:v>1000</x:v>
      </x:c>
      <x:c r="G5" s="31" t="n">
        <x:f t="shared" ref="G5:G11" si="0">INT(F5/C5)</x:f>
        <x:v>216</x:v>
      </x:c>
      <x:c r="H5" s="28" t="n">
        <x:f t="shared" ref="H5:H11" si="1">F5-G5*C5</x:f>
        <x:v>4.239999999999895</x:v>
      </x:c>
      <x:c r="I5" s="28" t="n">
        <x:f>G5*SUMIFS('Dividend Yield'!$B$41:$B$42,'Dividend Yield'!$A$41:$A$42,"&gt;="&amp;B5,'Dividend Yield'!$A$41:$A$42,"&lt;="&amp;D5)</x:f>
        <x:v>0</x:v>
      </x:c>
      <x:c r="J5" s="24" t="n">
        <x:f t="shared" ref="J5:J11" si="2">H5+G5*E5+I5</x:f>
        <x:v>1101.52</x:v>
      </x:c>
      <x:c r="K5" s="29" t="n">
        <x:f t="shared" ref="K5:K11" si="3">J5/F5-1</x:f>
        <x:v>0.10152000000000005</x:v>
      </x:c>
    </x:row>
    <x:row r="6">
      <x:c r="A6" s="14">
        <x:v>2</x:v>
      </x:c>
      <x:c r="B6" s="21" t="n">
        <x:f>DATE(2025,7,16)</x:f>
        <x:v>45854</x:v>
      </x:c>
      <x:c r="C6" s="28" t="n">
        <x:f>INDEX('Data Audit'!$G$10:$G$263,MATCH(B6,'Data Audit'!$A$10:$A$263,0))</x:f>
        <x:v>5.01</x:v>
      </x:c>
      <x:c r="D6" s="21" t="n">
        <x:f>DATE(2025,8,18)</x:f>
        <x:v>45887</x:v>
      </x:c>
      <x:c r="E6" s="28" t="n">
        <x:f>INDEX('Data Audit'!$G$10:$G$263,MATCH(D6,'Data Audit'!$A$10:$A$263,0))</x:f>
        <x:v>5.63</x:v>
      </x:c>
      <x:c r="F6" s="24" t="n">
        <x:f t="shared" ref="F6:F11" si="4">J5</x:f>
        <x:v>1101.52</x:v>
      </x:c>
      <x:c r="G6" s="31">
        <x:f t="shared" si="0"/>
        <x:v>219</x:v>
      </x:c>
      <x:c r="H6" s="28">
        <x:f t="shared" si="1"/>
        <x:v>4.3299999999999272</x:v>
      </x:c>
      <x:c r="I6" s="28" t="n">
        <x:f>G6*SUMIFS('Dividend Yield'!$B$41:$B$42,'Dividend Yield'!$A$41:$A$42,"&gt;="&amp;B6,'Dividend Yield'!$A$41:$A$42,"&lt;="&amp;D6)</x:f>
        <x:v>0</x:v>
      </x:c>
      <x:c r="J6" s="24">
        <x:f t="shared" si="2"/>
        <x:v>1237.3</x:v>
      </x:c>
      <x:c r="K6" s="29">
        <x:f t="shared" si="3"/>
        <x:v>0.12326603239160439</x:v>
      </x:c>
    </x:row>
    <x:row r="7">
      <x:c r="A7" s="14">
        <x:v>3</x:v>
      </x:c>
      <x:c r="B7" s="21" t="n">
        <x:f>DATE(2025,12,16)</x:f>
        <x:v>46007</x:v>
      </x:c>
      <x:c r="C7" s="28" t="n">
        <x:f>INDEX('Data Audit'!$G$10:$G$263,MATCH(B7,'Data Audit'!$A$10:$A$263,0))</x:f>
        <x:v>3.29</x:v>
      </x:c>
      <x:c r="D7" s="21" t="n">
        <x:f>DATE(2026,1,19)</x:f>
        <x:v>46041</x:v>
      </x:c>
      <x:c r="E7" s="28" t="n">
        <x:f>INDEX('Data Audit'!$G$10:$G$263,MATCH(D7,'Data Audit'!$A$10:$A$263,0))</x:f>
        <x:v>3.82</x:v>
      </x:c>
      <x:c r="F7" s="24">
        <x:f t="shared" si="4"/>
        <x:v>1237.3</x:v>
      </x:c>
      <x:c r="G7" s="31">
        <x:f t="shared" si="0"/>
        <x:v>376</x:v>
      </x:c>
      <x:c r="H7" s="28">
        <x:f t="shared" si="1"/>
        <x:v>0.25999999999999091</x:v>
      </x:c>
      <x:c r="I7" s="28" t="n">
        <x:f>G7*SUMIFS('Dividend Yield'!$B$41:$B$42,'Dividend Yield'!$A$41:$A$42,"&gt;="&amp;B7,'Dividend Yield'!$A$41:$A$42,"&lt;="&amp;D7)</x:f>
        <x:v>0</x:v>
      </x:c>
      <x:c r="J7" s="24">
        <x:f t="shared" si="2"/>
        <x:v>1436.58</x:v>
      </x:c>
      <x:c r="K7" s="29">
        <x:f t="shared" si="3"/>
        <x:v>0.16106037339367973</x:v>
      </x:c>
    </x:row>
    <x:row r="8">
      <x:c r="A8" s="14">
        <x:v>4</x:v>
      </x:c>
      <x:c r="B8" s="21" t="n">
        <x:f>DATE(2026,2,17)</x:f>
        <x:v>46070</x:v>
      </x:c>
      <x:c r="C8" s="28" t="n">
        <x:f>INDEX('Data Audit'!$G$10:$G$263,MATCH(B8,'Data Audit'!$A$10:$A$263,0))</x:f>
        <x:v>3.38</x:v>
      </x:c>
      <x:c r="D8" s="21" t="n">
        <x:f>DATE(2026,2,25)</x:f>
        <x:v>46078</x:v>
      </x:c>
      <x:c r="E8" s="28" t="n">
        <x:f>INDEX('Data Audit'!$G$10:$G$263,MATCH(D8,'Data Audit'!$A$10:$A$263,0))</x:f>
        <x:v>3.76</x:v>
      </x:c>
      <x:c r="F8" s="24">
        <x:f t="shared" si="4"/>
        <x:v>1436.58</x:v>
      </x:c>
      <x:c r="G8" s="31">
        <x:f t="shared" si="0"/>
        <x:v>425</x:v>
      </x:c>
      <x:c r="H8" s="28">
        <x:f t="shared" si="1"/>
        <x:v>7.999999999992724E-2</x:v>
      </x:c>
      <x:c r="I8" s="28" t="n">
        <x:f>G8*SUMIFS('Dividend Yield'!$B$41:$B$42,'Dividend Yield'!$A$41:$A$42,"&gt;="&amp;B8,'Dividend Yield'!$A$41:$A$42,"&lt;="&amp;D8)</x:f>
        <x:v>0</x:v>
      </x:c>
      <x:c r="J8" s="24">
        <x:f t="shared" si="2"/>
        <x:v>1598.08</x:v>
      </x:c>
      <x:c r="K8" s="29">
        <x:f t="shared" si="3"/>
        <x:v>0.11241977474279197</x:v>
      </x:c>
    </x:row>
    <x:row r="9">
      <x:c r="A9" s="14">
        <x:v>5</x:v>
      </x:c>
      <x:c r="B9" s="21" t="n">
        <x:f>DATE(2026,3,12)</x:f>
        <x:v>46093</x:v>
      </x:c>
      <x:c r="C9" s="28" t="n">
        <x:f>INDEX('Data Audit'!$G$10:$G$263,MATCH(B9,'Data Audit'!$A$10:$A$263,0))</x:f>
        <x:v>3.19</x:v>
      </x:c>
      <x:c r="D9" s="21" t="n">
        <x:f>DATE(2026,5,6)</x:f>
        <x:v>46148</x:v>
      </x:c>
      <x:c r="E9" s="28" t="n">
        <x:f>INDEX('Data Audit'!$G$10:$G$263,MATCH(D9,'Data Audit'!$A$10:$A$263,0))</x:f>
        <x:v>3.83</x:v>
      </x:c>
      <x:c r="F9" s="24">
        <x:f t="shared" si="4"/>
        <x:v>1598.08</x:v>
      </x:c>
      <x:c r="G9" s="31">
        <x:f t="shared" si="0"/>
        <x:v>500</x:v>
      </x:c>
      <x:c r="H9" s="28">
        <x:f t="shared" si="1"/>
        <x:v>3.0799999999999272</x:v>
      </x:c>
      <x:c r="I9" s="28" t="n">
        <x:f>G9*SUMIFS('Dividend Yield'!$B$41:$B$42,'Dividend Yield'!$A$41:$A$42,"&gt;="&amp;B9,'Dividend Yield'!$A$41:$A$42,"&lt;="&amp;D9)</x:f>
        <x:v>0</x:v>
      </x:c>
      <x:c r="J9" s="24">
        <x:f t="shared" si="2"/>
        <x:v>1918.08</x:v>
      </x:c>
      <x:c r="K9" s="29">
        <x:f t="shared" si="3"/>
        <x:v>0.20024028834601526</x:v>
      </x:c>
    </x:row>
    <x:row r="10">
      <x:c r="A10" s="14">
        <x:v>6</x:v>
      </x:c>
      <x:c r="B10" s="21" t="n">
        <x:f>DATE(2026,5,14)</x:f>
        <x:v>46156</x:v>
      </x:c>
      <x:c r="C10" s="28" t="n">
        <x:f>INDEX('Data Audit'!$G$10:$G$263,MATCH(B10,'Data Audit'!$A$10:$A$263,0))</x:f>
        <x:v>3.47</x:v>
      </x:c>
      <x:c r="D10" s="21" t="n">
        <x:f>DATE(2026,5,25)</x:f>
        <x:v>46167</x:v>
      </x:c>
      <x:c r="E10" s="28" t="n">
        <x:f>INDEX('Data Audit'!$G$10:$G$263,MATCH(D10,'Data Audit'!$A$10:$A$263,0))</x:f>
        <x:v>3.86</x:v>
      </x:c>
      <x:c r="F10" s="24">
        <x:f t="shared" si="4"/>
        <x:v>1918.08</x:v>
      </x:c>
      <x:c r="G10" s="31">
        <x:f t="shared" si="0"/>
        <x:v>552</x:v>
      </x:c>
      <x:c r="H10" s="28">
        <x:f t="shared" si="1"/>
        <x:v>2.6399999999998727</x:v>
      </x:c>
      <x:c r="I10" s="28" t="n">
        <x:f>G10*SUMIFS('Dividend Yield'!$B$41:$B$42,'Dividend Yield'!$A$41:$A$42,"&gt;="&amp;B10,'Dividend Yield'!$A$41:$A$42,"&lt;="&amp;D10)</x:f>
        <x:v>0</x:v>
      </x:c>
      <x:c r="J10" s="24">
        <x:f t="shared" si="2"/>
        <x:v>2133.3599999999997</x:v>
      </x:c>
      <x:c r="K10" s="29">
        <x:f t="shared" si="3"/>
        <x:v>0.11223723723723711</x:v>
      </x:c>
    </x:row>
    <x:row r="11">
      <x:c r="A11" s="14">
        <x:v>7</x:v>
      </x:c>
      <x:c r="B11" s="21" t="n">
        <x:f>DATE(2026,5,29)</x:f>
        <x:v>46171</x:v>
      </x:c>
      <x:c r="C11" s="28" t="n">
        <x:f>INDEX('Data Audit'!$G$10:$G$263,MATCH(B11,'Data Audit'!$A$10:$A$263,0))</x:f>
        <x:v>3.78</x:v>
      </x:c>
      <x:c r="D11" s="21" t="n">
        <x:f>DATE(2026,6,11)</x:f>
        <x:v>46184</x:v>
      </x:c>
      <x:c r="E11" s="28" t="n">
        <x:f>INDEX('Data Audit'!$G$10:$G$263,MATCH(D11,'Data Audit'!$A$10:$A$263,0))</x:f>
        <x:v>4.24</x:v>
      </x:c>
      <x:c r="F11" s="24">
        <x:f t="shared" si="4"/>
        <x:v>2133.3599999999997</x:v>
      </x:c>
      <x:c r="G11" s="31">
        <x:f t="shared" si="0"/>
        <x:v>564</x:v>
      </x:c>
      <x:c r="H11" s="28">
        <x:f t="shared" si="1"/>
        <x:v>1.4399999999995998</x:v>
      </x:c>
      <x:c r="I11" s="28" t="n">
        <x:f>G11*SUMIFS('Dividend Yield'!$B$41:$B$42,'Dividend Yield'!$A$41:$A$42,"&gt;="&amp;B11,'Dividend Yield'!$A$41:$A$42,"&lt;="&amp;D11)</x:f>
        <x:v>0</x:v>
      </x:c>
      <x:c r="J11" s="24">
        <x:f t="shared" si="2"/>
        <x:v>2392.7999999999997</x:v>
      </x:c>
      <x:c r="K11" s="29">
        <x:f t="shared" si="3"/>
        <x:v>0.12161097986275182</x:v>
      </x:c>
    </x:row>
    <x:row r="13" ht="15.5">
      <x:c r="A13" s="70" t="str">
        <x:f>"Final value: "&amp;TEXT(J11,"$#,##0.00")&amp;" | total return: "&amp;TEXT(J11/1000-1,"0.0%")&amp;" | seven qualifying trades | no fees, tax or slippage"</x:f>
        <x:v>Final value: $2,392.80 | total return: 139.3% | seven qualifying trades | no fees, tax or slippage</x:v>
      </x:c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  <x:c r="L13" s="71"/>
      <x:c r="M13" s="71"/>
      <x:c r="N13" s="72"/>
    </x:row>
    <x:row r="15" ht="30" customHeight="1">
      <x:c r="A15" s="13" t="s">
        <x:v>538</x:v>
      </x:c>
      <x:c r="B15" s="13" t="s">
        <x:v>532</x:v>
      </x:c>
      <x:c r="C15" s="13" t="s">
        <x:v>539</x:v>
      </x:c>
      <x:c r="D15" s="13" t="s">
        <x:v>540</x:v>
      </x:c>
      <x:c r="E15" s="13" t="s">
        <x:v>541</x:v>
      </x:c>
    </x:row>
    <x:row r="16" ht="28" customHeight="1">
      <x:c r="A16" s="32" t="s">
        <x:v>542</x:v>
      </x:c>
      <x:c r="B16" s="24" t="n">
        <x:f>J8</x:f>
        <x:v>1598.08</x:v>
      </x:c>
      <x:c r="C16" s="24"/>
      <x:c r="D16" s="24" t="n">
        <x:f>B16-INT(B16/$C$9)*$C$9+INT(B16/$C$9)*$E$11</x:f>
        <x:v>2123.08</x:v>
      </x:c>
      <x:c r="E16" s="32" t="s">
        <x:v>543</x:v>
      </x:c>
    </x:row>
    <x:row r="17" ht="28" customHeight="1">
      <x:c r="A17" s="32" t="s">
        <x:v>544</x:v>
      </x:c>
      <x:c r="B17" s="24" t="n">
        <x:f>J8</x:f>
        <x:v>1598.08</x:v>
      </x:c>
      <x:c r="C17" s="24" t="n">
        <x:f>B17-INT(B17/$C$9)*$C$9+INT(B17/$C$9)*INDEX('Data Audit'!$G$10:$G$263,MATCH(DATE(2026,4,1),'Data Audit'!$A$10:$A$263,0))</x:f>
        <x:v>1693.08</x:v>
      </x:c>
      <x:c r="D17" s="24" t="n">
        <x:f>C17-INT(C17/INDEX('Data Audit'!$G$10:$G$263,MATCH(DATE(2026,4,2),'Data Audit'!$A$10:$A$263,0)))*INDEX('Data Audit'!$G$10:$G$263,MATCH(DATE(2026,4,2),'Data Audit'!$A$10:$A$263,0))+INT(C17/INDEX('Data Audit'!$G$10:$G$263,MATCH(DATE(2026,4,2),'Data Audit'!$A$10:$A$263,0)))*$E$11</x:f>
        <x:v>2181.38</x:v>
      </x:c>
      <x:c r="E17" s="32" t="s">
        <x:v>545</x:v>
      </x:c>
    </x:row>
    <x:row r="18" ht="28" customHeight="1">
      <x:c r="A18" s="32" t="s">
        <x:v>546</x:v>
      </x:c>
      <x:c r="B18" s="24" t="n">
        <x:f>J8</x:f>
        <x:v>1598.08</x:v>
      </x:c>
      <x:c r="C18" s="24" t="n">
        <x:f>J9</x:f>
        <x:v>1918.08</x:v>
      </x:c>
      <x:c r="D18" s="24" t="n">
        <x:f>J11</x:f>
        <x:v>2392.7999999999997</x:v>
      </x:c>
      <x:c r="E18" s="32" t="s">
        <x:v>547</x:v>
      </x:c>
    </x:row>
    <x:row r="20" ht="42" customHeight="1">
      <x:c r="A20" s="73" t="s">
        <x:v>548</x:v>
      </x:c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5"/>
    </x:row>
    <x:row r="21" ht="42" customHeight="1">
      <x:c r="A21" s="76" t="s">
        <x:v>549</x:v>
      </x:c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8"/>
    </x:row>
    <x:row r="62" ht="30" customHeight="1">
      <x:c r="A62" s="13" t="s">
        <x:v>2</x:v>
      </x:c>
      <x:c r="B62" s="13" t="s">
        <x:v>6</x:v>
      </x:c>
      <x:c r="C62" s="13" t="s">
        <x:v>550</x:v>
      </x:c>
      <x:c r="D62" s="13" t="s">
        <x:v>551</x:v>
      </x:c>
    </x:row>
    <x:row r="63">
      <x:c r="A63" s="21" t="n">
        <x:f>'Data Audit'!A10</x:f>
        <x:v>45839</x:v>
      </x:c>
      <x:c r="B63" s="22" t="n">
        <x:f>'Data Audit'!G10</x:f>
        <x:v>4.61</x:v>
      </x:c>
      <x:c r="C63" s="24" t="n">
        <x:f>IF(A63&lt;$B$5,1000,IF(A63&lt;=$D$5,$H$5+$G$5*B63+$G$5*SUMIFS('Dividend Yield'!$B$41:$B$42,'Dividend Yield'!$A$41:$A$42,"&gt;="&amp;$B$5,'Dividend Yield'!$A$41:$A$42,"&lt;="&amp;A63),IF(A63&lt;$B$6,$J$5,IF(A63&lt;=$D$6,$H$6+$G$6*B63+$G$6*SUMIFS('Dividend Yield'!$B$41:$B$42,'Dividend Yield'!$A$41:$A$42,"&gt;="&amp;$B$6,'Dividend Yield'!$A$41:$A$42,"&lt;="&amp;A63),IF(A63&lt;$B$7,$J$6,IF(A63&lt;=$D$7,$H$7+$G$7*B63+$G$7*SUMIFS('Dividend Yield'!$B$41:$B$42,'Dividend Yield'!$A$41:$A$42,"&gt;="&amp;$B$7,'Dividend Yield'!$A$41:$A$42,"&lt;="&amp;A63),IF(A63&lt;$B$8,$J$7,IF(A63&lt;=$D$8,$H$8+$G$8*B63+$G$8*SUMIFS('Dividend Yield'!$B$41:$B$42,'Dividend Yield'!$A$41:$A$42,"&gt;="&amp;$B$8,'Dividend Yield'!$A$41:$A$42,"&lt;="&amp;A63),IF(A63&lt;$B$9,$J$8,IF(A63&lt;=$D$9,$H$9+$G$9*B63+$G$9*SUMIFS('Dividend Yield'!$B$41:$B$42,'Dividend Yield'!$A$41:$A$42,"&gt;="&amp;$B$9,'Dividend Yield'!$A$41:$A$42,"&lt;="&amp;A63),IF(A63&lt;$B$10,$J$9,IF(A63&lt;=$D$10,$H$10+$G$10*B63+$G$10*SUMIFS('Dividend Yield'!$B$41:$B$42,'Dividend Yield'!$A$41:$A$42,"&gt;="&amp;$B$10,'Dividend Yield'!$A$41:$A$42,"&lt;="&amp;A63),IF(A63&lt;$B$11,$J$10,IF(A63&lt;=$D$11,$H$11+$G$11*B63+$G$11*SUMIFS('Dividend Yield'!$B$41:$B$42,'Dividend Yield'!$A$41:$A$42,"&gt;="&amp;$B$11,'Dividend Yield'!$A$41:$A$42,"&lt;="&amp;A63),$J$11))))))))))))))</x:f>
        <x:v>1000</x:v>
      </x:c>
      <x:c r="D63" s="24" t="n">
        <x:f>'Yearly Portfolio'!H41</x:f>
        <x:v>1000</x:v>
      </x:c>
    </x:row>
    <x:row r="64">
      <x:c r="A64" s="21" t="n">
        <x:f>'Data Audit'!A11</x:f>
        <x:v>45840</x:v>
      </x:c>
      <x:c r="B64" s="22" t="n">
        <x:f>'Data Audit'!G11</x:f>
        <x:v>4.66</x:v>
      </x:c>
      <x:c r="C64" s="24" t="n">
        <x:f>IF(A64&lt;$B$5,1000,IF(A64&lt;=$D$5,$H$5+$G$5*B64+$G$5*SUMIFS('Dividend Yield'!$B$41:$B$42,'Dividend Yield'!$A$41:$A$42,"&gt;="&amp;$B$5,'Dividend Yield'!$A$41:$A$42,"&lt;="&amp;A64),IF(A64&lt;$B$6,$J$5,IF(A64&lt;=$D$6,$H$6+$G$6*B64+$G$6*SUMIFS('Dividend Yield'!$B$41:$B$42,'Dividend Yield'!$A$41:$A$42,"&gt;="&amp;$B$6,'Dividend Yield'!$A$41:$A$42,"&lt;="&amp;A64),IF(A64&lt;$B$7,$J$6,IF(A64&lt;=$D$7,$H$7+$G$7*B64+$G$7*SUMIFS('Dividend Yield'!$B$41:$B$42,'Dividend Yield'!$A$41:$A$42,"&gt;="&amp;$B$7,'Dividend Yield'!$A$41:$A$42,"&lt;="&amp;A64),IF(A64&lt;$B$8,$J$7,IF(A64&lt;=$D$8,$H$8+$G$8*B64+$G$8*SUMIFS('Dividend Yield'!$B$41:$B$42,'Dividend Yield'!$A$41:$A$42,"&gt;="&amp;$B$8,'Dividend Yield'!$A$41:$A$42,"&lt;="&amp;A64),IF(A64&lt;$B$9,$J$8,IF(A64&lt;=$D$9,$H$9+$G$9*B64+$G$9*SUMIFS('Dividend Yield'!$B$41:$B$42,'Dividend Yield'!$A$41:$A$42,"&gt;="&amp;$B$9,'Dividend Yield'!$A$41:$A$42,"&lt;="&amp;A64),IF(A64&lt;$B$10,$J$9,IF(A64&lt;=$D$10,$H$10+$G$10*B64+$G$10*SUMIFS('Dividend Yield'!$B$41:$B$42,'Dividend Yield'!$A$41:$A$42,"&gt;="&amp;$B$10,'Dividend Yield'!$A$41:$A$42,"&lt;="&amp;A64),IF(A64&lt;$B$11,$J$10,IF(A64&lt;=$D$11,$H$11+$G$11*B64+$G$11*SUMIFS('Dividend Yield'!$B$41:$B$42,'Dividend Yield'!$A$41:$A$42,"&gt;="&amp;$B$11,'Dividend Yield'!$A$41:$A$42,"&lt;="&amp;A64),$J$11))))))))))))))</x:f>
        <x:v>1010.8</x:v>
      </x:c>
      <x:c r="D64" s="24" t="n">
        <x:f>'Yearly Portfolio'!H42</x:f>
        <x:v>1010.8</x:v>
      </x:c>
    </x:row>
    <x:row r="65">
      <x:c r="A65" s="21" t="n">
        <x:f>'Data Audit'!A12</x:f>
        <x:v>45841</x:v>
      </x:c>
      <x:c r="B65" s="22" t="n">
        <x:f>'Data Audit'!G12</x:f>
        <x:v>4.72</x:v>
      </x:c>
      <x:c r="C65" s="24" t="n">
        <x:f>IF(A65&lt;$B$5,1000,IF(A65&lt;=$D$5,$H$5+$G$5*B65+$G$5*SUMIFS('Dividend Yield'!$B$41:$B$42,'Dividend Yield'!$A$41:$A$42,"&gt;="&amp;$B$5,'Dividend Yield'!$A$41:$A$42,"&lt;="&amp;A65),IF(A65&lt;$B$6,$J$5,IF(A65&lt;=$D$6,$H$6+$G$6*B65+$G$6*SUMIFS('Dividend Yield'!$B$41:$B$42,'Dividend Yield'!$A$41:$A$42,"&gt;="&amp;$B$6,'Dividend Yield'!$A$41:$A$42,"&lt;="&amp;A65),IF(A65&lt;$B$7,$J$6,IF(A65&lt;=$D$7,$H$7+$G$7*B65+$G$7*SUMIFS('Dividend Yield'!$B$41:$B$42,'Dividend Yield'!$A$41:$A$42,"&gt;="&amp;$B$7,'Dividend Yield'!$A$41:$A$42,"&lt;="&amp;A65),IF(A65&lt;$B$8,$J$7,IF(A65&lt;=$D$8,$H$8+$G$8*B65+$G$8*SUMIFS('Dividend Yield'!$B$41:$B$42,'Dividend Yield'!$A$41:$A$42,"&gt;="&amp;$B$8,'Dividend Yield'!$A$41:$A$42,"&lt;="&amp;A65),IF(A65&lt;$B$9,$J$8,IF(A65&lt;=$D$9,$H$9+$G$9*B65+$G$9*SUMIFS('Dividend Yield'!$B$41:$B$42,'Dividend Yield'!$A$41:$A$42,"&gt;="&amp;$B$9,'Dividend Yield'!$A$41:$A$42,"&lt;="&amp;A65),IF(A65&lt;$B$10,$J$9,IF(A65&lt;=$D$10,$H$10+$G$10*B65+$G$10*SUMIFS('Dividend Yield'!$B$41:$B$42,'Dividend Yield'!$A$41:$A$42,"&gt;="&amp;$B$10,'Dividend Yield'!$A$41:$A$42,"&lt;="&amp;A65),IF(A65&lt;$B$11,$J$10,IF(A65&lt;=$D$11,$H$11+$G$11*B65+$G$11*SUMIFS('Dividend Yield'!$B$41:$B$42,'Dividend Yield'!$A$41:$A$42,"&gt;="&amp;$B$11,'Dividend Yield'!$A$41:$A$42,"&lt;="&amp;A65),$J$11))))))))))))))</x:f>
        <x:v>1023.7599999999999</x:v>
      </x:c>
      <x:c r="D65" s="24" t="n">
        <x:f>'Yearly Portfolio'!H43</x:f>
        <x:v>1023.7599999999999</x:v>
      </x:c>
    </x:row>
    <x:row r="66">
      <x:c r="A66" s="21" t="n">
        <x:f>'Data Audit'!A13</x:f>
        <x:v>45842</x:v>
      </x:c>
      <x:c r="B66" s="22" t="n">
        <x:f>'Data Audit'!G13</x:f>
        <x:v>4.71</x:v>
      </x:c>
      <x:c r="C66" s="24" t="n">
        <x:f>IF(A66&lt;$B$5,1000,IF(A66&lt;=$D$5,$H$5+$G$5*B66+$G$5*SUMIFS('Dividend Yield'!$B$41:$B$42,'Dividend Yield'!$A$41:$A$42,"&gt;="&amp;$B$5,'Dividend Yield'!$A$41:$A$42,"&lt;="&amp;A66),IF(A66&lt;$B$6,$J$5,IF(A66&lt;=$D$6,$H$6+$G$6*B66+$G$6*SUMIFS('Dividend Yield'!$B$41:$B$42,'Dividend Yield'!$A$41:$A$42,"&gt;="&amp;$B$6,'Dividend Yield'!$A$41:$A$42,"&lt;="&amp;A66),IF(A66&lt;$B$7,$J$6,IF(A66&lt;=$D$7,$H$7+$G$7*B66+$G$7*SUMIFS('Dividend Yield'!$B$41:$B$42,'Dividend Yield'!$A$41:$A$42,"&gt;="&amp;$B$7,'Dividend Yield'!$A$41:$A$42,"&lt;="&amp;A66),IF(A66&lt;$B$8,$J$7,IF(A66&lt;=$D$8,$H$8+$G$8*B66+$G$8*SUMIFS('Dividend Yield'!$B$41:$B$42,'Dividend Yield'!$A$41:$A$42,"&gt;="&amp;$B$8,'Dividend Yield'!$A$41:$A$42,"&lt;="&amp;A66),IF(A66&lt;$B$9,$J$8,IF(A66&lt;=$D$9,$H$9+$G$9*B66+$G$9*SUMIFS('Dividend Yield'!$B$41:$B$42,'Dividend Yield'!$A$41:$A$42,"&gt;="&amp;$B$9,'Dividend Yield'!$A$41:$A$42,"&lt;="&amp;A66),IF(A66&lt;$B$10,$J$9,IF(A66&lt;=$D$10,$H$10+$G$10*B66+$G$10*SUMIFS('Dividend Yield'!$B$41:$B$42,'Dividend Yield'!$A$41:$A$42,"&gt;="&amp;$B$10,'Dividend Yield'!$A$41:$A$42,"&lt;="&amp;A66),IF(A66&lt;$B$11,$J$10,IF(A66&lt;=$D$11,$H$11+$G$11*B66+$G$11*SUMIFS('Dividend Yield'!$B$41:$B$42,'Dividend Yield'!$A$41:$A$42,"&gt;="&amp;$B$11,'Dividend Yield'!$A$41:$A$42,"&lt;="&amp;A66),$J$11))))))))))))))</x:f>
        <x:v>1021.5999999999999</x:v>
      </x:c>
      <x:c r="D66" s="24" t="n">
        <x:f>'Yearly Portfolio'!H44</x:f>
        <x:v>1021.5999999999999</x:v>
      </x:c>
    </x:row>
    <x:row r="67">
      <x:c r="A67" s="21" t="n">
        <x:f>'Data Audit'!A14</x:f>
        <x:v>45845</x:v>
      </x:c>
      <x:c r="B67" s="22" t="n">
        <x:f>'Data Audit'!G14</x:f>
        <x:v>4.85</x:v>
      </x:c>
      <x:c r="C67" s="24" t="n">
        <x:f>IF(A67&lt;$B$5,1000,IF(A67&lt;=$D$5,$H$5+$G$5*B67+$G$5*SUMIFS('Dividend Yield'!$B$41:$B$42,'Dividend Yield'!$A$41:$A$42,"&gt;="&amp;$B$5,'Dividend Yield'!$A$41:$A$42,"&lt;="&amp;A67),IF(A67&lt;$B$6,$J$5,IF(A67&lt;=$D$6,$H$6+$G$6*B67+$G$6*SUMIFS('Dividend Yield'!$B$41:$B$42,'Dividend Yield'!$A$41:$A$42,"&gt;="&amp;$B$6,'Dividend Yield'!$A$41:$A$42,"&lt;="&amp;A67),IF(A67&lt;$B$7,$J$6,IF(A67&lt;=$D$7,$H$7+$G$7*B67+$G$7*SUMIFS('Dividend Yield'!$B$41:$B$42,'Dividend Yield'!$A$41:$A$42,"&gt;="&amp;$B$7,'Dividend Yield'!$A$41:$A$42,"&lt;="&amp;A67),IF(A67&lt;$B$8,$J$7,IF(A67&lt;=$D$8,$H$8+$G$8*B67+$G$8*SUMIFS('Dividend Yield'!$B$41:$B$42,'Dividend Yield'!$A$41:$A$42,"&gt;="&amp;$B$8,'Dividend Yield'!$A$41:$A$42,"&lt;="&amp;A67),IF(A67&lt;$B$9,$J$8,IF(A67&lt;=$D$9,$H$9+$G$9*B67+$G$9*SUMIFS('Dividend Yield'!$B$41:$B$42,'Dividend Yield'!$A$41:$A$42,"&gt;="&amp;$B$9,'Dividend Yield'!$A$41:$A$42,"&lt;="&amp;A67),IF(A67&lt;$B$10,$J$9,IF(A67&lt;=$D$10,$H$10+$G$10*B67+$G$10*SUMIFS('Dividend Yield'!$B$41:$B$42,'Dividend Yield'!$A$41:$A$42,"&gt;="&amp;$B$10,'Dividend Yield'!$A$41:$A$42,"&lt;="&amp;A67),IF(A67&lt;$B$11,$J$10,IF(A67&lt;=$D$11,$H$11+$G$11*B67+$G$11*SUMIFS('Dividend Yield'!$B$41:$B$42,'Dividend Yield'!$A$41:$A$42,"&gt;="&amp;$B$11,'Dividend Yield'!$A$41:$A$42,"&lt;="&amp;A67),$J$11))))))))))))))</x:f>
        <x:v>1051.8399999999997</x:v>
      </x:c>
      <x:c r="D67" s="24" t="n">
        <x:f>'Yearly Portfolio'!H45</x:f>
        <x:v>1051.8399999999997</x:v>
      </x:c>
    </x:row>
    <x:row r="68">
      <x:c r="A68" s="21" t="n">
        <x:f>'Data Audit'!A15</x:f>
        <x:v>45846</x:v>
      </x:c>
      <x:c r="B68" s="22" t="n">
        <x:f>'Data Audit'!G15</x:f>
        <x:v>4.82</x:v>
      </x:c>
      <x:c r="C68" s="24" t="n">
        <x:f>IF(A68&lt;$B$5,1000,IF(A68&lt;=$D$5,$H$5+$G$5*B68+$G$5*SUMIFS('Dividend Yield'!$B$41:$B$42,'Dividend Yield'!$A$41:$A$42,"&gt;="&amp;$B$5,'Dividend Yield'!$A$41:$A$42,"&lt;="&amp;A68),IF(A68&lt;$B$6,$J$5,IF(A68&lt;=$D$6,$H$6+$G$6*B68+$G$6*SUMIFS('Dividend Yield'!$B$41:$B$42,'Dividend Yield'!$A$41:$A$42,"&gt;="&amp;$B$6,'Dividend Yield'!$A$41:$A$42,"&lt;="&amp;A68),IF(A68&lt;$B$7,$J$6,IF(A68&lt;=$D$7,$H$7+$G$7*B68+$G$7*SUMIFS('Dividend Yield'!$B$41:$B$42,'Dividend Yield'!$A$41:$A$42,"&gt;="&amp;$B$7,'Dividend Yield'!$A$41:$A$42,"&lt;="&amp;A68),IF(A68&lt;$B$8,$J$7,IF(A68&lt;=$D$8,$H$8+$G$8*B68+$G$8*SUMIFS('Dividend Yield'!$B$41:$B$42,'Dividend Yield'!$A$41:$A$42,"&gt;="&amp;$B$8,'Dividend Yield'!$A$41:$A$42,"&lt;="&amp;A68),IF(A68&lt;$B$9,$J$8,IF(A68&lt;=$D$9,$H$9+$G$9*B68+$G$9*SUMIFS('Dividend Yield'!$B$41:$B$42,'Dividend Yield'!$A$41:$A$42,"&gt;="&amp;$B$9,'Dividend Yield'!$A$41:$A$42,"&lt;="&amp;A68),IF(A68&lt;$B$10,$J$9,IF(A68&lt;=$D$10,$H$10+$G$10*B68+$G$10*SUMIFS('Dividend Yield'!$B$41:$B$42,'Dividend Yield'!$A$41:$A$42,"&gt;="&amp;$B$10,'Dividend Yield'!$A$41:$A$42,"&lt;="&amp;A68),IF(A68&lt;$B$11,$J$10,IF(A68&lt;=$D$11,$H$11+$G$11*B68+$G$11*SUMIFS('Dividend Yield'!$B$41:$B$42,'Dividend Yield'!$A$41:$A$42,"&gt;="&amp;$B$11,'Dividend Yield'!$A$41:$A$42,"&lt;="&amp;A68),$J$11))))))))))))))</x:f>
        <x:v>1045.3600000000001</x:v>
      </x:c>
      <x:c r="D68" s="24" t="n">
        <x:f>'Yearly Portfolio'!H46</x:f>
        <x:v>1045.3600000000001</x:v>
      </x:c>
    </x:row>
    <x:row r="69">
      <x:c r="A69" s="21" t="n">
        <x:f>'Data Audit'!A16</x:f>
        <x:v>45847</x:v>
      </x:c>
      <x:c r="B69" s="22" t="n">
        <x:f>'Data Audit'!G16</x:f>
        <x:v>4.92</x:v>
      </x:c>
      <x:c r="C69" s="24" t="n">
        <x:f>IF(A69&lt;$B$5,1000,IF(A69&lt;=$D$5,$H$5+$G$5*B69+$G$5*SUMIFS('Dividend Yield'!$B$41:$B$42,'Dividend Yield'!$A$41:$A$42,"&gt;="&amp;$B$5,'Dividend Yield'!$A$41:$A$42,"&lt;="&amp;A69),IF(A69&lt;$B$6,$J$5,IF(A69&lt;=$D$6,$H$6+$G$6*B69+$G$6*SUMIFS('Dividend Yield'!$B$41:$B$42,'Dividend Yield'!$A$41:$A$42,"&gt;="&amp;$B$6,'Dividend Yield'!$A$41:$A$42,"&lt;="&amp;A69),IF(A69&lt;$B$7,$J$6,IF(A69&lt;=$D$7,$H$7+$G$7*B69+$G$7*SUMIFS('Dividend Yield'!$B$41:$B$42,'Dividend Yield'!$A$41:$A$42,"&gt;="&amp;$B$7,'Dividend Yield'!$A$41:$A$42,"&lt;="&amp;A69),IF(A69&lt;$B$8,$J$7,IF(A69&lt;=$D$8,$H$8+$G$8*B69+$G$8*SUMIFS('Dividend Yield'!$B$41:$B$42,'Dividend Yield'!$A$41:$A$42,"&gt;="&amp;$B$8,'Dividend Yield'!$A$41:$A$42,"&lt;="&amp;A69),IF(A69&lt;$B$9,$J$8,IF(A69&lt;=$D$9,$H$9+$G$9*B69+$G$9*SUMIFS('Dividend Yield'!$B$41:$B$42,'Dividend Yield'!$A$41:$A$42,"&gt;="&amp;$B$9,'Dividend Yield'!$A$41:$A$42,"&lt;="&amp;A69),IF(A69&lt;$B$10,$J$9,IF(A69&lt;=$D$10,$H$10+$G$10*B69+$G$10*SUMIFS('Dividend Yield'!$B$41:$B$42,'Dividend Yield'!$A$41:$A$42,"&gt;="&amp;$B$10,'Dividend Yield'!$A$41:$A$42,"&lt;="&amp;A69),IF(A69&lt;$B$11,$J$10,IF(A69&lt;=$D$11,$H$11+$G$11*B69+$G$11*SUMIFS('Dividend Yield'!$B$41:$B$42,'Dividend Yield'!$A$41:$A$42,"&gt;="&amp;$B$11,'Dividend Yield'!$A$41:$A$42,"&lt;="&amp;A69),$J$11))))))))))))))</x:f>
        <x:v>1066.96</x:v>
      </x:c>
      <x:c r="D69" s="24" t="n">
        <x:f>'Yearly Portfolio'!H47</x:f>
        <x:v>1066.96</x:v>
      </x:c>
    </x:row>
    <x:row r="70">
      <x:c r="A70" s="21" t="n">
        <x:f>'Data Audit'!A17</x:f>
        <x:v>45848</x:v>
      </x:c>
      <x:c r="B70" s="22" t="n">
        <x:f>'Data Audit'!G17</x:f>
        <x:v>5.04</x:v>
      </x:c>
      <x:c r="C70" s="24" t="n">
        <x:f>IF(A70&lt;$B$5,1000,IF(A70&lt;=$D$5,$H$5+$G$5*B70+$G$5*SUMIFS('Dividend Yield'!$B$41:$B$42,'Dividend Yield'!$A$41:$A$42,"&gt;="&amp;$B$5,'Dividend Yield'!$A$41:$A$42,"&lt;="&amp;A70),IF(A70&lt;$B$6,$J$5,IF(A70&lt;=$D$6,$H$6+$G$6*B70+$G$6*SUMIFS('Dividend Yield'!$B$41:$B$42,'Dividend Yield'!$A$41:$A$42,"&gt;="&amp;$B$6,'Dividend Yield'!$A$41:$A$42,"&lt;="&amp;A70),IF(A70&lt;$B$7,$J$6,IF(A70&lt;=$D$7,$H$7+$G$7*B70+$G$7*SUMIFS('Dividend Yield'!$B$41:$B$42,'Dividend Yield'!$A$41:$A$42,"&gt;="&amp;$B$7,'Dividend Yield'!$A$41:$A$42,"&lt;="&amp;A70),IF(A70&lt;$B$8,$J$7,IF(A70&lt;=$D$8,$H$8+$G$8*B70+$G$8*SUMIFS('Dividend Yield'!$B$41:$B$42,'Dividend Yield'!$A$41:$A$42,"&gt;="&amp;$B$8,'Dividend Yield'!$A$41:$A$42,"&lt;="&amp;A70),IF(A70&lt;$B$9,$J$8,IF(A70&lt;=$D$9,$H$9+$G$9*B70+$G$9*SUMIFS('Dividend Yield'!$B$41:$B$42,'Dividend Yield'!$A$41:$A$42,"&gt;="&amp;$B$9,'Dividend Yield'!$A$41:$A$42,"&lt;="&amp;A70),IF(A70&lt;$B$10,$J$9,IF(A70&lt;=$D$10,$H$10+$G$10*B70+$G$10*SUMIFS('Dividend Yield'!$B$41:$B$42,'Dividend Yield'!$A$41:$A$42,"&gt;="&amp;$B$10,'Dividend Yield'!$A$41:$A$42,"&lt;="&amp;A70),IF(A70&lt;$B$11,$J$10,IF(A70&lt;=$D$11,$H$11+$G$11*B70+$G$11*SUMIFS('Dividend Yield'!$B$41:$B$42,'Dividend Yield'!$A$41:$A$42,"&gt;="&amp;$B$11,'Dividend Yield'!$A$41:$A$42,"&lt;="&amp;A70),$J$11))))))))))))))</x:f>
        <x:v>1092.88</x:v>
      </x:c>
      <x:c r="D70" s="24" t="n">
        <x:f>'Yearly Portfolio'!H48</x:f>
        <x:v>1092.88</x:v>
      </x:c>
    </x:row>
    <x:row r="71">
      <x:c r="A71" s="21" t="n">
        <x:f>'Data Audit'!A18</x:f>
        <x:v>45849</x:v>
      </x:c>
      <x:c r="B71" s="22" t="n">
        <x:f>'Data Audit'!G18</x:f>
        <x:v>5.08</x:v>
      </x:c>
      <x:c r="C71" s="24" t="n">
        <x:f>IF(A71&lt;$B$5,1000,IF(A71&lt;=$D$5,$H$5+$G$5*B71+$G$5*SUMIFS('Dividend Yield'!$B$41:$B$42,'Dividend Yield'!$A$41:$A$42,"&gt;="&amp;$B$5,'Dividend Yield'!$A$41:$A$42,"&lt;="&amp;A71),IF(A71&lt;$B$6,$J$5,IF(A71&lt;=$D$6,$H$6+$G$6*B71+$G$6*SUMIFS('Dividend Yield'!$B$41:$B$42,'Dividend Yield'!$A$41:$A$42,"&gt;="&amp;$B$6,'Dividend Yield'!$A$41:$A$42,"&lt;="&amp;A71),IF(A71&lt;$B$7,$J$6,IF(A71&lt;=$D$7,$H$7+$G$7*B71+$G$7*SUMIFS('Dividend Yield'!$B$41:$B$42,'Dividend Yield'!$A$41:$A$42,"&gt;="&amp;$B$7,'Dividend Yield'!$A$41:$A$42,"&lt;="&amp;A71),IF(A71&lt;$B$8,$J$7,IF(A71&lt;=$D$8,$H$8+$G$8*B71+$G$8*SUMIFS('Dividend Yield'!$B$41:$B$42,'Dividend Yield'!$A$41:$A$42,"&gt;="&amp;$B$8,'Dividend Yield'!$A$41:$A$42,"&lt;="&amp;A71),IF(A71&lt;$B$9,$J$8,IF(A71&lt;=$D$9,$H$9+$G$9*B71+$G$9*SUMIFS('Dividend Yield'!$B$41:$B$42,'Dividend Yield'!$A$41:$A$42,"&gt;="&amp;$B$9,'Dividend Yield'!$A$41:$A$42,"&lt;="&amp;A71),IF(A71&lt;$B$10,$J$9,IF(A71&lt;=$D$10,$H$10+$G$10*B71+$G$10*SUMIFS('Dividend Yield'!$B$41:$B$42,'Dividend Yield'!$A$41:$A$42,"&gt;="&amp;$B$10,'Dividend Yield'!$A$41:$A$42,"&lt;="&amp;A71),IF(A71&lt;$B$11,$J$10,IF(A71&lt;=$D$11,$H$11+$G$11*B71+$G$11*SUMIFS('Dividend Yield'!$B$41:$B$42,'Dividend Yield'!$A$41:$A$42,"&gt;="&amp;$B$11,'Dividend Yield'!$A$41:$A$42,"&lt;="&amp;A71),$J$11))))))))))))))</x:f>
        <x:v>1101.52</x:v>
      </x:c>
      <x:c r="D71" s="24" t="n">
        <x:f>'Yearly Portfolio'!H49</x:f>
        <x:v>1101.52</x:v>
      </x:c>
    </x:row>
    <x:row r="72">
      <x:c r="A72" s="21" t="n">
        <x:f>'Data Audit'!A19</x:f>
        <x:v>45852</x:v>
      </x:c>
      <x:c r="B72" s="22" t="n">
        <x:f>'Data Audit'!G19</x:f>
        <x:v>5.07</x:v>
      </x:c>
      <x:c r="C72" s="24" t="n">
        <x:f>IF(A72&lt;$B$5,1000,IF(A72&lt;=$D$5,$H$5+$G$5*B72+$G$5*SUMIFS('Dividend Yield'!$B$41:$B$42,'Dividend Yield'!$A$41:$A$42,"&gt;="&amp;$B$5,'Dividend Yield'!$A$41:$A$42,"&lt;="&amp;A72),IF(A72&lt;$B$6,$J$5,IF(A72&lt;=$D$6,$H$6+$G$6*B72+$G$6*SUMIFS('Dividend Yield'!$B$41:$B$42,'Dividend Yield'!$A$41:$A$42,"&gt;="&amp;$B$6,'Dividend Yield'!$A$41:$A$42,"&lt;="&amp;A72),IF(A72&lt;$B$7,$J$6,IF(A72&lt;=$D$7,$H$7+$G$7*B72+$G$7*SUMIFS('Dividend Yield'!$B$41:$B$42,'Dividend Yield'!$A$41:$A$42,"&gt;="&amp;$B$7,'Dividend Yield'!$A$41:$A$42,"&lt;="&amp;A72),IF(A72&lt;$B$8,$J$7,IF(A72&lt;=$D$8,$H$8+$G$8*B72+$G$8*SUMIFS('Dividend Yield'!$B$41:$B$42,'Dividend Yield'!$A$41:$A$42,"&gt;="&amp;$B$8,'Dividend Yield'!$A$41:$A$42,"&lt;="&amp;A72),IF(A72&lt;$B$9,$J$8,IF(A72&lt;=$D$9,$H$9+$G$9*B72+$G$9*SUMIFS('Dividend Yield'!$B$41:$B$42,'Dividend Yield'!$A$41:$A$42,"&gt;="&amp;$B$9,'Dividend Yield'!$A$41:$A$42,"&lt;="&amp;A72),IF(A72&lt;$B$10,$J$9,IF(A72&lt;=$D$10,$H$10+$G$10*B72+$G$10*SUMIFS('Dividend Yield'!$B$41:$B$42,'Dividend Yield'!$A$41:$A$42,"&gt;="&amp;$B$10,'Dividend Yield'!$A$41:$A$42,"&lt;="&amp;A72),IF(A72&lt;$B$11,$J$10,IF(A72&lt;=$D$11,$H$11+$G$11*B72+$G$11*SUMIFS('Dividend Yield'!$B$41:$B$42,'Dividend Yield'!$A$41:$A$42,"&gt;="&amp;$B$11,'Dividend Yield'!$A$41:$A$42,"&lt;="&amp;A72),$J$11))))))))))))))</x:f>
        <x:v>1101.52</x:v>
      </x:c>
      <x:c r="D72" s="24" t="n">
        <x:f>'Yearly Portfolio'!H50</x:f>
        <x:v>1099.3600000000001</x:v>
      </x:c>
    </x:row>
    <x:row r="73">
      <x:c r="A73" s="21" t="n">
        <x:f>'Data Audit'!A20</x:f>
        <x:v>45853</x:v>
      </x:c>
      <x:c r="B73" s="22" t="n">
        <x:f>'Data Audit'!G20</x:f>
        <x:v>5.08</x:v>
      </x:c>
      <x:c r="C73" s="24" t="n">
        <x:f>IF(A73&lt;$B$5,1000,IF(A73&lt;=$D$5,$H$5+$G$5*B73+$G$5*SUMIFS('Dividend Yield'!$B$41:$B$42,'Dividend Yield'!$A$41:$A$42,"&gt;="&amp;$B$5,'Dividend Yield'!$A$41:$A$42,"&lt;="&amp;A73),IF(A73&lt;$B$6,$J$5,IF(A73&lt;=$D$6,$H$6+$G$6*B73+$G$6*SUMIFS('Dividend Yield'!$B$41:$B$42,'Dividend Yield'!$A$41:$A$42,"&gt;="&amp;$B$6,'Dividend Yield'!$A$41:$A$42,"&lt;="&amp;A73),IF(A73&lt;$B$7,$J$6,IF(A73&lt;=$D$7,$H$7+$G$7*B73+$G$7*SUMIFS('Dividend Yield'!$B$41:$B$42,'Dividend Yield'!$A$41:$A$42,"&gt;="&amp;$B$7,'Dividend Yield'!$A$41:$A$42,"&lt;="&amp;A73),IF(A73&lt;$B$8,$J$7,IF(A73&lt;=$D$8,$H$8+$G$8*B73+$G$8*SUMIFS('Dividend Yield'!$B$41:$B$42,'Dividend Yield'!$A$41:$A$42,"&gt;="&amp;$B$8,'Dividend Yield'!$A$41:$A$42,"&lt;="&amp;A73),IF(A73&lt;$B$9,$J$8,IF(A73&lt;=$D$9,$H$9+$G$9*B73+$G$9*SUMIFS('Dividend Yield'!$B$41:$B$42,'Dividend Yield'!$A$41:$A$42,"&gt;="&amp;$B$9,'Dividend Yield'!$A$41:$A$42,"&lt;="&amp;A73),IF(A73&lt;$B$10,$J$9,IF(A73&lt;=$D$10,$H$10+$G$10*B73+$G$10*SUMIFS('Dividend Yield'!$B$41:$B$42,'Dividend Yield'!$A$41:$A$42,"&gt;="&amp;$B$10,'Dividend Yield'!$A$41:$A$42,"&lt;="&amp;A73),IF(A73&lt;$B$11,$J$10,IF(A73&lt;=$D$11,$H$11+$G$11*B73+$G$11*SUMIFS('Dividend Yield'!$B$41:$B$42,'Dividend Yield'!$A$41:$A$42,"&gt;="&amp;$B$11,'Dividend Yield'!$A$41:$A$42,"&lt;="&amp;A73),$J$11))))))))))))))</x:f>
        <x:v>1101.52</x:v>
      </x:c>
      <x:c r="D73" s="24" t="n">
        <x:f>'Yearly Portfolio'!H51</x:f>
        <x:v>1101.52</x:v>
      </x:c>
    </x:row>
    <x:row r="74">
      <x:c r="A74" s="21" t="n">
        <x:f>'Data Audit'!A21</x:f>
        <x:v>45854</x:v>
      </x:c>
      <x:c r="B74" s="22" t="n">
        <x:f>'Data Audit'!G21</x:f>
        <x:v>5.01</x:v>
      </x:c>
      <x:c r="C74" s="24" t="n">
        <x:f>IF(A74&lt;$B$5,1000,IF(A74&lt;=$D$5,$H$5+$G$5*B74+$G$5*SUMIFS('Dividend Yield'!$B$41:$B$42,'Dividend Yield'!$A$41:$A$42,"&gt;="&amp;$B$5,'Dividend Yield'!$A$41:$A$42,"&lt;="&amp;A74),IF(A74&lt;$B$6,$J$5,IF(A74&lt;=$D$6,$H$6+$G$6*B74+$G$6*SUMIFS('Dividend Yield'!$B$41:$B$42,'Dividend Yield'!$A$41:$A$42,"&gt;="&amp;$B$6,'Dividend Yield'!$A$41:$A$42,"&lt;="&amp;A74),IF(A74&lt;$B$7,$J$6,IF(A74&lt;=$D$7,$H$7+$G$7*B74+$G$7*SUMIFS('Dividend Yield'!$B$41:$B$42,'Dividend Yield'!$A$41:$A$42,"&gt;="&amp;$B$7,'Dividend Yield'!$A$41:$A$42,"&lt;="&amp;A74),IF(A74&lt;$B$8,$J$7,IF(A74&lt;=$D$8,$H$8+$G$8*B74+$G$8*SUMIFS('Dividend Yield'!$B$41:$B$42,'Dividend Yield'!$A$41:$A$42,"&gt;="&amp;$B$8,'Dividend Yield'!$A$41:$A$42,"&lt;="&amp;A74),IF(A74&lt;$B$9,$J$8,IF(A74&lt;=$D$9,$H$9+$G$9*B74+$G$9*SUMIFS('Dividend Yield'!$B$41:$B$42,'Dividend Yield'!$A$41:$A$42,"&gt;="&amp;$B$9,'Dividend Yield'!$A$41:$A$42,"&lt;="&amp;A74),IF(A74&lt;$B$10,$J$9,IF(A74&lt;=$D$10,$H$10+$G$10*B74+$G$10*SUMIFS('Dividend Yield'!$B$41:$B$42,'Dividend Yield'!$A$41:$A$42,"&gt;="&amp;$B$10,'Dividend Yield'!$A$41:$A$42,"&lt;="&amp;A74),IF(A74&lt;$B$11,$J$10,IF(A74&lt;=$D$11,$H$11+$G$11*B74+$G$11*SUMIFS('Dividend Yield'!$B$41:$B$42,'Dividend Yield'!$A$41:$A$42,"&gt;="&amp;$B$11,'Dividend Yield'!$A$41:$A$42,"&lt;="&amp;A74),$J$11))))))))))))))</x:f>
        <x:v>1101.52</x:v>
      </x:c>
      <x:c r="D74" s="24" t="n">
        <x:f>'Yearly Portfolio'!H52</x:f>
        <x:v>1086.3999999999996</x:v>
      </x:c>
    </x:row>
    <x:row r="75">
      <x:c r="A75" s="21" t="n">
        <x:f>'Data Audit'!A22</x:f>
        <x:v>45855</x:v>
      </x:c>
      <x:c r="B75" s="22" t="n">
        <x:f>'Data Audit'!G22</x:f>
        <x:v>5.11</x:v>
      </x:c>
      <x:c r="C75" s="24" t="n">
        <x:f>IF(A75&lt;$B$5,1000,IF(A75&lt;=$D$5,$H$5+$G$5*B75+$G$5*SUMIFS('Dividend Yield'!$B$41:$B$42,'Dividend Yield'!$A$41:$A$42,"&gt;="&amp;$B$5,'Dividend Yield'!$A$41:$A$42,"&lt;="&amp;A75),IF(A75&lt;$B$6,$J$5,IF(A75&lt;=$D$6,$H$6+$G$6*B75+$G$6*SUMIFS('Dividend Yield'!$B$41:$B$42,'Dividend Yield'!$A$41:$A$42,"&gt;="&amp;$B$6,'Dividend Yield'!$A$41:$A$42,"&lt;="&amp;A75),IF(A75&lt;$B$7,$J$6,IF(A75&lt;=$D$7,$H$7+$G$7*B75+$G$7*SUMIFS('Dividend Yield'!$B$41:$B$42,'Dividend Yield'!$A$41:$A$42,"&gt;="&amp;$B$7,'Dividend Yield'!$A$41:$A$42,"&lt;="&amp;A75),IF(A75&lt;$B$8,$J$7,IF(A75&lt;=$D$8,$H$8+$G$8*B75+$G$8*SUMIFS('Dividend Yield'!$B$41:$B$42,'Dividend Yield'!$A$41:$A$42,"&gt;="&amp;$B$8,'Dividend Yield'!$A$41:$A$42,"&lt;="&amp;A75),IF(A75&lt;$B$9,$J$8,IF(A75&lt;=$D$9,$H$9+$G$9*B75+$G$9*SUMIFS('Dividend Yield'!$B$41:$B$42,'Dividend Yield'!$A$41:$A$42,"&gt;="&amp;$B$9,'Dividend Yield'!$A$41:$A$42,"&lt;="&amp;A75),IF(A75&lt;$B$10,$J$9,IF(A75&lt;=$D$10,$H$10+$G$10*B75+$G$10*SUMIFS('Dividend Yield'!$B$41:$B$42,'Dividend Yield'!$A$41:$A$42,"&gt;="&amp;$B$10,'Dividend Yield'!$A$41:$A$42,"&lt;="&amp;A75),IF(A75&lt;$B$11,$J$10,IF(A75&lt;=$D$11,$H$11+$G$11*B75+$G$11*SUMIFS('Dividend Yield'!$B$41:$B$42,'Dividend Yield'!$A$41:$A$42,"&gt;="&amp;$B$11,'Dividend Yield'!$A$41:$A$42,"&lt;="&amp;A75),$J$11))))))))))))))</x:f>
        <x:v>1123.42</x:v>
      </x:c>
      <x:c r="D75" s="24" t="n">
        <x:f>'Yearly Portfolio'!H53</x:f>
        <x:v>1108</x:v>
      </x:c>
    </x:row>
    <x:row r="76">
      <x:c r="A76" s="21" t="n">
        <x:f>'Data Audit'!A23</x:f>
        <x:v>45856</x:v>
      </x:c>
      <x:c r="B76" s="22" t="n">
        <x:f>'Data Audit'!G23</x:f>
        <x:v>5.17</x:v>
      </x:c>
      <x:c r="C76" s="24" t="n">
        <x:f>IF(A76&lt;$B$5,1000,IF(A76&lt;=$D$5,$H$5+$G$5*B76+$G$5*SUMIFS('Dividend Yield'!$B$41:$B$42,'Dividend Yield'!$A$41:$A$42,"&gt;="&amp;$B$5,'Dividend Yield'!$A$41:$A$42,"&lt;="&amp;A76),IF(A76&lt;$B$6,$J$5,IF(A76&lt;=$D$6,$H$6+$G$6*B76+$G$6*SUMIFS('Dividend Yield'!$B$41:$B$42,'Dividend Yield'!$A$41:$A$42,"&gt;="&amp;$B$6,'Dividend Yield'!$A$41:$A$42,"&lt;="&amp;A76),IF(A76&lt;$B$7,$J$6,IF(A76&lt;=$D$7,$H$7+$G$7*B76+$G$7*SUMIFS('Dividend Yield'!$B$41:$B$42,'Dividend Yield'!$A$41:$A$42,"&gt;="&amp;$B$7,'Dividend Yield'!$A$41:$A$42,"&lt;="&amp;A76),IF(A76&lt;$B$8,$J$7,IF(A76&lt;=$D$8,$H$8+$G$8*B76+$G$8*SUMIFS('Dividend Yield'!$B$41:$B$42,'Dividend Yield'!$A$41:$A$42,"&gt;="&amp;$B$8,'Dividend Yield'!$A$41:$A$42,"&lt;="&amp;A76),IF(A76&lt;$B$9,$J$8,IF(A76&lt;=$D$9,$H$9+$G$9*B76+$G$9*SUMIFS('Dividend Yield'!$B$41:$B$42,'Dividend Yield'!$A$41:$A$42,"&gt;="&amp;$B$9,'Dividend Yield'!$A$41:$A$42,"&lt;="&amp;A76),IF(A76&lt;$B$10,$J$9,IF(A76&lt;=$D$10,$H$10+$G$10*B76+$G$10*SUMIFS('Dividend Yield'!$B$41:$B$42,'Dividend Yield'!$A$41:$A$42,"&gt;="&amp;$B$10,'Dividend Yield'!$A$41:$A$42,"&lt;="&amp;A76),IF(A76&lt;$B$11,$J$10,IF(A76&lt;=$D$11,$H$11+$G$11*B76+$G$11*SUMIFS('Dividend Yield'!$B$41:$B$42,'Dividend Yield'!$A$41:$A$42,"&gt;="&amp;$B$11,'Dividend Yield'!$A$41:$A$42,"&lt;="&amp;A76),$J$11))))))))))))))</x:f>
        <x:v>1136.56</x:v>
      </x:c>
      <x:c r="D76" s="24" t="n">
        <x:f>'Yearly Portfolio'!H54</x:f>
        <x:v>1120.96</x:v>
      </x:c>
    </x:row>
    <x:row r="77">
      <x:c r="A77" s="21" t="n">
        <x:f>'Data Audit'!A24</x:f>
        <x:v>45859</x:v>
      </x:c>
      <x:c r="B77" s="22" t="n">
        <x:f>'Data Audit'!G24</x:f>
        <x:v>5.15</x:v>
      </x:c>
      <x:c r="C77" s="24" t="n">
        <x:f>IF(A77&lt;$B$5,1000,IF(A77&lt;=$D$5,$H$5+$G$5*B77+$G$5*SUMIFS('Dividend Yield'!$B$41:$B$42,'Dividend Yield'!$A$41:$A$42,"&gt;="&amp;$B$5,'Dividend Yield'!$A$41:$A$42,"&lt;="&amp;A77),IF(A77&lt;$B$6,$J$5,IF(A77&lt;=$D$6,$H$6+$G$6*B77+$G$6*SUMIFS('Dividend Yield'!$B$41:$B$42,'Dividend Yield'!$A$41:$A$42,"&gt;="&amp;$B$6,'Dividend Yield'!$A$41:$A$42,"&lt;="&amp;A77),IF(A77&lt;$B$7,$J$6,IF(A77&lt;=$D$7,$H$7+$G$7*B77+$G$7*SUMIFS('Dividend Yield'!$B$41:$B$42,'Dividend Yield'!$A$41:$A$42,"&gt;="&amp;$B$7,'Dividend Yield'!$A$41:$A$42,"&lt;="&amp;A77),IF(A77&lt;$B$8,$J$7,IF(A77&lt;=$D$8,$H$8+$G$8*B77+$G$8*SUMIFS('Dividend Yield'!$B$41:$B$42,'Dividend Yield'!$A$41:$A$42,"&gt;="&amp;$B$8,'Dividend Yield'!$A$41:$A$42,"&lt;="&amp;A77),IF(A77&lt;$B$9,$J$8,IF(A77&lt;=$D$9,$H$9+$G$9*B77+$G$9*SUMIFS('Dividend Yield'!$B$41:$B$42,'Dividend Yield'!$A$41:$A$42,"&gt;="&amp;$B$9,'Dividend Yield'!$A$41:$A$42,"&lt;="&amp;A77),IF(A77&lt;$B$10,$J$9,IF(A77&lt;=$D$10,$H$10+$G$10*B77+$G$10*SUMIFS('Dividend Yield'!$B$41:$B$42,'Dividend Yield'!$A$41:$A$42,"&gt;="&amp;$B$10,'Dividend Yield'!$A$41:$A$42,"&lt;="&amp;A77),IF(A77&lt;$B$11,$J$10,IF(A77&lt;=$D$11,$H$11+$G$11*B77+$G$11*SUMIFS('Dividend Yield'!$B$41:$B$42,'Dividend Yield'!$A$41:$A$42,"&gt;="&amp;$B$11,'Dividend Yield'!$A$41:$A$42,"&lt;="&amp;A77),$J$11))))))))))))))</x:f>
        <x:v>1132.18</x:v>
      </x:c>
      <x:c r="D77" s="24" t="n">
        <x:f>'Yearly Portfolio'!H55</x:f>
        <x:v>1116.6399999999999</x:v>
      </x:c>
    </x:row>
    <x:row r="78">
      <x:c r="A78" s="21" t="n">
        <x:f>'Data Audit'!A25</x:f>
        <x:v>45860</x:v>
      </x:c>
      <x:c r="B78" s="22" t="n">
        <x:f>'Data Audit'!G25</x:f>
        <x:v>5.18</x:v>
      </x:c>
      <x:c r="C78" s="24" t="n">
        <x:f>IF(A78&lt;$B$5,1000,IF(A78&lt;=$D$5,$H$5+$G$5*B78+$G$5*SUMIFS('Dividend Yield'!$B$41:$B$42,'Dividend Yield'!$A$41:$A$42,"&gt;="&amp;$B$5,'Dividend Yield'!$A$41:$A$42,"&lt;="&amp;A78),IF(A78&lt;$B$6,$J$5,IF(A78&lt;=$D$6,$H$6+$G$6*B78+$G$6*SUMIFS('Dividend Yield'!$B$41:$B$42,'Dividend Yield'!$A$41:$A$42,"&gt;="&amp;$B$6,'Dividend Yield'!$A$41:$A$42,"&lt;="&amp;A78),IF(A78&lt;$B$7,$J$6,IF(A78&lt;=$D$7,$H$7+$G$7*B78+$G$7*SUMIFS('Dividend Yield'!$B$41:$B$42,'Dividend Yield'!$A$41:$A$42,"&gt;="&amp;$B$7,'Dividend Yield'!$A$41:$A$42,"&lt;="&amp;A78),IF(A78&lt;$B$8,$J$7,IF(A78&lt;=$D$8,$H$8+$G$8*B78+$G$8*SUMIFS('Dividend Yield'!$B$41:$B$42,'Dividend Yield'!$A$41:$A$42,"&gt;="&amp;$B$8,'Dividend Yield'!$A$41:$A$42,"&lt;="&amp;A78),IF(A78&lt;$B$9,$J$8,IF(A78&lt;=$D$9,$H$9+$G$9*B78+$G$9*SUMIFS('Dividend Yield'!$B$41:$B$42,'Dividend Yield'!$A$41:$A$42,"&gt;="&amp;$B$9,'Dividend Yield'!$A$41:$A$42,"&lt;="&amp;A78),IF(A78&lt;$B$10,$J$9,IF(A78&lt;=$D$10,$H$10+$G$10*B78+$G$10*SUMIFS('Dividend Yield'!$B$41:$B$42,'Dividend Yield'!$A$41:$A$42,"&gt;="&amp;$B$10,'Dividend Yield'!$A$41:$A$42,"&lt;="&amp;A78),IF(A78&lt;$B$11,$J$10,IF(A78&lt;=$D$11,$H$11+$G$11*B78+$G$11*SUMIFS('Dividend Yield'!$B$41:$B$42,'Dividend Yield'!$A$41:$A$42,"&gt;="&amp;$B$11,'Dividend Yield'!$A$41:$A$42,"&lt;="&amp;A78),$J$11))))))))))))))</x:f>
        <x:v>1138.7499999999998</x:v>
      </x:c>
      <x:c r="D78" s="24" t="n">
        <x:f>'Yearly Portfolio'!H56</x:f>
        <x:v>1123.12</x:v>
      </x:c>
    </x:row>
    <x:row r="79">
      <x:c r="A79" s="21" t="n">
        <x:f>'Data Audit'!A26</x:f>
        <x:v>45861</x:v>
      </x:c>
      <x:c r="B79" s="22" t="n">
        <x:f>'Data Audit'!G26</x:f>
        <x:v>5.25</x:v>
      </x:c>
      <x:c r="C79" s="24" t="n">
        <x:f>IF(A79&lt;$B$5,1000,IF(A79&lt;=$D$5,$H$5+$G$5*B79+$G$5*SUMIFS('Dividend Yield'!$B$41:$B$42,'Dividend Yield'!$A$41:$A$42,"&gt;="&amp;$B$5,'Dividend Yield'!$A$41:$A$42,"&lt;="&amp;A79),IF(A79&lt;$B$6,$J$5,IF(A79&lt;=$D$6,$H$6+$G$6*B79+$G$6*SUMIFS('Dividend Yield'!$B$41:$B$42,'Dividend Yield'!$A$41:$A$42,"&gt;="&amp;$B$6,'Dividend Yield'!$A$41:$A$42,"&lt;="&amp;A79),IF(A79&lt;$B$7,$J$6,IF(A79&lt;=$D$7,$H$7+$G$7*B79+$G$7*SUMIFS('Dividend Yield'!$B$41:$B$42,'Dividend Yield'!$A$41:$A$42,"&gt;="&amp;$B$7,'Dividend Yield'!$A$41:$A$42,"&lt;="&amp;A79),IF(A79&lt;$B$8,$J$7,IF(A79&lt;=$D$8,$H$8+$G$8*B79+$G$8*SUMIFS('Dividend Yield'!$B$41:$B$42,'Dividend Yield'!$A$41:$A$42,"&gt;="&amp;$B$8,'Dividend Yield'!$A$41:$A$42,"&lt;="&amp;A79),IF(A79&lt;$B$9,$J$8,IF(A79&lt;=$D$9,$H$9+$G$9*B79+$G$9*SUMIFS('Dividend Yield'!$B$41:$B$42,'Dividend Yield'!$A$41:$A$42,"&gt;="&amp;$B$9,'Dividend Yield'!$A$41:$A$42,"&lt;="&amp;A79),IF(A79&lt;$B$10,$J$9,IF(A79&lt;=$D$10,$H$10+$G$10*B79+$G$10*SUMIFS('Dividend Yield'!$B$41:$B$42,'Dividend Yield'!$A$41:$A$42,"&gt;="&amp;$B$10,'Dividend Yield'!$A$41:$A$42,"&lt;="&amp;A79),IF(A79&lt;$B$11,$J$10,IF(A79&lt;=$D$11,$H$11+$G$11*B79+$G$11*SUMIFS('Dividend Yield'!$B$41:$B$42,'Dividend Yield'!$A$41:$A$42,"&gt;="&amp;$B$11,'Dividend Yield'!$A$41:$A$42,"&lt;="&amp;A79),$J$11))))))))))))))</x:f>
        <x:v>1154.08</x:v>
      </x:c>
      <x:c r="D79" s="24" t="n">
        <x:f>'Yearly Portfolio'!H57</x:f>
        <x:v>1138.2399999999998</x:v>
      </x:c>
    </x:row>
    <x:row r="80">
      <x:c r="A80" s="21" t="n">
        <x:f>'Data Audit'!A27</x:f>
        <x:v>45862</x:v>
      </x:c>
      <x:c r="B80" s="22" t="n">
        <x:f>'Data Audit'!G27</x:f>
        <x:v>5.16</x:v>
      </x:c>
      <x:c r="C80" s="24" t="n">
        <x:f>IF(A80&lt;$B$5,1000,IF(A80&lt;=$D$5,$H$5+$G$5*B80+$G$5*SUMIFS('Dividend Yield'!$B$41:$B$42,'Dividend Yield'!$A$41:$A$42,"&gt;="&amp;$B$5,'Dividend Yield'!$A$41:$A$42,"&lt;="&amp;A80),IF(A80&lt;$B$6,$J$5,IF(A80&lt;=$D$6,$H$6+$G$6*B80+$G$6*SUMIFS('Dividend Yield'!$B$41:$B$42,'Dividend Yield'!$A$41:$A$42,"&gt;="&amp;$B$6,'Dividend Yield'!$A$41:$A$42,"&lt;="&amp;A80),IF(A80&lt;$B$7,$J$6,IF(A80&lt;=$D$7,$H$7+$G$7*B80+$G$7*SUMIFS('Dividend Yield'!$B$41:$B$42,'Dividend Yield'!$A$41:$A$42,"&gt;="&amp;$B$7,'Dividend Yield'!$A$41:$A$42,"&lt;="&amp;A80),IF(A80&lt;$B$8,$J$7,IF(A80&lt;=$D$8,$H$8+$G$8*B80+$G$8*SUMIFS('Dividend Yield'!$B$41:$B$42,'Dividend Yield'!$A$41:$A$42,"&gt;="&amp;$B$8,'Dividend Yield'!$A$41:$A$42,"&lt;="&amp;A80),IF(A80&lt;$B$9,$J$8,IF(A80&lt;=$D$9,$H$9+$G$9*B80+$G$9*SUMIFS('Dividend Yield'!$B$41:$B$42,'Dividend Yield'!$A$41:$A$42,"&gt;="&amp;$B$9,'Dividend Yield'!$A$41:$A$42,"&lt;="&amp;A80),IF(A80&lt;$B$10,$J$9,IF(A80&lt;=$D$10,$H$10+$G$10*B80+$G$10*SUMIFS('Dividend Yield'!$B$41:$B$42,'Dividend Yield'!$A$41:$A$42,"&gt;="&amp;$B$10,'Dividend Yield'!$A$41:$A$42,"&lt;="&amp;A80),IF(A80&lt;$B$11,$J$10,IF(A80&lt;=$D$11,$H$11+$G$11*B80+$G$11*SUMIFS('Dividend Yield'!$B$41:$B$42,'Dividend Yield'!$A$41:$A$42,"&gt;="&amp;$B$11,'Dividend Yield'!$A$41:$A$42,"&lt;="&amp;A80),$J$11))))))))))))))</x:f>
        <x:v>1134.37</x:v>
      </x:c>
      <x:c r="D80" s="24" t="n">
        <x:f>'Yearly Portfolio'!H58</x:f>
        <x:v>1118.7999999999997</x:v>
      </x:c>
    </x:row>
    <x:row r="81">
      <x:c r="A81" s="21" t="n">
        <x:f>'Data Audit'!A28</x:f>
        <x:v>45863</x:v>
      </x:c>
      <x:c r="B81" s="22" t="n">
        <x:f>'Data Audit'!G28</x:f>
        <x:v>5.2</x:v>
      </x:c>
      <x:c r="C81" s="24" t="n">
        <x:f>IF(A81&lt;$B$5,1000,IF(A81&lt;=$D$5,$H$5+$G$5*B81+$G$5*SUMIFS('Dividend Yield'!$B$41:$B$42,'Dividend Yield'!$A$41:$A$42,"&gt;="&amp;$B$5,'Dividend Yield'!$A$41:$A$42,"&lt;="&amp;A81),IF(A81&lt;$B$6,$J$5,IF(A81&lt;=$D$6,$H$6+$G$6*B81+$G$6*SUMIFS('Dividend Yield'!$B$41:$B$42,'Dividend Yield'!$A$41:$A$42,"&gt;="&amp;$B$6,'Dividend Yield'!$A$41:$A$42,"&lt;="&amp;A81),IF(A81&lt;$B$7,$J$6,IF(A81&lt;=$D$7,$H$7+$G$7*B81+$G$7*SUMIFS('Dividend Yield'!$B$41:$B$42,'Dividend Yield'!$A$41:$A$42,"&gt;="&amp;$B$7,'Dividend Yield'!$A$41:$A$42,"&lt;="&amp;A81),IF(A81&lt;$B$8,$J$7,IF(A81&lt;=$D$8,$H$8+$G$8*B81+$G$8*SUMIFS('Dividend Yield'!$B$41:$B$42,'Dividend Yield'!$A$41:$A$42,"&gt;="&amp;$B$8,'Dividend Yield'!$A$41:$A$42,"&lt;="&amp;A81),IF(A81&lt;$B$9,$J$8,IF(A81&lt;=$D$9,$H$9+$G$9*B81+$G$9*SUMIFS('Dividend Yield'!$B$41:$B$42,'Dividend Yield'!$A$41:$A$42,"&gt;="&amp;$B$9,'Dividend Yield'!$A$41:$A$42,"&lt;="&amp;A81),IF(A81&lt;$B$10,$J$9,IF(A81&lt;=$D$10,$H$10+$G$10*B81+$G$10*SUMIFS('Dividend Yield'!$B$41:$B$42,'Dividend Yield'!$A$41:$A$42,"&gt;="&amp;$B$10,'Dividend Yield'!$A$41:$A$42,"&lt;="&amp;A81),IF(A81&lt;$B$11,$J$10,IF(A81&lt;=$D$11,$H$11+$G$11*B81+$G$11*SUMIFS('Dividend Yield'!$B$41:$B$42,'Dividend Yield'!$A$41:$A$42,"&gt;="&amp;$B$11,'Dividend Yield'!$A$41:$A$42,"&lt;="&amp;A81),$J$11))))))))))))))</x:f>
        <x:v>1143.1299999999999</x:v>
      </x:c>
      <x:c r="D81" s="24" t="n">
        <x:f>'Yearly Portfolio'!H59</x:f>
        <x:v>1127.44</x:v>
      </x:c>
    </x:row>
    <x:row r="82">
      <x:c r="A82" s="21" t="n">
        <x:f>'Data Audit'!A29</x:f>
        <x:v>45866</x:v>
      </x:c>
      <x:c r="B82" s="22" t="n">
        <x:f>'Data Audit'!G29</x:f>
        <x:v>5.24</x:v>
      </x:c>
      <x:c r="C82" s="24" t="n">
        <x:f>IF(A82&lt;$B$5,1000,IF(A82&lt;=$D$5,$H$5+$G$5*B82+$G$5*SUMIFS('Dividend Yield'!$B$41:$B$42,'Dividend Yield'!$A$41:$A$42,"&gt;="&amp;$B$5,'Dividend Yield'!$A$41:$A$42,"&lt;="&amp;A82),IF(A82&lt;$B$6,$J$5,IF(A82&lt;=$D$6,$H$6+$G$6*B82+$G$6*SUMIFS('Dividend Yield'!$B$41:$B$42,'Dividend Yield'!$A$41:$A$42,"&gt;="&amp;$B$6,'Dividend Yield'!$A$41:$A$42,"&lt;="&amp;A82),IF(A82&lt;$B$7,$J$6,IF(A82&lt;=$D$7,$H$7+$G$7*B82+$G$7*SUMIFS('Dividend Yield'!$B$41:$B$42,'Dividend Yield'!$A$41:$A$42,"&gt;="&amp;$B$7,'Dividend Yield'!$A$41:$A$42,"&lt;="&amp;A82),IF(A82&lt;$B$8,$J$7,IF(A82&lt;=$D$8,$H$8+$G$8*B82+$G$8*SUMIFS('Dividend Yield'!$B$41:$B$42,'Dividend Yield'!$A$41:$A$42,"&gt;="&amp;$B$8,'Dividend Yield'!$A$41:$A$42,"&lt;="&amp;A82),IF(A82&lt;$B$9,$J$8,IF(A82&lt;=$D$9,$H$9+$G$9*B82+$G$9*SUMIFS('Dividend Yield'!$B$41:$B$42,'Dividend Yield'!$A$41:$A$42,"&gt;="&amp;$B$9,'Dividend Yield'!$A$41:$A$42,"&lt;="&amp;A82),IF(A82&lt;$B$10,$J$9,IF(A82&lt;=$D$10,$H$10+$G$10*B82+$G$10*SUMIFS('Dividend Yield'!$B$41:$B$42,'Dividend Yield'!$A$41:$A$42,"&gt;="&amp;$B$10,'Dividend Yield'!$A$41:$A$42,"&lt;="&amp;A82),IF(A82&lt;$B$11,$J$10,IF(A82&lt;=$D$11,$H$11+$G$11*B82+$G$11*SUMIFS('Dividend Yield'!$B$41:$B$42,'Dividend Yield'!$A$41:$A$42,"&gt;="&amp;$B$11,'Dividend Yield'!$A$41:$A$42,"&lt;="&amp;A82),$J$11))))))))))))))</x:f>
        <x:v>1151.8899999999999</x:v>
      </x:c>
      <x:c r="D82" s="24" t="n">
        <x:f>'Yearly Portfolio'!H60</x:f>
        <x:v>1136.08</x:v>
      </x:c>
    </x:row>
    <x:row r="83">
      <x:c r="A83" s="21" t="n">
        <x:f>'Data Audit'!A30</x:f>
        <x:v>45867</x:v>
      </x:c>
      <x:c r="B83" s="22" t="n">
        <x:f>'Data Audit'!G30</x:f>
        <x:v>5.23</x:v>
      </x:c>
      <x:c r="C83" s="24" t="n">
        <x:f>IF(A83&lt;$B$5,1000,IF(A83&lt;=$D$5,$H$5+$G$5*B83+$G$5*SUMIFS('Dividend Yield'!$B$41:$B$42,'Dividend Yield'!$A$41:$A$42,"&gt;="&amp;$B$5,'Dividend Yield'!$A$41:$A$42,"&lt;="&amp;A83),IF(A83&lt;$B$6,$J$5,IF(A83&lt;=$D$6,$H$6+$G$6*B83+$G$6*SUMIFS('Dividend Yield'!$B$41:$B$42,'Dividend Yield'!$A$41:$A$42,"&gt;="&amp;$B$6,'Dividend Yield'!$A$41:$A$42,"&lt;="&amp;A83),IF(A83&lt;$B$7,$J$6,IF(A83&lt;=$D$7,$H$7+$G$7*B83+$G$7*SUMIFS('Dividend Yield'!$B$41:$B$42,'Dividend Yield'!$A$41:$A$42,"&gt;="&amp;$B$7,'Dividend Yield'!$A$41:$A$42,"&lt;="&amp;A83),IF(A83&lt;$B$8,$J$7,IF(A83&lt;=$D$8,$H$8+$G$8*B83+$G$8*SUMIFS('Dividend Yield'!$B$41:$B$42,'Dividend Yield'!$A$41:$A$42,"&gt;="&amp;$B$8,'Dividend Yield'!$A$41:$A$42,"&lt;="&amp;A83),IF(A83&lt;$B$9,$J$8,IF(A83&lt;=$D$9,$H$9+$G$9*B83+$G$9*SUMIFS('Dividend Yield'!$B$41:$B$42,'Dividend Yield'!$A$41:$A$42,"&gt;="&amp;$B$9,'Dividend Yield'!$A$41:$A$42,"&lt;="&amp;A83),IF(A83&lt;$B$10,$J$9,IF(A83&lt;=$D$10,$H$10+$G$10*B83+$G$10*SUMIFS('Dividend Yield'!$B$41:$B$42,'Dividend Yield'!$A$41:$A$42,"&gt;="&amp;$B$10,'Dividend Yield'!$A$41:$A$42,"&lt;="&amp;A83),IF(A83&lt;$B$11,$J$10,IF(A83&lt;=$D$11,$H$11+$G$11*B83+$G$11*SUMIFS('Dividend Yield'!$B$41:$B$42,'Dividend Yield'!$A$41:$A$42,"&gt;="&amp;$B$11,'Dividend Yield'!$A$41:$A$42,"&lt;="&amp;A83),$J$11))))))))))))))</x:f>
        <x:v>1149.7</x:v>
      </x:c>
      <x:c r="D83" s="24" t="n">
        <x:f>'Yearly Portfolio'!H61</x:f>
        <x:v>1133.92</x:v>
      </x:c>
    </x:row>
    <x:row r="84">
      <x:c r="A84" s="21" t="n">
        <x:f>'Data Audit'!A31</x:f>
        <x:v>45868</x:v>
      </x:c>
      <x:c r="B84" s="22" t="n">
        <x:f>'Data Audit'!G31</x:f>
        <x:v>5.26</x:v>
      </x:c>
      <x:c r="C84" s="24" t="n">
        <x:f>IF(A84&lt;$B$5,1000,IF(A84&lt;=$D$5,$H$5+$G$5*B84+$G$5*SUMIFS('Dividend Yield'!$B$41:$B$42,'Dividend Yield'!$A$41:$A$42,"&gt;="&amp;$B$5,'Dividend Yield'!$A$41:$A$42,"&lt;="&amp;A84),IF(A84&lt;$B$6,$J$5,IF(A84&lt;=$D$6,$H$6+$G$6*B84+$G$6*SUMIFS('Dividend Yield'!$B$41:$B$42,'Dividend Yield'!$A$41:$A$42,"&gt;="&amp;$B$6,'Dividend Yield'!$A$41:$A$42,"&lt;="&amp;A84),IF(A84&lt;$B$7,$J$6,IF(A84&lt;=$D$7,$H$7+$G$7*B84+$G$7*SUMIFS('Dividend Yield'!$B$41:$B$42,'Dividend Yield'!$A$41:$A$42,"&gt;="&amp;$B$7,'Dividend Yield'!$A$41:$A$42,"&lt;="&amp;A84),IF(A84&lt;$B$8,$J$7,IF(A84&lt;=$D$8,$H$8+$G$8*B84+$G$8*SUMIFS('Dividend Yield'!$B$41:$B$42,'Dividend Yield'!$A$41:$A$42,"&gt;="&amp;$B$8,'Dividend Yield'!$A$41:$A$42,"&lt;="&amp;A84),IF(A84&lt;$B$9,$J$8,IF(A84&lt;=$D$9,$H$9+$G$9*B84+$G$9*SUMIFS('Dividend Yield'!$B$41:$B$42,'Dividend Yield'!$A$41:$A$42,"&gt;="&amp;$B$9,'Dividend Yield'!$A$41:$A$42,"&lt;="&amp;A84),IF(A84&lt;$B$10,$J$9,IF(A84&lt;=$D$10,$H$10+$G$10*B84+$G$10*SUMIFS('Dividend Yield'!$B$41:$B$42,'Dividend Yield'!$A$41:$A$42,"&gt;="&amp;$B$10,'Dividend Yield'!$A$41:$A$42,"&lt;="&amp;A84),IF(A84&lt;$B$11,$J$10,IF(A84&lt;=$D$11,$H$11+$G$11*B84+$G$11*SUMIFS('Dividend Yield'!$B$41:$B$42,'Dividend Yield'!$A$41:$A$42,"&gt;="&amp;$B$11,'Dividend Yield'!$A$41:$A$42,"&lt;="&amp;A84),$J$11))))))))))))))</x:f>
        <x:v>1156.27</x:v>
      </x:c>
      <x:c r="D84" s="24" t="n">
        <x:f>'Yearly Portfolio'!H62</x:f>
        <x:v>1140.3999999999996</x:v>
      </x:c>
    </x:row>
    <x:row r="85">
      <x:c r="A85" s="21" t="n">
        <x:f>'Data Audit'!A32</x:f>
        <x:v>45869</x:v>
      </x:c>
      <x:c r="B85" s="22" t="n">
        <x:f>'Data Audit'!G32</x:f>
        <x:v>5.25</x:v>
      </x:c>
      <x:c r="C85" s="24" t="n">
        <x:f>IF(A85&lt;$B$5,1000,IF(A85&lt;=$D$5,$H$5+$G$5*B85+$G$5*SUMIFS('Dividend Yield'!$B$41:$B$42,'Dividend Yield'!$A$41:$A$42,"&gt;="&amp;$B$5,'Dividend Yield'!$A$41:$A$42,"&lt;="&amp;A85),IF(A85&lt;$B$6,$J$5,IF(A85&lt;=$D$6,$H$6+$G$6*B85+$G$6*SUMIFS('Dividend Yield'!$B$41:$B$42,'Dividend Yield'!$A$41:$A$42,"&gt;="&amp;$B$6,'Dividend Yield'!$A$41:$A$42,"&lt;="&amp;A85),IF(A85&lt;$B$7,$J$6,IF(A85&lt;=$D$7,$H$7+$G$7*B85+$G$7*SUMIFS('Dividend Yield'!$B$41:$B$42,'Dividend Yield'!$A$41:$A$42,"&gt;="&amp;$B$7,'Dividend Yield'!$A$41:$A$42,"&lt;="&amp;A85),IF(A85&lt;$B$8,$J$7,IF(A85&lt;=$D$8,$H$8+$G$8*B85+$G$8*SUMIFS('Dividend Yield'!$B$41:$B$42,'Dividend Yield'!$A$41:$A$42,"&gt;="&amp;$B$8,'Dividend Yield'!$A$41:$A$42,"&lt;="&amp;A85),IF(A85&lt;$B$9,$J$8,IF(A85&lt;=$D$9,$H$9+$G$9*B85+$G$9*SUMIFS('Dividend Yield'!$B$41:$B$42,'Dividend Yield'!$A$41:$A$42,"&gt;="&amp;$B$9,'Dividend Yield'!$A$41:$A$42,"&lt;="&amp;A85),IF(A85&lt;$B$10,$J$9,IF(A85&lt;=$D$10,$H$10+$G$10*B85+$G$10*SUMIFS('Dividend Yield'!$B$41:$B$42,'Dividend Yield'!$A$41:$A$42,"&gt;="&amp;$B$10,'Dividend Yield'!$A$41:$A$42,"&lt;="&amp;A85),IF(A85&lt;$B$11,$J$10,IF(A85&lt;=$D$11,$H$11+$G$11*B85+$G$11*SUMIFS('Dividend Yield'!$B$41:$B$42,'Dividend Yield'!$A$41:$A$42,"&gt;="&amp;$B$11,'Dividend Yield'!$A$41:$A$42,"&lt;="&amp;A85),$J$11))))))))))))))</x:f>
        <x:v>1154.08</x:v>
      </x:c>
      <x:c r="D85" s="24" t="n">
        <x:f>'Yearly Portfolio'!H63</x:f>
        <x:v>1138.2399999999998</x:v>
      </x:c>
    </x:row>
    <x:row r="86">
      <x:c r="A86" s="21" t="n">
        <x:f>'Data Audit'!A33</x:f>
        <x:v>45870</x:v>
      </x:c>
      <x:c r="B86" s="22" t="n">
        <x:f>'Data Audit'!G33</x:f>
        <x:v>5.25</x:v>
      </x:c>
      <x:c r="C86" s="24" t="n">
        <x:f>IF(A86&lt;$B$5,1000,IF(A86&lt;=$D$5,$H$5+$G$5*B86+$G$5*SUMIFS('Dividend Yield'!$B$41:$B$42,'Dividend Yield'!$A$41:$A$42,"&gt;="&amp;$B$5,'Dividend Yield'!$A$41:$A$42,"&lt;="&amp;A86),IF(A86&lt;$B$6,$J$5,IF(A86&lt;=$D$6,$H$6+$G$6*B86+$G$6*SUMIFS('Dividend Yield'!$B$41:$B$42,'Dividend Yield'!$A$41:$A$42,"&gt;="&amp;$B$6,'Dividend Yield'!$A$41:$A$42,"&lt;="&amp;A86),IF(A86&lt;$B$7,$J$6,IF(A86&lt;=$D$7,$H$7+$G$7*B86+$G$7*SUMIFS('Dividend Yield'!$B$41:$B$42,'Dividend Yield'!$A$41:$A$42,"&gt;="&amp;$B$7,'Dividend Yield'!$A$41:$A$42,"&lt;="&amp;A86),IF(A86&lt;$B$8,$J$7,IF(A86&lt;=$D$8,$H$8+$G$8*B86+$G$8*SUMIFS('Dividend Yield'!$B$41:$B$42,'Dividend Yield'!$A$41:$A$42,"&gt;="&amp;$B$8,'Dividend Yield'!$A$41:$A$42,"&lt;="&amp;A86),IF(A86&lt;$B$9,$J$8,IF(A86&lt;=$D$9,$H$9+$G$9*B86+$G$9*SUMIFS('Dividend Yield'!$B$41:$B$42,'Dividend Yield'!$A$41:$A$42,"&gt;="&amp;$B$9,'Dividend Yield'!$A$41:$A$42,"&lt;="&amp;A86),IF(A86&lt;$B$10,$J$9,IF(A86&lt;=$D$10,$H$10+$G$10*B86+$G$10*SUMIFS('Dividend Yield'!$B$41:$B$42,'Dividend Yield'!$A$41:$A$42,"&gt;="&amp;$B$10,'Dividend Yield'!$A$41:$A$42,"&lt;="&amp;A86),IF(A86&lt;$B$11,$J$10,IF(A86&lt;=$D$11,$H$11+$G$11*B86+$G$11*SUMIFS('Dividend Yield'!$B$41:$B$42,'Dividend Yield'!$A$41:$A$42,"&gt;="&amp;$B$11,'Dividend Yield'!$A$41:$A$42,"&lt;="&amp;A86),$J$11))))))))))))))</x:f>
        <x:v>1154.08</x:v>
      </x:c>
      <x:c r="D86" s="24" t="n">
        <x:f>'Yearly Portfolio'!H64</x:f>
        <x:v>1138.2399999999998</x:v>
      </x:c>
    </x:row>
    <x:row r="87">
      <x:c r="A87" s="21" t="n">
        <x:f>'Data Audit'!A34</x:f>
        <x:v>45873</x:v>
      </x:c>
      <x:c r="B87" s="22" t="n">
        <x:f>'Data Audit'!G34</x:f>
        <x:v>5.24</x:v>
      </x:c>
      <x:c r="C87" s="24" t="n">
        <x:f>IF(A87&lt;$B$5,1000,IF(A87&lt;=$D$5,$H$5+$G$5*B87+$G$5*SUMIFS('Dividend Yield'!$B$41:$B$42,'Dividend Yield'!$A$41:$A$42,"&gt;="&amp;$B$5,'Dividend Yield'!$A$41:$A$42,"&lt;="&amp;A87),IF(A87&lt;$B$6,$J$5,IF(A87&lt;=$D$6,$H$6+$G$6*B87+$G$6*SUMIFS('Dividend Yield'!$B$41:$B$42,'Dividend Yield'!$A$41:$A$42,"&gt;="&amp;$B$6,'Dividend Yield'!$A$41:$A$42,"&lt;="&amp;A87),IF(A87&lt;$B$7,$J$6,IF(A87&lt;=$D$7,$H$7+$G$7*B87+$G$7*SUMIFS('Dividend Yield'!$B$41:$B$42,'Dividend Yield'!$A$41:$A$42,"&gt;="&amp;$B$7,'Dividend Yield'!$A$41:$A$42,"&lt;="&amp;A87),IF(A87&lt;$B$8,$J$7,IF(A87&lt;=$D$8,$H$8+$G$8*B87+$G$8*SUMIFS('Dividend Yield'!$B$41:$B$42,'Dividend Yield'!$A$41:$A$42,"&gt;="&amp;$B$8,'Dividend Yield'!$A$41:$A$42,"&lt;="&amp;A87),IF(A87&lt;$B$9,$J$8,IF(A87&lt;=$D$9,$H$9+$G$9*B87+$G$9*SUMIFS('Dividend Yield'!$B$41:$B$42,'Dividend Yield'!$A$41:$A$42,"&gt;="&amp;$B$9,'Dividend Yield'!$A$41:$A$42,"&lt;="&amp;A87),IF(A87&lt;$B$10,$J$9,IF(A87&lt;=$D$10,$H$10+$G$10*B87+$G$10*SUMIFS('Dividend Yield'!$B$41:$B$42,'Dividend Yield'!$A$41:$A$42,"&gt;="&amp;$B$10,'Dividend Yield'!$A$41:$A$42,"&lt;="&amp;A87),IF(A87&lt;$B$11,$J$10,IF(A87&lt;=$D$11,$H$11+$G$11*B87+$G$11*SUMIFS('Dividend Yield'!$B$41:$B$42,'Dividend Yield'!$A$41:$A$42,"&gt;="&amp;$B$11,'Dividend Yield'!$A$41:$A$42,"&lt;="&amp;A87),$J$11))))))))))))))</x:f>
        <x:v>1151.8899999999999</x:v>
      </x:c>
      <x:c r="D87" s="24" t="n">
        <x:f>'Yearly Portfolio'!H65</x:f>
        <x:v>1136.08</x:v>
      </x:c>
    </x:row>
    <x:row r="88">
      <x:c r="A88" s="21" t="n">
        <x:f>'Data Audit'!A35</x:f>
        <x:v>45874</x:v>
      </x:c>
      <x:c r="B88" s="22" t="n">
        <x:f>'Data Audit'!G35</x:f>
        <x:v>5.28</x:v>
      </x:c>
      <x:c r="C88" s="24" t="n">
        <x:f>IF(A88&lt;$B$5,1000,IF(A88&lt;=$D$5,$H$5+$G$5*B88+$G$5*SUMIFS('Dividend Yield'!$B$41:$B$42,'Dividend Yield'!$A$41:$A$42,"&gt;="&amp;$B$5,'Dividend Yield'!$A$41:$A$42,"&lt;="&amp;A88),IF(A88&lt;$B$6,$J$5,IF(A88&lt;=$D$6,$H$6+$G$6*B88+$G$6*SUMIFS('Dividend Yield'!$B$41:$B$42,'Dividend Yield'!$A$41:$A$42,"&gt;="&amp;$B$6,'Dividend Yield'!$A$41:$A$42,"&lt;="&amp;A88),IF(A88&lt;$B$7,$J$6,IF(A88&lt;=$D$7,$H$7+$G$7*B88+$G$7*SUMIFS('Dividend Yield'!$B$41:$B$42,'Dividend Yield'!$A$41:$A$42,"&gt;="&amp;$B$7,'Dividend Yield'!$A$41:$A$42,"&lt;="&amp;A88),IF(A88&lt;$B$8,$J$7,IF(A88&lt;=$D$8,$H$8+$G$8*B88+$G$8*SUMIFS('Dividend Yield'!$B$41:$B$42,'Dividend Yield'!$A$41:$A$42,"&gt;="&amp;$B$8,'Dividend Yield'!$A$41:$A$42,"&lt;="&amp;A88),IF(A88&lt;$B$9,$J$8,IF(A88&lt;=$D$9,$H$9+$G$9*B88+$G$9*SUMIFS('Dividend Yield'!$B$41:$B$42,'Dividend Yield'!$A$41:$A$42,"&gt;="&amp;$B$9,'Dividend Yield'!$A$41:$A$42,"&lt;="&amp;A88),IF(A88&lt;$B$10,$J$9,IF(A88&lt;=$D$10,$H$10+$G$10*B88+$G$10*SUMIFS('Dividend Yield'!$B$41:$B$42,'Dividend Yield'!$A$41:$A$42,"&gt;="&amp;$B$10,'Dividend Yield'!$A$41:$A$42,"&lt;="&amp;A88),IF(A88&lt;$B$11,$J$10,IF(A88&lt;=$D$11,$H$11+$G$11*B88+$G$11*SUMIFS('Dividend Yield'!$B$41:$B$42,'Dividend Yield'!$A$41:$A$42,"&gt;="&amp;$B$11,'Dividend Yield'!$A$41:$A$42,"&lt;="&amp;A88),$J$11))))))))))))))</x:f>
        <x:v>1160.65</x:v>
      </x:c>
      <x:c r="D88" s="24" t="n">
        <x:f>'Yearly Portfolio'!H66</x:f>
        <x:v>1144.7199999999998</x:v>
      </x:c>
    </x:row>
    <x:row r="89">
      <x:c r="A89" s="21" t="n">
        <x:f>'Data Audit'!A36</x:f>
        <x:v>45875</x:v>
      </x:c>
      <x:c r="B89" s="22" t="n">
        <x:f>'Data Audit'!G36</x:f>
        <x:v>5.29</x:v>
      </x:c>
      <x:c r="C89" s="24" t="n">
        <x:f>IF(A89&lt;$B$5,1000,IF(A89&lt;=$D$5,$H$5+$G$5*B89+$G$5*SUMIFS('Dividend Yield'!$B$41:$B$42,'Dividend Yield'!$A$41:$A$42,"&gt;="&amp;$B$5,'Dividend Yield'!$A$41:$A$42,"&lt;="&amp;A89),IF(A89&lt;$B$6,$J$5,IF(A89&lt;=$D$6,$H$6+$G$6*B89+$G$6*SUMIFS('Dividend Yield'!$B$41:$B$42,'Dividend Yield'!$A$41:$A$42,"&gt;="&amp;$B$6,'Dividend Yield'!$A$41:$A$42,"&lt;="&amp;A89),IF(A89&lt;$B$7,$J$6,IF(A89&lt;=$D$7,$H$7+$G$7*B89+$G$7*SUMIFS('Dividend Yield'!$B$41:$B$42,'Dividend Yield'!$A$41:$A$42,"&gt;="&amp;$B$7,'Dividend Yield'!$A$41:$A$42,"&lt;="&amp;A89),IF(A89&lt;$B$8,$J$7,IF(A89&lt;=$D$8,$H$8+$G$8*B89+$G$8*SUMIFS('Dividend Yield'!$B$41:$B$42,'Dividend Yield'!$A$41:$A$42,"&gt;="&amp;$B$8,'Dividend Yield'!$A$41:$A$42,"&lt;="&amp;A89),IF(A89&lt;$B$9,$J$8,IF(A89&lt;=$D$9,$H$9+$G$9*B89+$G$9*SUMIFS('Dividend Yield'!$B$41:$B$42,'Dividend Yield'!$A$41:$A$42,"&gt;="&amp;$B$9,'Dividend Yield'!$A$41:$A$42,"&lt;="&amp;A89),IF(A89&lt;$B$10,$J$9,IF(A89&lt;=$D$10,$H$10+$G$10*B89+$G$10*SUMIFS('Dividend Yield'!$B$41:$B$42,'Dividend Yield'!$A$41:$A$42,"&gt;="&amp;$B$10,'Dividend Yield'!$A$41:$A$42,"&lt;="&amp;A89),IF(A89&lt;$B$11,$J$10,IF(A89&lt;=$D$11,$H$11+$G$11*B89+$G$11*SUMIFS('Dividend Yield'!$B$41:$B$42,'Dividend Yield'!$A$41:$A$42,"&gt;="&amp;$B$11,'Dividend Yield'!$A$41:$A$42,"&lt;="&amp;A89),$J$11))))))))))))))</x:f>
        <x:v>1162.84</x:v>
      </x:c>
      <x:c r="D89" s="24" t="n">
        <x:f>'Yearly Portfolio'!H67</x:f>
        <x:v>1146.88</x:v>
      </x:c>
    </x:row>
    <x:row r="90">
      <x:c r="A90" s="21" t="n">
        <x:f>'Data Audit'!A37</x:f>
        <x:v>45876</x:v>
      </x:c>
      <x:c r="B90" s="22" t="n">
        <x:f>'Data Audit'!G37</x:f>
        <x:v>5.33</x:v>
      </x:c>
      <x:c r="C90" s="24" t="n">
        <x:f>IF(A90&lt;$B$5,1000,IF(A90&lt;=$D$5,$H$5+$G$5*B90+$G$5*SUMIFS('Dividend Yield'!$B$41:$B$42,'Dividend Yield'!$A$41:$A$42,"&gt;="&amp;$B$5,'Dividend Yield'!$A$41:$A$42,"&lt;="&amp;A90),IF(A90&lt;$B$6,$J$5,IF(A90&lt;=$D$6,$H$6+$G$6*B90+$G$6*SUMIFS('Dividend Yield'!$B$41:$B$42,'Dividend Yield'!$A$41:$A$42,"&gt;="&amp;$B$6,'Dividend Yield'!$A$41:$A$42,"&lt;="&amp;A90),IF(A90&lt;$B$7,$J$6,IF(A90&lt;=$D$7,$H$7+$G$7*B90+$G$7*SUMIFS('Dividend Yield'!$B$41:$B$42,'Dividend Yield'!$A$41:$A$42,"&gt;="&amp;$B$7,'Dividend Yield'!$A$41:$A$42,"&lt;="&amp;A90),IF(A90&lt;$B$8,$J$7,IF(A90&lt;=$D$8,$H$8+$G$8*B90+$G$8*SUMIFS('Dividend Yield'!$B$41:$B$42,'Dividend Yield'!$A$41:$A$42,"&gt;="&amp;$B$8,'Dividend Yield'!$A$41:$A$42,"&lt;="&amp;A90),IF(A90&lt;$B$9,$J$8,IF(A90&lt;=$D$9,$H$9+$G$9*B90+$G$9*SUMIFS('Dividend Yield'!$B$41:$B$42,'Dividend Yield'!$A$41:$A$42,"&gt;="&amp;$B$9,'Dividend Yield'!$A$41:$A$42,"&lt;="&amp;A90),IF(A90&lt;$B$10,$J$9,IF(A90&lt;=$D$10,$H$10+$G$10*B90+$G$10*SUMIFS('Dividend Yield'!$B$41:$B$42,'Dividend Yield'!$A$41:$A$42,"&gt;="&amp;$B$10,'Dividend Yield'!$A$41:$A$42,"&lt;="&amp;A90),IF(A90&lt;$B$11,$J$10,IF(A90&lt;=$D$11,$H$11+$G$11*B90+$G$11*SUMIFS('Dividend Yield'!$B$41:$B$42,'Dividend Yield'!$A$41:$A$42,"&gt;="&amp;$B$11,'Dividend Yield'!$A$41:$A$42,"&lt;="&amp;A90),$J$11))))))))))))))</x:f>
        <x:v>1171.6</x:v>
      </x:c>
      <x:c r="D90" s="24" t="n">
        <x:f>'Yearly Portfolio'!H68</x:f>
        <x:v>1155.52</x:v>
      </x:c>
    </x:row>
    <x:row r="91">
      <x:c r="A91" s="21" t="n">
        <x:f>'Data Audit'!A38</x:f>
        <x:v>45877</x:v>
      </x:c>
      <x:c r="B91" s="22" t="n">
        <x:f>'Data Audit'!G38</x:f>
        <x:v>5.38</x:v>
      </x:c>
      <x:c r="C91" s="24" t="n">
        <x:f>IF(A91&lt;$B$5,1000,IF(A91&lt;=$D$5,$H$5+$G$5*B91+$G$5*SUMIFS('Dividend Yield'!$B$41:$B$42,'Dividend Yield'!$A$41:$A$42,"&gt;="&amp;$B$5,'Dividend Yield'!$A$41:$A$42,"&lt;="&amp;A91),IF(A91&lt;$B$6,$J$5,IF(A91&lt;=$D$6,$H$6+$G$6*B91+$G$6*SUMIFS('Dividend Yield'!$B$41:$B$42,'Dividend Yield'!$A$41:$A$42,"&gt;="&amp;$B$6,'Dividend Yield'!$A$41:$A$42,"&lt;="&amp;A91),IF(A91&lt;$B$7,$J$6,IF(A91&lt;=$D$7,$H$7+$G$7*B91+$G$7*SUMIFS('Dividend Yield'!$B$41:$B$42,'Dividend Yield'!$A$41:$A$42,"&gt;="&amp;$B$7,'Dividend Yield'!$A$41:$A$42,"&lt;="&amp;A91),IF(A91&lt;$B$8,$J$7,IF(A91&lt;=$D$8,$H$8+$G$8*B91+$G$8*SUMIFS('Dividend Yield'!$B$41:$B$42,'Dividend Yield'!$A$41:$A$42,"&gt;="&amp;$B$8,'Dividend Yield'!$A$41:$A$42,"&lt;="&amp;A91),IF(A91&lt;$B$9,$J$8,IF(A91&lt;=$D$9,$H$9+$G$9*B91+$G$9*SUMIFS('Dividend Yield'!$B$41:$B$42,'Dividend Yield'!$A$41:$A$42,"&gt;="&amp;$B$9,'Dividend Yield'!$A$41:$A$42,"&lt;="&amp;A91),IF(A91&lt;$B$10,$J$9,IF(A91&lt;=$D$10,$H$10+$G$10*B91+$G$10*SUMIFS('Dividend Yield'!$B$41:$B$42,'Dividend Yield'!$A$41:$A$42,"&gt;="&amp;$B$10,'Dividend Yield'!$A$41:$A$42,"&lt;="&amp;A91),IF(A91&lt;$B$11,$J$10,IF(A91&lt;=$D$11,$H$11+$G$11*B91+$G$11*SUMIFS('Dividend Yield'!$B$41:$B$42,'Dividend Yield'!$A$41:$A$42,"&gt;="&amp;$B$11,'Dividend Yield'!$A$41:$A$42,"&lt;="&amp;A91),$J$11))))))))))))))</x:f>
        <x:v>1182.55</x:v>
      </x:c>
      <x:c r="D91" s="24" t="n">
        <x:f>'Yearly Portfolio'!H69</x:f>
        <x:v>1166.3199999999997</x:v>
      </x:c>
    </x:row>
    <x:row r="92">
      <x:c r="A92" s="21" t="n">
        <x:f>'Data Audit'!A39</x:f>
        <x:v>45880</x:v>
      </x:c>
      <x:c r="B92" s="22" t="n">
        <x:f>'Data Audit'!G39</x:f>
        <x:v>5.42</x:v>
      </x:c>
      <x:c r="C92" s="24" t="n">
        <x:f>IF(A92&lt;$B$5,1000,IF(A92&lt;=$D$5,$H$5+$G$5*B92+$G$5*SUMIFS('Dividend Yield'!$B$41:$B$42,'Dividend Yield'!$A$41:$A$42,"&gt;="&amp;$B$5,'Dividend Yield'!$A$41:$A$42,"&lt;="&amp;A92),IF(A92&lt;$B$6,$J$5,IF(A92&lt;=$D$6,$H$6+$G$6*B92+$G$6*SUMIFS('Dividend Yield'!$B$41:$B$42,'Dividend Yield'!$A$41:$A$42,"&gt;="&amp;$B$6,'Dividend Yield'!$A$41:$A$42,"&lt;="&amp;A92),IF(A92&lt;$B$7,$J$6,IF(A92&lt;=$D$7,$H$7+$G$7*B92+$G$7*SUMIFS('Dividend Yield'!$B$41:$B$42,'Dividend Yield'!$A$41:$A$42,"&gt;="&amp;$B$7,'Dividend Yield'!$A$41:$A$42,"&lt;="&amp;A92),IF(A92&lt;$B$8,$J$7,IF(A92&lt;=$D$8,$H$8+$G$8*B92+$G$8*SUMIFS('Dividend Yield'!$B$41:$B$42,'Dividend Yield'!$A$41:$A$42,"&gt;="&amp;$B$8,'Dividend Yield'!$A$41:$A$42,"&lt;="&amp;A92),IF(A92&lt;$B$9,$J$8,IF(A92&lt;=$D$9,$H$9+$G$9*B92+$G$9*SUMIFS('Dividend Yield'!$B$41:$B$42,'Dividend Yield'!$A$41:$A$42,"&gt;="&amp;$B$9,'Dividend Yield'!$A$41:$A$42,"&lt;="&amp;A92),IF(A92&lt;$B$10,$J$9,IF(A92&lt;=$D$10,$H$10+$G$10*B92+$G$10*SUMIFS('Dividend Yield'!$B$41:$B$42,'Dividend Yield'!$A$41:$A$42,"&gt;="&amp;$B$10,'Dividend Yield'!$A$41:$A$42,"&lt;="&amp;A92),IF(A92&lt;$B$11,$J$10,IF(A92&lt;=$D$11,$H$11+$G$11*B92+$G$11*SUMIFS('Dividend Yield'!$B$41:$B$42,'Dividend Yield'!$A$41:$A$42,"&gt;="&amp;$B$11,'Dividend Yield'!$A$41:$A$42,"&lt;="&amp;A92),$J$11))))))))))))))</x:f>
        <x:v>1191.31</x:v>
      </x:c>
      <x:c r="D92" s="24" t="n">
        <x:f>'Yearly Portfolio'!H70</x:f>
        <x:v>1174.96</x:v>
      </x:c>
    </x:row>
    <x:row r="93">
      <x:c r="A93" s="21" t="n">
        <x:f>'Data Audit'!A40</x:f>
        <x:v>45881</x:v>
      </x:c>
      <x:c r="B93" s="22" t="n">
        <x:f>'Data Audit'!G40</x:f>
        <x:v>5.42</x:v>
      </x:c>
      <x:c r="C93" s="24" t="n">
        <x:f>IF(A93&lt;$B$5,1000,IF(A93&lt;=$D$5,$H$5+$G$5*B93+$G$5*SUMIFS('Dividend Yield'!$B$41:$B$42,'Dividend Yield'!$A$41:$A$42,"&gt;="&amp;$B$5,'Dividend Yield'!$A$41:$A$42,"&lt;="&amp;A93),IF(A93&lt;$B$6,$J$5,IF(A93&lt;=$D$6,$H$6+$G$6*B93+$G$6*SUMIFS('Dividend Yield'!$B$41:$B$42,'Dividend Yield'!$A$41:$A$42,"&gt;="&amp;$B$6,'Dividend Yield'!$A$41:$A$42,"&lt;="&amp;A93),IF(A93&lt;$B$7,$J$6,IF(A93&lt;=$D$7,$H$7+$G$7*B93+$G$7*SUMIFS('Dividend Yield'!$B$41:$B$42,'Dividend Yield'!$A$41:$A$42,"&gt;="&amp;$B$7,'Dividend Yield'!$A$41:$A$42,"&lt;="&amp;A93),IF(A93&lt;$B$8,$J$7,IF(A93&lt;=$D$8,$H$8+$G$8*B93+$G$8*SUMIFS('Dividend Yield'!$B$41:$B$42,'Dividend Yield'!$A$41:$A$42,"&gt;="&amp;$B$8,'Dividend Yield'!$A$41:$A$42,"&lt;="&amp;A93),IF(A93&lt;$B$9,$J$8,IF(A93&lt;=$D$9,$H$9+$G$9*B93+$G$9*SUMIFS('Dividend Yield'!$B$41:$B$42,'Dividend Yield'!$A$41:$A$42,"&gt;="&amp;$B$9,'Dividend Yield'!$A$41:$A$42,"&lt;="&amp;A93),IF(A93&lt;$B$10,$J$9,IF(A93&lt;=$D$10,$H$10+$G$10*B93+$G$10*SUMIFS('Dividend Yield'!$B$41:$B$42,'Dividend Yield'!$A$41:$A$42,"&gt;="&amp;$B$10,'Dividend Yield'!$A$41:$A$42,"&lt;="&amp;A93),IF(A93&lt;$B$11,$J$10,IF(A93&lt;=$D$11,$H$11+$G$11*B93+$G$11*SUMIFS('Dividend Yield'!$B$41:$B$42,'Dividend Yield'!$A$41:$A$42,"&gt;="&amp;$B$11,'Dividend Yield'!$A$41:$A$42,"&lt;="&amp;A93),$J$11))))))))))))))</x:f>
        <x:v>1191.31</x:v>
      </x:c>
      <x:c r="D93" s="24" t="n">
        <x:f>'Yearly Portfolio'!H71</x:f>
        <x:v>1174.96</x:v>
      </x:c>
    </x:row>
    <x:row r="94">
      <x:c r="A94" s="21" t="n">
        <x:f>'Data Audit'!A41</x:f>
        <x:v>45882</x:v>
      </x:c>
      <x:c r="B94" s="22" t="n">
        <x:f>'Data Audit'!G41</x:f>
        <x:v>5.47</x:v>
      </x:c>
      <x:c r="C94" s="24" t="n">
        <x:f>IF(A94&lt;$B$5,1000,IF(A94&lt;=$D$5,$H$5+$G$5*B94+$G$5*SUMIFS('Dividend Yield'!$B$41:$B$42,'Dividend Yield'!$A$41:$A$42,"&gt;="&amp;$B$5,'Dividend Yield'!$A$41:$A$42,"&lt;="&amp;A94),IF(A94&lt;$B$6,$J$5,IF(A94&lt;=$D$6,$H$6+$G$6*B94+$G$6*SUMIFS('Dividend Yield'!$B$41:$B$42,'Dividend Yield'!$A$41:$A$42,"&gt;="&amp;$B$6,'Dividend Yield'!$A$41:$A$42,"&lt;="&amp;A94),IF(A94&lt;$B$7,$J$6,IF(A94&lt;=$D$7,$H$7+$G$7*B94+$G$7*SUMIFS('Dividend Yield'!$B$41:$B$42,'Dividend Yield'!$A$41:$A$42,"&gt;="&amp;$B$7,'Dividend Yield'!$A$41:$A$42,"&lt;="&amp;A94),IF(A94&lt;$B$8,$J$7,IF(A94&lt;=$D$8,$H$8+$G$8*B94+$G$8*SUMIFS('Dividend Yield'!$B$41:$B$42,'Dividend Yield'!$A$41:$A$42,"&gt;="&amp;$B$8,'Dividend Yield'!$A$41:$A$42,"&lt;="&amp;A94),IF(A94&lt;$B$9,$J$8,IF(A94&lt;=$D$9,$H$9+$G$9*B94+$G$9*SUMIFS('Dividend Yield'!$B$41:$B$42,'Dividend Yield'!$A$41:$A$42,"&gt;="&amp;$B$9,'Dividend Yield'!$A$41:$A$42,"&lt;="&amp;A94),IF(A94&lt;$B$10,$J$9,IF(A94&lt;=$D$10,$H$10+$G$10*B94+$G$10*SUMIFS('Dividend Yield'!$B$41:$B$42,'Dividend Yield'!$A$41:$A$42,"&gt;="&amp;$B$10,'Dividend Yield'!$A$41:$A$42,"&lt;="&amp;A94),IF(A94&lt;$B$11,$J$10,IF(A94&lt;=$D$11,$H$11+$G$11*B94+$G$11*SUMIFS('Dividend Yield'!$B$41:$B$42,'Dividend Yield'!$A$41:$A$42,"&gt;="&amp;$B$11,'Dividend Yield'!$A$41:$A$42,"&lt;="&amp;A94),$J$11))))))))))))))</x:f>
        <x:v>1202.2599999999998</x:v>
      </x:c>
      <x:c r="D94" s="24" t="n">
        <x:f>'Yearly Portfolio'!H72</x:f>
        <x:v>1185.7599999999998</x:v>
      </x:c>
    </x:row>
    <x:row r="95">
      <x:c r="A95" s="21" t="n">
        <x:f>'Data Audit'!A42</x:f>
        <x:v>45883</x:v>
      </x:c>
      <x:c r="B95" s="22" t="n">
        <x:f>'Data Audit'!G42</x:f>
        <x:v>5.51</x:v>
      </x:c>
      <x:c r="C95" s="24" t="n">
        <x:f>IF(A95&lt;$B$5,1000,IF(A95&lt;=$D$5,$H$5+$G$5*B95+$G$5*SUMIFS('Dividend Yield'!$B$41:$B$42,'Dividend Yield'!$A$41:$A$42,"&gt;="&amp;$B$5,'Dividend Yield'!$A$41:$A$42,"&lt;="&amp;A95),IF(A95&lt;$B$6,$J$5,IF(A95&lt;=$D$6,$H$6+$G$6*B95+$G$6*SUMIFS('Dividend Yield'!$B$41:$B$42,'Dividend Yield'!$A$41:$A$42,"&gt;="&amp;$B$6,'Dividend Yield'!$A$41:$A$42,"&lt;="&amp;A95),IF(A95&lt;$B$7,$J$6,IF(A95&lt;=$D$7,$H$7+$G$7*B95+$G$7*SUMIFS('Dividend Yield'!$B$41:$B$42,'Dividend Yield'!$A$41:$A$42,"&gt;="&amp;$B$7,'Dividend Yield'!$A$41:$A$42,"&lt;="&amp;A95),IF(A95&lt;$B$8,$J$7,IF(A95&lt;=$D$8,$H$8+$G$8*B95+$G$8*SUMIFS('Dividend Yield'!$B$41:$B$42,'Dividend Yield'!$A$41:$A$42,"&gt;="&amp;$B$8,'Dividend Yield'!$A$41:$A$42,"&lt;="&amp;A95),IF(A95&lt;$B$9,$J$8,IF(A95&lt;=$D$9,$H$9+$G$9*B95+$G$9*SUMIFS('Dividend Yield'!$B$41:$B$42,'Dividend Yield'!$A$41:$A$42,"&gt;="&amp;$B$9,'Dividend Yield'!$A$41:$A$42,"&lt;="&amp;A95),IF(A95&lt;$B$10,$J$9,IF(A95&lt;=$D$10,$H$10+$G$10*B95+$G$10*SUMIFS('Dividend Yield'!$B$41:$B$42,'Dividend Yield'!$A$41:$A$42,"&gt;="&amp;$B$10,'Dividend Yield'!$A$41:$A$42,"&lt;="&amp;A95),IF(A95&lt;$B$11,$J$10,IF(A95&lt;=$D$11,$H$11+$G$11*B95+$G$11*SUMIFS('Dividend Yield'!$B$41:$B$42,'Dividend Yield'!$A$41:$A$42,"&gt;="&amp;$B$11,'Dividend Yield'!$A$41:$A$42,"&lt;="&amp;A95),$J$11))))))))))))))</x:f>
        <x:v>1211.02</x:v>
      </x:c>
      <x:c r="D95" s="24" t="n">
        <x:f>'Yearly Portfolio'!H73</x:f>
        <x:v>1194.3999999999996</x:v>
      </x:c>
    </x:row>
    <x:row r="96">
      <x:c r="A96" s="21" t="n">
        <x:f>'Data Audit'!A43</x:f>
        <x:v>45884</x:v>
      </x:c>
      <x:c r="B96" s="22" t="n">
        <x:f>'Data Audit'!G43</x:f>
        <x:v>5.6</x:v>
      </x:c>
      <x:c r="C96" s="24" t="n">
        <x:f>IF(A96&lt;$B$5,1000,IF(A96&lt;=$D$5,$H$5+$G$5*B96+$G$5*SUMIFS('Dividend Yield'!$B$41:$B$42,'Dividend Yield'!$A$41:$A$42,"&gt;="&amp;$B$5,'Dividend Yield'!$A$41:$A$42,"&lt;="&amp;A96),IF(A96&lt;$B$6,$J$5,IF(A96&lt;=$D$6,$H$6+$G$6*B96+$G$6*SUMIFS('Dividend Yield'!$B$41:$B$42,'Dividend Yield'!$A$41:$A$42,"&gt;="&amp;$B$6,'Dividend Yield'!$A$41:$A$42,"&lt;="&amp;A96),IF(A96&lt;$B$7,$J$6,IF(A96&lt;=$D$7,$H$7+$G$7*B96+$G$7*SUMIFS('Dividend Yield'!$B$41:$B$42,'Dividend Yield'!$A$41:$A$42,"&gt;="&amp;$B$7,'Dividend Yield'!$A$41:$A$42,"&lt;="&amp;A96),IF(A96&lt;$B$8,$J$7,IF(A96&lt;=$D$8,$H$8+$G$8*B96+$G$8*SUMIFS('Dividend Yield'!$B$41:$B$42,'Dividend Yield'!$A$41:$A$42,"&gt;="&amp;$B$8,'Dividend Yield'!$A$41:$A$42,"&lt;="&amp;A96),IF(A96&lt;$B$9,$J$8,IF(A96&lt;=$D$9,$H$9+$G$9*B96+$G$9*SUMIFS('Dividend Yield'!$B$41:$B$42,'Dividend Yield'!$A$41:$A$42,"&gt;="&amp;$B$9,'Dividend Yield'!$A$41:$A$42,"&lt;="&amp;A96),IF(A96&lt;$B$10,$J$9,IF(A96&lt;=$D$10,$H$10+$G$10*B96+$G$10*SUMIFS('Dividend Yield'!$B$41:$B$42,'Dividend Yield'!$A$41:$A$42,"&gt;="&amp;$B$10,'Dividend Yield'!$A$41:$A$42,"&lt;="&amp;A96),IF(A96&lt;$B$11,$J$10,IF(A96&lt;=$D$11,$H$11+$G$11*B96+$G$11*SUMIFS('Dividend Yield'!$B$41:$B$42,'Dividend Yield'!$A$41:$A$42,"&gt;="&amp;$B$11,'Dividend Yield'!$A$41:$A$42,"&lt;="&amp;A96),$J$11))))))))))))))</x:f>
        <x:v>1230.7299999999998</x:v>
      </x:c>
      <x:c r="D96" s="24" t="n">
        <x:f>'Yearly Portfolio'!H74</x:f>
        <x:v>1213.8399999999997</x:v>
      </x:c>
    </x:row>
    <x:row r="97">
      <x:c r="A97" s="21" t="n">
        <x:f>'Data Audit'!A44</x:f>
        <x:v>45887</x:v>
      </x:c>
      <x:c r="B97" s="22" t="n">
        <x:f>'Data Audit'!G44</x:f>
        <x:v>5.63</x:v>
      </x:c>
      <x:c r="C97" s="24" t="n">
        <x:f>IF(A97&lt;$B$5,1000,IF(A97&lt;=$D$5,$H$5+$G$5*B97+$G$5*SUMIFS('Dividend Yield'!$B$41:$B$42,'Dividend Yield'!$A$41:$A$42,"&gt;="&amp;$B$5,'Dividend Yield'!$A$41:$A$42,"&lt;="&amp;A97),IF(A97&lt;$B$6,$J$5,IF(A97&lt;=$D$6,$H$6+$G$6*B97+$G$6*SUMIFS('Dividend Yield'!$B$41:$B$42,'Dividend Yield'!$A$41:$A$42,"&gt;="&amp;$B$6,'Dividend Yield'!$A$41:$A$42,"&lt;="&amp;A97),IF(A97&lt;$B$7,$J$6,IF(A97&lt;=$D$7,$H$7+$G$7*B97+$G$7*SUMIFS('Dividend Yield'!$B$41:$B$42,'Dividend Yield'!$A$41:$A$42,"&gt;="&amp;$B$7,'Dividend Yield'!$A$41:$A$42,"&lt;="&amp;A97),IF(A97&lt;$B$8,$J$7,IF(A97&lt;=$D$8,$H$8+$G$8*B97+$G$8*SUMIFS('Dividend Yield'!$B$41:$B$42,'Dividend Yield'!$A$41:$A$42,"&gt;="&amp;$B$8,'Dividend Yield'!$A$41:$A$42,"&lt;="&amp;A97),IF(A97&lt;$B$9,$J$8,IF(A97&lt;=$D$9,$H$9+$G$9*B97+$G$9*SUMIFS('Dividend Yield'!$B$41:$B$42,'Dividend Yield'!$A$41:$A$42,"&gt;="&amp;$B$9,'Dividend Yield'!$A$41:$A$42,"&lt;="&amp;A97),IF(A97&lt;$B$10,$J$9,IF(A97&lt;=$D$10,$H$10+$G$10*B97+$G$10*SUMIFS('Dividend Yield'!$B$41:$B$42,'Dividend Yield'!$A$41:$A$42,"&gt;="&amp;$B$10,'Dividend Yield'!$A$41:$A$42,"&lt;="&amp;A97),IF(A97&lt;$B$11,$J$10,IF(A97&lt;=$D$11,$H$11+$G$11*B97+$G$11*SUMIFS('Dividend Yield'!$B$41:$B$42,'Dividend Yield'!$A$41:$A$42,"&gt;="&amp;$B$11,'Dividend Yield'!$A$41:$A$42,"&lt;="&amp;A97),$J$11))))))))))))))</x:f>
        <x:v>1237.3</x:v>
      </x:c>
      <x:c r="D97" s="24" t="n">
        <x:f>'Yearly Portfolio'!H75</x:f>
        <x:v>1220.3199999999997</x:v>
      </x:c>
    </x:row>
    <x:row r="98">
      <x:c r="A98" s="21" t="n">
        <x:f>'Data Audit'!A45</x:f>
        <x:v>45888</x:v>
      </x:c>
      <x:c r="B98" s="22" t="n">
        <x:f>'Data Audit'!G45</x:f>
        <x:v>5.59</x:v>
      </x:c>
      <x:c r="C98" s="24" t="n">
        <x:f>IF(A98&lt;$B$5,1000,IF(A98&lt;=$D$5,$H$5+$G$5*B98+$G$5*SUMIFS('Dividend Yield'!$B$41:$B$42,'Dividend Yield'!$A$41:$A$42,"&gt;="&amp;$B$5,'Dividend Yield'!$A$41:$A$42,"&lt;="&amp;A98),IF(A98&lt;$B$6,$J$5,IF(A98&lt;=$D$6,$H$6+$G$6*B98+$G$6*SUMIFS('Dividend Yield'!$B$41:$B$42,'Dividend Yield'!$A$41:$A$42,"&gt;="&amp;$B$6,'Dividend Yield'!$A$41:$A$42,"&lt;="&amp;A98),IF(A98&lt;$B$7,$J$6,IF(A98&lt;=$D$7,$H$7+$G$7*B98+$G$7*SUMIFS('Dividend Yield'!$B$41:$B$42,'Dividend Yield'!$A$41:$A$42,"&gt;="&amp;$B$7,'Dividend Yield'!$A$41:$A$42,"&lt;="&amp;A98),IF(A98&lt;$B$8,$J$7,IF(A98&lt;=$D$8,$H$8+$G$8*B98+$G$8*SUMIFS('Dividend Yield'!$B$41:$B$42,'Dividend Yield'!$A$41:$A$42,"&gt;="&amp;$B$8,'Dividend Yield'!$A$41:$A$42,"&lt;="&amp;A98),IF(A98&lt;$B$9,$J$8,IF(A98&lt;=$D$9,$H$9+$G$9*B98+$G$9*SUMIFS('Dividend Yield'!$B$41:$B$42,'Dividend Yield'!$A$41:$A$42,"&gt;="&amp;$B$9,'Dividend Yield'!$A$41:$A$42,"&lt;="&amp;A98),IF(A98&lt;$B$10,$J$9,IF(A98&lt;=$D$10,$H$10+$G$10*B98+$G$10*SUMIFS('Dividend Yield'!$B$41:$B$42,'Dividend Yield'!$A$41:$A$42,"&gt;="&amp;$B$10,'Dividend Yield'!$A$41:$A$42,"&lt;="&amp;A98),IF(A98&lt;$B$11,$J$10,IF(A98&lt;=$D$11,$H$11+$G$11*B98+$G$11*SUMIFS('Dividend Yield'!$B$41:$B$42,'Dividend Yield'!$A$41:$A$42,"&gt;="&amp;$B$11,'Dividend Yield'!$A$41:$A$42,"&lt;="&amp;A98),$J$11))))))))))))))</x:f>
        <x:v>1237.3</x:v>
      </x:c>
      <x:c r="D98" s="24" t="n">
        <x:f>'Yearly Portfolio'!H76</x:f>
        <x:v>1211.6799999999998</x:v>
      </x:c>
    </x:row>
    <x:row r="99">
      <x:c r="A99" s="21" t="n">
        <x:f>'Data Audit'!A46</x:f>
        <x:v>45889</x:v>
      </x:c>
      <x:c r="B99" s="22" t="n">
        <x:f>'Data Audit'!G46</x:f>
        <x:v>5.59</x:v>
      </x:c>
      <x:c r="C99" s="24" t="n">
        <x:f>IF(A99&lt;$B$5,1000,IF(A99&lt;=$D$5,$H$5+$G$5*B99+$G$5*SUMIFS('Dividend Yield'!$B$41:$B$42,'Dividend Yield'!$A$41:$A$42,"&gt;="&amp;$B$5,'Dividend Yield'!$A$41:$A$42,"&lt;="&amp;A99),IF(A99&lt;$B$6,$J$5,IF(A99&lt;=$D$6,$H$6+$G$6*B99+$G$6*SUMIFS('Dividend Yield'!$B$41:$B$42,'Dividend Yield'!$A$41:$A$42,"&gt;="&amp;$B$6,'Dividend Yield'!$A$41:$A$42,"&lt;="&amp;A99),IF(A99&lt;$B$7,$J$6,IF(A99&lt;=$D$7,$H$7+$G$7*B99+$G$7*SUMIFS('Dividend Yield'!$B$41:$B$42,'Dividend Yield'!$A$41:$A$42,"&gt;="&amp;$B$7,'Dividend Yield'!$A$41:$A$42,"&lt;="&amp;A99),IF(A99&lt;$B$8,$J$7,IF(A99&lt;=$D$8,$H$8+$G$8*B99+$G$8*SUMIFS('Dividend Yield'!$B$41:$B$42,'Dividend Yield'!$A$41:$A$42,"&gt;="&amp;$B$8,'Dividend Yield'!$A$41:$A$42,"&lt;="&amp;A99),IF(A99&lt;$B$9,$J$8,IF(A99&lt;=$D$9,$H$9+$G$9*B99+$G$9*SUMIFS('Dividend Yield'!$B$41:$B$42,'Dividend Yield'!$A$41:$A$42,"&gt;="&amp;$B$9,'Dividend Yield'!$A$41:$A$42,"&lt;="&amp;A99),IF(A99&lt;$B$10,$J$9,IF(A99&lt;=$D$10,$H$10+$G$10*B99+$G$10*SUMIFS('Dividend Yield'!$B$41:$B$42,'Dividend Yield'!$A$41:$A$42,"&gt;="&amp;$B$10,'Dividend Yield'!$A$41:$A$42,"&lt;="&amp;A99),IF(A99&lt;$B$11,$J$10,IF(A99&lt;=$D$11,$H$11+$G$11*B99+$G$11*SUMIFS('Dividend Yield'!$B$41:$B$42,'Dividend Yield'!$A$41:$A$42,"&gt;="&amp;$B$11,'Dividend Yield'!$A$41:$A$42,"&lt;="&amp;A99),$J$11))))))))))))))</x:f>
        <x:v>1237.3</x:v>
      </x:c>
      <x:c r="D99" s="24" t="n">
        <x:f>'Yearly Portfolio'!H77</x:f>
        <x:v>1211.6799999999998</x:v>
      </x:c>
    </x:row>
    <x:row r="100">
      <x:c r="A100" s="21" t="n">
        <x:f>'Data Audit'!A47</x:f>
        <x:v>45890</x:v>
      </x:c>
      <x:c r="B100" s="22" t="n">
        <x:f>'Data Audit'!G47</x:f>
        <x:v>4.5</x:v>
      </x:c>
      <x:c r="C100" s="24" t="n">
        <x:f>IF(A100&lt;$B$5,1000,IF(A100&lt;=$D$5,$H$5+$G$5*B100+$G$5*SUMIFS('Dividend Yield'!$B$41:$B$42,'Dividend Yield'!$A$41:$A$42,"&gt;="&amp;$B$5,'Dividend Yield'!$A$41:$A$42,"&lt;="&amp;A100),IF(A100&lt;$B$6,$J$5,IF(A100&lt;=$D$6,$H$6+$G$6*B100+$G$6*SUMIFS('Dividend Yield'!$B$41:$B$42,'Dividend Yield'!$A$41:$A$42,"&gt;="&amp;$B$6,'Dividend Yield'!$A$41:$A$42,"&lt;="&amp;A100),IF(A100&lt;$B$7,$J$6,IF(A100&lt;=$D$7,$H$7+$G$7*B100+$G$7*SUMIFS('Dividend Yield'!$B$41:$B$42,'Dividend Yield'!$A$41:$A$42,"&gt;="&amp;$B$7,'Dividend Yield'!$A$41:$A$42,"&lt;="&amp;A100),IF(A100&lt;$B$8,$J$7,IF(A100&lt;=$D$8,$H$8+$G$8*B100+$G$8*SUMIFS('Dividend Yield'!$B$41:$B$42,'Dividend Yield'!$A$41:$A$42,"&gt;="&amp;$B$8,'Dividend Yield'!$A$41:$A$42,"&lt;="&amp;A100),IF(A100&lt;$B$9,$J$8,IF(A100&lt;=$D$9,$H$9+$G$9*B100+$G$9*SUMIFS('Dividend Yield'!$B$41:$B$42,'Dividend Yield'!$A$41:$A$42,"&gt;="&amp;$B$9,'Dividend Yield'!$A$41:$A$42,"&lt;="&amp;A100),IF(A100&lt;$B$10,$J$9,IF(A100&lt;=$D$10,$H$10+$G$10*B100+$G$10*SUMIFS('Dividend Yield'!$B$41:$B$42,'Dividend Yield'!$A$41:$A$42,"&gt;="&amp;$B$10,'Dividend Yield'!$A$41:$A$42,"&lt;="&amp;A100),IF(A100&lt;$B$11,$J$10,IF(A100&lt;=$D$11,$H$11+$G$11*B100+$G$11*SUMIFS('Dividend Yield'!$B$41:$B$42,'Dividend Yield'!$A$41:$A$42,"&gt;="&amp;$B$11,'Dividend Yield'!$A$41:$A$42,"&lt;="&amp;A100),$J$11))))))))))))))</x:f>
        <x:v>1237.3</x:v>
      </x:c>
      <x:c r="D100" s="24" t="n">
        <x:f>'Yearly Portfolio'!H78</x:f>
        <x:v>976.2399999999999</x:v>
      </x:c>
    </x:row>
    <x:row r="101">
      <x:c r="A101" s="21" t="n">
        <x:f>'Data Audit'!A48</x:f>
        <x:v>45891</x:v>
      </x:c>
      <x:c r="B101" s="22" t="n">
        <x:f>'Data Audit'!G48</x:f>
        <x:v>4.59</x:v>
      </x:c>
      <x:c r="C101" s="24" t="n">
        <x:f>IF(A101&lt;$B$5,1000,IF(A101&lt;=$D$5,$H$5+$G$5*B101+$G$5*SUMIFS('Dividend Yield'!$B$41:$B$42,'Dividend Yield'!$A$41:$A$42,"&gt;="&amp;$B$5,'Dividend Yield'!$A$41:$A$42,"&lt;="&amp;A101),IF(A101&lt;$B$6,$J$5,IF(A101&lt;=$D$6,$H$6+$G$6*B101+$G$6*SUMIFS('Dividend Yield'!$B$41:$B$42,'Dividend Yield'!$A$41:$A$42,"&gt;="&amp;$B$6,'Dividend Yield'!$A$41:$A$42,"&lt;="&amp;A101),IF(A101&lt;$B$7,$J$6,IF(A101&lt;=$D$7,$H$7+$G$7*B101+$G$7*SUMIFS('Dividend Yield'!$B$41:$B$42,'Dividend Yield'!$A$41:$A$42,"&gt;="&amp;$B$7,'Dividend Yield'!$A$41:$A$42,"&lt;="&amp;A101),IF(A101&lt;$B$8,$J$7,IF(A101&lt;=$D$8,$H$8+$G$8*B101+$G$8*SUMIFS('Dividend Yield'!$B$41:$B$42,'Dividend Yield'!$A$41:$A$42,"&gt;="&amp;$B$8,'Dividend Yield'!$A$41:$A$42,"&lt;="&amp;A101),IF(A101&lt;$B$9,$J$8,IF(A101&lt;=$D$9,$H$9+$G$9*B101+$G$9*SUMIFS('Dividend Yield'!$B$41:$B$42,'Dividend Yield'!$A$41:$A$42,"&gt;="&amp;$B$9,'Dividend Yield'!$A$41:$A$42,"&lt;="&amp;A101),IF(A101&lt;$B$10,$J$9,IF(A101&lt;=$D$10,$H$10+$G$10*B101+$G$10*SUMIFS('Dividend Yield'!$B$41:$B$42,'Dividend Yield'!$A$41:$A$42,"&gt;="&amp;$B$10,'Dividend Yield'!$A$41:$A$42,"&lt;="&amp;A101),IF(A101&lt;$B$11,$J$10,IF(A101&lt;=$D$11,$H$11+$G$11*B101+$G$11*SUMIFS('Dividend Yield'!$B$41:$B$42,'Dividend Yield'!$A$41:$A$42,"&gt;="&amp;$B$11,'Dividend Yield'!$A$41:$A$42,"&lt;="&amp;A101),$J$11))))))))))))))</x:f>
        <x:v>1237.3</x:v>
      </x:c>
      <x:c r="D101" s="24" t="n">
        <x:f>'Yearly Portfolio'!H79</x:f>
        <x:v>995.6799999999998</x:v>
      </x:c>
    </x:row>
    <x:row r="102">
      <x:c r="A102" s="21" t="n">
        <x:f>'Data Audit'!A49</x:f>
        <x:v>45894</x:v>
      </x:c>
      <x:c r="B102" s="22" t="n">
        <x:f>'Data Audit'!G49</x:f>
        <x:v>4.74</x:v>
      </x:c>
      <x:c r="C102" s="24" t="n">
        <x:f>IF(A102&lt;$B$5,1000,IF(A102&lt;=$D$5,$H$5+$G$5*B102+$G$5*SUMIFS('Dividend Yield'!$B$41:$B$42,'Dividend Yield'!$A$41:$A$42,"&gt;="&amp;$B$5,'Dividend Yield'!$A$41:$A$42,"&lt;="&amp;A102),IF(A102&lt;$B$6,$J$5,IF(A102&lt;=$D$6,$H$6+$G$6*B102+$G$6*SUMIFS('Dividend Yield'!$B$41:$B$42,'Dividend Yield'!$A$41:$A$42,"&gt;="&amp;$B$6,'Dividend Yield'!$A$41:$A$42,"&lt;="&amp;A102),IF(A102&lt;$B$7,$J$6,IF(A102&lt;=$D$7,$H$7+$G$7*B102+$G$7*SUMIFS('Dividend Yield'!$B$41:$B$42,'Dividend Yield'!$A$41:$A$42,"&gt;="&amp;$B$7,'Dividend Yield'!$A$41:$A$42,"&lt;="&amp;A102),IF(A102&lt;$B$8,$J$7,IF(A102&lt;=$D$8,$H$8+$G$8*B102+$G$8*SUMIFS('Dividend Yield'!$B$41:$B$42,'Dividend Yield'!$A$41:$A$42,"&gt;="&amp;$B$8,'Dividend Yield'!$A$41:$A$42,"&lt;="&amp;A102),IF(A102&lt;$B$9,$J$8,IF(A102&lt;=$D$9,$H$9+$G$9*B102+$G$9*SUMIFS('Dividend Yield'!$B$41:$B$42,'Dividend Yield'!$A$41:$A$42,"&gt;="&amp;$B$9,'Dividend Yield'!$A$41:$A$42,"&lt;="&amp;A102),IF(A102&lt;$B$10,$J$9,IF(A102&lt;=$D$10,$H$10+$G$10*B102+$G$10*SUMIFS('Dividend Yield'!$B$41:$B$42,'Dividend Yield'!$A$41:$A$42,"&gt;="&amp;$B$10,'Dividend Yield'!$A$41:$A$42,"&lt;="&amp;A102),IF(A102&lt;$B$11,$J$10,IF(A102&lt;=$D$11,$H$11+$G$11*B102+$G$11*SUMIFS('Dividend Yield'!$B$41:$B$42,'Dividend Yield'!$A$41:$A$42,"&gt;="&amp;$B$11,'Dividend Yield'!$A$41:$A$42,"&lt;="&amp;A102),$J$11))))))))))))))</x:f>
        <x:v>1237.3</x:v>
      </x:c>
      <x:c r="D102" s="24" t="n">
        <x:f>'Yearly Portfolio'!H80</x:f>
        <x:v>1028.08</x:v>
      </x:c>
    </x:row>
    <x:row r="103">
      <x:c r="A103" s="21" t="n">
        <x:f>'Data Audit'!A50</x:f>
        <x:v>45895</x:v>
      </x:c>
      <x:c r="B103" s="22" t="n">
        <x:f>'Data Audit'!G50</x:f>
        <x:v>4.78</x:v>
      </x:c>
      <x:c r="C103" s="24" t="n">
        <x:f>IF(A103&lt;$B$5,1000,IF(A103&lt;=$D$5,$H$5+$G$5*B103+$G$5*SUMIFS('Dividend Yield'!$B$41:$B$42,'Dividend Yield'!$A$41:$A$42,"&gt;="&amp;$B$5,'Dividend Yield'!$A$41:$A$42,"&lt;="&amp;A103),IF(A103&lt;$B$6,$J$5,IF(A103&lt;=$D$6,$H$6+$G$6*B103+$G$6*SUMIFS('Dividend Yield'!$B$41:$B$42,'Dividend Yield'!$A$41:$A$42,"&gt;="&amp;$B$6,'Dividend Yield'!$A$41:$A$42,"&lt;="&amp;A103),IF(A103&lt;$B$7,$J$6,IF(A103&lt;=$D$7,$H$7+$G$7*B103+$G$7*SUMIFS('Dividend Yield'!$B$41:$B$42,'Dividend Yield'!$A$41:$A$42,"&gt;="&amp;$B$7,'Dividend Yield'!$A$41:$A$42,"&lt;="&amp;A103),IF(A103&lt;$B$8,$J$7,IF(A103&lt;=$D$8,$H$8+$G$8*B103+$G$8*SUMIFS('Dividend Yield'!$B$41:$B$42,'Dividend Yield'!$A$41:$A$42,"&gt;="&amp;$B$8,'Dividend Yield'!$A$41:$A$42,"&lt;="&amp;A103),IF(A103&lt;$B$9,$J$8,IF(A103&lt;=$D$9,$H$9+$G$9*B103+$G$9*SUMIFS('Dividend Yield'!$B$41:$B$42,'Dividend Yield'!$A$41:$A$42,"&gt;="&amp;$B$9,'Dividend Yield'!$A$41:$A$42,"&lt;="&amp;A103),IF(A103&lt;$B$10,$J$9,IF(A103&lt;=$D$10,$H$10+$G$10*B103+$G$10*SUMIFS('Dividend Yield'!$B$41:$B$42,'Dividend Yield'!$A$41:$A$42,"&gt;="&amp;$B$10,'Dividend Yield'!$A$41:$A$42,"&lt;="&amp;A103),IF(A103&lt;$B$11,$J$10,IF(A103&lt;=$D$11,$H$11+$G$11*B103+$G$11*SUMIFS('Dividend Yield'!$B$41:$B$42,'Dividend Yield'!$A$41:$A$42,"&gt;="&amp;$B$11,'Dividend Yield'!$A$41:$A$42,"&lt;="&amp;A103),$J$11))))))))))))))</x:f>
        <x:v>1237.3</x:v>
      </x:c>
      <x:c r="D103" s="24" t="n">
        <x:f>'Yearly Portfolio'!H81</x:f>
        <x:v>1036.7199999999998</x:v>
      </x:c>
    </x:row>
    <x:row r="104">
      <x:c r="A104" s="21" t="n">
        <x:f>'Data Audit'!A51</x:f>
        <x:v>45896</x:v>
      </x:c>
      <x:c r="B104" s="22" t="n">
        <x:f>'Data Audit'!G51</x:f>
        <x:v>4.76</x:v>
      </x:c>
      <x:c r="C104" s="24" t="n">
        <x:f>IF(A104&lt;$B$5,1000,IF(A104&lt;=$D$5,$H$5+$G$5*B104+$G$5*SUMIFS('Dividend Yield'!$B$41:$B$42,'Dividend Yield'!$A$41:$A$42,"&gt;="&amp;$B$5,'Dividend Yield'!$A$41:$A$42,"&lt;="&amp;A104),IF(A104&lt;$B$6,$J$5,IF(A104&lt;=$D$6,$H$6+$G$6*B104+$G$6*SUMIFS('Dividend Yield'!$B$41:$B$42,'Dividend Yield'!$A$41:$A$42,"&gt;="&amp;$B$6,'Dividend Yield'!$A$41:$A$42,"&lt;="&amp;A104),IF(A104&lt;$B$7,$J$6,IF(A104&lt;=$D$7,$H$7+$G$7*B104+$G$7*SUMIFS('Dividend Yield'!$B$41:$B$42,'Dividend Yield'!$A$41:$A$42,"&gt;="&amp;$B$7,'Dividend Yield'!$A$41:$A$42,"&lt;="&amp;A104),IF(A104&lt;$B$8,$J$7,IF(A104&lt;=$D$8,$H$8+$G$8*B104+$G$8*SUMIFS('Dividend Yield'!$B$41:$B$42,'Dividend Yield'!$A$41:$A$42,"&gt;="&amp;$B$8,'Dividend Yield'!$A$41:$A$42,"&lt;="&amp;A104),IF(A104&lt;$B$9,$J$8,IF(A104&lt;=$D$9,$H$9+$G$9*B104+$G$9*SUMIFS('Dividend Yield'!$B$41:$B$42,'Dividend Yield'!$A$41:$A$42,"&gt;="&amp;$B$9,'Dividend Yield'!$A$41:$A$42,"&lt;="&amp;A104),IF(A104&lt;$B$10,$J$9,IF(A104&lt;=$D$10,$H$10+$G$10*B104+$G$10*SUMIFS('Dividend Yield'!$B$41:$B$42,'Dividend Yield'!$A$41:$A$42,"&gt;="&amp;$B$10,'Dividend Yield'!$A$41:$A$42,"&lt;="&amp;A104),IF(A104&lt;$B$11,$J$10,IF(A104&lt;=$D$11,$H$11+$G$11*B104+$G$11*SUMIFS('Dividend Yield'!$B$41:$B$42,'Dividend Yield'!$A$41:$A$42,"&gt;="&amp;$B$11,'Dividend Yield'!$A$41:$A$42,"&lt;="&amp;A104),$J$11))))))))))))))</x:f>
        <x:v>1237.3</x:v>
      </x:c>
      <x:c r="D104" s="24" t="n">
        <x:f>'Yearly Portfolio'!H82</x:f>
        <x:v>1032.3999999999996</x:v>
      </x:c>
    </x:row>
    <x:row r="105">
      <x:c r="A105" s="21" t="n">
        <x:f>'Data Audit'!A52</x:f>
        <x:v>45897</x:v>
      </x:c>
      <x:c r="B105" s="22" t="n">
        <x:f>'Data Audit'!G52</x:f>
        <x:v>4.56</x:v>
      </x:c>
      <x:c r="C105" s="24" t="n">
        <x:f>IF(A105&lt;$B$5,1000,IF(A105&lt;=$D$5,$H$5+$G$5*B105+$G$5*SUMIFS('Dividend Yield'!$B$41:$B$42,'Dividend Yield'!$A$41:$A$42,"&gt;="&amp;$B$5,'Dividend Yield'!$A$41:$A$42,"&lt;="&amp;A105),IF(A105&lt;$B$6,$J$5,IF(A105&lt;=$D$6,$H$6+$G$6*B105+$G$6*SUMIFS('Dividend Yield'!$B$41:$B$42,'Dividend Yield'!$A$41:$A$42,"&gt;="&amp;$B$6,'Dividend Yield'!$A$41:$A$42,"&lt;="&amp;A105),IF(A105&lt;$B$7,$J$6,IF(A105&lt;=$D$7,$H$7+$G$7*B105+$G$7*SUMIFS('Dividend Yield'!$B$41:$B$42,'Dividend Yield'!$A$41:$A$42,"&gt;="&amp;$B$7,'Dividend Yield'!$A$41:$A$42,"&lt;="&amp;A105),IF(A105&lt;$B$8,$J$7,IF(A105&lt;=$D$8,$H$8+$G$8*B105+$G$8*SUMIFS('Dividend Yield'!$B$41:$B$42,'Dividend Yield'!$A$41:$A$42,"&gt;="&amp;$B$8,'Dividend Yield'!$A$41:$A$42,"&lt;="&amp;A105),IF(A105&lt;$B$9,$J$8,IF(A105&lt;=$D$9,$H$9+$G$9*B105+$G$9*SUMIFS('Dividend Yield'!$B$41:$B$42,'Dividend Yield'!$A$41:$A$42,"&gt;="&amp;$B$9,'Dividend Yield'!$A$41:$A$42,"&lt;="&amp;A105),IF(A105&lt;$B$10,$J$9,IF(A105&lt;=$D$10,$H$10+$G$10*B105+$G$10*SUMIFS('Dividend Yield'!$B$41:$B$42,'Dividend Yield'!$A$41:$A$42,"&gt;="&amp;$B$10,'Dividend Yield'!$A$41:$A$42,"&lt;="&amp;A105),IF(A105&lt;$B$11,$J$10,IF(A105&lt;=$D$11,$H$11+$G$11*B105+$G$11*SUMIFS('Dividend Yield'!$B$41:$B$42,'Dividend Yield'!$A$41:$A$42,"&gt;="&amp;$B$11,'Dividend Yield'!$A$41:$A$42,"&lt;="&amp;A105),$J$11))))))))))))))</x:f>
        <x:v>1237.3</x:v>
      </x:c>
      <x:c r="D105" s="24" t="n">
        <x:f>'Yearly Portfolio'!H83</x:f>
        <x:v>1031.3199999999997</x:v>
      </x:c>
    </x:row>
    <x:row r="106">
      <x:c r="A106" s="21" t="n">
        <x:f>'Data Audit'!A53</x:f>
        <x:v>45898</x:v>
      </x:c>
      <x:c r="B106" s="22" t="n">
        <x:f>'Data Audit'!G53</x:f>
        <x:v>4.57</x:v>
      </x:c>
      <x:c r="C106" s="24" t="n">
        <x:f>IF(A106&lt;$B$5,1000,IF(A106&lt;=$D$5,$H$5+$G$5*B106+$G$5*SUMIFS('Dividend Yield'!$B$41:$B$42,'Dividend Yield'!$A$41:$A$42,"&gt;="&amp;$B$5,'Dividend Yield'!$A$41:$A$42,"&lt;="&amp;A106),IF(A106&lt;$B$6,$J$5,IF(A106&lt;=$D$6,$H$6+$G$6*B106+$G$6*SUMIFS('Dividend Yield'!$B$41:$B$42,'Dividend Yield'!$A$41:$A$42,"&gt;="&amp;$B$6,'Dividend Yield'!$A$41:$A$42,"&lt;="&amp;A106),IF(A106&lt;$B$7,$J$6,IF(A106&lt;=$D$7,$H$7+$G$7*B106+$G$7*SUMIFS('Dividend Yield'!$B$41:$B$42,'Dividend Yield'!$A$41:$A$42,"&gt;="&amp;$B$7,'Dividend Yield'!$A$41:$A$42,"&lt;="&amp;A106),IF(A106&lt;$B$8,$J$7,IF(A106&lt;=$D$8,$H$8+$G$8*B106+$G$8*SUMIFS('Dividend Yield'!$B$41:$B$42,'Dividend Yield'!$A$41:$A$42,"&gt;="&amp;$B$8,'Dividend Yield'!$A$41:$A$42,"&lt;="&amp;A106),IF(A106&lt;$B$9,$J$8,IF(A106&lt;=$D$9,$H$9+$G$9*B106+$G$9*SUMIFS('Dividend Yield'!$B$41:$B$42,'Dividend Yield'!$A$41:$A$42,"&gt;="&amp;$B$9,'Dividend Yield'!$A$41:$A$42,"&lt;="&amp;A106),IF(A106&lt;$B$10,$J$9,IF(A106&lt;=$D$10,$H$10+$G$10*B106+$G$10*SUMIFS('Dividend Yield'!$B$41:$B$42,'Dividend Yield'!$A$41:$A$42,"&gt;="&amp;$B$10,'Dividend Yield'!$A$41:$A$42,"&lt;="&amp;A106),IF(A106&lt;$B$11,$J$10,IF(A106&lt;=$D$11,$H$11+$G$11*B106+$G$11*SUMIFS('Dividend Yield'!$B$41:$B$42,'Dividend Yield'!$A$41:$A$42,"&gt;="&amp;$B$11,'Dividend Yield'!$A$41:$A$42,"&lt;="&amp;A106),$J$11))))))))))))))</x:f>
        <x:v>1237.3</x:v>
      </x:c>
      <x:c r="D106" s="24" t="n">
        <x:f>'Yearly Portfolio'!H84</x:f>
        <x:v>1033.48</x:v>
      </x:c>
    </x:row>
    <x:row r="107">
      <x:c r="A107" s="21" t="n">
        <x:f>'Data Audit'!A54</x:f>
        <x:v>45901</x:v>
      </x:c>
      <x:c r="B107" s="22" t="n">
        <x:f>'Data Audit'!G54</x:f>
        <x:v>4.46</x:v>
      </x:c>
      <x:c r="C107" s="24" t="n">
        <x:f>IF(A107&lt;$B$5,1000,IF(A107&lt;=$D$5,$H$5+$G$5*B107+$G$5*SUMIFS('Dividend Yield'!$B$41:$B$42,'Dividend Yield'!$A$41:$A$42,"&gt;="&amp;$B$5,'Dividend Yield'!$A$41:$A$42,"&lt;="&amp;A107),IF(A107&lt;$B$6,$J$5,IF(A107&lt;=$D$6,$H$6+$G$6*B107+$G$6*SUMIFS('Dividend Yield'!$B$41:$B$42,'Dividend Yield'!$A$41:$A$42,"&gt;="&amp;$B$6,'Dividend Yield'!$A$41:$A$42,"&lt;="&amp;A107),IF(A107&lt;$B$7,$J$6,IF(A107&lt;=$D$7,$H$7+$G$7*B107+$G$7*SUMIFS('Dividend Yield'!$B$41:$B$42,'Dividend Yield'!$A$41:$A$42,"&gt;="&amp;$B$7,'Dividend Yield'!$A$41:$A$42,"&lt;="&amp;A107),IF(A107&lt;$B$8,$J$7,IF(A107&lt;=$D$8,$H$8+$G$8*B107+$G$8*SUMIFS('Dividend Yield'!$B$41:$B$42,'Dividend Yield'!$A$41:$A$42,"&gt;="&amp;$B$8,'Dividend Yield'!$A$41:$A$42,"&lt;="&amp;A107),IF(A107&lt;$B$9,$J$8,IF(A107&lt;=$D$9,$H$9+$G$9*B107+$G$9*SUMIFS('Dividend Yield'!$B$41:$B$42,'Dividend Yield'!$A$41:$A$42,"&gt;="&amp;$B$9,'Dividend Yield'!$A$41:$A$42,"&lt;="&amp;A107),IF(A107&lt;$B$10,$J$9,IF(A107&lt;=$D$10,$H$10+$G$10*B107+$G$10*SUMIFS('Dividend Yield'!$B$41:$B$42,'Dividend Yield'!$A$41:$A$42,"&gt;="&amp;$B$10,'Dividend Yield'!$A$41:$A$42,"&lt;="&amp;A107),IF(A107&lt;$B$11,$J$10,IF(A107&lt;=$D$11,$H$11+$G$11*B107+$G$11*SUMIFS('Dividend Yield'!$B$41:$B$42,'Dividend Yield'!$A$41:$A$42,"&gt;="&amp;$B$11,'Dividend Yield'!$A$41:$A$42,"&lt;="&amp;A107),$J$11))))))))))))))</x:f>
        <x:v>1237.3</x:v>
      </x:c>
      <x:c r="D107" s="24" t="n">
        <x:f>'Yearly Portfolio'!H85</x:f>
        <x:v>1009.7199999999999</x:v>
      </x:c>
    </x:row>
    <x:row r="108">
      <x:c r="A108" s="21" t="n">
        <x:f>'Data Audit'!A55</x:f>
        <x:v>45902</x:v>
      </x:c>
      <x:c r="B108" s="22" t="n">
        <x:f>'Data Audit'!G55</x:f>
        <x:v>4.38</x:v>
      </x:c>
      <x:c r="C108" s="24" t="n">
        <x:f>IF(A108&lt;$B$5,1000,IF(A108&lt;=$D$5,$H$5+$G$5*B108+$G$5*SUMIFS('Dividend Yield'!$B$41:$B$42,'Dividend Yield'!$A$41:$A$42,"&gt;="&amp;$B$5,'Dividend Yield'!$A$41:$A$42,"&lt;="&amp;A108),IF(A108&lt;$B$6,$J$5,IF(A108&lt;=$D$6,$H$6+$G$6*B108+$G$6*SUMIFS('Dividend Yield'!$B$41:$B$42,'Dividend Yield'!$A$41:$A$42,"&gt;="&amp;$B$6,'Dividend Yield'!$A$41:$A$42,"&lt;="&amp;A108),IF(A108&lt;$B$7,$J$6,IF(A108&lt;=$D$7,$H$7+$G$7*B108+$G$7*SUMIFS('Dividend Yield'!$B$41:$B$42,'Dividend Yield'!$A$41:$A$42,"&gt;="&amp;$B$7,'Dividend Yield'!$A$41:$A$42,"&lt;="&amp;A108),IF(A108&lt;$B$8,$J$7,IF(A108&lt;=$D$8,$H$8+$G$8*B108+$G$8*SUMIFS('Dividend Yield'!$B$41:$B$42,'Dividend Yield'!$A$41:$A$42,"&gt;="&amp;$B$8,'Dividend Yield'!$A$41:$A$42,"&lt;="&amp;A108),IF(A108&lt;$B$9,$J$8,IF(A108&lt;=$D$9,$H$9+$G$9*B108+$G$9*SUMIFS('Dividend Yield'!$B$41:$B$42,'Dividend Yield'!$A$41:$A$42,"&gt;="&amp;$B$9,'Dividend Yield'!$A$41:$A$42,"&lt;="&amp;A108),IF(A108&lt;$B$10,$J$9,IF(A108&lt;=$D$10,$H$10+$G$10*B108+$G$10*SUMIFS('Dividend Yield'!$B$41:$B$42,'Dividend Yield'!$A$41:$A$42,"&gt;="&amp;$B$10,'Dividend Yield'!$A$41:$A$42,"&lt;="&amp;A108),IF(A108&lt;$B$11,$J$10,IF(A108&lt;=$D$11,$H$11+$G$11*B108+$G$11*SUMIFS('Dividend Yield'!$B$41:$B$42,'Dividend Yield'!$A$41:$A$42,"&gt;="&amp;$B$11,'Dividend Yield'!$A$41:$A$42,"&lt;="&amp;A108),$J$11))))))))))))))</x:f>
        <x:v>1237.3</x:v>
      </x:c>
      <x:c r="D108" s="24" t="n">
        <x:f>'Yearly Portfolio'!H86</x:f>
        <x:v>992.4399999999998</x:v>
      </x:c>
    </x:row>
    <x:row r="109">
      <x:c r="A109" s="21" t="n">
        <x:f>'Data Audit'!A56</x:f>
        <x:v>45903</x:v>
      </x:c>
      <x:c r="B109" s="22" t="n">
        <x:f>'Data Audit'!G56</x:f>
        <x:v>4.38</x:v>
      </x:c>
      <x:c r="C109" s="24" t="n">
        <x:f>IF(A109&lt;$B$5,1000,IF(A109&lt;=$D$5,$H$5+$G$5*B109+$G$5*SUMIFS('Dividend Yield'!$B$41:$B$42,'Dividend Yield'!$A$41:$A$42,"&gt;="&amp;$B$5,'Dividend Yield'!$A$41:$A$42,"&lt;="&amp;A109),IF(A109&lt;$B$6,$J$5,IF(A109&lt;=$D$6,$H$6+$G$6*B109+$G$6*SUMIFS('Dividend Yield'!$B$41:$B$42,'Dividend Yield'!$A$41:$A$42,"&gt;="&amp;$B$6,'Dividend Yield'!$A$41:$A$42,"&lt;="&amp;A109),IF(A109&lt;$B$7,$J$6,IF(A109&lt;=$D$7,$H$7+$G$7*B109+$G$7*SUMIFS('Dividend Yield'!$B$41:$B$42,'Dividend Yield'!$A$41:$A$42,"&gt;="&amp;$B$7,'Dividend Yield'!$A$41:$A$42,"&lt;="&amp;A109),IF(A109&lt;$B$8,$J$7,IF(A109&lt;=$D$8,$H$8+$G$8*B109+$G$8*SUMIFS('Dividend Yield'!$B$41:$B$42,'Dividend Yield'!$A$41:$A$42,"&gt;="&amp;$B$8,'Dividend Yield'!$A$41:$A$42,"&lt;="&amp;A109),IF(A109&lt;$B$9,$J$8,IF(A109&lt;=$D$9,$H$9+$G$9*B109+$G$9*SUMIFS('Dividend Yield'!$B$41:$B$42,'Dividend Yield'!$A$41:$A$42,"&gt;="&amp;$B$9,'Dividend Yield'!$A$41:$A$42,"&lt;="&amp;A109),IF(A109&lt;$B$10,$J$9,IF(A109&lt;=$D$10,$H$10+$G$10*B109+$G$10*SUMIFS('Dividend Yield'!$B$41:$B$42,'Dividend Yield'!$A$41:$A$42,"&gt;="&amp;$B$10,'Dividend Yield'!$A$41:$A$42,"&lt;="&amp;A109),IF(A109&lt;$B$11,$J$10,IF(A109&lt;=$D$11,$H$11+$G$11*B109+$G$11*SUMIFS('Dividend Yield'!$B$41:$B$42,'Dividend Yield'!$A$41:$A$42,"&gt;="&amp;$B$11,'Dividend Yield'!$A$41:$A$42,"&lt;="&amp;A109),$J$11))))))))))))))</x:f>
        <x:v>1237.3</x:v>
      </x:c>
      <x:c r="D109" s="24" t="n">
        <x:f>'Yearly Portfolio'!H87</x:f>
        <x:v>992.4399999999998</x:v>
      </x:c>
    </x:row>
    <x:row r="110">
      <x:c r="A110" s="21" t="n">
        <x:f>'Data Audit'!A57</x:f>
        <x:v>45904</x:v>
      </x:c>
      <x:c r="B110" s="22" t="n">
        <x:f>'Data Audit'!G57</x:f>
        <x:v>4.39</x:v>
      </x:c>
      <x:c r="C110" s="24" t="n">
        <x:f>IF(A110&lt;$B$5,1000,IF(A110&lt;=$D$5,$H$5+$G$5*B110+$G$5*SUMIFS('Dividend Yield'!$B$41:$B$42,'Dividend Yield'!$A$41:$A$42,"&gt;="&amp;$B$5,'Dividend Yield'!$A$41:$A$42,"&lt;="&amp;A110),IF(A110&lt;$B$6,$J$5,IF(A110&lt;=$D$6,$H$6+$G$6*B110+$G$6*SUMIFS('Dividend Yield'!$B$41:$B$42,'Dividend Yield'!$A$41:$A$42,"&gt;="&amp;$B$6,'Dividend Yield'!$A$41:$A$42,"&lt;="&amp;A110),IF(A110&lt;$B$7,$J$6,IF(A110&lt;=$D$7,$H$7+$G$7*B110+$G$7*SUMIFS('Dividend Yield'!$B$41:$B$42,'Dividend Yield'!$A$41:$A$42,"&gt;="&amp;$B$7,'Dividend Yield'!$A$41:$A$42,"&lt;="&amp;A110),IF(A110&lt;$B$8,$J$7,IF(A110&lt;=$D$8,$H$8+$G$8*B110+$G$8*SUMIFS('Dividend Yield'!$B$41:$B$42,'Dividend Yield'!$A$41:$A$42,"&gt;="&amp;$B$8,'Dividend Yield'!$A$41:$A$42,"&lt;="&amp;A110),IF(A110&lt;$B$9,$J$8,IF(A110&lt;=$D$9,$H$9+$G$9*B110+$G$9*SUMIFS('Dividend Yield'!$B$41:$B$42,'Dividend Yield'!$A$41:$A$42,"&gt;="&amp;$B$9,'Dividend Yield'!$A$41:$A$42,"&lt;="&amp;A110),IF(A110&lt;$B$10,$J$9,IF(A110&lt;=$D$10,$H$10+$G$10*B110+$G$10*SUMIFS('Dividend Yield'!$B$41:$B$42,'Dividend Yield'!$A$41:$A$42,"&gt;="&amp;$B$10,'Dividend Yield'!$A$41:$A$42,"&lt;="&amp;A110),IF(A110&lt;$B$11,$J$10,IF(A110&lt;=$D$11,$H$11+$G$11*B110+$G$11*SUMIFS('Dividend Yield'!$B$41:$B$42,'Dividend Yield'!$A$41:$A$42,"&gt;="&amp;$B$11,'Dividend Yield'!$A$41:$A$42,"&lt;="&amp;A110),$J$11))))))))))))))</x:f>
        <x:v>1237.3</x:v>
      </x:c>
      <x:c r="D110" s="24" t="n">
        <x:f>'Yearly Portfolio'!H88</x:f>
        <x:v>994.5999999999998</x:v>
      </x:c>
    </x:row>
    <x:row r="111">
      <x:c r="A111" s="21" t="n">
        <x:f>'Data Audit'!A58</x:f>
        <x:v>45905</x:v>
      </x:c>
      <x:c r="B111" s="22" t="n">
        <x:f>'Data Audit'!G58</x:f>
        <x:v>4.41</x:v>
      </x:c>
      <x:c r="C111" s="24" t="n">
        <x:f>IF(A111&lt;$B$5,1000,IF(A111&lt;=$D$5,$H$5+$G$5*B111+$G$5*SUMIFS('Dividend Yield'!$B$41:$B$42,'Dividend Yield'!$A$41:$A$42,"&gt;="&amp;$B$5,'Dividend Yield'!$A$41:$A$42,"&lt;="&amp;A111),IF(A111&lt;$B$6,$J$5,IF(A111&lt;=$D$6,$H$6+$G$6*B111+$G$6*SUMIFS('Dividend Yield'!$B$41:$B$42,'Dividend Yield'!$A$41:$A$42,"&gt;="&amp;$B$6,'Dividend Yield'!$A$41:$A$42,"&lt;="&amp;A111),IF(A111&lt;$B$7,$J$6,IF(A111&lt;=$D$7,$H$7+$G$7*B111+$G$7*SUMIFS('Dividend Yield'!$B$41:$B$42,'Dividend Yield'!$A$41:$A$42,"&gt;="&amp;$B$7,'Dividend Yield'!$A$41:$A$42,"&lt;="&amp;A111),IF(A111&lt;$B$8,$J$7,IF(A111&lt;=$D$8,$H$8+$G$8*B111+$G$8*SUMIFS('Dividend Yield'!$B$41:$B$42,'Dividend Yield'!$A$41:$A$42,"&gt;="&amp;$B$8,'Dividend Yield'!$A$41:$A$42,"&lt;="&amp;A111),IF(A111&lt;$B$9,$J$8,IF(A111&lt;=$D$9,$H$9+$G$9*B111+$G$9*SUMIFS('Dividend Yield'!$B$41:$B$42,'Dividend Yield'!$A$41:$A$42,"&gt;="&amp;$B$9,'Dividend Yield'!$A$41:$A$42,"&lt;="&amp;A111),IF(A111&lt;$B$10,$J$9,IF(A111&lt;=$D$10,$H$10+$G$10*B111+$G$10*SUMIFS('Dividend Yield'!$B$41:$B$42,'Dividend Yield'!$A$41:$A$42,"&gt;="&amp;$B$10,'Dividend Yield'!$A$41:$A$42,"&lt;="&amp;A111),IF(A111&lt;$B$11,$J$10,IF(A111&lt;=$D$11,$H$11+$G$11*B111+$G$11*SUMIFS('Dividend Yield'!$B$41:$B$42,'Dividend Yield'!$A$41:$A$42,"&gt;="&amp;$B$11,'Dividend Yield'!$A$41:$A$42,"&lt;="&amp;A111),$J$11))))))))))))))</x:f>
        <x:v>1237.3</x:v>
      </x:c>
      <x:c r="D111" s="24" t="n">
        <x:f>'Yearly Portfolio'!H89</x:f>
        <x:v>998.92</x:v>
      </x:c>
    </x:row>
    <x:row r="112">
      <x:c r="A112" s="21" t="n">
        <x:f>'Data Audit'!A59</x:f>
        <x:v>45908</x:v>
      </x:c>
      <x:c r="B112" s="22" t="n">
        <x:f>'Data Audit'!G59</x:f>
        <x:v>4.38</x:v>
      </x:c>
      <x:c r="C112" s="24" t="n">
        <x:f>IF(A112&lt;$B$5,1000,IF(A112&lt;=$D$5,$H$5+$G$5*B112+$G$5*SUMIFS('Dividend Yield'!$B$41:$B$42,'Dividend Yield'!$A$41:$A$42,"&gt;="&amp;$B$5,'Dividend Yield'!$A$41:$A$42,"&lt;="&amp;A112),IF(A112&lt;$B$6,$J$5,IF(A112&lt;=$D$6,$H$6+$G$6*B112+$G$6*SUMIFS('Dividend Yield'!$B$41:$B$42,'Dividend Yield'!$A$41:$A$42,"&gt;="&amp;$B$6,'Dividend Yield'!$A$41:$A$42,"&lt;="&amp;A112),IF(A112&lt;$B$7,$J$6,IF(A112&lt;=$D$7,$H$7+$G$7*B112+$G$7*SUMIFS('Dividend Yield'!$B$41:$B$42,'Dividend Yield'!$A$41:$A$42,"&gt;="&amp;$B$7,'Dividend Yield'!$A$41:$A$42,"&lt;="&amp;A112),IF(A112&lt;$B$8,$J$7,IF(A112&lt;=$D$8,$H$8+$G$8*B112+$G$8*SUMIFS('Dividend Yield'!$B$41:$B$42,'Dividend Yield'!$A$41:$A$42,"&gt;="&amp;$B$8,'Dividend Yield'!$A$41:$A$42,"&lt;="&amp;A112),IF(A112&lt;$B$9,$J$8,IF(A112&lt;=$D$9,$H$9+$G$9*B112+$G$9*SUMIFS('Dividend Yield'!$B$41:$B$42,'Dividend Yield'!$A$41:$A$42,"&gt;="&amp;$B$9,'Dividend Yield'!$A$41:$A$42,"&lt;="&amp;A112),IF(A112&lt;$B$10,$J$9,IF(A112&lt;=$D$10,$H$10+$G$10*B112+$G$10*SUMIFS('Dividend Yield'!$B$41:$B$42,'Dividend Yield'!$A$41:$A$42,"&gt;="&amp;$B$10,'Dividend Yield'!$A$41:$A$42,"&lt;="&amp;A112),IF(A112&lt;$B$11,$J$10,IF(A112&lt;=$D$11,$H$11+$G$11*B112+$G$11*SUMIFS('Dividend Yield'!$B$41:$B$42,'Dividend Yield'!$A$41:$A$42,"&gt;="&amp;$B$11,'Dividend Yield'!$A$41:$A$42,"&lt;="&amp;A112),$J$11))))))))))))))</x:f>
        <x:v>1237.3</x:v>
      </x:c>
      <x:c r="D112" s="24" t="n">
        <x:f>'Yearly Portfolio'!H90</x:f>
        <x:v>992.4399999999998</x:v>
      </x:c>
    </x:row>
    <x:row r="113">
      <x:c r="A113" s="21" t="n">
        <x:f>'Data Audit'!A60</x:f>
        <x:v>45909</x:v>
      </x:c>
      <x:c r="B113" s="22" t="n">
        <x:f>'Data Audit'!G60</x:f>
        <x:v>4.24</x:v>
      </x:c>
      <x:c r="C113" s="24" t="n">
        <x:f>IF(A113&lt;$B$5,1000,IF(A113&lt;=$D$5,$H$5+$G$5*B113+$G$5*SUMIFS('Dividend Yield'!$B$41:$B$42,'Dividend Yield'!$A$41:$A$42,"&gt;="&amp;$B$5,'Dividend Yield'!$A$41:$A$42,"&lt;="&amp;A113),IF(A113&lt;$B$6,$J$5,IF(A113&lt;=$D$6,$H$6+$G$6*B113+$G$6*SUMIFS('Dividend Yield'!$B$41:$B$42,'Dividend Yield'!$A$41:$A$42,"&gt;="&amp;$B$6,'Dividend Yield'!$A$41:$A$42,"&lt;="&amp;A113),IF(A113&lt;$B$7,$J$6,IF(A113&lt;=$D$7,$H$7+$G$7*B113+$G$7*SUMIFS('Dividend Yield'!$B$41:$B$42,'Dividend Yield'!$A$41:$A$42,"&gt;="&amp;$B$7,'Dividend Yield'!$A$41:$A$42,"&lt;="&amp;A113),IF(A113&lt;$B$8,$J$7,IF(A113&lt;=$D$8,$H$8+$G$8*B113+$G$8*SUMIFS('Dividend Yield'!$B$41:$B$42,'Dividend Yield'!$A$41:$A$42,"&gt;="&amp;$B$8,'Dividend Yield'!$A$41:$A$42,"&lt;="&amp;A113),IF(A113&lt;$B$9,$J$8,IF(A113&lt;=$D$9,$H$9+$G$9*B113+$G$9*SUMIFS('Dividend Yield'!$B$41:$B$42,'Dividend Yield'!$A$41:$A$42,"&gt;="&amp;$B$9,'Dividend Yield'!$A$41:$A$42,"&lt;="&amp;A113),IF(A113&lt;$B$10,$J$9,IF(A113&lt;=$D$10,$H$10+$G$10*B113+$G$10*SUMIFS('Dividend Yield'!$B$41:$B$42,'Dividend Yield'!$A$41:$A$42,"&gt;="&amp;$B$10,'Dividend Yield'!$A$41:$A$42,"&lt;="&amp;A113),IF(A113&lt;$B$11,$J$10,IF(A113&lt;=$D$11,$H$11+$G$11*B113+$G$11*SUMIFS('Dividend Yield'!$B$41:$B$42,'Dividend Yield'!$A$41:$A$42,"&gt;="&amp;$B$11,'Dividend Yield'!$A$41:$A$42,"&lt;="&amp;A113),$J$11))))))))))))))</x:f>
        <x:v>1237.3</x:v>
      </x:c>
      <x:c r="D113" s="24" t="n">
        <x:f>'Yearly Portfolio'!H91</x:f>
        <x:v>962.1999999999999</x:v>
      </x:c>
    </x:row>
    <x:row r="114">
      <x:c r="A114" s="21" t="n">
        <x:f>'Data Audit'!A61</x:f>
        <x:v>45910</x:v>
      </x:c>
      <x:c r="B114" s="22" t="n">
        <x:f>'Data Audit'!G61</x:f>
        <x:v>4.18</x:v>
      </x:c>
      <x:c r="C114" s="24" t="n">
        <x:f>IF(A114&lt;$B$5,1000,IF(A114&lt;=$D$5,$H$5+$G$5*B114+$G$5*SUMIFS('Dividend Yield'!$B$41:$B$42,'Dividend Yield'!$A$41:$A$42,"&gt;="&amp;$B$5,'Dividend Yield'!$A$41:$A$42,"&lt;="&amp;A114),IF(A114&lt;$B$6,$J$5,IF(A114&lt;=$D$6,$H$6+$G$6*B114+$G$6*SUMIFS('Dividend Yield'!$B$41:$B$42,'Dividend Yield'!$A$41:$A$42,"&gt;="&amp;$B$6,'Dividend Yield'!$A$41:$A$42,"&lt;="&amp;A114),IF(A114&lt;$B$7,$J$6,IF(A114&lt;=$D$7,$H$7+$G$7*B114+$G$7*SUMIFS('Dividend Yield'!$B$41:$B$42,'Dividend Yield'!$A$41:$A$42,"&gt;="&amp;$B$7,'Dividend Yield'!$A$41:$A$42,"&lt;="&amp;A114),IF(A114&lt;$B$8,$J$7,IF(A114&lt;=$D$8,$H$8+$G$8*B114+$G$8*SUMIFS('Dividend Yield'!$B$41:$B$42,'Dividend Yield'!$A$41:$A$42,"&gt;="&amp;$B$8,'Dividend Yield'!$A$41:$A$42,"&lt;="&amp;A114),IF(A114&lt;$B$9,$J$8,IF(A114&lt;=$D$9,$H$9+$G$9*B114+$G$9*SUMIFS('Dividend Yield'!$B$41:$B$42,'Dividend Yield'!$A$41:$A$42,"&gt;="&amp;$B$9,'Dividend Yield'!$A$41:$A$42,"&lt;="&amp;A114),IF(A114&lt;$B$10,$J$9,IF(A114&lt;=$D$10,$H$10+$G$10*B114+$G$10*SUMIFS('Dividend Yield'!$B$41:$B$42,'Dividend Yield'!$A$41:$A$42,"&gt;="&amp;$B$10,'Dividend Yield'!$A$41:$A$42,"&lt;="&amp;A114),IF(A114&lt;$B$11,$J$10,IF(A114&lt;=$D$11,$H$11+$G$11*B114+$G$11*SUMIFS('Dividend Yield'!$B$41:$B$42,'Dividend Yield'!$A$41:$A$42,"&gt;="&amp;$B$11,'Dividend Yield'!$A$41:$A$42,"&lt;="&amp;A114),$J$11))))))))))))))</x:f>
        <x:v>1237.3</x:v>
      </x:c>
      <x:c r="D114" s="24" t="n">
        <x:f>'Yearly Portfolio'!H92</x:f>
        <x:v>949.2399999999998</x:v>
      </x:c>
    </x:row>
    <x:row r="115">
      <x:c r="A115" s="21" t="n">
        <x:f>'Data Audit'!A62</x:f>
        <x:v>45911</x:v>
      </x:c>
      <x:c r="B115" s="22" t="n">
        <x:f>'Data Audit'!G62</x:f>
        <x:v>4.05</x:v>
      </x:c>
      <x:c r="C115" s="24" t="n">
        <x:f>IF(A115&lt;$B$5,1000,IF(A115&lt;=$D$5,$H$5+$G$5*B115+$G$5*SUMIFS('Dividend Yield'!$B$41:$B$42,'Dividend Yield'!$A$41:$A$42,"&gt;="&amp;$B$5,'Dividend Yield'!$A$41:$A$42,"&lt;="&amp;A115),IF(A115&lt;$B$6,$J$5,IF(A115&lt;=$D$6,$H$6+$G$6*B115+$G$6*SUMIFS('Dividend Yield'!$B$41:$B$42,'Dividend Yield'!$A$41:$A$42,"&gt;="&amp;$B$6,'Dividend Yield'!$A$41:$A$42,"&lt;="&amp;A115),IF(A115&lt;$B$7,$J$6,IF(A115&lt;=$D$7,$H$7+$G$7*B115+$G$7*SUMIFS('Dividend Yield'!$B$41:$B$42,'Dividend Yield'!$A$41:$A$42,"&gt;="&amp;$B$7,'Dividend Yield'!$A$41:$A$42,"&lt;="&amp;A115),IF(A115&lt;$B$8,$J$7,IF(A115&lt;=$D$8,$H$8+$G$8*B115+$G$8*SUMIFS('Dividend Yield'!$B$41:$B$42,'Dividend Yield'!$A$41:$A$42,"&gt;="&amp;$B$8,'Dividend Yield'!$A$41:$A$42,"&lt;="&amp;A115),IF(A115&lt;$B$9,$J$8,IF(A115&lt;=$D$9,$H$9+$G$9*B115+$G$9*SUMIFS('Dividend Yield'!$B$41:$B$42,'Dividend Yield'!$A$41:$A$42,"&gt;="&amp;$B$9,'Dividend Yield'!$A$41:$A$42,"&lt;="&amp;A115),IF(A115&lt;$B$10,$J$9,IF(A115&lt;=$D$10,$H$10+$G$10*B115+$G$10*SUMIFS('Dividend Yield'!$B$41:$B$42,'Dividend Yield'!$A$41:$A$42,"&gt;="&amp;$B$10,'Dividend Yield'!$A$41:$A$42,"&lt;="&amp;A115),IF(A115&lt;$B$11,$J$10,IF(A115&lt;=$D$11,$H$11+$G$11*B115+$G$11*SUMIFS('Dividend Yield'!$B$41:$B$42,'Dividend Yield'!$A$41:$A$42,"&gt;="&amp;$B$11,'Dividend Yield'!$A$41:$A$42,"&lt;="&amp;A115),$J$11))))))))))))))</x:f>
        <x:v>1237.3</x:v>
      </x:c>
      <x:c r="D115" s="24" t="n">
        <x:f>'Yearly Portfolio'!H93</x:f>
        <x:v>921.1599999999999</x:v>
      </x:c>
    </x:row>
    <x:row r="116">
      <x:c r="A116" s="21" t="n">
        <x:f>'Data Audit'!A63</x:f>
        <x:v>45912</x:v>
      </x:c>
      <x:c r="B116" s="22" t="n">
        <x:f>'Data Audit'!G63</x:f>
        <x:v>4.01</x:v>
      </x:c>
      <x:c r="C116" s="24" t="n">
        <x:f>IF(A116&lt;$B$5,1000,IF(A116&lt;=$D$5,$H$5+$G$5*B116+$G$5*SUMIFS('Dividend Yield'!$B$41:$B$42,'Dividend Yield'!$A$41:$A$42,"&gt;="&amp;$B$5,'Dividend Yield'!$A$41:$A$42,"&lt;="&amp;A116),IF(A116&lt;$B$6,$J$5,IF(A116&lt;=$D$6,$H$6+$G$6*B116+$G$6*SUMIFS('Dividend Yield'!$B$41:$B$42,'Dividend Yield'!$A$41:$A$42,"&gt;="&amp;$B$6,'Dividend Yield'!$A$41:$A$42,"&lt;="&amp;A116),IF(A116&lt;$B$7,$J$6,IF(A116&lt;=$D$7,$H$7+$G$7*B116+$G$7*SUMIFS('Dividend Yield'!$B$41:$B$42,'Dividend Yield'!$A$41:$A$42,"&gt;="&amp;$B$7,'Dividend Yield'!$A$41:$A$42,"&lt;="&amp;A116),IF(A116&lt;$B$8,$J$7,IF(A116&lt;=$D$8,$H$8+$G$8*B116+$G$8*SUMIFS('Dividend Yield'!$B$41:$B$42,'Dividend Yield'!$A$41:$A$42,"&gt;="&amp;$B$8,'Dividend Yield'!$A$41:$A$42,"&lt;="&amp;A116),IF(A116&lt;$B$9,$J$8,IF(A116&lt;=$D$9,$H$9+$G$9*B116+$G$9*SUMIFS('Dividend Yield'!$B$41:$B$42,'Dividend Yield'!$A$41:$A$42,"&gt;="&amp;$B$9,'Dividend Yield'!$A$41:$A$42,"&lt;="&amp;A116),IF(A116&lt;$B$10,$J$9,IF(A116&lt;=$D$10,$H$10+$G$10*B116+$G$10*SUMIFS('Dividend Yield'!$B$41:$B$42,'Dividend Yield'!$A$41:$A$42,"&gt;="&amp;$B$10,'Dividend Yield'!$A$41:$A$42,"&lt;="&amp;A116),IF(A116&lt;$B$11,$J$10,IF(A116&lt;=$D$11,$H$11+$G$11*B116+$G$11*SUMIFS('Dividend Yield'!$B$41:$B$42,'Dividend Yield'!$A$41:$A$42,"&gt;="&amp;$B$11,'Dividend Yield'!$A$41:$A$42,"&lt;="&amp;A116),$J$11))))))))))))))</x:f>
        <x:v>1237.3</x:v>
      </x:c>
      <x:c r="D116" s="24" t="n">
        <x:f>'Yearly Portfolio'!H94</x:f>
        <x:v>912.5199999999999</x:v>
      </x:c>
    </x:row>
    <x:row r="117">
      <x:c r="A117" s="21" t="n">
        <x:f>'Data Audit'!A64</x:f>
        <x:v>45915</x:v>
      </x:c>
      <x:c r="B117" s="22" t="n">
        <x:f>'Data Audit'!G64</x:f>
        <x:v>3.99</x:v>
      </x:c>
      <x:c r="C117" s="24" t="n">
        <x:f>IF(A117&lt;$B$5,1000,IF(A117&lt;=$D$5,$H$5+$G$5*B117+$G$5*SUMIFS('Dividend Yield'!$B$41:$B$42,'Dividend Yield'!$A$41:$A$42,"&gt;="&amp;$B$5,'Dividend Yield'!$A$41:$A$42,"&lt;="&amp;A117),IF(A117&lt;$B$6,$J$5,IF(A117&lt;=$D$6,$H$6+$G$6*B117+$G$6*SUMIFS('Dividend Yield'!$B$41:$B$42,'Dividend Yield'!$A$41:$A$42,"&gt;="&amp;$B$6,'Dividend Yield'!$A$41:$A$42,"&lt;="&amp;A117),IF(A117&lt;$B$7,$J$6,IF(A117&lt;=$D$7,$H$7+$G$7*B117+$G$7*SUMIFS('Dividend Yield'!$B$41:$B$42,'Dividend Yield'!$A$41:$A$42,"&gt;="&amp;$B$7,'Dividend Yield'!$A$41:$A$42,"&lt;="&amp;A117),IF(A117&lt;$B$8,$J$7,IF(A117&lt;=$D$8,$H$8+$G$8*B117+$G$8*SUMIFS('Dividend Yield'!$B$41:$B$42,'Dividend Yield'!$A$41:$A$42,"&gt;="&amp;$B$8,'Dividend Yield'!$A$41:$A$42,"&lt;="&amp;A117),IF(A117&lt;$B$9,$J$8,IF(A117&lt;=$D$9,$H$9+$G$9*B117+$G$9*SUMIFS('Dividend Yield'!$B$41:$B$42,'Dividend Yield'!$A$41:$A$42,"&gt;="&amp;$B$9,'Dividend Yield'!$A$41:$A$42,"&lt;="&amp;A117),IF(A117&lt;$B$10,$J$9,IF(A117&lt;=$D$10,$H$10+$G$10*B117+$G$10*SUMIFS('Dividend Yield'!$B$41:$B$42,'Dividend Yield'!$A$41:$A$42,"&gt;="&amp;$B$10,'Dividend Yield'!$A$41:$A$42,"&lt;="&amp;A117),IF(A117&lt;$B$11,$J$10,IF(A117&lt;=$D$11,$H$11+$G$11*B117+$G$11*SUMIFS('Dividend Yield'!$B$41:$B$42,'Dividend Yield'!$A$41:$A$42,"&gt;="&amp;$B$11,'Dividend Yield'!$A$41:$A$42,"&lt;="&amp;A117),$J$11))))))))))))))</x:f>
        <x:v>1237.3</x:v>
      </x:c>
      <x:c r="D117" s="24" t="n">
        <x:f>'Yearly Portfolio'!H95</x:f>
        <x:v>908.1999999999999</x:v>
      </x:c>
    </x:row>
    <x:row r="118">
      <x:c r="A118" s="21" t="n">
        <x:f>'Data Audit'!A65</x:f>
        <x:v>45916</x:v>
      </x:c>
      <x:c r="B118" s="22" t="n">
        <x:f>'Data Audit'!G65</x:f>
        <x:v>3.94</x:v>
      </x:c>
      <x:c r="C118" s="24" t="n">
        <x:f>IF(A118&lt;$B$5,1000,IF(A118&lt;=$D$5,$H$5+$G$5*B118+$G$5*SUMIFS('Dividend Yield'!$B$41:$B$42,'Dividend Yield'!$A$41:$A$42,"&gt;="&amp;$B$5,'Dividend Yield'!$A$41:$A$42,"&lt;="&amp;A118),IF(A118&lt;$B$6,$J$5,IF(A118&lt;=$D$6,$H$6+$G$6*B118+$G$6*SUMIFS('Dividend Yield'!$B$41:$B$42,'Dividend Yield'!$A$41:$A$42,"&gt;="&amp;$B$6,'Dividend Yield'!$A$41:$A$42,"&lt;="&amp;A118),IF(A118&lt;$B$7,$J$6,IF(A118&lt;=$D$7,$H$7+$G$7*B118+$G$7*SUMIFS('Dividend Yield'!$B$41:$B$42,'Dividend Yield'!$A$41:$A$42,"&gt;="&amp;$B$7,'Dividend Yield'!$A$41:$A$42,"&lt;="&amp;A118),IF(A118&lt;$B$8,$J$7,IF(A118&lt;=$D$8,$H$8+$G$8*B118+$G$8*SUMIFS('Dividend Yield'!$B$41:$B$42,'Dividend Yield'!$A$41:$A$42,"&gt;="&amp;$B$8,'Dividend Yield'!$A$41:$A$42,"&lt;="&amp;A118),IF(A118&lt;$B$9,$J$8,IF(A118&lt;=$D$9,$H$9+$G$9*B118+$G$9*SUMIFS('Dividend Yield'!$B$41:$B$42,'Dividend Yield'!$A$41:$A$42,"&gt;="&amp;$B$9,'Dividend Yield'!$A$41:$A$42,"&lt;="&amp;A118),IF(A118&lt;$B$10,$J$9,IF(A118&lt;=$D$10,$H$10+$G$10*B118+$G$10*SUMIFS('Dividend Yield'!$B$41:$B$42,'Dividend Yield'!$A$41:$A$42,"&gt;="&amp;$B$10,'Dividend Yield'!$A$41:$A$42,"&lt;="&amp;A118),IF(A118&lt;$B$11,$J$10,IF(A118&lt;=$D$11,$H$11+$G$11*B118+$G$11*SUMIFS('Dividend Yield'!$B$41:$B$42,'Dividend Yield'!$A$41:$A$42,"&gt;="&amp;$B$11,'Dividend Yield'!$A$41:$A$42,"&lt;="&amp;A118),$J$11))))))))))))))</x:f>
        <x:v>1237.3</x:v>
      </x:c>
      <x:c r="D118" s="24" t="n">
        <x:f>'Yearly Portfolio'!H96</x:f>
        <x:v>897.3999999999999</x:v>
      </x:c>
    </x:row>
    <x:row r="119">
      <x:c r="A119" s="21" t="n">
        <x:f>'Data Audit'!A66</x:f>
        <x:v>45917</x:v>
      </x:c>
      <x:c r="B119" s="22" t="n">
        <x:f>'Data Audit'!G66</x:f>
        <x:v>3.92</x:v>
      </x:c>
      <x:c r="C119" s="24" t="n">
        <x:f>IF(A119&lt;$B$5,1000,IF(A119&lt;=$D$5,$H$5+$G$5*B119+$G$5*SUMIFS('Dividend Yield'!$B$41:$B$42,'Dividend Yield'!$A$41:$A$42,"&gt;="&amp;$B$5,'Dividend Yield'!$A$41:$A$42,"&lt;="&amp;A119),IF(A119&lt;$B$6,$J$5,IF(A119&lt;=$D$6,$H$6+$G$6*B119+$G$6*SUMIFS('Dividend Yield'!$B$41:$B$42,'Dividend Yield'!$A$41:$A$42,"&gt;="&amp;$B$6,'Dividend Yield'!$A$41:$A$42,"&lt;="&amp;A119),IF(A119&lt;$B$7,$J$6,IF(A119&lt;=$D$7,$H$7+$G$7*B119+$G$7*SUMIFS('Dividend Yield'!$B$41:$B$42,'Dividend Yield'!$A$41:$A$42,"&gt;="&amp;$B$7,'Dividend Yield'!$A$41:$A$42,"&lt;="&amp;A119),IF(A119&lt;$B$8,$J$7,IF(A119&lt;=$D$8,$H$8+$G$8*B119+$G$8*SUMIFS('Dividend Yield'!$B$41:$B$42,'Dividend Yield'!$A$41:$A$42,"&gt;="&amp;$B$8,'Dividend Yield'!$A$41:$A$42,"&lt;="&amp;A119),IF(A119&lt;$B$9,$J$8,IF(A119&lt;=$D$9,$H$9+$G$9*B119+$G$9*SUMIFS('Dividend Yield'!$B$41:$B$42,'Dividend Yield'!$A$41:$A$42,"&gt;="&amp;$B$9,'Dividend Yield'!$A$41:$A$42,"&lt;="&amp;A119),IF(A119&lt;$B$10,$J$9,IF(A119&lt;=$D$10,$H$10+$G$10*B119+$G$10*SUMIFS('Dividend Yield'!$B$41:$B$42,'Dividend Yield'!$A$41:$A$42,"&gt;="&amp;$B$10,'Dividend Yield'!$A$41:$A$42,"&lt;="&amp;A119),IF(A119&lt;$B$11,$J$10,IF(A119&lt;=$D$11,$H$11+$G$11*B119+$G$11*SUMIFS('Dividend Yield'!$B$41:$B$42,'Dividend Yield'!$A$41:$A$42,"&gt;="&amp;$B$11,'Dividend Yield'!$A$41:$A$42,"&lt;="&amp;A119),$J$11))))))))))))))</x:f>
        <x:v>1237.3</x:v>
      </x:c>
      <x:c r="D119" s="24" t="n">
        <x:f>'Yearly Portfolio'!H97</x:f>
        <x:v>893.0799999999999</x:v>
      </x:c>
    </x:row>
    <x:row r="120">
      <x:c r="A120" s="21" t="n">
        <x:f>'Data Audit'!A67</x:f>
        <x:v>45918</x:v>
      </x:c>
      <x:c r="B120" s="22" t="n">
        <x:f>'Data Audit'!G67</x:f>
        <x:v>3.88</x:v>
      </x:c>
      <x:c r="C120" s="24" t="n">
        <x:f>IF(A120&lt;$B$5,1000,IF(A120&lt;=$D$5,$H$5+$G$5*B120+$G$5*SUMIFS('Dividend Yield'!$B$41:$B$42,'Dividend Yield'!$A$41:$A$42,"&gt;="&amp;$B$5,'Dividend Yield'!$A$41:$A$42,"&lt;="&amp;A120),IF(A120&lt;$B$6,$J$5,IF(A120&lt;=$D$6,$H$6+$G$6*B120+$G$6*SUMIFS('Dividend Yield'!$B$41:$B$42,'Dividend Yield'!$A$41:$A$42,"&gt;="&amp;$B$6,'Dividend Yield'!$A$41:$A$42,"&lt;="&amp;A120),IF(A120&lt;$B$7,$J$6,IF(A120&lt;=$D$7,$H$7+$G$7*B120+$G$7*SUMIFS('Dividend Yield'!$B$41:$B$42,'Dividend Yield'!$A$41:$A$42,"&gt;="&amp;$B$7,'Dividend Yield'!$A$41:$A$42,"&lt;="&amp;A120),IF(A120&lt;$B$8,$J$7,IF(A120&lt;=$D$8,$H$8+$G$8*B120+$G$8*SUMIFS('Dividend Yield'!$B$41:$B$42,'Dividend Yield'!$A$41:$A$42,"&gt;="&amp;$B$8,'Dividend Yield'!$A$41:$A$42,"&lt;="&amp;A120),IF(A120&lt;$B$9,$J$8,IF(A120&lt;=$D$9,$H$9+$G$9*B120+$G$9*SUMIFS('Dividend Yield'!$B$41:$B$42,'Dividend Yield'!$A$41:$A$42,"&gt;="&amp;$B$9,'Dividend Yield'!$A$41:$A$42,"&lt;="&amp;A120),IF(A120&lt;$B$10,$J$9,IF(A120&lt;=$D$10,$H$10+$G$10*B120+$G$10*SUMIFS('Dividend Yield'!$B$41:$B$42,'Dividend Yield'!$A$41:$A$42,"&gt;="&amp;$B$10,'Dividend Yield'!$A$41:$A$42,"&lt;="&amp;A120),IF(A120&lt;$B$11,$J$10,IF(A120&lt;=$D$11,$H$11+$G$11*B120+$G$11*SUMIFS('Dividend Yield'!$B$41:$B$42,'Dividend Yield'!$A$41:$A$42,"&gt;="&amp;$B$11,'Dividend Yield'!$A$41:$A$42,"&lt;="&amp;A120),$J$11))))))))))))))</x:f>
        <x:v>1237.3</x:v>
      </x:c>
      <x:c r="D120" s="24" t="n">
        <x:f>'Yearly Portfolio'!H98</x:f>
        <x:v>884.4399999999998</x:v>
      </x:c>
    </x:row>
    <x:row r="121">
      <x:c r="A121" s="21" t="n">
        <x:f>'Data Audit'!A68</x:f>
        <x:v>45919</x:v>
      </x:c>
      <x:c r="B121" s="22" t="n">
        <x:f>'Data Audit'!G68</x:f>
        <x:v>3.85</x:v>
      </x:c>
      <x:c r="C121" s="24" t="n">
        <x:f>IF(A121&lt;$B$5,1000,IF(A121&lt;=$D$5,$H$5+$G$5*B121+$G$5*SUMIFS('Dividend Yield'!$B$41:$B$42,'Dividend Yield'!$A$41:$A$42,"&gt;="&amp;$B$5,'Dividend Yield'!$A$41:$A$42,"&lt;="&amp;A121),IF(A121&lt;$B$6,$J$5,IF(A121&lt;=$D$6,$H$6+$G$6*B121+$G$6*SUMIFS('Dividend Yield'!$B$41:$B$42,'Dividend Yield'!$A$41:$A$42,"&gt;="&amp;$B$6,'Dividend Yield'!$A$41:$A$42,"&lt;="&amp;A121),IF(A121&lt;$B$7,$J$6,IF(A121&lt;=$D$7,$H$7+$G$7*B121+$G$7*SUMIFS('Dividend Yield'!$B$41:$B$42,'Dividend Yield'!$A$41:$A$42,"&gt;="&amp;$B$7,'Dividend Yield'!$A$41:$A$42,"&lt;="&amp;A121),IF(A121&lt;$B$8,$J$7,IF(A121&lt;=$D$8,$H$8+$G$8*B121+$G$8*SUMIFS('Dividend Yield'!$B$41:$B$42,'Dividend Yield'!$A$41:$A$42,"&gt;="&amp;$B$8,'Dividend Yield'!$A$41:$A$42,"&lt;="&amp;A121),IF(A121&lt;$B$9,$J$8,IF(A121&lt;=$D$9,$H$9+$G$9*B121+$G$9*SUMIFS('Dividend Yield'!$B$41:$B$42,'Dividend Yield'!$A$41:$A$42,"&gt;="&amp;$B$9,'Dividend Yield'!$A$41:$A$42,"&lt;="&amp;A121),IF(A121&lt;$B$10,$J$9,IF(A121&lt;=$D$10,$H$10+$G$10*B121+$G$10*SUMIFS('Dividend Yield'!$B$41:$B$42,'Dividend Yield'!$A$41:$A$42,"&gt;="&amp;$B$10,'Dividend Yield'!$A$41:$A$42,"&lt;="&amp;A121),IF(A121&lt;$B$11,$J$10,IF(A121&lt;=$D$11,$H$11+$G$11*B121+$G$11*SUMIFS('Dividend Yield'!$B$41:$B$42,'Dividend Yield'!$A$41:$A$42,"&gt;="&amp;$B$11,'Dividend Yield'!$A$41:$A$42,"&lt;="&amp;A121),$J$11))))))))))))))</x:f>
        <x:v>1237.3</x:v>
      </x:c>
      <x:c r="D121" s="24" t="n">
        <x:f>'Yearly Portfolio'!H99</x:f>
        <x:v>877.9599999999999</x:v>
      </x:c>
    </x:row>
    <x:row r="122">
      <x:c r="A122" s="21" t="n">
        <x:f>'Data Audit'!A69</x:f>
        <x:v>45922</x:v>
      </x:c>
      <x:c r="B122" s="22" t="n">
        <x:f>'Data Audit'!G69</x:f>
        <x:v>3.79</x:v>
      </x:c>
      <x:c r="C122" s="24" t="n">
        <x:f>IF(A122&lt;$B$5,1000,IF(A122&lt;=$D$5,$H$5+$G$5*B122+$G$5*SUMIFS('Dividend Yield'!$B$41:$B$42,'Dividend Yield'!$A$41:$A$42,"&gt;="&amp;$B$5,'Dividend Yield'!$A$41:$A$42,"&lt;="&amp;A122),IF(A122&lt;$B$6,$J$5,IF(A122&lt;=$D$6,$H$6+$G$6*B122+$G$6*SUMIFS('Dividend Yield'!$B$41:$B$42,'Dividend Yield'!$A$41:$A$42,"&gt;="&amp;$B$6,'Dividend Yield'!$A$41:$A$42,"&lt;="&amp;A122),IF(A122&lt;$B$7,$J$6,IF(A122&lt;=$D$7,$H$7+$G$7*B122+$G$7*SUMIFS('Dividend Yield'!$B$41:$B$42,'Dividend Yield'!$A$41:$A$42,"&gt;="&amp;$B$7,'Dividend Yield'!$A$41:$A$42,"&lt;="&amp;A122),IF(A122&lt;$B$8,$J$7,IF(A122&lt;=$D$8,$H$8+$G$8*B122+$G$8*SUMIFS('Dividend Yield'!$B$41:$B$42,'Dividend Yield'!$A$41:$A$42,"&gt;="&amp;$B$8,'Dividend Yield'!$A$41:$A$42,"&lt;="&amp;A122),IF(A122&lt;$B$9,$J$8,IF(A122&lt;=$D$9,$H$9+$G$9*B122+$G$9*SUMIFS('Dividend Yield'!$B$41:$B$42,'Dividend Yield'!$A$41:$A$42,"&gt;="&amp;$B$9,'Dividend Yield'!$A$41:$A$42,"&lt;="&amp;A122),IF(A122&lt;$B$10,$J$9,IF(A122&lt;=$D$10,$H$10+$G$10*B122+$G$10*SUMIFS('Dividend Yield'!$B$41:$B$42,'Dividend Yield'!$A$41:$A$42,"&gt;="&amp;$B$10,'Dividend Yield'!$A$41:$A$42,"&lt;="&amp;A122),IF(A122&lt;$B$11,$J$10,IF(A122&lt;=$D$11,$H$11+$G$11*B122+$G$11*SUMIFS('Dividend Yield'!$B$41:$B$42,'Dividend Yield'!$A$41:$A$42,"&gt;="&amp;$B$11,'Dividend Yield'!$A$41:$A$42,"&lt;="&amp;A122),$J$11))))))))))))))</x:f>
        <x:v>1237.3</x:v>
      </x:c>
      <x:c r="D122" s="24" t="n">
        <x:f>'Yearly Portfolio'!H100</x:f>
        <x:v>864.9999999999999</x:v>
      </x:c>
    </x:row>
    <x:row r="123">
      <x:c r="A123" s="21" t="n">
        <x:f>'Data Audit'!A70</x:f>
        <x:v>45923</x:v>
      </x:c>
      <x:c r="B123" s="22" t="n">
        <x:f>'Data Audit'!G70</x:f>
        <x:v>3.73</x:v>
      </x:c>
      <x:c r="C123" s="24" t="n">
        <x:f>IF(A123&lt;$B$5,1000,IF(A123&lt;=$D$5,$H$5+$G$5*B123+$G$5*SUMIFS('Dividend Yield'!$B$41:$B$42,'Dividend Yield'!$A$41:$A$42,"&gt;="&amp;$B$5,'Dividend Yield'!$A$41:$A$42,"&lt;="&amp;A123),IF(A123&lt;$B$6,$J$5,IF(A123&lt;=$D$6,$H$6+$G$6*B123+$G$6*SUMIFS('Dividend Yield'!$B$41:$B$42,'Dividend Yield'!$A$41:$A$42,"&gt;="&amp;$B$6,'Dividend Yield'!$A$41:$A$42,"&lt;="&amp;A123),IF(A123&lt;$B$7,$J$6,IF(A123&lt;=$D$7,$H$7+$G$7*B123+$G$7*SUMIFS('Dividend Yield'!$B$41:$B$42,'Dividend Yield'!$A$41:$A$42,"&gt;="&amp;$B$7,'Dividend Yield'!$A$41:$A$42,"&lt;="&amp;A123),IF(A123&lt;$B$8,$J$7,IF(A123&lt;=$D$8,$H$8+$G$8*B123+$G$8*SUMIFS('Dividend Yield'!$B$41:$B$42,'Dividend Yield'!$A$41:$A$42,"&gt;="&amp;$B$8,'Dividend Yield'!$A$41:$A$42,"&lt;="&amp;A123),IF(A123&lt;$B$9,$J$8,IF(A123&lt;=$D$9,$H$9+$G$9*B123+$G$9*SUMIFS('Dividend Yield'!$B$41:$B$42,'Dividend Yield'!$A$41:$A$42,"&gt;="&amp;$B$9,'Dividend Yield'!$A$41:$A$42,"&lt;="&amp;A123),IF(A123&lt;$B$10,$J$9,IF(A123&lt;=$D$10,$H$10+$G$10*B123+$G$10*SUMIFS('Dividend Yield'!$B$41:$B$42,'Dividend Yield'!$A$41:$A$42,"&gt;="&amp;$B$10,'Dividend Yield'!$A$41:$A$42,"&lt;="&amp;A123),IF(A123&lt;$B$11,$J$10,IF(A123&lt;=$D$11,$H$11+$G$11*B123+$G$11*SUMIFS('Dividend Yield'!$B$41:$B$42,'Dividend Yield'!$A$41:$A$42,"&gt;="&amp;$B$11,'Dividend Yield'!$A$41:$A$42,"&lt;="&amp;A123),$J$11))))))))))))))</x:f>
        <x:v>1237.3</x:v>
      </x:c>
      <x:c r="D123" s="24" t="n">
        <x:f>'Yearly Portfolio'!H101</x:f>
        <x:v>852.0399999999998</x:v>
      </x:c>
    </x:row>
    <x:row r="124">
      <x:c r="A124" s="21" t="n">
        <x:f>'Data Audit'!A71</x:f>
        <x:v>45924</x:v>
      </x:c>
      <x:c r="B124" s="22" t="n">
        <x:f>'Data Audit'!G71</x:f>
        <x:v>3.71</x:v>
      </x:c>
      <x:c r="C124" s="24" t="n">
        <x:f>IF(A124&lt;$B$5,1000,IF(A124&lt;=$D$5,$H$5+$G$5*B124+$G$5*SUMIFS('Dividend Yield'!$B$41:$B$42,'Dividend Yield'!$A$41:$A$42,"&gt;="&amp;$B$5,'Dividend Yield'!$A$41:$A$42,"&lt;="&amp;A124),IF(A124&lt;$B$6,$J$5,IF(A124&lt;=$D$6,$H$6+$G$6*B124+$G$6*SUMIFS('Dividend Yield'!$B$41:$B$42,'Dividend Yield'!$A$41:$A$42,"&gt;="&amp;$B$6,'Dividend Yield'!$A$41:$A$42,"&lt;="&amp;A124),IF(A124&lt;$B$7,$J$6,IF(A124&lt;=$D$7,$H$7+$G$7*B124+$G$7*SUMIFS('Dividend Yield'!$B$41:$B$42,'Dividend Yield'!$A$41:$A$42,"&gt;="&amp;$B$7,'Dividend Yield'!$A$41:$A$42,"&lt;="&amp;A124),IF(A124&lt;$B$8,$J$7,IF(A124&lt;=$D$8,$H$8+$G$8*B124+$G$8*SUMIFS('Dividend Yield'!$B$41:$B$42,'Dividend Yield'!$A$41:$A$42,"&gt;="&amp;$B$8,'Dividend Yield'!$A$41:$A$42,"&lt;="&amp;A124),IF(A124&lt;$B$9,$J$8,IF(A124&lt;=$D$9,$H$9+$G$9*B124+$G$9*SUMIFS('Dividend Yield'!$B$41:$B$42,'Dividend Yield'!$A$41:$A$42,"&gt;="&amp;$B$9,'Dividend Yield'!$A$41:$A$42,"&lt;="&amp;A124),IF(A124&lt;$B$10,$J$9,IF(A124&lt;=$D$10,$H$10+$G$10*B124+$G$10*SUMIFS('Dividend Yield'!$B$41:$B$42,'Dividend Yield'!$A$41:$A$42,"&gt;="&amp;$B$10,'Dividend Yield'!$A$41:$A$42,"&lt;="&amp;A124),IF(A124&lt;$B$11,$J$10,IF(A124&lt;=$D$11,$H$11+$G$11*B124+$G$11*SUMIFS('Dividend Yield'!$B$41:$B$42,'Dividend Yield'!$A$41:$A$42,"&gt;="&amp;$B$11,'Dividend Yield'!$A$41:$A$42,"&lt;="&amp;A124),$J$11))))))))))))))</x:f>
        <x:v>1237.3</x:v>
      </x:c>
      <x:c r="D124" s="24" t="n">
        <x:f>'Yearly Portfolio'!H102</x:f>
        <x:v>847.7199999999999</x:v>
      </x:c>
    </x:row>
    <x:row r="125">
      <x:c r="A125" s="21" t="n">
        <x:f>'Data Audit'!A72</x:f>
        <x:v>45925</x:v>
      </x:c>
      <x:c r="B125" s="22" t="n">
        <x:f>'Data Audit'!G72</x:f>
        <x:v>3.66</x:v>
      </x:c>
      <x:c r="C125" s="24" t="n">
        <x:f>IF(A125&lt;$B$5,1000,IF(A125&lt;=$D$5,$H$5+$G$5*B125+$G$5*SUMIFS('Dividend Yield'!$B$41:$B$42,'Dividend Yield'!$A$41:$A$42,"&gt;="&amp;$B$5,'Dividend Yield'!$A$41:$A$42,"&lt;="&amp;A125),IF(A125&lt;$B$6,$J$5,IF(A125&lt;=$D$6,$H$6+$G$6*B125+$G$6*SUMIFS('Dividend Yield'!$B$41:$B$42,'Dividend Yield'!$A$41:$A$42,"&gt;="&amp;$B$6,'Dividend Yield'!$A$41:$A$42,"&lt;="&amp;A125),IF(A125&lt;$B$7,$J$6,IF(A125&lt;=$D$7,$H$7+$G$7*B125+$G$7*SUMIFS('Dividend Yield'!$B$41:$B$42,'Dividend Yield'!$A$41:$A$42,"&gt;="&amp;$B$7,'Dividend Yield'!$A$41:$A$42,"&lt;="&amp;A125),IF(A125&lt;$B$8,$J$7,IF(A125&lt;=$D$8,$H$8+$G$8*B125+$G$8*SUMIFS('Dividend Yield'!$B$41:$B$42,'Dividend Yield'!$A$41:$A$42,"&gt;="&amp;$B$8,'Dividend Yield'!$A$41:$A$42,"&lt;="&amp;A125),IF(A125&lt;$B$9,$J$8,IF(A125&lt;=$D$9,$H$9+$G$9*B125+$G$9*SUMIFS('Dividend Yield'!$B$41:$B$42,'Dividend Yield'!$A$41:$A$42,"&gt;="&amp;$B$9,'Dividend Yield'!$A$41:$A$42,"&lt;="&amp;A125),IF(A125&lt;$B$10,$J$9,IF(A125&lt;=$D$10,$H$10+$G$10*B125+$G$10*SUMIFS('Dividend Yield'!$B$41:$B$42,'Dividend Yield'!$A$41:$A$42,"&gt;="&amp;$B$10,'Dividend Yield'!$A$41:$A$42,"&lt;="&amp;A125),IF(A125&lt;$B$11,$J$10,IF(A125&lt;=$D$11,$H$11+$G$11*B125+$G$11*SUMIFS('Dividend Yield'!$B$41:$B$42,'Dividend Yield'!$A$41:$A$42,"&gt;="&amp;$B$11,'Dividend Yield'!$A$41:$A$42,"&lt;="&amp;A125),$J$11))))))))))))))</x:f>
        <x:v>1237.3</x:v>
      </x:c>
      <x:c r="D125" s="24" t="n">
        <x:f>'Yearly Portfolio'!H103</x:f>
        <x:v>836.92</x:v>
      </x:c>
    </x:row>
    <x:row r="126">
      <x:c r="A126" s="21" t="n">
        <x:f>'Data Audit'!A73</x:f>
        <x:v>45926</x:v>
      </x:c>
      <x:c r="B126" s="22" t="n">
        <x:f>'Data Audit'!G73</x:f>
        <x:v>3.65</x:v>
      </x:c>
      <x:c r="C126" s="24" t="n">
        <x:f>IF(A126&lt;$B$5,1000,IF(A126&lt;=$D$5,$H$5+$G$5*B126+$G$5*SUMIFS('Dividend Yield'!$B$41:$B$42,'Dividend Yield'!$A$41:$A$42,"&gt;="&amp;$B$5,'Dividend Yield'!$A$41:$A$42,"&lt;="&amp;A126),IF(A126&lt;$B$6,$J$5,IF(A126&lt;=$D$6,$H$6+$G$6*B126+$G$6*SUMIFS('Dividend Yield'!$B$41:$B$42,'Dividend Yield'!$A$41:$A$42,"&gt;="&amp;$B$6,'Dividend Yield'!$A$41:$A$42,"&lt;="&amp;A126),IF(A126&lt;$B$7,$J$6,IF(A126&lt;=$D$7,$H$7+$G$7*B126+$G$7*SUMIFS('Dividend Yield'!$B$41:$B$42,'Dividend Yield'!$A$41:$A$42,"&gt;="&amp;$B$7,'Dividend Yield'!$A$41:$A$42,"&lt;="&amp;A126),IF(A126&lt;$B$8,$J$7,IF(A126&lt;=$D$8,$H$8+$G$8*B126+$G$8*SUMIFS('Dividend Yield'!$B$41:$B$42,'Dividend Yield'!$A$41:$A$42,"&gt;="&amp;$B$8,'Dividend Yield'!$A$41:$A$42,"&lt;="&amp;A126),IF(A126&lt;$B$9,$J$8,IF(A126&lt;=$D$9,$H$9+$G$9*B126+$G$9*SUMIFS('Dividend Yield'!$B$41:$B$42,'Dividend Yield'!$A$41:$A$42,"&gt;="&amp;$B$9,'Dividend Yield'!$A$41:$A$42,"&lt;="&amp;A126),IF(A126&lt;$B$10,$J$9,IF(A126&lt;=$D$10,$H$10+$G$10*B126+$G$10*SUMIFS('Dividend Yield'!$B$41:$B$42,'Dividend Yield'!$A$41:$A$42,"&gt;="&amp;$B$10,'Dividend Yield'!$A$41:$A$42,"&lt;="&amp;A126),IF(A126&lt;$B$11,$J$10,IF(A126&lt;=$D$11,$H$11+$G$11*B126+$G$11*SUMIFS('Dividend Yield'!$B$41:$B$42,'Dividend Yield'!$A$41:$A$42,"&gt;="&amp;$B$11,'Dividend Yield'!$A$41:$A$42,"&lt;="&amp;A126),$J$11))))))))))))))</x:f>
        <x:v>1237.3</x:v>
      </x:c>
      <x:c r="D126" s="24" t="n">
        <x:f>'Yearly Portfolio'!H104</x:f>
        <x:v>834.7599999999999</x:v>
      </x:c>
    </x:row>
    <x:row r="127">
      <x:c r="A127" s="21" t="n">
        <x:f>'Data Audit'!A74</x:f>
        <x:v>45929</x:v>
      </x:c>
      <x:c r="B127" s="22" t="n">
        <x:f>'Data Audit'!G74</x:f>
        <x:v>3.64</x:v>
      </x:c>
      <x:c r="C127" s="24" t="n">
        <x:f>IF(A127&lt;$B$5,1000,IF(A127&lt;=$D$5,$H$5+$G$5*B127+$G$5*SUMIFS('Dividend Yield'!$B$41:$B$42,'Dividend Yield'!$A$41:$A$42,"&gt;="&amp;$B$5,'Dividend Yield'!$A$41:$A$42,"&lt;="&amp;A127),IF(A127&lt;$B$6,$J$5,IF(A127&lt;=$D$6,$H$6+$G$6*B127+$G$6*SUMIFS('Dividend Yield'!$B$41:$B$42,'Dividend Yield'!$A$41:$A$42,"&gt;="&amp;$B$6,'Dividend Yield'!$A$41:$A$42,"&lt;="&amp;A127),IF(A127&lt;$B$7,$J$6,IF(A127&lt;=$D$7,$H$7+$G$7*B127+$G$7*SUMIFS('Dividend Yield'!$B$41:$B$42,'Dividend Yield'!$A$41:$A$42,"&gt;="&amp;$B$7,'Dividend Yield'!$A$41:$A$42,"&lt;="&amp;A127),IF(A127&lt;$B$8,$J$7,IF(A127&lt;=$D$8,$H$8+$G$8*B127+$G$8*SUMIFS('Dividend Yield'!$B$41:$B$42,'Dividend Yield'!$A$41:$A$42,"&gt;="&amp;$B$8,'Dividend Yield'!$A$41:$A$42,"&lt;="&amp;A127),IF(A127&lt;$B$9,$J$8,IF(A127&lt;=$D$9,$H$9+$G$9*B127+$G$9*SUMIFS('Dividend Yield'!$B$41:$B$42,'Dividend Yield'!$A$41:$A$42,"&gt;="&amp;$B$9,'Dividend Yield'!$A$41:$A$42,"&lt;="&amp;A127),IF(A127&lt;$B$10,$J$9,IF(A127&lt;=$D$10,$H$10+$G$10*B127+$G$10*SUMIFS('Dividend Yield'!$B$41:$B$42,'Dividend Yield'!$A$41:$A$42,"&gt;="&amp;$B$10,'Dividend Yield'!$A$41:$A$42,"&lt;="&amp;A127),IF(A127&lt;$B$11,$J$10,IF(A127&lt;=$D$11,$H$11+$G$11*B127+$G$11*SUMIFS('Dividend Yield'!$B$41:$B$42,'Dividend Yield'!$A$41:$A$42,"&gt;="&amp;$B$11,'Dividend Yield'!$A$41:$A$42,"&lt;="&amp;A127),$J$11))))))))))))))</x:f>
        <x:v>1237.3</x:v>
      </x:c>
      <x:c r="D127" s="24" t="n">
        <x:f>'Yearly Portfolio'!H105</x:f>
        <x:v>832.5999999999999</x:v>
      </x:c>
    </x:row>
    <x:row r="128">
      <x:c r="A128" s="21" t="n">
        <x:f>'Data Audit'!A75</x:f>
        <x:v>45930</x:v>
      </x:c>
      <x:c r="B128" s="22" t="n">
        <x:f>'Data Audit'!G75</x:f>
        <x:v>3.57</x:v>
      </x:c>
      <x:c r="C128" s="24" t="n">
        <x:f>IF(A128&lt;$B$5,1000,IF(A128&lt;=$D$5,$H$5+$G$5*B128+$G$5*SUMIFS('Dividend Yield'!$B$41:$B$42,'Dividend Yield'!$A$41:$A$42,"&gt;="&amp;$B$5,'Dividend Yield'!$A$41:$A$42,"&lt;="&amp;A128),IF(A128&lt;$B$6,$J$5,IF(A128&lt;=$D$6,$H$6+$G$6*B128+$G$6*SUMIFS('Dividend Yield'!$B$41:$B$42,'Dividend Yield'!$A$41:$A$42,"&gt;="&amp;$B$6,'Dividend Yield'!$A$41:$A$42,"&lt;="&amp;A128),IF(A128&lt;$B$7,$J$6,IF(A128&lt;=$D$7,$H$7+$G$7*B128+$G$7*SUMIFS('Dividend Yield'!$B$41:$B$42,'Dividend Yield'!$A$41:$A$42,"&gt;="&amp;$B$7,'Dividend Yield'!$A$41:$A$42,"&lt;="&amp;A128),IF(A128&lt;$B$8,$J$7,IF(A128&lt;=$D$8,$H$8+$G$8*B128+$G$8*SUMIFS('Dividend Yield'!$B$41:$B$42,'Dividend Yield'!$A$41:$A$42,"&gt;="&amp;$B$8,'Dividend Yield'!$A$41:$A$42,"&lt;="&amp;A128),IF(A128&lt;$B$9,$J$8,IF(A128&lt;=$D$9,$H$9+$G$9*B128+$G$9*SUMIFS('Dividend Yield'!$B$41:$B$42,'Dividend Yield'!$A$41:$A$42,"&gt;="&amp;$B$9,'Dividend Yield'!$A$41:$A$42,"&lt;="&amp;A128),IF(A128&lt;$B$10,$J$9,IF(A128&lt;=$D$10,$H$10+$G$10*B128+$G$10*SUMIFS('Dividend Yield'!$B$41:$B$42,'Dividend Yield'!$A$41:$A$42,"&gt;="&amp;$B$10,'Dividend Yield'!$A$41:$A$42,"&lt;="&amp;A128),IF(A128&lt;$B$11,$J$10,IF(A128&lt;=$D$11,$H$11+$G$11*B128+$G$11*SUMIFS('Dividend Yield'!$B$41:$B$42,'Dividend Yield'!$A$41:$A$42,"&gt;="&amp;$B$11,'Dividend Yield'!$A$41:$A$42,"&lt;="&amp;A128),$J$11))))))))))))))</x:f>
        <x:v>1237.3</x:v>
      </x:c>
      <x:c r="D128" s="24" t="n">
        <x:f>'Yearly Portfolio'!H106</x:f>
        <x:v>817.4799999999999</x:v>
      </x:c>
    </x:row>
    <x:row r="129">
      <x:c r="A129" s="21" t="n">
        <x:f>'Data Audit'!A76</x:f>
        <x:v>45931</x:v>
      </x:c>
      <x:c r="B129" s="22" t="n">
        <x:f>'Data Audit'!G76</x:f>
        <x:v>3.53</x:v>
      </x:c>
      <x:c r="C129" s="24" t="n">
        <x:f>IF(A129&lt;$B$5,1000,IF(A129&lt;=$D$5,$H$5+$G$5*B129+$G$5*SUMIFS('Dividend Yield'!$B$41:$B$42,'Dividend Yield'!$A$41:$A$42,"&gt;="&amp;$B$5,'Dividend Yield'!$A$41:$A$42,"&lt;="&amp;A129),IF(A129&lt;$B$6,$J$5,IF(A129&lt;=$D$6,$H$6+$G$6*B129+$G$6*SUMIFS('Dividend Yield'!$B$41:$B$42,'Dividend Yield'!$A$41:$A$42,"&gt;="&amp;$B$6,'Dividend Yield'!$A$41:$A$42,"&lt;="&amp;A129),IF(A129&lt;$B$7,$J$6,IF(A129&lt;=$D$7,$H$7+$G$7*B129+$G$7*SUMIFS('Dividend Yield'!$B$41:$B$42,'Dividend Yield'!$A$41:$A$42,"&gt;="&amp;$B$7,'Dividend Yield'!$A$41:$A$42,"&lt;="&amp;A129),IF(A129&lt;$B$8,$J$7,IF(A129&lt;=$D$8,$H$8+$G$8*B129+$G$8*SUMIFS('Dividend Yield'!$B$41:$B$42,'Dividend Yield'!$A$41:$A$42,"&gt;="&amp;$B$8,'Dividend Yield'!$A$41:$A$42,"&lt;="&amp;A129),IF(A129&lt;$B$9,$J$8,IF(A129&lt;=$D$9,$H$9+$G$9*B129+$G$9*SUMIFS('Dividend Yield'!$B$41:$B$42,'Dividend Yield'!$A$41:$A$42,"&gt;="&amp;$B$9,'Dividend Yield'!$A$41:$A$42,"&lt;="&amp;A129),IF(A129&lt;$B$10,$J$9,IF(A129&lt;=$D$10,$H$10+$G$10*B129+$G$10*SUMIFS('Dividend Yield'!$B$41:$B$42,'Dividend Yield'!$A$41:$A$42,"&gt;="&amp;$B$10,'Dividend Yield'!$A$41:$A$42,"&lt;="&amp;A129),IF(A129&lt;$B$11,$J$10,IF(A129&lt;=$D$11,$H$11+$G$11*B129+$G$11*SUMIFS('Dividend Yield'!$B$41:$B$42,'Dividend Yield'!$A$41:$A$42,"&gt;="&amp;$B$11,'Dividend Yield'!$A$41:$A$42,"&lt;="&amp;A129),$J$11))))))))))))))</x:f>
        <x:v>1237.3</x:v>
      </x:c>
      <x:c r="D129" s="24" t="n">
        <x:f>'Yearly Portfolio'!H107</x:f>
        <x:v>808.8399999999998</x:v>
      </x:c>
    </x:row>
    <x:row r="130">
      <x:c r="A130" s="21" t="n">
        <x:f>'Data Audit'!A77</x:f>
        <x:v>45932</x:v>
      </x:c>
      <x:c r="B130" s="22" t="n">
        <x:f>'Data Audit'!G77</x:f>
        <x:v>3.6</x:v>
      </x:c>
      <x:c r="C130" s="24" t="n">
        <x:f>IF(A130&lt;$B$5,1000,IF(A130&lt;=$D$5,$H$5+$G$5*B130+$G$5*SUMIFS('Dividend Yield'!$B$41:$B$42,'Dividend Yield'!$A$41:$A$42,"&gt;="&amp;$B$5,'Dividend Yield'!$A$41:$A$42,"&lt;="&amp;A130),IF(A130&lt;$B$6,$J$5,IF(A130&lt;=$D$6,$H$6+$G$6*B130+$G$6*SUMIFS('Dividend Yield'!$B$41:$B$42,'Dividend Yield'!$A$41:$A$42,"&gt;="&amp;$B$6,'Dividend Yield'!$A$41:$A$42,"&lt;="&amp;A130),IF(A130&lt;$B$7,$J$6,IF(A130&lt;=$D$7,$H$7+$G$7*B130+$G$7*SUMIFS('Dividend Yield'!$B$41:$B$42,'Dividend Yield'!$A$41:$A$42,"&gt;="&amp;$B$7,'Dividend Yield'!$A$41:$A$42,"&lt;="&amp;A130),IF(A130&lt;$B$8,$J$7,IF(A130&lt;=$D$8,$H$8+$G$8*B130+$G$8*SUMIFS('Dividend Yield'!$B$41:$B$42,'Dividend Yield'!$A$41:$A$42,"&gt;="&amp;$B$8,'Dividend Yield'!$A$41:$A$42,"&lt;="&amp;A130),IF(A130&lt;$B$9,$J$8,IF(A130&lt;=$D$9,$H$9+$G$9*B130+$G$9*SUMIFS('Dividend Yield'!$B$41:$B$42,'Dividend Yield'!$A$41:$A$42,"&gt;="&amp;$B$9,'Dividend Yield'!$A$41:$A$42,"&lt;="&amp;A130),IF(A130&lt;$B$10,$J$9,IF(A130&lt;=$D$10,$H$10+$G$10*B130+$G$10*SUMIFS('Dividend Yield'!$B$41:$B$42,'Dividend Yield'!$A$41:$A$42,"&gt;="&amp;$B$10,'Dividend Yield'!$A$41:$A$42,"&lt;="&amp;A130),IF(A130&lt;$B$11,$J$10,IF(A130&lt;=$D$11,$H$11+$G$11*B130+$G$11*SUMIFS('Dividend Yield'!$B$41:$B$42,'Dividend Yield'!$A$41:$A$42,"&gt;="&amp;$B$11,'Dividend Yield'!$A$41:$A$42,"&lt;="&amp;A130),$J$11))))))))))))))</x:f>
        <x:v>1237.3</x:v>
      </x:c>
      <x:c r="D130" s="24" t="n">
        <x:f>'Yearly Portfolio'!H108</x:f>
        <x:v>823.9599999999999</x:v>
      </x:c>
    </x:row>
    <x:row r="131">
      <x:c r="A131" s="21" t="n">
        <x:f>'Data Audit'!A78</x:f>
        <x:v>45933</x:v>
      </x:c>
      <x:c r="B131" s="22" t="n">
        <x:f>'Data Audit'!G78</x:f>
        <x:v>3.64</x:v>
      </x:c>
      <x:c r="C131" s="24" t="n">
        <x:f>IF(A131&lt;$B$5,1000,IF(A131&lt;=$D$5,$H$5+$G$5*B131+$G$5*SUMIFS('Dividend Yield'!$B$41:$B$42,'Dividend Yield'!$A$41:$A$42,"&gt;="&amp;$B$5,'Dividend Yield'!$A$41:$A$42,"&lt;="&amp;A131),IF(A131&lt;$B$6,$J$5,IF(A131&lt;=$D$6,$H$6+$G$6*B131+$G$6*SUMIFS('Dividend Yield'!$B$41:$B$42,'Dividend Yield'!$A$41:$A$42,"&gt;="&amp;$B$6,'Dividend Yield'!$A$41:$A$42,"&lt;="&amp;A131),IF(A131&lt;$B$7,$J$6,IF(A131&lt;=$D$7,$H$7+$G$7*B131+$G$7*SUMIFS('Dividend Yield'!$B$41:$B$42,'Dividend Yield'!$A$41:$A$42,"&gt;="&amp;$B$7,'Dividend Yield'!$A$41:$A$42,"&lt;="&amp;A131),IF(A131&lt;$B$8,$J$7,IF(A131&lt;=$D$8,$H$8+$G$8*B131+$G$8*SUMIFS('Dividend Yield'!$B$41:$B$42,'Dividend Yield'!$A$41:$A$42,"&gt;="&amp;$B$8,'Dividend Yield'!$A$41:$A$42,"&lt;="&amp;A131),IF(A131&lt;$B$9,$J$8,IF(A131&lt;=$D$9,$H$9+$G$9*B131+$G$9*SUMIFS('Dividend Yield'!$B$41:$B$42,'Dividend Yield'!$A$41:$A$42,"&gt;="&amp;$B$9,'Dividend Yield'!$A$41:$A$42,"&lt;="&amp;A131),IF(A131&lt;$B$10,$J$9,IF(A131&lt;=$D$10,$H$10+$G$10*B131+$G$10*SUMIFS('Dividend Yield'!$B$41:$B$42,'Dividend Yield'!$A$41:$A$42,"&gt;="&amp;$B$10,'Dividend Yield'!$A$41:$A$42,"&lt;="&amp;A131),IF(A131&lt;$B$11,$J$10,IF(A131&lt;=$D$11,$H$11+$G$11*B131+$G$11*SUMIFS('Dividend Yield'!$B$41:$B$42,'Dividend Yield'!$A$41:$A$42,"&gt;="&amp;$B$11,'Dividend Yield'!$A$41:$A$42,"&lt;="&amp;A131),$J$11))))))))))))))</x:f>
        <x:v>1237.3</x:v>
      </x:c>
      <x:c r="D131" s="24" t="n">
        <x:f>'Yearly Portfolio'!H109</x:f>
        <x:v>832.5999999999999</x:v>
      </x:c>
    </x:row>
    <x:row r="132">
      <x:c r="A132" s="21" t="n">
        <x:f>'Data Audit'!A79</x:f>
        <x:v>45936</x:v>
      </x:c>
      <x:c r="B132" s="22" t="n">
        <x:f>'Data Audit'!G79</x:f>
        <x:v>3.63</x:v>
      </x:c>
      <x:c r="C132" s="24" t="n">
        <x:f>IF(A132&lt;$B$5,1000,IF(A132&lt;=$D$5,$H$5+$G$5*B132+$G$5*SUMIFS('Dividend Yield'!$B$41:$B$42,'Dividend Yield'!$A$41:$A$42,"&gt;="&amp;$B$5,'Dividend Yield'!$A$41:$A$42,"&lt;="&amp;A132),IF(A132&lt;$B$6,$J$5,IF(A132&lt;=$D$6,$H$6+$G$6*B132+$G$6*SUMIFS('Dividend Yield'!$B$41:$B$42,'Dividend Yield'!$A$41:$A$42,"&gt;="&amp;$B$6,'Dividend Yield'!$A$41:$A$42,"&lt;="&amp;A132),IF(A132&lt;$B$7,$J$6,IF(A132&lt;=$D$7,$H$7+$G$7*B132+$G$7*SUMIFS('Dividend Yield'!$B$41:$B$42,'Dividend Yield'!$A$41:$A$42,"&gt;="&amp;$B$7,'Dividend Yield'!$A$41:$A$42,"&lt;="&amp;A132),IF(A132&lt;$B$8,$J$7,IF(A132&lt;=$D$8,$H$8+$G$8*B132+$G$8*SUMIFS('Dividend Yield'!$B$41:$B$42,'Dividend Yield'!$A$41:$A$42,"&gt;="&amp;$B$8,'Dividend Yield'!$A$41:$A$42,"&lt;="&amp;A132),IF(A132&lt;$B$9,$J$8,IF(A132&lt;=$D$9,$H$9+$G$9*B132+$G$9*SUMIFS('Dividend Yield'!$B$41:$B$42,'Dividend Yield'!$A$41:$A$42,"&gt;="&amp;$B$9,'Dividend Yield'!$A$41:$A$42,"&lt;="&amp;A132),IF(A132&lt;$B$10,$J$9,IF(A132&lt;=$D$10,$H$10+$G$10*B132+$G$10*SUMIFS('Dividend Yield'!$B$41:$B$42,'Dividend Yield'!$A$41:$A$42,"&gt;="&amp;$B$10,'Dividend Yield'!$A$41:$A$42,"&lt;="&amp;A132),IF(A132&lt;$B$11,$J$10,IF(A132&lt;=$D$11,$H$11+$G$11*B132+$G$11*SUMIFS('Dividend Yield'!$B$41:$B$42,'Dividend Yield'!$A$41:$A$42,"&gt;="&amp;$B$11,'Dividend Yield'!$A$41:$A$42,"&lt;="&amp;A132),$J$11))))))))))))))</x:f>
        <x:v>1237.3</x:v>
      </x:c>
      <x:c r="D132" s="24" t="n">
        <x:f>'Yearly Portfolio'!H110</x:f>
        <x:v>830.4399999999998</x:v>
      </x:c>
    </x:row>
    <x:row r="133">
      <x:c r="A133" s="21" t="n">
        <x:f>'Data Audit'!A80</x:f>
        <x:v>45937</x:v>
      </x:c>
      <x:c r="B133" s="22" t="n">
        <x:f>'Data Audit'!G80</x:f>
        <x:v>3.59</x:v>
      </x:c>
      <x:c r="C133" s="24" t="n">
        <x:f>IF(A133&lt;$B$5,1000,IF(A133&lt;=$D$5,$H$5+$G$5*B133+$G$5*SUMIFS('Dividend Yield'!$B$41:$B$42,'Dividend Yield'!$A$41:$A$42,"&gt;="&amp;$B$5,'Dividend Yield'!$A$41:$A$42,"&lt;="&amp;A133),IF(A133&lt;$B$6,$J$5,IF(A133&lt;=$D$6,$H$6+$G$6*B133+$G$6*SUMIFS('Dividend Yield'!$B$41:$B$42,'Dividend Yield'!$A$41:$A$42,"&gt;="&amp;$B$6,'Dividend Yield'!$A$41:$A$42,"&lt;="&amp;A133),IF(A133&lt;$B$7,$J$6,IF(A133&lt;=$D$7,$H$7+$G$7*B133+$G$7*SUMIFS('Dividend Yield'!$B$41:$B$42,'Dividend Yield'!$A$41:$A$42,"&gt;="&amp;$B$7,'Dividend Yield'!$A$41:$A$42,"&lt;="&amp;A133),IF(A133&lt;$B$8,$J$7,IF(A133&lt;=$D$8,$H$8+$G$8*B133+$G$8*SUMIFS('Dividend Yield'!$B$41:$B$42,'Dividend Yield'!$A$41:$A$42,"&gt;="&amp;$B$8,'Dividend Yield'!$A$41:$A$42,"&lt;="&amp;A133),IF(A133&lt;$B$9,$J$8,IF(A133&lt;=$D$9,$H$9+$G$9*B133+$G$9*SUMIFS('Dividend Yield'!$B$41:$B$42,'Dividend Yield'!$A$41:$A$42,"&gt;="&amp;$B$9,'Dividend Yield'!$A$41:$A$42,"&lt;="&amp;A133),IF(A133&lt;$B$10,$J$9,IF(A133&lt;=$D$10,$H$10+$G$10*B133+$G$10*SUMIFS('Dividend Yield'!$B$41:$B$42,'Dividend Yield'!$A$41:$A$42,"&gt;="&amp;$B$10,'Dividend Yield'!$A$41:$A$42,"&lt;="&amp;A133),IF(A133&lt;$B$11,$J$10,IF(A133&lt;=$D$11,$H$11+$G$11*B133+$G$11*SUMIFS('Dividend Yield'!$B$41:$B$42,'Dividend Yield'!$A$41:$A$42,"&gt;="&amp;$B$11,'Dividend Yield'!$A$41:$A$42,"&lt;="&amp;A133),$J$11))))))))))))))</x:f>
        <x:v>1237.3</x:v>
      </x:c>
      <x:c r="D133" s="24" t="n">
        <x:f>'Yearly Portfolio'!H111</x:f>
        <x:v>821.7999999999998</x:v>
      </x:c>
    </x:row>
    <x:row r="134">
      <x:c r="A134" s="21" t="n">
        <x:f>'Data Audit'!A81</x:f>
        <x:v>45938</x:v>
      </x:c>
      <x:c r="B134" s="22" t="n">
        <x:f>'Data Audit'!G81</x:f>
        <x:v>3.62</x:v>
      </x:c>
      <x:c r="C134" s="24" t="n">
        <x:f>IF(A134&lt;$B$5,1000,IF(A134&lt;=$D$5,$H$5+$G$5*B134+$G$5*SUMIFS('Dividend Yield'!$B$41:$B$42,'Dividend Yield'!$A$41:$A$42,"&gt;="&amp;$B$5,'Dividend Yield'!$A$41:$A$42,"&lt;="&amp;A134),IF(A134&lt;$B$6,$J$5,IF(A134&lt;=$D$6,$H$6+$G$6*B134+$G$6*SUMIFS('Dividend Yield'!$B$41:$B$42,'Dividend Yield'!$A$41:$A$42,"&gt;="&amp;$B$6,'Dividend Yield'!$A$41:$A$42,"&lt;="&amp;A134),IF(A134&lt;$B$7,$J$6,IF(A134&lt;=$D$7,$H$7+$G$7*B134+$G$7*SUMIFS('Dividend Yield'!$B$41:$B$42,'Dividend Yield'!$A$41:$A$42,"&gt;="&amp;$B$7,'Dividend Yield'!$A$41:$A$42,"&lt;="&amp;A134),IF(A134&lt;$B$8,$J$7,IF(A134&lt;=$D$8,$H$8+$G$8*B134+$G$8*SUMIFS('Dividend Yield'!$B$41:$B$42,'Dividend Yield'!$A$41:$A$42,"&gt;="&amp;$B$8,'Dividend Yield'!$A$41:$A$42,"&lt;="&amp;A134),IF(A134&lt;$B$9,$J$8,IF(A134&lt;=$D$9,$H$9+$G$9*B134+$G$9*SUMIFS('Dividend Yield'!$B$41:$B$42,'Dividend Yield'!$A$41:$A$42,"&gt;="&amp;$B$9,'Dividend Yield'!$A$41:$A$42,"&lt;="&amp;A134),IF(A134&lt;$B$10,$J$9,IF(A134&lt;=$D$10,$H$10+$G$10*B134+$G$10*SUMIFS('Dividend Yield'!$B$41:$B$42,'Dividend Yield'!$A$41:$A$42,"&gt;="&amp;$B$10,'Dividend Yield'!$A$41:$A$42,"&lt;="&amp;A134),IF(A134&lt;$B$11,$J$10,IF(A134&lt;=$D$11,$H$11+$G$11*B134+$G$11*SUMIFS('Dividend Yield'!$B$41:$B$42,'Dividend Yield'!$A$41:$A$42,"&gt;="&amp;$B$11,'Dividend Yield'!$A$41:$A$42,"&lt;="&amp;A134),$J$11))))))))))))))</x:f>
        <x:v>1237.3</x:v>
      </x:c>
      <x:c r="D134" s="24" t="n">
        <x:f>'Yearly Portfolio'!H112</x:f>
        <x:v>828.28</x:v>
      </x:c>
    </x:row>
    <x:row r="135">
      <x:c r="A135" s="21" t="n">
        <x:f>'Data Audit'!A82</x:f>
        <x:v>45939</x:v>
      </x:c>
      <x:c r="B135" s="22" t="n">
        <x:f>'Data Audit'!G82</x:f>
        <x:v>3.59</x:v>
      </x:c>
      <x:c r="C135" s="24" t="n">
        <x:f>IF(A135&lt;$B$5,1000,IF(A135&lt;=$D$5,$H$5+$G$5*B135+$G$5*SUMIFS('Dividend Yield'!$B$41:$B$42,'Dividend Yield'!$A$41:$A$42,"&gt;="&amp;$B$5,'Dividend Yield'!$A$41:$A$42,"&lt;="&amp;A135),IF(A135&lt;$B$6,$J$5,IF(A135&lt;=$D$6,$H$6+$G$6*B135+$G$6*SUMIFS('Dividend Yield'!$B$41:$B$42,'Dividend Yield'!$A$41:$A$42,"&gt;="&amp;$B$6,'Dividend Yield'!$A$41:$A$42,"&lt;="&amp;A135),IF(A135&lt;$B$7,$J$6,IF(A135&lt;=$D$7,$H$7+$G$7*B135+$G$7*SUMIFS('Dividend Yield'!$B$41:$B$42,'Dividend Yield'!$A$41:$A$42,"&gt;="&amp;$B$7,'Dividend Yield'!$A$41:$A$42,"&lt;="&amp;A135),IF(A135&lt;$B$8,$J$7,IF(A135&lt;=$D$8,$H$8+$G$8*B135+$G$8*SUMIFS('Dividend Yield'!$B$41:$B$42,'Dividend Yield'!$A$41:$A$42,"&gt;="&amp;$B$8,'Dividend Yield'!$A$41:$A$42,"&lt;="&amp;A135),IF(A135&lt;$B$9,$J$8,IF(A135&lt;=$D$9,$H$9+$G$9*B135+$G$9*SUMIFS('Dividend Yield'!$B$41:$B$42,'Dividend Yield'!$A$41:$A$42,"&gt;="&amp;$B$9,'Dividend Yield'!$A$41:$A$42,"&lt;="&amp;A135),IF(A135&lt;$B$10,$J$9,IF(A135&lt;=$D$10,$H$10+$G$10*B135+$G$10*SUMIFS('Dividend Yield'!$B$41:$B$42,'Dividend Yield'!$A$41:$A$42,"&gt;="&amp;$B$10,'Dividend Yield'!$A$41:$A$42,"&lt;="&amp;A135),IF(A135&lt;$B$11,$J$10,IF(A135&lt;=$D$11,$H$11+$G$11*B135+$G$11*SUMIFS('Dividend Yield'!$B$41:$B$42,'Dividend Yield'!$A$41:$A$42,"&gt;="&amp;$B$11,'Dividend Yield'!$A$41:$A$42,"&lt;="&amp;A135),$J$11))))))))))))))</x:f>
        <x:v>1237.3</x:v>
      </x:c>
      <x:c r="D135" s="24" t="n">
        <x:f>'Yearly Portfolio'!H113</x:f>
        <x:v>821.7999999999998</x:v>
      </x:c>
    </x:row>
    <x:row r="136">
      <x:c r="A136" s="21" t="n">
        <x:f>'Data Audit'!A83</x:f>
        <x:v>45940</x:v>
      </x:c>
      <x:c r="B136" s="22" t="n">
        <x:f>'Data Audit'!G83</x:f>
        <x:v>3.64</x:v>
      </x:c>
      <x:c r="C136" s="24" t="n">
        <x:f>IF(A136&lt;$B$5,1000,IF(A136&lt;=$D$5,$H$5+$G$5*B136+$G$5*SUMIFS('Dividend Yield'!$B$41:$B$42,'Dividend Yield'!$A$41:$A$42,"&gt;="&amp;$B$5,'Dividend Yield'!$A$41:$A$42,"&lt;="&amp;A136),IF(A136&lt;$B$6,$J$5,IF(A136&lt;=$D$6,$H$6+$G$6*B136+$G$6*SUMIFS('Dividend Yield'!$B$41:$B$42,'Dividend Yield'!$A$41:$A$42,"&gt;="&amp;$B$6,'Dividend Yield'!$A$41:$A$42,"&lt;="&amp;A136),IF(A136&lt;$B$7,$J$6,IF(A136&lt;=$D$7,$H$7+$G$7*B136+$G$7*SUMIFS('Dividend Yield'!$B$41:$B$42,'Dividend Yield'!$A$41:$A$42,"&gt;="&amp;$B$7,'Dividend Yield'!$A$41:$A$42,"&lt;="&amp;A136),IF(A136&lt;$B$8,$J$7,IF(A136&lt;=$D$8,$H$8+$G$8*B136+$G$8*SUMIFS('Dividend Yield'!$B$41:$B$42,'Dividend Yield'!$A$41:$A$42,"&gt;="&amp;$B$8,'Dividend Yield'!$A$41:$A$42,"&lt;="&amp;A136),IF(A136&lt;$B$9,$J$8,IF(A136&lt;=$D$9,$H$9+$G$9*B136+$G$9*SUMIFS('Dividend Yield'!$B$41:$B$42,'Dividend Yield'!$A$41:$A$42,"&gt;="&amp;$B$9,'Dividend Yield'!$A$41:$A$42,"&lt;="&amp;A136),IF(A136&lt;$B$10,$J$9,IF(A136&lt;=$D$10,$H$10+$G$10*B136+$G$10*SUMIFS('Dividend Yield'!$B$41:$B$42,'Dividend Yield'!$A$41:$A$42,"&gt;="&amp;$B$10,'Dividend Yield'!$A$41:$A$42,"&lt;="&amp;A136),IF(A136&lt;$B$11,$J$10,IF(A136&lt;=$D$11,$H$11+$G$11*B136+$G$11*SUMIFS('Dividend Yield'!$B$41:$B$42,'Dividend Yield'!$A$41:$A$42,"&gt;="&amp;$B$11,'Dividend Yield'!$A$41:$A$42,"&lt;="&amp;A136),$J$11))))))))))))))</x:f>
        <x:v>1237.3</x:v>
      </x:c>
      <x:c r="D136" s="24" t="n">
        <x:f>'Yearly Portfolio'!H114</x:f>
        <x:v>832.5999999999999</x:v>
      </x:c>
    </x:row>
    <x:row r="137">
      <x:c r="A137" s="21" t="n">
        <x:f>'Data Audit'!A84</x:f>
        <x:v>45943</x:v>
      </x:c>
      <x:c r="B137" s="22" t="n">
        <x:f>'Data Audit'!G84</x:f>
        <x:v>3.57</x:v>
      </x:c>
      <x:c r="C137" s="24" t="n">
        <x:f>IF(A137&lt;$B$5,1000,IF(A137&lt;=$D$5,$H$5+$G$5*B137+$G$5*SUMIFS('Dividend Yield'!$B$41:$B$42,'Dividend Yield'!$A$41:$A$42,"&gt;="&amp;$B$5,'Dividend Yield'!$A$41:$A$42,"&lt;="&amp;A137),IF(A137&lt;$B$6,$J$5,IF(A137&lt;=$D$6,$H$6+$G$6*B137+$G$6*SUMIFS('Dividend Yield'!$B$41:$B$42,'Dividend Yield'!$A$41:$A$42,"&gt;="&amp;$B$6,'Dividend Yield'!$A$41:$A$42,"&lt;="&amp;A137),IF(A137&lt;$B$7,$J$6,IF(A137&lt;=$D$7,$H$7+$G$7*B137+$G$7*SUMIFS('Dividend Yield'!$B$41:$B$42,'Dividend Yield'!$A$41:$A$42,"&gt;="&amp;$B$7,'Dividend Yield'!$A$41:$A$42,"&lt;="&amp;A137),IF(A137&lt;$B$8,$J$7,IF(A137&lt;=$D$8,$H$8+$G$8*B137+$G$8*SUMIFS('Dividend Yield'!$B$41:$B$42,'Dividend Yield'!$A$41:$A$42,"&gt;="&amp;$B$8,'Dividend Yield'!$A$41:$A$42,"&lt;="&amp;A137),IF(A137&lt;$B$9,$J$8,IF(A137&lt;=$D$9,$H$9+$G$9*B137+$G$9*SUMIFS('Dividend Yield'!$B$41:$B$42,'Dividend Yield'!$A$41:$A$42,"&gt;="&amp;$B$9,'Dividend Yield'!$A$41:$A$42,"&lt;="&amp;A137),IF(A137&lt;$B$10,$J$9,IF(A137&lt;=$D$10,$H$10+$G$10*B137+$G$10*SUMIFS('Dividend Yield'!$B$41:$B$42,'Dividend Yield'!$A$41:$A$42,"&gt;="&amp;$B$10,'Dividend Yield'!$A$41:$A$42,"&lt;="&amp;A137),IF(A137&lt;$B$11,$J$10,IF(A137&lt;=$D$11,$H$11+$G$11*B137+$G$11*SUMIFS('Dividend Yield'!$B$41:$B$42,'Dividend Yield'!$A$41:$A$42,"&gt;="&amp;$B$11,'Dividend Yield'!$A$41:$A$42,"&lt;="&amp;A137),$J$11))))))))))))))</x:f>
        <x:v>1237.3</x:v>
      </x:c>
      <x:c r="D137" s="24" t="n">
        <x:f>'Yearly Portfolio'!H115</x:f>
        <x:v>817.4799999999999</x:v>
      </x:c>
    </x:row>
    <x:row r="138">
      <x:c r="A138" s="21" t="n">
        <x:f>'Data Audit'!A85</x:f>
        <x:v>45944</x:v>
      </x:c>
      <x:c r="B138" s="22" t="n">
        <x:f>'Data Audit'!G85</x:f>
        <x:v>3.52</x:v>
      </x:c>
      <x:c r="C138" s="24" t="n">
        <x:f>IF(A138&lt;$B$5,1000,IF(A138&lt;=$D$5,$H$5+$G$5*B138+$G$5*SUMIFS('Dividend Yield'!$B$41:$B$42,'Dividend Yield'!$A$41:$A$42,"&gt;="&amp;$B$5,'Dividend Yield'!$A$41:$A$42,"&lt;="&amp;A138),IF(A138&lt;$B$6,$J$5,IF(A138&lt;=$D$6,$H$6+$G$6*B138+$G$6*SUMIFS('Dividend Yield'!$B$41:$B$42,'Dividend Yield'!$A$41:$A$42,"&gt;="&amp;$B$6,'Dividend Yield'!$A$41:$A$42,"&lt;="&amp;A138),IF(A138&lt;$B$7,$J$6,IF(A138&lt;=$D$7,$H$7+$G$7*B138+$G$7*SUMIFS('Dividend Yield'!$B$41:$B$42,'Dividend Yield'!$A$41:$A$42,"&gt;="&amp;$B$7,'Dividend Yield'!$A$41:$A$42,"&lt;="&amp;A138),IF(A138&lt;$B$8,$J$7,IF(A138&lt;=$D$8,$H$8+$G$8*B138+$G$8*SUMIFS('Dividend Yield'!$B$41:$B$42,'Dividend Yield'!$A$41:$A$42,"&gt;="&amp;$B$8,'Dividend Yield'!$A$41:$A$42,"&lt;="&amp;A138),IF(A138&lt;$B$9,$J$8,IF(A138&lt;=$D$9,$H$9+$G$9*B138+$G$9*SUMIFS('Dividend Yield'!$B$41:$B$42,'Dividend Yield'!$A$41:$A$42,"&gt;="&amp;$B$9,'Dividend Yield'!$A$41:$A$42,"&lt;="&amp;A138),IF(A138&lt;$B$10,$J$9,IF(A138&lt;=$D$10,$H$10+$G$10*B138+$G$10*SUMIFS('Dividend Yield'!$B$41:$B$42,'Dividend Yield'!$A$41:$A$42,"&gt;="&amp;$B$10,'Dividend Yield'!$A$41:$A$42,"&lt;="&amp;A138),IF(A138&lt;$B$11,$J$10,IF(A138&lt;=$D$11,$H$11+$G$11*B138+$G$11*SUMIFS('Dividend Yield'!$B$41:$B$42,'Dividend Yield'!$A$41:$A$42,"&gt;="&amp;$B$11,'Dividend Yield'!$A$41:$A$42,"&lt;="&amp;A138),$J$11))))))))))))))</x:f>
        <x:v>1237.3</x:v>
      </x:c>
      <x:c r="D138" s="24" t="n">
        <x:f>'Yearly Portfolio'!H116</x:f>
        <x:v>806.68</x:v>
      </x:c>
    </x:row>
    <x:row r="139">
      <x:c r="A139" s="21" t="n">
        <x:f>'Data Audit'!A86</x:f>
        <x:v>45945</x:v>
      </x:c>
      <x:c r="B139" s="22" t="n">
        <x:f>'Data Audit'!G86</x:f>
        <x:v>3.55</x:v>
      </x:c>
      <x:c r="C139" s="24" t="n">
        <x:f>IF(A139&lt;$B$5,1000,IF(A139&lt;=$D$5,$H$5+$G$5*B139+$G$5*SUMIFS('Dividend Yield'!$B$41:$B$42,'Dividend Yield'!$A$41:$A$42,"&gt;="&amp;$B$5,'Dividend Yield'!$A$41:$A$42,"&lt;="&amp;A139),IF(A139&lt;$B$6,$J$5,IF(A139&lt;=$D$6,$H$6+$G$6*B139+$G$6*SUMIFS('Dividend Yield'!$B$41:$B$42,'Dividend Yield'!$A$41:$A$42,"&gt;="&amp;$B$6,'Dividend Yield'!$A$41:$A$42,"&lt;="&amp;A139),IF(A139&lt;$B$7,$J$6,IF(A139&lt;=$D$7,$H$7+$G$7*B139+$G$7*SUMIFS('Dividend Yield'!$B$41:$B$42,'Dividend Yield'!$A$41:$A$42,"&gt;="&amp;$B$7,'Dividend Yield'!$A$41:$A$42,"&lt;="&amp;A139),IF(A139&lt;$B$8,$J$7,IF(A139&lt;=$D$8,$H$8+$G$8*B139+$G$8*SUMIFS('Dividend Yield'!$B$41:$B$42,'Dividend Yield'!$A$41:$A$42,"&gt;="&amp;$B$8,'Dividend Yield'!$A$41:$A$42,"&lt;="&amp;A139),IF(A139&lt;$B$9,$J$8,IF(A139&lt;=$D$9,$H$9+$G$9*B139+$G$9*SUMIFS('Dividend Yield'!$B$41:$B$42,'Dividend Yield'!$A$41:$A$42,"&gt;="&amp;$B$9,'Dividend Yield'!$A$41:$A$42,"&lt;="&amp;A139),IF(A139&lt;$B$10,$J$9,IF(A139&lt;=$D$10,$H$10+$G$10*B139+$G$10*SUMIFS('Dividend Yield'!$B$41:$B$42,'Dividend Yield'!$A$41:$A$42,"&gt;="&amp;$B$10,'Dividend Yield'!$A$41:$A$42,"&lt;="&amp;A139),IF(A139&lt;$B$11,$J$10,IF(A139&lt;=$D$11,$H$11+$G$11*B139+$G$11*SUMIFS('Dividend Yield'!$B$41:$B$42,'Dividend Yield'!$A$41:$A$42,"&gt;="&amp;$B$11,'Dividend Yield'!$A$41:$A$42,"&lt;="&amp;A139),$J$11))))))))))))))</x:f>
        <x:v>1237.3</x:v>
      </x:c>
      <x:c r="D139" s="24" t="n">
        <x:f>'Yearly Portfolio'!H117</x:f>
        <x:v>813.1599999999999</x:v>
      </x:c>
    </x:row>
    <x:row r="140">
      <x:c r="A140" s="21" t="n">
        <x:f>'Data Audit'!A87</x:f>
        <x:v>45946</x:v>
      </x:c>
      <x:c r="B140" s="22" t="n">
        <x:f>'Data Audit'!G87</x:f>
        <x:v>3.54</x:v>
      </x:c>
      <x:c r="C140" s="24" t="n">
        <x:f>IF(A140&lt;$B$5,1000,IF(A140&lt;=$D$5,$H$5+$G$5*B140+$G$5*SUMIFS('Dividend Yield'!$B$41:$B$42,'Dividend Yield'!$A$41:$A$42,"&gt;="&amp;$B$5,'Dividend Yield'!$A$41:$A$42,"&lt;="&amp;A140),IF(A140&lt;$B$6,$J$5,IF(A140&lt;=$D$6,$H$6+$G$6*B140+$G$6*SUMIFS('Dividend Yield'!$B$41:$B$42,'Dividend Yield'!$A$41:$A$42,"&gt;="&amp;$B$6,'Dividend Yield'!$A$41:$A$42,"&lt;="&amp;A140),IF(A140&lt;$B$7,$J$6,IF(A140&lt;=$D$7,$H$7+$G$7*B140+$G$7*SUMIFS('Dividend Yield'!$B$41:$B$42,'Dividend Yield'!$A$41:$A$42,"&gt;="&amp;$B$7,'Dividend Yield'!$A$41:$A$42,"&lt;="&amp;A140),IF(A140&lt;$B$8,$J$7,IF(A140&lt;=$D$8,$H$8+$G$8*B140+$G$8*SUMIFS('Dividend Yield'!$B$41:$B$42,'Dividend Yield'!$A$41:$A$42,"&gt;="&amp;$B$8,'Dividend Yield'!$A$41:$A$42,"&lt;="&amp;A140),IF(A140&lt;$B$9,$J$8,IF(A140&lt;=$D$9,$H$9+$G$9*B140+$G$9*SUMIFS('Dividend Yield'!$B$41:$B$42,'Dividend Yield'!$A$41:$A$42,"&gt;="&amp;$B$9,'Dividend Yield'!$A$41:$A$42,"&lt;="&amp;A140),IF(A140&lt;$B$10,$J$9,IF(A140&lt;=$D$10,$H$10+$G$10*B140+$G$10*SUMIFS('Dividend Yield'!$B$41:$B$42,'Dividend Yield'!$A$41:$A$42,"&gt;="&amp;$B$10,'Dividend Yield'!$A$41:$A$42,"&lt;="&amp;A140),IF(A140&lt;$B$11,$J$10,IF(A140&lt;=$D$11,$H$11+$G$11*B140+$G$11*SUMIFS('Dividend Yield'!$B$41:$B$42,'Dividend Yield'!$A$41:$A$42,"&gt;="&amp;$B$11,'Dividend Yield'!$A$41:$A$42,"&lt;="&amp;A140),$J$11))))))))))))))</x:f>
        <x:v>1237.3</x:v>
      </x:c>
      <x:c r="D140" s="24" t="n">
        <x:f>'Yearly Portfolio'!H118</x:f>
        <x:v>810.9999999999999</x:v>
      </x:c>
    </x:row>
    <x:row r="141">
      <x:c r="A141" s="21" t="n">
        <x:f>'Data Audit'!A88</x:f>
        <x:v>45947</x:v>
      </x:c>
      <x:c r="B141" s="22" t="n">
        <x:f>'Data Audit'!G88</x:f>
        <x:v>3.52</x:v>
      </x:c>
      <x:c r="C141" s="24" t="n">
        <x:f>IF(A141&lt;$B$5,1000,IF(A141&lt;=$D$5,$H$5+$G$5*B141+$G$5*SUMIFS('Dividend Yield'!$B$41:$B$42,'Dividend Yield'!$A$41:$A$42,"&gt;="&amp;$B$5,'Dividend Yield'!$A$41:$A$42,"&lt;="&amp;A141),IF(A141&lt;$B$6,$J$5,IF(A141&lt;=$D$6,$H$6+$G$6*B141+$G$6*SUMIFS('Dividend Yield'!$B$41:$B$42,'Dividend Yield'!$A$41:$A$42,"&gt;="&amp;$B$6,'Dividend Yield'!$A$41:$A$42,"&lt;="&amp;A141),IF(A141&lt;$B$7,$J$6,IF(A141&lt;=$D$7,$H$7+$G$7*B141+$G$7*SUMIFS('Dividend Yield'!$B$41:$B$42,'Dividend Yield'!$A$41:$A$42,"&gt;="&amp;$B$7,'Dividend Yield'!$A$41:$A$42,"&lt;="&amp;A141),IF(A141&lt;$B$8,$J$7,IF(A141&lt;=$D$8,$H$8+$G$8*B141+$G$8*SUMIFS('Dividend Yield'!$B$41:$B$42,'Dividend Yield'!$A$41:$A$42,"&gt;="&amp;$B$8,'Dividend Yield'!$A$41:$A$42,"&lt;="&amp;A141),IF(A141&lt;$B$9,$J$8,IF(A141&lt;=$D$9,$H$9+$G$9*B141+$G$9*SUMIFS('Dividend Yield'!$B$41:$B$42,'Dividend Yield'!$A$41:$A$42,"&gt;="&amp;$B$9,'Dividend Yield'!$A$41:$A$42,"&lt;="&amp;A141),IF(A141&lt;$B$10,$J$9,IF(A141&lt;=$D$10,$H$10+$G$10*B141+$G$10*SUMIFS('Dividend Yield'!$B$41:$B$42,'Dividend Yield'!$A$41:$A$42,"&gt;="&amp;$B$10,'Dividend Yield'!$A$41:$A$42,"&lt;="&amp;A141),IF(A141&lt;$B$11,$J$10,IF(A141&lt;=$D$11,$H$11+$G$11*B141+$G$11*SUMIFS('Dividend Yield'!$B$41:$B$42,'Dividend Yield'!$A$41:$A$42,"&gt;="&amp;$B$11,'Dividend Yield'!$A$41:$A$42,"&lt;="&amp;A141),$J$11))))))))))))))</x:f>
        <x:v>1237.3</x:v>
      </x:c>
      <x:c r="D141" s="24" t="n">
        <x:f>'Yearly Portfolio'!H119</x:f>
        <x:v>806.68</x:v>
      </x:c>
    </x:row>
    <x:row r="142">
      <x:c r="A142" s="21" t="n">
        <x:f>'Data Audit'!A89</x:f>
        <x:v>45950</x:v>
      </x:c>
      <x:c r="B142" s="22" t="n">
        <x:f>'Data Audit'!G89</x:f>
        <x:v>3.48</x:v>
      </x:c>
      <x:c r="C142" s="24" t="n">
        <x:f>IF(A142&lt;$B$5,1000,IF(A142&lt;=$D$5,$H$5+$G$5*B142+$G$5*SUMIFS('Dividend Yield'!$B$41:$B$42,'Dividend Yield'!$A$41:$A$42,"&gt;="&amp;$B$5,'Dividend Yield'!$A$41:$A$42,"&lt;="&amp;A142),IF(A142&lt;$B$6,$J$5,IF(A142&lt;=$D$6,$H$6+$G$6*B142+$G$6*SUMIFS('Dividend Yield'!$B$41:$B$42,'Dividend Yield'!$A$41:$A$42,"&gt;="&amp;$B$6,'Dividend Yield'!$A$41:$A$42,"&lt;="&amp;A142),IF(A142&lt;$B$7,$J$6,IF(A142&lt;=$D$7,$H$7+$G$7*B142+$G$7*SUMIFS('Dividend Yield'!$B$41:$B$42,'Dividend Yield'!$A$41:$A$42,"&gt;="&amp;$B$7,'Dividend Yield'!$A$41:$A$42,"&lt;="&amp;A142),IF(A142&lt;$B$8,$J$7,IF(A142&lt;=$D$8,$H$8+$G$8*B142+$G$8*SUMIFS('Dividend Yield'!$B$41:$B$42,'Dividend Yield'!$A$41:$A$42,"&gt;="&amp;$B$8,'Dividend Yield'!$A$41:$A$42,"&lt;="&amp;A142),IF(A142&lt;$B$9,$J$8,IF(A142&lt;=$D$9,$H$9+$G$9*B142+$G$9*SUMIFS('Dividend Yield'!$B$41:$B$42,'Dividend Yield'!$A$41:$A$42,"&gt;="&amp;$B$9,'Dividend Yield'!$A$41:$A$42,"&lt;="&amp;A142),IF(A142&lt;$B$10,$J$9,IF(A142&lt;=$D$10,$H$10+$G$10*B142+$G$10*SUMIFS('Dividend Yield'!$B$41:$B$42,'Dividend Yield'!$A$41:$A$42,"&gt;="&amp;$B$10,'Dividend Yield'!$A$41:$A$42,"&lt;="&amp;A142),IF(A142&lt;$B$11,$J$10,IF(A142&lt;=$D$11,$H$11+$G$11*B142+$G$11*SUMIFS('Dividend Yield'!$B$41:$B$42,'Dividend Yield'!$A$41:$A$42,"&gt;="&amp;$B$11,'Dividend Yield'!$A$41:$A$42,"&lt;="&amp;A142),$J$11))))))))))))))</x:f>
        <x:v>1237.3</x:v>
      </x:c>
      <x:c r="D142" s="24" t="n">
        <x:f>'Yearly Portfolio'!H120</x:f>
        <x:v>798.0399999999998</x:v>
      </x:c>
    </x:row>
    <x:row r="143">
      <x:c r="A143" s="21" t="n">
        <x:f>'Data Audit'!A90</x:f>
        <x:v>45951</x:v>
      </x:c>
      <x:c r="B143" s="22" t="n">
        <x:f>'Data Audit'!G90</x:f>
        <x:v>3.52</x:v>
      </x:c>
      <x:c r="C143" s="24" t="n">
        <x:f>IF(A143&lt;$B$5,1000,IF(A143&lt;=$D$5,$H$5+$G$5*B143+$G$5*SUMIFS('Dividend Yield'!$B$41:$B$42,'Dividend Yield'!$A$41:$A$42,"&gt;="&amp;$B$5,'Dividend Yield'!$A$41:$A$42,"&lt;="&amp;A143),IF(A143&lt;$B$6,$J$5,IF(A143&lt;=$D$6,$H$6+$G$6*B143+$G$6*SUMIFS('Dividend Yield'!$B$41:$B$42,'Dividend Yield'!$A$41:$A$42,"&gt;="&amp;$B$6,'Dividend Yield'!$A$41:$A$42,"&lt;="&amp;A143),IF(A143&lt;$B$7,$J$6,IF(A143&lt;=$D$7,$H$7+$G$7*B143+$G$7*SUMIFS('Dividend Yield'!$B$41:$B$42,'Dividend Yield'!$A$41:$A$42,"&gt;="&amp;$B$7,'Dividend Yield'!$A$41:$A$42,"&lt;="&amp;A143),IF(A143&lt;$B$8,$J$7,IF(A143&lt;=$D$8,$H$8+$G$8*B143+$G$8*SUMIFS('Dividend Yield'!$B$41:$B$42,'Dividend Yield'!$A$41:$A$42,"&gt;="&amp;$B$8,'Dividend Yield'!$A$41:$A$42,"&lt;="&amp;A143),IF(A143&lt;$B$9,$J$8,IF(A143&lt;=$D$9,$H$9+$G$9*B143+$G$9*SUMIFS('Dividend Yield'!$B$41:$B$42,'Dividend Yield'!$A$41:$A$42,"&gt;="&amp;$B$9,'Dividend Yield'!$A$41:$A$42,"&lt;="&amp;A143),IF(A143&lt;$B$10,$J$9,IF(A143&lt;=$D$10,$H$10+$G$10*B143+$G$10*SUMIFS('Dividend Yield'!$B$41:$B$42,'Dividend Yield'!$A$41:$A$42,"&gt;="&amp;$B$10,'Dividend Yield'!$A$41:$A$42,"&lt;="&amp;A143),IF(A143&lt;$B$11,$J$10,IF(A143&lt;=$D$11,$H$11+$G$11*B143+$G$11*SUMIFS('Dividend Yield'!$B$41:$B$42,'Dividend Yield'!$A$41:$A$42,"&gt;="&amp;$B$11,'Dividend Yield'!$A$41:$A$42,"&lt;="&amp;A143),$J$11))))))))))))))</x:f>
        <x:v>1237.3</x:v>
      </x:c>
      <x:c r="D143" s="24" t="n">
        <x:f>'Yearly Portfolio'!H121</x:f>
        <x:v>806.68</x:v>
      </x:c>
    </x:row>
    <x:row r="144">
      <x:c r="A144" s="21" t="n">
        <x:f>'Data Audit'!A91</x:f>
        <x:v>45952</x:v>
      </x:c>
      <x:c r="B144" s="22" t="n">
        <x:f>'Data Audit'!G91</x:f>
        <x:v>3.52</x:v>
      </x:c>
      <x:c r="C144" s="24" t="n">
        <x:f>IF(A144&lt;$B$5,1000,IF(A144&lt;=$D$5,$H$5+$G$5*B144+$G$5*SUMIFS('Dividend Yield'!$B$41:$B$42,'Dividend Yield'!$A$41:$A$42,"&gt;="&amp;$B$5,'Dividend Yield'!$A$41:$A$42,"&lt;="&amp;A144),IF(A144&lt;$B$6,$J$5,IF(A144&lt;=$D$6,$H$6+$G$6*B144+$G$6*SUMIFS('Dividend Yield'!$B$41:$B$42,'Dividend Yield'!$A$41:$A$42,"&gt;="&amp;$B$6,'Dividend Yield'!$A$41:$A$42,"&lt;="&amp;A144),IF(A144&lt;$B$7,$J$6,IF(A144&lt;=$D$7,$H$7+$G$7*B144+$G$7*SUMIFS('Dividend Yield'!$B$41:$B$42,'Dividend Yield'!$A$41:$A$42,"&gt;="&amp;$B$7,'Dividend Yield'!$A$41:$A$42,"&lt;="&amp;A144),IF(A144&lt;$B$8,$J$7,IF(A144&lt;=$D$8,$H$8+$G$8*B144+$G$8*SUMIFS('Dividend Yield'!$B$41:$B$42,'Dividend Yield'!$A$41:$A$42,"&gt;="&amp;$B$8,'Dividend Yield'!$A$41:$A$42,"&lt;="&amp;A144),IF(A144&lt;$B$9,$J$8,IF(A144&lt;=$D$9,$H$9+$G$9*B144+$G$9*SUMIFS('Dividend Yield'!$B$41:$B$42,'Dividend Yield'!$A$41:$A$42,"&gt;="&amp;$B$9,'Dividend Yield'!$A$41:$A$42,"&lt;="&amp;A144),IF(A144&lt;$B$10,$J$9,IF(A144&lt;=$D$10,$H$10+$G$10*B144+$G$10*SUMIFS('Dividend Yield'!$B$41:$B$42,'Dividend Yield'!$A$41:$A$42,"&gt;="&amp;$B$10,'Dividend Yield'!$A$41:$A$42,"&lt;="&amp;A144),IF(A144&lt;$B$11,$J$10,IF(A144&lt;=$D$11,$H$11+$G$11*B144+$G$11*SUMIFS('Dividend Yield'!$B$41:$B$42,'Dividend Yield'!$A$41:$A$42,"&gt;="&amp;$B$11,'Dividend Yield'!$A$41:$A$42,"&lt;="&amp;A144),$J$11))))))))))))))</x:f>
        <x:v>1237.3</x:v>
      </x:c>
      <x:c r="D144" s="24" t="n">
        <x:f>'Yearly Portfolio'!H122</x:f>
        <x:v>806.68</x:v>
      </x:c>
    </x:row>
    <x:row r="145">
      <x:c r="A145" s="21" t="n">
        <x:f>'Data Audit'!A92</x:f>
        <x:v>45953</x:v>
      </x:c>
      <x:c r="B145" s="22" t="n">
        <x:f>'Data Audit'!G92</x:f>
        <x:v>3.59</x:v>
      </x:c>
      <x:c r="C145" s="24" t="n">
        <x:f>IF(A145&lt;$B$5,1000,IF(A145&lt;=$D$5,$H$5+$G$5*B145+$G$5*SUMIFS('Dividend Yield'!$B$41:$B$42,'Dividend Yield'!$A$41:$A$42,"&gt;="&amp;$B$5,'Dividend Yield'!$A$41:$A$42,"&lt;="&amp;A145),IF(A145&lt;$B$6,$J$5,IF(A145&lt;=$D$6,$H$6+$G$6*B145+$G$6*SUMIFS('Dividend Yield'!$B$41:$B$42,'Dividend Yield'!$A$41:$A$42,"&gt;="&amp;$B$6,'Dividend Yield'!$A$41:$A$42,"&lt;="&amp;A145),IF(A145&lt;$B$7,$J$6,IF(A145&lt;=$D$7,$H$7+$G$7*B145+$G$7*SUMIFS('Dividend Yield'!$B$41:$B$42,'Dividend Yield'!$A$41:$A$42,"&gt;="&amp;$B$7,'Dividend Yield'!$A$41:$A$42,"&lt;="&amp;A145),IF(A145&lt;$B$8,$J$7,IF(A145&lt;=$D$8,$H$8+$G$8*B145+$G$8*SUMIFS('Dividend Yield'!$B$41:$B$42,'Dividend Yield'!$A$41:$A$42,"&gt;="&amp;$B$8,'Dividend Yield'!$A$41:$A$42,"&lt;="&amp;A145),IF(A145&lt;$B$9,$J$8,IF(A145&lt;=$D$9,$H$9+$G$9*B145+$G$9*SUMIFS('Dividend Yield'!$B$41:$B$42,'Dividend Yield'!$A$41:$A$42,"&gt;="&amp;$B$9,'Dividend Yield'!$A$41:$A$42,"&lt;="&amp;A145),IF(A145&lt;$B$10,$J$9,IF(A145&lt;=$D$10,$H$10+$G$10*B145+$G$10*SUMIFS('Dividend Yield'!$B$41:$B$42,'Dividend Yield'!$A$41:$A$42,"&gt;="&amp;$B$10,'Dividend Yield'!$A$41:$A$42,"&lt;="&amp;A145),IF(A145&lt;$B$11,$J$10,IF(A145&lt;=$D$11,$H$11+$G$11*B145+$G$11*SUMIFS('Dividend Yield'!$B$41:$B$42,'Dividend Yield'!$A$41:$A$42,"&gt;="&amp;$B$11,'Dividend Yield'!$A$41:$A$42,"&lt;="&amp;A145),$J$11))))))))))))))</x:f>
        <x:v>1237.3</x:v>
      </x:c>
      <x:c r="D145" s="24" t="n">
        <x:f>'Yearly Portfolio'!H123</x:f>
        <x:v>821.7999999999998</x:v>
      </x:c>
    </x:row>
    <x:row r="146">
      <x:c r="A146" s="21" t="n">
        <x:f>'Data Audit'!A93</x:f>
        <x:v>45954</x:v>
      </x:c>
      <x:c r="B146" s="22" t="n">
        <x:f>'Data Audit'!G93</x:f>
        <x:v>3.68</x:v>
      </x:c>
      <x:c r="C146" s="24" t="n">
        <x:f>IF(A146&lt;$B$5,1000,IF(A146&lt;=$D$5,$H$5+$G$5*B146+$G$5*SUMIFS('Dividend Yield'!$B$41:$B$42,'Dividend Yield'!$A$41:$A$42,"&gt;="&amp;$B$5,'Dividend Yield'!$A$41:$A$42,"&lt;="&amp;A146),IF(A146&lt;$B$6,$J$5,IF(A146&lt;=$D$6,$H$6+$G$6*B146+$G$6*SUMIFS('Dividend Yield'!$B$41:$B$42,'Dividend Yield'!$A$41:$A$42,"&gt;="&amp;$B$6,'Dividend Yield'!$A$41:$A$42,"&lt;="&amp;A146),IF(A146&lt;$B$7,$J$6,IF(A146&lt;=$D$7,$H$7+$G$7*B146+$G$7*SUMIFS('Dividend Yield'!$B$41:$B$42,'Dividend Yield'!$A$41:$A$42,"&gt;="&amp;$B$7,'Dividend Yield'!$A$41:$A$42,"&lt;="&amp;A146),IF(A146&lt;$B$8,$J$7,IF(A146&lt;=$D$8,$H$8+$G$8*B146+$G$8*SUMIFS('Dividend Yield'!$B$41:$B$42,'Dividend Yield'!$A$41:$A$42,"&gt;="&amp;$B$8,'Dividend Yield'!$A$41:$A$42,"&lt;="&amp;A146),IF(A146&lt;$B$9,$J$8,IF(A146&lt;=$D$9,$H$9+$G$9*B146+$G$9*SUMIFS('Dividend Yield'!$B$41:$B$42,'Dividend Yield'!$A$41:$A$42,"&gt;="&amp;$B$9,'Dividend Yield'!$A$41:$A$42,"&lt;="&amp;A146),IF(A146&lt;$B$10,$J$9,IF(A146&lt;=$D$10,$H$10+$G$10*B146+$G$10*SUMIFS('Dividend Yield'!$B$41:$B$42,'Dividend Yield'!$A$41:$A$42,"&gt;="&amp;$B$10,'Dividend Yield'!$A$41:$A$42,"&lt;="&amp;A146),IF(A146&lt;$B$11,$J$10,IF(A146&lt;=$D$11,$H$11+$G$11*B146+$G$11*SUMIFS('Dividend Yield'!$B$41:$B$42,'Dividend Yield'!$A$41:$A$42,"&gt;="&amp;$B$11,'Dividend Yield'!$A$41:$A$42,"&lt;="&amp;A146),$J$11))))))))))))))</x:f>
        <x:v>1237.3</x:v>
      </x:c>
      <x:c r="D146" s="24" t="n">
        <x:f>'Yearly Portfolio'!H124</x:f>
        <x:v>841.2399999999999</x:v>
      </x:c>
    </x:row>
    <x:row r="147">
      <x:c r="A147" s="21" t="n">
        <x:f>'Data Audit'!A94</x:f>
        <x:v>45957</x:v>
      </x:c>
      <x:c r="B147" s="22" t="n">
        <x:f>'Data Audit'!G94</x:f>
        <x:v>3.79</x:v>
      </x:c>
      <x:c r="C147" s="24" t="n">
        <x:f>IF(A147&lt;$B$5,1000,IF(A147&lt;=$D$5,$H$5+$G$5*B147+$G$5*SUMIFS('Dividend Yield'!$B$41:$B$42,'Dividend Yield'!$A$41:$A$42,"&gt;="&amp;$B$5,'Dividend Yield'!$A$41:$A$42,"&lt;="&amp;A147),IF(A147&lt;$B$6,$J$5,IF(A147&lt;=$D$6,$H$6+$G$6*B147+$G$6*SUMIFS('Dividend Yield'!$B$41:$B$42,'Dividend Yield'!$A$41:$A$42,"&gt;="&amp;$B$6,'Dividend Yield'!$A$41:$A$42,"&lt;="&amp;A147),IF(A147&lt;$B$7,$J$6,IF(A147&lt;=$D$7,$H$7+$G$7*B147+$G$7*SUMIFS('Dividend Yield'!$B$41:$B$42,'Dividend Yield'!$A$41:$A$42,"&gt;="&amp;$B$7,'Dividend Yield'!$A$41:$A$42,"&lt;="&amp;A147),IF(A147&lt;$B$8,$J$7,IF(A147&lt;=$D$8,$H$8+$G$8*B147+$G$8*SUMIFS('Dividend Yield'!$B$41:$B$42,'Dividend Yield'!$A$41:$A$42,"&gt;="&amp;$B$8,'Dividend Yield'!$A$41:$A$42,"&lt;="&amp;A147),IF(A147&lt;$B$9,$J$8,IF(A147&lt;=$D$9,$H$9+$G$9*B147+$G$9*SUMIFS('Dividend Yield'!$B$41:$B$42,'Dividend Yield'!$A$41:$A$42,"&gt;="&amp;$B$9,'Dividend Yield'!$A$41:$A$42,"&lt;="&amp;A147),IF(A147&lt;$B$10,$J$9,IF(A147&lt;=$D$10,$H$10+$G$10*B147+$G$10*SUMIFS('Dividend Yield'!$B$41:$B$42,'Dividend Yield'!$A$41:$A$42,"&gt;="&amp;$B$10,'Dividend Yield'!$A$41:$A$42,"&lt;="&amp;A147),IF(A147&lt;$B$11,$J$10,IF(A147&lt;=$D$11,$H$11+$G$11*B147+$G$11*SUMIFS('Dividend Yield'!$B$41:$B$42,'Dividend Yield'!$A$41:$A$42,"&gt;="&amp;$B$11,'Dividend Yield'!$A$41:$A$42,"&lt;="&amp;A147),$J$11))))))))))))))</x:f>
        <x:v>1237.3</x:v>
      </x:c>
      <x:c r="D147" s="24" t="n">
        <x:f>'Yearly Portfolio'!H125</x:f>
        <x:v>864.9999999999999</x:v>
      </x:c>
    </x:row>
    <x:row r="148">
      <x:c r="A148" s="21" t="n">
        <x:f>'Data Audit'!A95</x:f>
        <x:v>45958</x:v>
      </x:c>
      <x:c r="B148" s="22" t="n">
        <x:f>'Data Audit'!G95</x:f>
        <x:v>3.72</x:v>
      </x:c>
      <x:c r="C148" s="24" t="n">
        <x:f>IF(A148&lt;$B$5,1000,IF(A148&lt;=$D$5,$H$5+$G$5*B148+$G$5*SUMIFS('Dividend Yield'!$B$41:$B$42,'Dividend Yield'!$A$41:$A$42,"&gt;="&amp;$B$5,'Dividend Yield'!$A$41:$A$42,"&lt;="&amp;A148),IF(A148&lt;$B$6,$J$5,IF(A148&lt;=$D$6,$H$6+$G$6*B148+$G$6*SUMIFS('Dividend Yield'!$B$41:$B$42,'Dividend Yield'!$A$41:$A$42,"&gt;="&amp;$B$6,'Dividend Yield'!$A$41:$A$42,"&lt;="&amp;A148),IF(A148&lt;$B$7,$J$6,IF(A148&lt;=$D$7,$H$7+$G$7*B148+$G$7*SUMIFS('Dividend Yield'!$B$41:$B$42,'Dividend Yield'!$A$41:$A$42,"&gt;="&amp;$B$7,'Dividend Yield'!$A$41:$A$42,"&lt;="&amp;A148),IF(A148&lt;$B$8,$J$7,IF(A148&lt;=$D$8,$H$8+$G$8*B148+$G$8*SUMIFS('Dividend Yield'!$B$41:$B$42,'Dividend Yield'!$A$41:$A$42,"&gt;="&amp;$B$8,'Dividend Yield'!$A$41:$A$42,"&lt;="&amp;A148),IF(A148&lt;$B$9,$J$8,IF(A148&lt;=$D$9,$H$9+$G$9*B148+$G$9*SUMIFS('Dividend Yield'!$B$41:$B$42,'Dividend Yield'!$A$41:$A$42,"&gt;="&amp;$B$9,'Dividend Yield'!$A$41:$A$42,"&lt;="&amp;A148),IF(A148&lt;$B$10,$J$9,IF(A148&lt;=$D$10,$H$10+$G$10*B148+$G$10*SUMIFS('Dividend Yield'!$B$41:$B$42,'Dividend Yield'!$A$41:$A$42,"&gt;="&amp;$B$10,'Dividend Yield'!$A$41:$A$42,"&lt;="&amp;A148),IF(A148&lt;$B$11,$J$10,IF(A148&lt;=$D$11,$H$11+$G$11*B148+$G$11*SUMIFS('Dividend Yield'!$B$41:$B$42,'Dividend Yield'!$A$41:$A$42,"&gt;="&amp;$B$11,'Dividend Yield'!$A$41:$A$42,"&lt;="&amp;A148),$J$11))))))))))))))</x:f>
        <x:v>1237.3</x:v>
      </x:c>
      <x:c r="D148" s="24" t="n">
        <x:f>'Yearly Portfolio'!H126</x:f>
        <x:v>849.88</x:v>
      </x:c>
    </x:row>
    <x:row r="149">
      <x:c r="A149" s="21" t="n">
        <x:f>'Data Audit'!A96</x:f>
        <x:v>45959</x:v>
      </x:c>
      <x:c r="B149" s="22" t="n">
        <x:f>'Data Audit'!G96</x:f>
        <x:v>3.66</x:v>
      </x:c>
      <x:c r="C149" s="24" t="n">
        <x:f>IF(A149&lt;$B$5,1000,IF(A149&lt;=$D$5,$H$5+$G$5*B149+$G$5*SUMIFS('Dividend Yield'!$B$41:$B$42,'Dividend Yield'!$A$41:$A$42,"&gt;="&amp;$B$5,'Dividend Yield'!$A$41:$A$42,"&lt;="&amp;A149),IF(A149&lt;$B$6,$J$5,IF(A149&lt;=$D$6,$H$6+$G$6*B149+$G$6*SUMIFS('Dividend Yield'!$B$41:$B$42,'Dividend Yield'!$A$41:$A$42,"&gt;="&amp;$B$6,'Dividend Yield'!$A$41:$A$42,"&lt;="&amp;A149),IF(A149&lt;$B$7,$J$6,IF(A149&lt;=$D$7,$H$7+$G$7*B149+$G$7*SUMIFS('Dividend Yield'!$B$41:$B$42,'Dividend Yield'!$A$41:$A$42,"&gt;="&amp;$B$7,'Dividend Yield'!$A$41:$A$42,"&lt;="&amp;A149),IF(A149&lt;$B$8,$J$7,IF(A149&lt;=$D$8,$H$8+$G$8*B149+$G$8*SUMIFS('Dividend Yield'!$B$41:$B$42,'Dividend Yield'!$A$41:$A$42,"&gt;="&amp;$B$8,'Dividend Yield'!$A$41:$A$42,"&lt;="&amp;A149),IF(A149&lt;$B$9,$J$8,IF(A149&lt;=$D$9,$H$9+$G$9*B149+$G$9*SUMIFS('Dividend Yield'!$B$41:$B$42,'Dividend Yield'!$A$41:$A$42,"&gt;="&amp;$B$9,'Dividend Yield'!$A$41:$A$42,"&lt;="&amp;A149),IF(A149&lt;$B$10,$J$9,IF(A149&lt;=$D$10,$H$10+$G$10*B149+$G$10*SUMIFS('Dividend Yield'!$B$41:$B$42,'Dividend Yield'!$A$41:$A$42,"&gt;="&amp;$B$10,'Dividend Yield'!$A$41:$A$42,"&lt;="&amp;A149),IF(A149&lt;$B$11,$J$10,IF(A149&lt;=$D$11,$H$11+$G$11*B149+$G$11*SUMIFS('Dividend Yield'!$B$41:$B$42,'Dividend Yield'!$A$41:$A$42,"&gt;="&amp;$B$11,'Dividend Yield'!$A$41:$A$42,"&lt;="&amp;A149),$J$11))))))))))))))</x:f>
        <x:v>1237.3</x:v>
      </x:c>
      <x:c r="D149" s="24" t="n">
        <x:f>'Yearly Portfolio'!H127</x:f>
        <x:v>836.92</x:v>
      </x:c>
    </x:row>
    <x:row r="150">
      <x:c r="A150" s="21" t="n">
        <x:f>'Data Audit'!A97</x:f>
        <x:v>45960</x:v>
      </x:c>
      <x:c r="B150" s="22" t="n">
        <x:f>'Data Audit'!G97</x:f>
        <x:v>3.64</x:v>
      </x:c>
      <x:c r="C150" s="24" t="n">
        <x:f>IF(A150&lt;$B$5,1000,IF(A150&lt;=$D$5,$H$5+$G$5*B150+$G$5*SUMIFS('Dividend Yield'!$B$41:$B$42,'Dividend Yield'!$A$41:$A$42,"&gt;="&amp;$B$5,'Dividend Yield'!$A$41:$A$42,"&lt;="&amp;A150),IF(A150&lt;$B$6,$J$5,IF(A150&lt;=$D$6,$H$6+$G$6*B150+$G$6*SUMIFS('Dividend Yield'!$B$41:$B$42,'Dividend Yield'!$A$41:$A$42,"&gt;="&amp;$B$6,'Dividend Yield'!$A$41:$A$42,"&lt;="&amp;A150),IF(A150&lt;$B$7,$J$6,IF(A150&lt;=$D$7,$H$7+$G$7*B150+$G$7*SUMIFS('Dividend Yield'!$B$41:$B$42,'Dividend Yield'!$A$41:$A$42,"&gt;="&amp;$B$7,'Dividend Yield'!$A$41:$A$42,"&lt;="&amp;A150),IF(A150&lt;$B$8,$J$7,IF(A150&lt;=$D$8,$H$8+$G$8*B150+$G$8*SUMIFS('Dividend Yield'!$B$41:$B$42,'Dividend Yield'!$A$41:$A$42,"&gt;="&amp;$B$8,'Dividend Yield'!$A$41:$A$42,"&lt;="&amp;A150),IF(A150&lt;$B$9,$J$8,IF(A150&lt;=$D$9,$H$9+$G$9*B150+$G$9*SUMIFS('Dividend Yield'!$B$41:$B$42,'Dividend Yield'!$A$41:$A$42,"&gt;="&amp;$B$9,'Dividend Yield'!$A$41:$A$42,"&lt;="&amp;A150),IF(A150&lt;$B$10,$J$9,IF(A150&lt;=$D$10,$H$10+$G$10*B150+$G$10*SUMIFS('Dividend Yield'!$B$41:$B$42,'Dividend Yield'!$A$41:$A$42,"&gt;="&amp;$B$10,'Dividend Yield'!$A$41:$A$42,"&lt;="&amp;A150),IF(A150&lt;$B$11,$J$10,IF(A150&lt;=$D$11,$H$11+$G$11*B150+$G$11*SUMIFS('Dividend Yield'!$B$41:$B$42,'Dividend Yield'!$A$41:$A$42,"&gt;="&amp;$B$11,'Dividend Yield'!$A$41:$A$42,"&lt;="&amp;A150),$J$11))))))))))))))</x:f>
        <x:v>1237.3</x:v>
      </x:c>
      <x:c r="D150" s="24" t="n">
        <x:f>'Yearly Portfolio'!H128</x:f>
        <x:v>832.5999999999999</x:v>
      </x:c>
    </x:row>
    <x:row r="151">
      <x:c r="A151" s="21" t="n">
        <x:f>'Data Audit'!A98</x:f>
        <x:v>45961</x:v>
      </x:c>
      <x:c r="B151" s="22" t="n">
        <x:f>'Data Audit'!G98</x:f>
        <x:v>3.69</x:v>
      </x:c>
      <x:c r="C151" s="24" t="n">
        <x:f>IF(A151&lt;$B$5,1000,IF(A151&lt;=$D$5,$H$5+$G$5*B151+$G$5*SUMIFS('Dividend Yield'!$B$41:$B$42,'Dividend Yield'!$A$41:$A$42,"&gt;="&amp;$B$5,'Dividend Yield'!$A$41:$A$42,"&lt;="&amp;A151),IF(A151&lt;$B$6,$J$5,IF(A151&lt;=$D$6,$H$6+$G$6*B151+$G$6*SUMIFS('Dividend Yield'!$B$41:$B$42,'Dividend Yield'!$A$41:$A$42,"&gt;="&amp;$B$6,'Dividend Yield'!$A$41:$A$42,"&lt;="&amp;A151),IF(A151&lt;$B$7,$J$6,IF(A151&lt;=$D$7,$H$7+$G$7*B151+$G$7*SUMIFS('Dividend Yield'!$B$41:$B$42,'Dividend Yield'!$A$41:$A$42,"&gt;="&amp;$B$7,'Dividend Yield'!$A$41:$A$42,"&lt;="&amp;A151),IF(A151&lt;$B$8,$J$7,IF(A151&lt;=$D$8,$H$8+$G$8*B151+$G$8*SUMIFS('Dividend Yield'!$B$41:$B$42,'Dividend Yield'!$A$41:$A$42,"&gt;="&amp;$B$8,'Dividend Yield'!$A$41:$A$42,"&lt;="&amp;A151),IF(A151&lt;$B$9,$J$8,IF(A151&lt;=$D$9,$H$9+$G$9*B151+$G$9*SUMIFS('Dividend Yield'!$B$41:$B$42,'Dividend Yield'!$A$41:$A$42,"&gt;="&amp;$B$9,'Dividend Yield'!$A$41:$A$42,"&lt;="&amp;A151),IF(A151&lt;$B$10,$J$9,IF(A151&lt;=$D$10,$H$10+$G$10*B151+$G$10*SUMIFS('Dividend Yield'!$B$41:$B$42,'Dividend Yield'!$A$41:$A$42,"&gt;="&amp;$B$10,'Dividend Yield'!$A$41:$A$42,"&lt;="&amp;A151),IF(A151&lt;$B$11,$J$10,IF(A151&lt;=$D$11,$H$11+$G$11*B151+$G$11*SUMIFS('Dividend Yield'!$B$41:$B$42,'Dividend Yield'!$A$41:$A$42,"&gt;="&amp;$B$11,'Dividend Yield'!$A$41:$A$42,"&lt;="&amp;A151),$J$11))))))))))))))</x:f>
        <x:v>1237.3</x:v>
      </x:c>
      <x:c r="D151" s="24" t="n">
        <x:f>'Yearly Portfolio'!H129</x:f>
        <x:v>843.3999999999999</x:v>
      </x:c>
    </x:row>
    <x:row r="152">
      <x:c r="A152" s="21" t="n">
        <x:f>'Data Audit'!A99</x:f>
        <x:v>45964</x:v>
      </x:c>
      <x:c r="B152" s="22" t="n">
        <x:f>'Data Audit'!G99</x:f>
        <x:v>3.7</x:v>
      </x:c>
      <x:c r="C152" s="24" t="n">
        <x:f>IF(A152&lt;$B$5,1000,IF(A152&lt;=$D$5,$H$5+$G$5*B152+$G$5*SUMIFS('Dividend Yield'!$B$41:$B$42,'Dividend Yield'!$A$41:$A$42,"&gt;="&amp;$B$5,'Dividend Yield'!$A$41:$A$42,"&lt;="&amp;A152),IF(A152&lt;$B$6,$J$5,IF(A152&lt;=$D$6,$H$6+$G$6*B152+$G$6*SUMIFS('Dividend Yield'!$B$41:$B$42,'Dividend Yield'!$A$41:$A$42,"&gt;="&amp;$B$6,'Dividend Yield'!$A$41:$A$42,"&lt;="&amp;A152),IF(A152&lt;$B$7,$J$6,IF(A152&lt;=$D$7,$H$7+$G$7*B152+$G$7*SUMIFS('Dividend Yield'!$B$41:$B$42,'Dividend Yield'!$A$41:$A$42,"&gt;="&amp;$B$7,'Dividend Yield'!$A$41:$A$42,"&lt;="&amp;A152),IF(A152&lt;$B$8,$J$7,IF(A152&lt;=$D$8,$H$8+$G$8*B152+$G$8*SUMIFS('Dividend Yield'!$B$41:$B$42,'Dividend Yield'!$A$41:$A$42,"&gt;="&amp;$B$8,'Dividend Yield'!$A$41:$A$42,"&lt;="&amp;A152),IF(A152&lt;$B$9,$J$8,IF(A152&lt;=$D$9,$H$9+$G$9*B152+$G$9*SUMIFS('Dividend Yield'!$B$41:$B$42,'Dividend Yield'!$A$41:$A$42,"&gt;="&amp;$B$9,'Dividend Yield'!$A$41:$A$42,"&lt;="&amp;A152),IF(A152&lt;$B$10,$J$9,IF(A152&lt;=$D$10,$H$10+$G$10*B152+$G$10*SUMIFS('Dividend Yield'!$B$41:$B$42,'Dividend Yield'!$A$41:$A$42,"&gt;="&amp;$B$10,'Dividend Yield'!$A$41:$A$42,"&lt;="&amp;A152),IF(A152&lt;$B$11,$J$10,IF(A152&lt;=$D$11,$H$11+$G$11*B152+$G$11*SUMIFS('Dividend Yield'!$B$41:$B$42,'Dividend Yield'!$A$41:$A$42,"&gt;="&amp;$B$11,'Dividend Yield'!$A$41:$A$42,"&lt;="&amp;A152),$J$11))))))))))))))</x:f>
        <x:v>1237.3</x:v>
      </x:c>
      <x:c r="D152" s="24" t="n">
        <x:f>'Yearly Portfolio'!H130</x:f>
        <x:v>845.56</x:v>
      </x:c>
    </x:row>
    <x:row r="153">
      <x:c r="A153" s="21" t="n">
        <x:f>'Data Audit'!A100</x:f>
        <x:v>45965</x:v>
      </x:c>
      <x:c r="B153" s="22" t="n">
        <x:f>'Data Audit'!G100</x:f>
        <x:v>3.81</x:v>
      </x:c>
      <x:c r="C153" s="24" t="n">
        <x:f>IF(A153&lt;$B$5,1000,IF(A153&lt;=$D$5,$H$5+$G$5*B153+$G$5*SUMIFS('Dividend Yield'!$B$41:$B$42,'Dividend Yield'!$A$41:$A$42,"&gt;="&amp;$B$5,'Dividend Yield'!$A$41:$A$42,"&lt;="&amp;A153),IF(A153&lt;$B$6,$J$5,IF(A153&lt;=$D$6,$H$6+$G$6*B153+$G$6*SUMIFS('Dividend Yield'!$B$41:$B$42,'Dividend Yield'!$A$41:$A$42,"&gt;="&amp;$B$6,'Dividend Yield'!$A$41:$A$42,"&lt;="&amp;A153),IF(A153&lt;$B$7,$J$6,IF(A153&lt;=$D$7,$H$7+$G$7*B153+$G$7*SUMIFS('Dividend Yield'!$B$41:$B$42,'Dividend Yield'!$A$41:$A$42,"&gt;="&amp;$B$7,'Dividend Yield'!$A$41:$A$42,"&lt;="&amp;A153),IF(A153&lt;$B$8,$J$7,IF(A153&lt;=$D$8,$H$8+$G$8*B153+$G$8*SUMIFS('Dividend Yield'!$B$41:$B$42,'Dividend Yield'!$A$41:$A$42,"&gt;="&amp;$B$8,'Dividend Yield'!$A$41:$A$42,"&lt;="&amp;A153),IF(A153&lt;$B$9,$J$8,IF(A153&lt;=$D$9,$H$9+$G$9*B153+$G$9*SUMIFS('Dividend Yield'!$B$41:$B$42,'Dividend Yield'!$A$41:$A$42,"&gt;="&amp;$B$9,'Dividend Yield'!$A$41:$A$42,"&lt;="&amp;A153),IF(A153&lt;$B$10,$J$9,IF(A153&lt;=$D$10,$H$10+$G$10*B153+$G$10*SUMIFS('Dividend Yield'!$B$41:$B$42,'Dividend Yield'!$A$41:$A$42,"&gt;="&amp;$B$10,'Dividend Yield'!$A$41:$A$42,"&lt;="&amp;A153),IF(A153&lt;$B$11,$J$10,IF(A153&lt;=$D$11,$H$11+$G$11*B153+$G$11*SUMIFS('Dividend Yield'!$B$41:$B$42,'Dividend Yield'!$A$41:$A$42,"&gt;="&amp;$B$11,'Dividend Yield'!$A$41:$A$42,"&lt;="&amp;A153),$J$11))))))))))))))</x:f>
        <x:v>1237.3</x:v>
      </x:c>
      <x:c r="D153" s="24" t="n">
        <x:f>'Yearly Portfolio'!H131</x:f>
        <x:v>869.3199999999999</x:v>
      </x:c>
    </x:row>
    <x:row r="154">
      <x:c r="A154" s="21" t="n">
        <x:f>'Data Audit'!A101</x:f>
        <x:v>45966</x:v>
      </x:c>
      <x:c r="B154" s="22" t="n">
        <x:f>'Data Audit'!G101</x:f>
        <x:v>3.7</x:v>
      </x:c>
      <x:c r="C154" s="24" t="n">
        <x:f>IF(A154&lt;$B$5,1000,IF(A154&lt;=$D$5,$H$5+$G$5*B154+$G$5*SUMIFS('Dividend Yield'!$B$41:$B$42,'Dividend Yield'!$A$41:$A$42,"&gt;="&amp;$B$5,'Dividend Yield'!$A$41:$A$42,"&lt;="&amp;A154),IF(A154&lt;$B$6,$J$5,IF(A154&lt;=$D$6,$H$6+$G$6*B154+$G$6*SUMIFS('Dividend Yield'!$B$41:$B$42,'Dividend Yield'!$A$41:$A$42,"&gt;="&amp;$B$6,'Dividend Yield'!$A$41:$A$42,"&lt;="&amp;A154),IF(A154&lt;$B$7,$J$6,IF(A154&lt;=$D$7,$H$7+$G$7*B154+$G$7*SUMIFS('Dividend Yield'!$B$41:$B$42,'Dividend Yield'!$A$41:$A$42,"&gt;="&amp;$B$7,'Dividend Yield'!$A$41:$A$42,"&lt;="&amp;A154),IF(A154&lt;$B$8,$J$7,IF(A154&lt;=$D$8,$H$8+$G$8*B154+$G$8*SUMIFS('Dividend Yield'!$B$41:$B$42,'Dividend Yield'!$A$41:$A$42,"&gt;="&amp;$B$8,'Dividend Yield'!$A$41:$A$42,"&lt;="&amp;A154),IF(A154&lt;$B$9,$J$8,IF(A154&lt;=$D$9,$H$9+$G$9*B154+$G$9*SUMIFS('Dividend Yield'!$B$41:$B$42,'Dividend Yield'!$A$41:$A$42,"&gt;="&amp;$B$9,'Dividend Yield'!$A$41:$A$42,"&lt;="&amp;A154),IF(A154&lt;$B$10,$J$9,IF(A154&lt;=$D$10,$H$10+$G$10*B154+$G$10*SUMIFS('Dividend Yield'!$B$41:$B$42,'Dividend Yield'!$A$41:$A$42,"&gt;="&amp;$B$10,'Dividend Yield'!$A$41:$A$42,"&lt;="&amp;A154),IF(A154&lt;$B$11,$J$10,IF(A154&lt;=$D$11,$H$11+$G$11*B154+$G$11*SUMIFS('Dividend Yield'!$B$41:$B$42,'Dividend Yield'!$A$41:$A$42,"&gt;="&amp;$B$11,'Dividend Yield'!$A$41:$A$42,"&lt;="&amp;A154),$J$11))))))))))))))</x:f>
        <x:v>1237.3</x:v>
      </x:c>
      <x:c r="D154" s="24" t="n">
        <x:f>'Yearly Portfolio'!H132</x:f>
        <x:v>845.56</x:v>
      </x:c>
    </x:row>
    <x:row r="155">
      <x:c r="A155" s="21" t="n">
        <x:f>'Data Audit'!A102</x:f>
        <x:v>45967</x:v>
      </x:c>
      <x:c r="B155" s="22" t="n">
        <x:f>'Data Audit'!G102</x:f>
        <x:v>3.5</x:v>
      </x:c>
      <x:c r="C155" s="24" t="n">
        <x:f>IF(A155&lt;$B$5,1000,IF(A155&lt;=$D$5,$H$5+$G$5*B155+$G$5*SUMIFS('Dividend Yield'!$B$41:$B$42,'Dividend Yield'!$A$41:$A$42,"&gt;="&amp;$B$5,'Dividend Yield'!$A$41:$A$42,"&lt;="&amp;A155),IF(A155&lt;$B$6,$J$5,IF(A155&lt;=$D$6,$H$6+$G$6*B155+$G$6*SUMIFS('Dividend Yield'!$B$41:$B$42,'Dividend Yield'!$A$41:$A$42,"&gt;="&amp;$B$6,'Dividend Yield'!$A$41:$A$42,"&lt;="&amp;A155),IF(A155&lt;$B$7,$J$6,IF(A155&lt;=$D$7,$H$7+$G$7*B155+$G$7*SUMIFS('Dividend Yield'!$B$41:$B$42,'Dividend Yield'!$A$41:$A$42,"&gt;="&amp;$B$7,'Dividend Yield'!$A$41:$A$42,"&lt;="&amp;A155),IF(A155&lt;$B$8,$J$7,IF(A155&lt;=$D$8,$H$8+$G$8*B155+$G$8*SUMIFS('Dividend Yield'!$B$41:$B$42,'Dividend Yield'!$A$41:$A$42,"&gt;="&amp;$B$8,'Dividend Yield'!$A$41:$A$42,"&lt;="&amp;A155),IF(A155&lt;$B$9,$J$8,IF(A155&lt;=$D$9,$H$9+$G$9*B155+$G$9*SUMIFS('Dividend Yield'!$B$41:$B$42,'Dividend Yield'!$A$41:$A$42,"&gt;="&amp;$B$9,'Dividend Yield'!$A$41:$A$42,"&lt;="&amp;A155),IF(A155&lt;$B$10,$J$9,IF(A155&lt;=$D$10,$H$10+$G$10*B155+$G$10*SUMIFS('Dividend Yield'!$B$41:$B$42,'Dividend Yield'!$A$41:$A$42,"&gt;="&amp;$B$10,'Dividend Yield'!$A$41:$A$42,"&lt;="&amp;A155),IF(A155&lt;$B$11,$J$10,IF(A155&lt;=$D$11,$H$11+$G$11*B155+$G$11*SUMIFS('Dividend Yield'!$B$41:$B$42,'Dividend Yield'!$A$41:$A$42,"&gt;="&amp;$B$11,'Dividend Yield'!$A$41:$A$42,"&lt;="&amp;A155),$J$11))))))))))))))</x:f>
        <x:v>1237.3</x:v>
      </x:c>
      <x:c r="D155" s="24" t="n">
        <x:f>'Yearly Portfolio'!H133</x:f>
        <x:v>802.3599999999999</x:v>
      </x:c>
    </x:row>
    <x:row r="156">
      <x:c r="A156" s="21" t="n">
        <x:f>'Data Audit'!A103</x:f>
        <x:v>45968</x:v>
      </x:c>
      <x:c r="B156" s="22" t="n">
        <x:f>'Data Audit'!G103</x:f>
        <x:v>3.6</x:v>
      </x:c>
      <x:c r="C156" s="24" t="n">
        <x:f>IF(A156&lt;$B$5,1000,IF(A156&lt;=$D$5,$H$5+$G$5*B156+$G$5*SUMIFS('Dividend Yield'!$B$41:$B$42,'Dividend Yield'!$A$41:$A$42,"&gt;="&amp;$B$5,'Dividend Yield'!$A$41:$A$42,"&lt;="&amp;A156),IF(A156&lt;$B$6,$J$5,IF(A156&lt;=$D$6,$H$6+$G$6*B156+$G$6*SUMIFS('Dividend Yield'!$B$41:$B$42,'Dividend Yield'!$A$41:$A$42,"&gt;="&amp;$B$6,'Dividend Yield'!$A$41:$A$42,"&lt;="&amp;A156),IF(A156&lt;$B$7,$J$6,IF(A156&lt;=$D$7,$H$7+$G$7*B156+$G$7*SUMIFS('Dividend Yield'!$B$41:$B$42,'Dividend Yield'!$A$41:$A$42,"&gt;="&amp;$B$7,'Dividend Yield'!$A$41:$A$42,"&lt;="&amp;A156),IF(A156&lt;$B$8,$J$7,IF(A156&lt;=$D$8,$H$8+$G$8*B156+$G$8*SUMIFS('Dividend Yield'!$B$41:$B$42,'Dividend Yield'!$A$41:$A$42,"&gt;="&amp;$B$8,'Dividend Yield'!$A$41:$A$42,"&lt;="&amp;A156),IF(A156&lt;$B$9,$J$8,IF(A156&lt;=$D$9,$H$9+$G$9*B156+$G$9*SUMIFS('Dividend Yield'!$B$41:$B$42,'Dividend Yield'!$A$41:$A$42,"&gt;="&amp;$B$9,'Dividend Yield'!$A$41:$A$42,"&lt;="&amp;A156),IF(A156&lt;$B$10,$J$9,IF(A156&lt;=$D$10,$H$10+$G$10*B156+$G$10*SUMIFS('Dividend Yield'!$B$41:$B$42,'Dividend Yield'!$A$41:$A$42,"&gt;="&amp;$B$10,'Dividend Yield'!$A$41:$A$42,"&lt;="&amp;A156),IF(A156&lt;$B$11,$J$10,IF(A156&lt;=$D$11,$H$11+$G$11*B156+$G$11*SUMIFS('Dividend Yield'!$B$41:$B$42,'Dividend Yield'!$A$41:$A$42,"&gt;="&amp;$B$11,'Dividend Yield'!$A$41:$A$42,"&lt;="&amp;A156),$J$11))))))))))))))</x:f>
        <x:v>1237.3</x:v>
      </x:c>
      <x:c r="D156" s="24" t="n">
        <x:f>'Yearly Portfolio'!H134</x:f>
        <x:v>823.9599999999999</x:v>
      </x:c>
    </x:row>
    <x:row r="157">
      <x:c r="A157" s="21" t="n">
        <x:f>'Data Audit'!A104</x:f>
        <x:v>45971</x:v>
      </x:c>
      <x:c r="B157" s="22" t="n">
        <x:f>'Data Audit'!G104</x:f>
        <x:v>3.64</x:v>
      </x:c>
      <x:c r="C157" s="24" t="n">
        <x:f>IF(A157&lt;$B$5,1000,IF(A157&lt;=$D$5,$H$5+$G$5*B157+$G$5*SUMIFS('Dividend Yield'!$B$41:$B$42,'Dividend Yield'!$A$41:$A$42,"&gt;="&amp;$B$5,'Dividend Yield'!$A$41:$A$42,"&lt;="&amp;A157),IF(A157&lt;$B$6,$J$5,IF(A157&lt;=$D$6,$H$6+$G$6*B157+$G$6*SUMIFS('Dividend Yield'!$B$41:$B$42,'Dividend Yield'!$A$41:$A$42,"&gt;="&amp;$B$6,'Dividend Yield'!$A$41:$A$42,"&lt;="&amp;A157),IF(A157&lt;$B$7,$J$6,IF(A157&lt;=$D$7,$H$7+$G$7*B157+$G$7*SUMIFS('Dividend Yield'!$B$41:$B$42,'Dividend Yield'!$A$41:$A$42,"&gt;="&amp;$B$7,'Dividend Yield'!$A$41:$A$42,"&lt;="&amp;A157),IF(A157&lt;$B$8,$J$7,IF(A157&lt;=$D$8,$H$8+$G$8*B157+$G$8*SUMIFS('Dividend Yield'!$B$41:$B$42,'Dividend Yield'!$A$41:$A$42,"&gt;="&amp;$B$8,'Dividend Yield'!$A$41:$A$42,"&lt;="&amp;A157),IF(A157&lt;$B$9,$J$8,IF(A157&lt;=$D$9,$H$9+$G$9*B157+$G$9*SUMIFS('Dividend Yield'!$B$41:$B$42,'Dividend Yield'!$A$41:$A$42,"&gt;="&amp;$B$9,'Dividend Yield'!$A$41:$A$42,"&lt;="&amp;A157),IF(A157&lt;$B$10,$J$9,IF(A157&lt;=$D$10,$H$10+$G$10*B157+$G$10*SUMIFS('Dividend Yield'!$B$41:$B$42,'Dividend Yield'!$A$41:$A$42,"&gt;="&amp;$B$10,'Dividend Yield'!$A$41:$A$42,"&lt;="&amp;A157),IF(A157&lt;$B$11,$J$10,IF(A157&lt;=$D$11,$H$11+$G$11*B157+$G$11*SUMIFS('Dividend Yield'!$B$41:$B$42,'Dividend Yield'!$A$41:$A$42,"&gt;="&amp;$B$11,'Dividend Yield'!$A$41:$A$42,"&lt;="&amp;A157),$J$11))))))))))))))</x:f>
        <x:v>1237.3</x:v>
      </x:c>
      <x:c r="D157" s="24" t="n">
        <x:f>'Yearly Portfolio'!H135</x:f>
        <x:v>832.5999999999999</x:v>
      </x:c>
    </x:row>
    <x:row r="158">
      <x:c r="A158" s="21" t="n">
        <x:f>'Data Audit'!A105</x:f>
        <x:v>45972</x:v>
      </x:c>
      <x:c r="B158" s="22" t="n">
        <x:f>'Data Audit'!G105</x:f>
        <x:v>3.59</x:v>
      </x:c>
      <x:c r="C158" s="24" t="n">
        <x:f>IF(A158&lt;$B$5,1000,IF(A158&lt;=$D$5,$H$5+$G$5*B158+$G$5*SUMIFS('Dividend Yield'!$B$41:$B$42,'Dividend Yield'!$A$41:$A$42,"&gt;="&amp;$B$5,'Dividend Yield'!$A$41:$A$42,"&lt;="&amp;A158),IF(A158&lt;$B$6,$J$5,IF(A158&lt;=$D$6,$H$6+$G$6*B158+$G$6*SUMIFS('Dividend Yield'!$B$41:$B$42,'Dividend Yield'!$A$41:$A$42,"&gt;="&amp;$B$6,'Dividend Yield'!$A$41:$A$42,"&lt;="&amp;A158),IF(A158&lt;$B$7,$J$6,IF(A158&lt;=$D$7,$H$7+$G$7*B158+$G$7*SUMIFS('Dividend Yield'!$B$41:$B$42,'Dividend Yield'!$A$41:$A$42,"&gt;="&amp;$B$7,'Dividend Yield'!$A$41:$A$42,"&lt;="&amp;A158),IF(A158&lt;$B$8,$J$7,IF(A158&lt;=$D$8,$H$8+$G$8*B158+$G$8*SUMIFS('Dividend Yield'!$B$41:$B$42,'Dividend Yield'!$A$41:$A$42,"&gt;="&amp;$B$8,'Dividend Yield'!$A$41:$A$42,"&lt;="&amp;A158),IF(A158&lt;$B$9,$J$8,IF(A158&lt;=$D$9,$H$9+$G$9*B158+$G$9*SUMIFS('Dividend Yield'!$B$41:$B$42,'Dividend Yield'!$A$41:$A$42,"&gt;="&amp;$B$9,'Dividend Yield'!$A$41:$A$42,"&lt;="&amp;A158),IF(A158&lt;$B$10,$J$9,IF(A158&lt;=$D$10,$H$10+$G$10*B158+$G$10*SUMIFS('Dividend Yield'!$B$41:$B$42,'Dividend Yield'!$A$41:$A$42,"&gt;="&amp;$B$10,'Dividend Yield'!$A$41:$A$42,"&lt;="&amp;A158),IF(A158&lt;$B$11,$J$10,IF(A158&lt;=$D$11,$H$11+$G$11*B158+$G$11*SUMIFS('Dividend Yield'!$B$41:$B$42,'Dividend Yield'!$A$41:$A$42,"&gt;="&amp;$B$11,'Dividend Yield'!$A$41:$A$42,"&lt;="&amp;A158),$J$11))))))))))))))</x:f>
        <x:v>1237.3</x:v>
      </x:c>
      <x:c r="D158" s="24" t="n">
        <x:f>'Yearly Portfolio'!H136</x:f>
        <x:v>821.7999999999998</x:v>
      </x:c>
    </x:row>
    <x:row r="159">
      <x:c r="A159" s="21" t="n">
        <x:f>'Data Audit'!A106</x:f>
        <x:v>45973</x:v>
      </x:c>
      <x:c r="B159" s="22" t="n">
        <x:f>'Data Audit'!G106</x:f>
        <x:v>3.72</x:v>
      </x:c>
      <x:c r="C159" s="24" t="n">
        <x:f>IF(A159&lt;$B$5,1000,IF(A159&lt;=$D$5,$H$5+$G$5*B159+$G$5*SUMIFS('Dividend Yield'!$B$41:$B$42,'Dividend Yield'!$A$41:$A$42,"&gt;="&amp;$B$5,'Dividend Yield'!$A$41:$A$42,"&lt;="&amp;A159),IF(A159&lt;$B$6,$J$5,IF(A159&lt;=$D$6,$H$6+$G$6*B159+$G$6*SUMIFS('Dividend Yield'!$B$41:$B$42,'Dividend Yield'!$A$41:$A$42,"&gt;="&amp;$B$6,'Dividend Yield'!$A$41:$A$42,"&lt;="&amp;A159),IF(A159&lt;$B$7,$J$6,IF(A159&lt;=$D$7,$H$7+$G$7*B159+$G$7*SUMIFS('Dividend Yield'!$B$41:$B$42,'Dividend Yield'!$A$41:$A$42,"&gt;="&amp;$B$7,'Dividend Yield'!$A$41:$A$42,"&lt;="&amp;A159),IF(A159&lt;$B$8,$J$7,IF(A159&lt;=$D$8,$H$8+$G$8*B159+$G$8*SUMIFS('Dividend Yield'!$B$41:$B$42,'Dividend Yield'!$A$41:$A$42,"&gt;="&amp;$B$8,'Dividend Yield'!$A$41:$A$42,"&lt;="&amp;A159),IF(A159&lt;$B$9,$J$8,IF(A159&lt;=$D$9,$H$9+$G$9*B159+$G$9*SUMIFS('Dividend Yield'!$B$41:$B$42,'Dividend Yield'!$A$41:$A$42,"&gt;="&amp;$B$9,'Dividend Yield'!$A$41:$A$42,"&lt;="&amp;A159),IF(A159&lt;$B$10,$J$9,IF(A159&lt;=$D$10,$H$10+$G$10*B159+$G$10*SUMIFS('Dividend Yield'!$B$41:$B$42,'Dividend Yield'!$A$41:$A$42,"&gt;="&amp;$B$10,'Dividend Yield'!$A$41:$A$42,"&lt;="&amp;A159),IF(A159&lt;$B$11,$J$10,IF(A159&lt;=$D$11,$H$11+$G$11*B159+$G$11*SUMIFS('Dividend Yield'!$B$41:$B$42,'Dividend Yield'!$A$41:$A$42,"&gt;="&amp;$B$11,'Dividend Yield'!$A$41:$A$42,"&lt;="&amp;A159),$J$11))))))))))))))</x:f>
        <x:v>1237.3</x:v>
      </x:c>
      <x:c r="D159" s="24" t="n">
        <x:f>'Yearly Portfolio'!H137</x:f>
        <x:v>849.88</x:v>
      </x:c>
    </x:row>
    <x:row r="160">
      <x:c r="A160" s="21" t="n">
        <x:f>'Data Audit'!A107</x:f>
        <x:v>45974</x:v>
      </x:c>
      <x:c r="B160" s="22" t="n">
        <x:f>'Data Audit'!G107</x:f>
        <x:v>3.66</x:v>
      </x:c>
      <x:c r="C160" s="24" t="n">
        <x:f>IF(A160&lt;$B$5,1000,IF(A160&lt;=$D$5,$H$5+$G$5*B160+$G$5*SUMIFS('Dividend Yield'!$B$41:$B$42,'Dividend Yield'!$A$41:$A$42,"&gt;="&amp;$B$5,'Dividend Yield'!$A$41:$A$42,"&lt;="&amp;A160),IF(A160&lt;$B$6,$J$5,IF(A160&lt;=$D$6,$H$6+$G$6*B160+$G$6*SUMIFS('Dividend Yield'!$B$41:$B$42,'Dividend Yield'!$A$41:$A$42,"&gt;="&amp;$B$6,'Dividend Yield'!$A$41:$A$42,"&lt;="&amp;A160),IF(A160&lt;$B$7,$J$6,IF(A160&lt;=$D$7,$H$7+$G$7*B160+$G$7*SUMIFS('Dividend Yield'!$B$41:$B$42,'Dividend Yield'!$A$41:$A$42,"&gt;="&amp;$B$7,'Dividend Yield'!$A$41:$A$42,"&lt;="&amp;A160),IF(A160&lt;$B$8,$J$7,IF(A160&lt;=$D$8,$H$8+$G$8*B160+$G$8*SUMIFS('Dividend Yield'!$B$41:$B$42,'Dividend Yield'!$A$41:$A$42,"&gt;="&amp;$B$8,'Dividend Yield'!$A$41:$A$42,"&lt;="&amp;A160),IF(A160&lt;$B$9,$J$8,IF(A160&lt;=$D$9,$H$9+$G$9*B160+$G$9*SUMIFS('Dividend Yield'!$B$41:$B$42,'Dividend Yield'!$A$41:$A$42,"&gt;="&amp;$B$9,'Dividend Yield'!$A$41:$A$42,"&lt;="&amp;A160),IF(A160&lt;$B$10,$J$9,IF(A160&lt;=$D$10,$H$10+$G$10*B160+$G$10*SUMIFS('Dividend Yield'!$B$41:$B$42,'Dividend Yield'!$A$41:$A$42,"&gt;="&amp;$B$10,'Dividend Yield'!$A$41:$A$42,"&lt;="&amp;A160),IF(A160&lt;$B$11,$J$10,IF(A160&lt;=$D$11,$H$11+$G$11*B160+$G$11*SUMIFS('Dividend Yield'!$B$41:$B$42,'Dividend Yield'!$A$41:$A$42,"&gt;="&amp;$B$11,'Dividend Yield'!$A$41:$A$42,"&lt;="&amp;A160),$J$11))))))))))))))</x:f>
        <x:v>1237.3</x:v>
      </x:c>
      <x:c r="D160" s="24" t="n">
        <x:f>'Yearly Portfolio'!H138</x:f>
        <x:v>836.92</x:v>
      </x:c>
    </x:row>
    <x:row r="161">
      <x:c r="A161" s="21" t="n">
        <x:f>'Data Audit'!A108</x:f>
        <x:v>45975</x:v>
      </x:c>
      <x:c r="B161" s="22" t="n">
        <x:f>'Data Audit'!G108</x:f>
        <x:v>3.6</x:v>
      </x:c>
      <x:c r="C161" s="24" t="n">
        <x:f>IF(A161&lt;$B$5,1000,IF(A161&lt;=$D$5,$H$5+$G$5*B161+$G$5*SUMIFS('Dividend Yield'!$B$41:$B$42,'Dividend Yield'!$A$41:$A$42,"&gt;="&amp;$B$5,'Dividend Yield'!$A$41:$A$42,"&lt;="&amp;A161),IF(A161&lt;$B$6,$J$5,IF(A161&lt;=$D$6,$H$6+$G$6*B161+$G$6*SUMIFS('Dividend Yield'!$B$41:$B$42,'Dividend Yield'!$A$41:$A$42,"&gt;="&amp;$B$6,'Dividend Yield'!$A$41:$A$42,"&lt;="&amp;A161),IF(A161&lt;$B$7,$J$6,IF(A161&lt;=$D$7,$H$7+$G$7*B161+$G$7*SUMIFS('Dividend Yield'!$B$41:$B$42,'Dividend Yield'!$A$41:$A$42,"&gt;="&amp;$B$7,'Dividend Yield'!$A$41:$A$42,"&lt;="&amp;A161),IF(A161&lt;$B$8,$J$7,IF(A161&lt;=$D$8,$H$8+$G$8*B161+$G$8*SUMIFS('Dividend Yield'!$B$41:$B$42,'Dividend Yield'!$A$41:$A$42,"&gt;="&amp;$B$8,'Dividend Yield'!$A$41:$A$42,"&lt;="&amp;A161),IF(A161&lt;$B$9,$J$8,IF(A161&lt;=$D$9,$H$9+$G$9*B161+$G$9*SUMIFS('Dividend Yield'!$B$41:$B$42,'Dividend Yield'!$A$41:$A$42,"&gt;="&amp;$B$9,'Dividend Yield'!$A$41:$A$42,"&lt;="&amp;A161),IF(A161&lt;$B$10,$J$9,IF(A161&lt;=$D$10,$H$10+$G$10*B161+$G$10*SUMIFS('Dividend Yield'!$B$41:$B$42,'Dividend Yield'!$A$41:$A$42,"&gt;="&amp;$B$10,'Dividend Yield'!$A$41:$A$42,"&lt;="&amp;A161),IF(A161&lt;$B$11,$J$10,IF(A161&lt;=$D$11,$H$11+$G$11*B161+$G$11*SUMIFS('Dividend Yield'!$B$41:$B$42,'Dividend Yield'!$A$41:$A$42,"&gt;="&amp;$B$11,'Dividend Yield'!$A$41:$A$42,"&lt;="&amp;A161),$J$11))))))))))))))</x:f>
        <x:v>1237.3</x:v>
      </x:c>
      <x:c r="D161" s="24" t="n">
        <x:f>'Yearly Portfolio'!H139</x:f>
        <x:v>823.9599999999999</x:v>
      </x:c>
    </x:row>
    <x:row r="162">
      <x:c r="A162" s="21" t="n">
        <x:f>'Data Audit'!A109</x:f>
        <x:v>45978</x:v>
      </x:c>
      <x:c r="B162" s="22" t="n">
        <x:f>'Data Audit'!G109</x:f>
        <x:v>3.63</x:v>
      </x:c>
      <x:c r="C162" s="24" t="n">
        <x:f>IF(A162&lt;$B$5,1000,IF(A162&lt;=$D$5,$H$5+$G$5*B162+$G$5*SUMIFS('Dividend Yield'!$B$41:$B$42,'Dividend Yield'!$A$41:$A$42,"&gt;="&amp;$B$5,'Dividend Yield'!$A$41:$A$42,"&lt;="&amp;A162),IF(A162&lt;$B$6,$J$5,IF(A162&lt;=$D$6,$H$6+$G$6*B162+$G$6*SUMIFS('Dividend Yield'!$B$41:$B$42,'Dividend Yield'!$A$41:$A$42,"&gt;="&amp;$B$6,'Dividend Yield'!$A$41:$A$42,"&lt;="&amp;A162),IF(A162&lt;$B$7,$J$6,IF(A162&lt;=$D$7,$H$7+$G$7*B162+$G$7*SUMIFS('Dividend Yield'!$B$41:$B$42,'Dividend Yield'!$A$41:$A$42,"&gt;="&amp;$B$7,'Dividend Yield'!$A$41:$A$42,"&lt;="&amp;A162),IF(A162&lt;$B$8,$J$7,IF(A162&lt;=$D$8,$H$8+$G$8*B162+$G$8*SUMIFS('Dividend Yield'!$B$41:$B$42,'Dividend Yield'!$A$41:$A$42,"&gt;="&amp;$B$8,'Dividend Yield'!$A$41:$A$42,"&lt;="&amp;A162),IF(A162&lt;$B$9,$J$8,IF(A162&lt;=$D$9,$H$9+$G$9*B162+$G$9*SUMIFS('Dividend Yield'!$B$41:$B$42,'Dividend Yield'!$A$41:$A$42,"&gt;="&amp;$B$9,'Dividend Yield'!$A$41:$A$42,"&lt;="&amp;A162),IF(A162&lt;$B$10,$J$9,IF(A162&lt;=$D$10,$H$10+$G$10*B162+$G$10*SUMIFS('Dividend Yield'!$B$41:$B$42,'Dividend Yield'!$A$41:$A$42,"&gt;="&amp;$B$10,'Dividend Yield'!$A$41:$A$42,"&lt;="&amp;A162),IF(A162&lt;$B$11,$J$10,IF(A162&lt;=$D$11,$H$11+$G$11*B162+$G$11*SUMIFS('Dividend Yield'!$B$41:$B$42,'Dividend Yield'!$A$41:$A$42,"&gt;="&amp;$B$11,'Dividend Yield'!$A$41:$A$42,"&lt;="&amp;A162),$J$11))))))))))))))</x:f>
        <x:v>1237.3</x:v>
      </x:c>
      <x:c r="D162" s="24" t="n">
        <x:f>'Yearly Portfolio'!H140</x:f>
        <x:v>830.4399999999998</x:v>
      </x:c>
    </x:row>
    <x:row r="163">
      <x:c r="A163" s="21" t="n">
        <x:f>'Data Audit'!A110</x:f>
        <x:v>45979</x:v>
      </x:c>
      <x:c r="B163" s="22" t="n">
        <x:f>'Data Audit'!G110</x:f>
        <x:v>3.59</x:v>
      </x:c>
      <x:c r="C163" s="24" t="n">
        <x:f>IF(A163&lt;$B$5,1000,IF(A163&lt;=$D$5,$H$5+$G$5*B163+$G$5*SUMIFS('Dividend Yield'!$B$41:$B$42,'Dividend Yield'!$A$41:$A$42,"&gt;="&amp;$B$5,'Dividend Yield'!$A$41:$A$42,"&lt;="&amp;A163),IF(A163&lt;$B$6,$J$5,IF(A163&lt;=$D$6,$H$6+$G$6*B163+$G$6*SUMIFS('Dividend Yield'!$B$41:$B$42,'Dividend Yield'!$A$41:$A$42,"&gt;="&amp;$B$6,'Dividend Yield'!$A$41:$A$42,"&lt;="&amp;A163),IF(A163&lt;$B$7,$J$6,IF(A163&lt;=$D$7,$H$7+$G$7*B163+$G$7*SUMIFS('Dividend Yield'!$B$41:$B$42,'Dividend Yield'!$A$41:$A$42,"&gt;="&amp;$B$7,'Dividend Yield'!$A$41:$A$42,"&lt;="&amp;A163),IF(A163&lt;$B$8,$J$7,IF(A163&lt;=$D$8,$H$8+$G$8*B163+$G$8*SUMIFS('Dividend Yield'!$B$41:$B$42,'Dividend Yield'!$A$41:$A$42,"&gt;="&amp;$B$8,'Dividend Yield'!$A$41:$A$42,"&lt;="&amp;A163),IF(A163&lt;$B$9,$J$8,IF(A163&lt;=$D$9,$H$9+$G$9*B163+$G$9*SUMIFS('Dividend Yield'!$B$41:$B$42,'Dividend Yield'!$A$41:$A$42,"&gt;="&amp;$B$9,'Dividend Yield'!$A$41:$A$42,"&lt;="&amp;A163),IF(A163&lt;$B$10,$J$9,IF(A163&lt;=$D$10,$H$10+$G$10*B163+$G$10*SUMIFS('Dividend Yield'!$B$41:$B$42,'Dividend Yield'!$A$41:$A$42,"&gt;="&amp;$B$10,'Dividend Yield'!$A$41:$A$42,"&lt;="&amp;A163),IF(A163&lt;$B$11,$J$10,IF(A163&lt;=$D$11,$H$11+$G$11*B163+$G$11*SUMIFS('Dividend Yield'!$B$41:$B$42,'Dividend Yield'!$A$41:$A$42,"&gt;="&amp;$B$11,'Dividend Yield'!$A$41:$A$42,"&lt;="&amp;A163),$J$11))))))))))))))</x:f>
        <x:v>1237.3</x:v>
      </x:c>
      <x:c r="D163" s="24" t="n">
        <x:f>'Yearly Portfolio'!H141</x:f>
        <x:v>821.7999999999998</x:v>
      </x:c>
    </x:row>
    <x:row r="164">
      <x:c r="A164" s="21" t="n">
        <x:f>'Data Audit'!A111</x:f>
        <x:v>45980</x:v>
      </x:c>
      <x:c r="B164" s="22" t="n">
        <x:f>'Data Audit'!G111</x:f>
        <x:v>3.51</x:v>
      </x:c>
      <x:c r="C164" s="24" t="n">
        <x:f>IF(A164&lt;$B$5,1000,IF(A164&lt;=$D$5,$H$5+$G$5*B164+$G$5*SUMIFS('Dividend Yield'!$B$41:$B$42,'Dividend Yield'!$A$41:$A$42,"&gt;="&amp;$B$5,'Dividend Yield'!$A$41:$A$42,"&lt;="&amp;A164),IF(A164&lt;$B$6,$J$5,IF(A164&lt;=$D$6,$H$6+$G$6*B164+$G$6*SUMIFS('Dividend Yield'!$B$41:$B$42,'Dividend Yield'!$A$41:$A$42,"&gt;="&amp;$B$6,'Dividend Yield'!$A$41:$A$42,"&lt;="&amp;A164),IF(A164&lt;$B$7,$J$6,IF(A164&lt;=$D$7,$H$7+$G$7*B164+$G$7*SUMIFS('Dividend Yield'!$B$41:$B$42,'Dividend Yield'!$A$41:$A$42,"&gt;="&amp;$B$7,'Dividend Yield'!$A$41:$A$42,"&lt;="&amp;A164),IF(A164&lt;$B$8,$J$7,IF(A164&lt;=$D$8,$H$8+$G$8*B164+$G$8*SUMIFS('Dividend Yield'!$B$41:$B$42,'Dividend Yield'!$A$41:$A$42,"&gt;="&amp;$B$8,'Dividend Yield'!$A$41:$A$42,"&lt;="&amp;A164),IF(A164&lt;$B$9,$J$8,IF(A164&lt;=$D$9,$H$9+$G$9*B164+$G$9*SUMIFS('Dividend Yield'!$B$41:$B$42,'Dividend Yield'!$A$41:$A$42,"&gt;="&amp;$B$9,'Dividend Yield'!$A$41:$A$42,"&lt;="&amp;A164),IF(A164&lt;$B$10,$J$9,IF(A164&lt;=$D$10,$H$10+$G$10*B164+$G$10*SUMIFS('Dividend Yield'!$B$41:$B$42,'Dividend Yield'!$A$41:$A$42,"&gt;="&amp;$B$10,'Dividend Yield'!$A$41:$A$42,"&lt;="&amp;A164),IF(A164&lt;$B$11,$J$10,IF(A164&lt;=$D$11,$H$11+$G$11*B164+$G$11*SUMIFS('Dividend Yield'!$B$41:$B$42,'Dividend Yield'!$A$41:$A$42,"&gt;="&amp;$B$11,'Dividend Yield'!$A$41:$A$42,"&lt;="&amp;A164),$J$11))))))))))))))</x:f>
        <x:v>1237.3</x:v>
      </x:c>
      <x:c r="D164" s="24" t="n">
        <x:f>'Yearly Portfolio'!H142</x:f>
        <x:v>804.5199999999999</x:v>
      </x:c>
    </x:row>
    <x:row r="165">
      <x:c r="A165" s="21" t="n">
        <x:f>'Data Audit'!A112</x:f>
        <x:v>45981</x:v>
      </x:c>
      <x:c r="B165" s="22" t="n">
        <x:f>'Data Audit'!G112</x:f>
        <x:v>3.6</x:v>
      </x:c>
      <x:c r="C165" s="24" t="n">
        <x:f>IF(A165&lt;$B$5,1000,IF(A165&lt;=$D$5,$H$5+$G$5*B165+$G$5*SUMIFS('Dividend Yield'!$B$41:$B$42,'Dividend Yield'!$A$41:$A$42,"&gt;="&amp;$B$5,'Dividend Yield'!$A$41:$A$42,"&lt;="&amp;A165),IF(A165&lt;$B$6,$J$5,IF(A165&lt;=$D$6,$H$6+$G$6*B165+$G$6*SUMIFS('Dividend Yield'!$B$41:$B$42,'Dividend Yield'!$A$41:$A$42,"&gt;="&amp;$B$6,'Dividend Yield'!$A$41:$A$42,"&lt;="&amp;A165),IF(A165&lt;$B$7,$J$6,IF(A165&lt;=$D$7,$H$7+$G$7*B165+$G$7*SUMIFS('Dividend Yield'!$B$41:$B$42,'Dividend Yield'!$A$41:$A$42,"&gt;="&amp;$B$7,'Dividend Yield'!$A$41:$A$42,"&lt;="&amp;A165),IF(A165&lt;$B$8,$J$7,IF(A165&lt;=$D$8,$H$8+$G$8*B165+$G$8*SUMIFS('Dividend Yield'!$B$41:$B$42,'Dividend Yield'!$A$41:$A$42,"&gt;="&amp;$B$8,'Dividend Yield'!$A$41:$A$42,"&lt;="&amp;A165),IF(A165&lt;$B$9,$J$8,IF(A165&lt;=$D$9,$H$9+$G$9*B165+$G$9*SUMIFS('Dividend Yield'!$B$41:$B$42,'Dividend Yield'!$A$41:$A$42,"&gt;="&amp;$B$9,'Dividend Yield'!$A$41:$A$42,"&lt;="&amp;A165),IF(A165&lt;$B$10,$J$9,IF(A165&lt;=$D$10,$H$10+$G$10*B165+$G$10*SUMIFS('Dividend Yield'!$B$41:$B$42,'Dividend Yield'!$A$41:$A$42,"&gt;="&amp;$B$10,'Dividend Yield'!$A$41:$A$42,"&lt;="&amp;A165),IF(A165&lt;$B$11,$J$10,IF(A165&lt;=$D$11,$H$11+$G$11*B165+$G$11*SUMIFS('Dividend Yield'!$B$41:$B$42,'Dividend Yield'!$A$41:$A$42,"&gt;="&amp;$B$11,'Dividend Yield'!$A$41:$A$42,"&lt;="&amp;A165),$J$11))))))))))))))</x:f>
        <x:v>1237.3</x:v>
      </x:c>
      <x:c r="D165" s="24" t="n">
        <x:f>'Yearly Portfolio'!H143</x:f>
        <x:v>823.9599999999999</x:v>
      </x:c>
    </x:row>
    <x:row r="166">
      <x:c r="A166" s="21" t="n">
        <x:f>'Data Audit'!A113</x:f>
        <x:v>45982</x:v>
      </x:c>
      <x:c r="B166" s="22" t="n">
        <x:f>'Data Audit'!G113</x:f>
        <x:v>3.47</x:v>
      </x:c>
      <x:c r="C166" s="24" t="n">
        <x:f>IF(A166&lt;$B$5,1000,IF(A166&lt;=$D$5,$H$5+$G$5*B166+$G$5*SUMIFS('Dividend Yield'!$B$41:$B$42,'Dividend Yield'!$A$41:$A$42,"&gt;="&amp;$B$5,'Dividend Yield'!$A$41:$A$42,"&lt;="&amp;A166),IF(A166&lt;$B$6,$J$5,IF(A166&lt;=$D$6,$H$6+$G$6*B166+$G$6*SUMIFS('Dividend Yield'!$B$41:$B$42,'Dividend Yield'!$A$41:$A$42,"&gt;="&amp;$B$6,'Dividend Yield'!$A$41:$A$42,"&lt;="&amp;A166),IF(A166&lt;$B$7,$J$6,IF(A166&lt;=$D$7,$H$7+$G$7*B166+$G$7*SUMIFS('Dividend Yield'!$B$41:$B$42,'Dividend Yield'!$A$41:$A$42,"&gt;="&amp;$B$7,'Dividend Yield'!$A$41:$A$42,"&lt;="&amp;A166),IF(A166&lt;$B$8,$J$7,IF(A166&lt;=$D$8,$H$8+$G$8*B166+$G$8*SUMIFS('Dividend Yield'!$B$41:$B$42,'Dividend Yield'!$A$41:$A$42,"&gt;="&amp;$B$8,'Dividend Yield'!$A$41:$A$42,"&lt;="&amp;A166),IF(A166&lt;$B$9,$J$8,IF(A166&lt;=$D$9,$H$9+$G$9*B166+$G$9*SUMIFS('Dividend Yield'!$B$41:$B$42,'Dividend Yield'!$A$41:$A$42,"&gt;="&amp;$B$9,'Dividend Yield'!$A$41:$A$42,"&lt;="&amp;A166),IF(A166&lt;$B$10,$J$9,IF(A166&lt;=$D$10,$H$10+$G$10*B166+$G$10*SUMIFS('Dividend Yield'!$B$41:$B$42,'Dividend Yield'!$A$41:$A$42,"&gt;="&amp;$B$10,'Dividend Yield'!$A$41:$A$42,"&lt;="&amp;A166),IF(A166&lt;$B$11,$J$10,IF(A166&lt;=$D$11,$H$11+$G$11*B166+$G$11*SUMIFS('Dividend Yield'!$B$41:$B$42,'Dividend Yield'!$A$41:$A$42,"&gt;="&amp;$B$11,'Dividend Yield'!$A$41:$A$42,"&lt;="&amp;A166),$J$11))))))))))))))</x:f>
        <x:v>1237.3</x:v>
      </x:c>
      <x:c r="D166" s="24" t="n">
        <x:f>'Yearly Portfolio'!H144</x:f>
        <x:v>795.88</x:v>
      </x:c>
    </x:row>
    <x:row r="167">
      <x:c r="A167" s="21" t="n">
        <x:f>'Data Audit'!A114</x:f>
        <x:v>45985</x:v>
      </x:c>
      <x:c r="B167" s="22" t="n">
        <x:f>'Data Audit'!G114</x:f>
        <x:v>3.51</x:v>
      </x:c>
      <x:c r="C167" s="24" t="n">
        <x:f>IF(A167&lt;$B$5,1000,IF(A167&lt;=$D$5,$H$5+$G$5*B167+$G$5*SUMIFS('Dividend Yield'!$B$41:$B$42,'Dividend Yield'!$A$41:$A$42,"&gt;="&amp;$B$5,'Dividend Yield'!$A$41:$A$42,"&lt;="&amp;A167),IF(A167&lt;$B$6,$J$5,IF(A167&lt;=$D$6,$H$6+$G$6*B167+$G$6*SUMIFS('Dividend Yield'!$B$41:$B$42,'Dividend Yield'!$A$41:$A$42,"&gt;="&amp;$B$6,'Dividend Yield'!$A$41:$A$42,"&lt;="&amp;A167),IF(A167&lt;$B$7,$J$6,IF(A167&lt;=$D$7,$H$7+$G$7*B167+$G$7*SUMIFS('Dividend Yield'!$B$41:$B$42,'Dividend Yield'!$A$41:$A$42,"&gt;="&amp;$B$7,'Dividend Yield'!$A$41:$A$42,"&lt;="&amp;A167),IF(A167&lt;$B$8,$J$7,IF(A167&lt;=$D$8,$H$8+$G$8*B167+$G$8*SUMIFS('Dividend Yield'!$B$41:$B$42,'Dividend Yield'!$A$41:$A$42,"&gt;="&amp;$B$8,'Dividend Yield'!$A$41:$A$42,"&lt;="&amp;A167),IF(A167&lt;$B$9,$J$8,IF(A167&lt;=$D$9,$H$9+$G$9*B167+$G$9*SUMIFS('Dividend Yield'!$B$41:$B$42,'Dividend Yield'!$A$41:$A$42,"&gt;="&amp;$B$9,'Dividend Yield'!$A$41:$A$42,"&lt;="&amp;A167),IF(A167&lt;$B$10,$J$9,IF(A167&lt;=$D$10,$H$10+$G$10*B167+$G$10*SUMIFS('Dividend Yield'!$B$41:$B$42,'Dividend Yield'!$A$41:$A$42,"&gt;="&amp;$B$10,'Dividend Yield'!$A$41:$A$42,"&lt;="&amp;A167),IF(A167&lt;$B$11,$J$10,IF(A167&lt;=$D$11,$H$11+$G$11*B167+$G$11*SUMIFS('Dividend Yield'!$B$41:$B$42,'Dividend Yield'!$A$41:$A$42,"&gt;="&amp;$B$11,'Dividend Yield'!$A$41:$A$42,"&lt;="&amp;A167),$J$11))))))))))))))</x:f>
        <x:v>1237.3</x:v>
      </x:c>
      <x:c r="D167" s="24" t="n">
        <x:f>'Yearly Portfolio'!H145</x:f>
        <x:v>804.5199999999999</x:v>
      </x:c>
    </x:row>
    <x:row r="168">
      <x:c r="A168" s="21" t="n">
        <x:f>'Data Audit'!A115</x:f>
        <x:v>45986</x:v>
      </x:c>
      <x:c r="B168" s="22" t="n">
        <x:f>'Data Audit'!G115</x:f>
        <x:v>3.47</x:v>
      </x:c>
      <x:c r="C168" s="24" t="n">
        <x:f>IF(A168&lt;$B$5,1000,IF(A168&lt;=$D$5,$H$5+$G$5*B168+$G$5*SUMIFS('Dividend Yield'!$B$41:$B$42,'Dividend Yield'!$A$41:$A$42,"&gt;="&amp;$B$5,'Dividend Yield'!$A$41:$A$42,"&lt;="&amp;A168),IF(A168&lt;$B$6,$J$5,IF(A168&lt;=$D$6,$H$6+$G$6*B168+$G$6*SUMIFS('Dividend Yield'!$B$41:$B$42,'Dividend Yield'!$A$41:$A$42,"&gt;="&amp;$B$6,'Dividend Yield'!$A$41:$A$42,"&lt;="&amp;A168),IF(A168&lt;$B$7,$J$6,IF(A168&lt;=$D$7,$H$7+$G$7*B168+$G$7*SUMIFS('Dividend Yield'!$B$41:$B$42,'Dividend Yield'!$A$41:$A$42,"&gt;="&amp;$B$7,'Dividend Yield'!$A$41:$A$42,"&lt;="&amp;A168),IF(A168&lt;$B$8,$J$7,IF(A168&lt;=$D$8,$H$8+$G$8*B168+$G$8*SUMIFS('Dividend Yield'!$B$41:$B$42,'Dividend Yield'!$A$41:$A$42,"&gt;="&amp;$B$8,'Dividend Yield'!$A$41:$A$42,"&lt;="&amp;A168),IF(A168&lt;$B$9,$J$8,IF(A168&lt;=$D$9,$H$9+$G$9*B168+$G$9*SUMIFS('Dividend Yield'!$B$41:$B$42,'Dividend Yield'!$A$41:$A$42,"&gt;="&amp;$B$9,'Dividend Yield'!$A$41:$A$42,"&lt;="&amp;A168),IF(A168&lt;$B$10,$J$9,IF(A168&lt;=$D$10,$H$10+$G$10*B168+$G$10*SUMIFS('Dividend Yield'!$B$41:$B$42,'Dividend Yield'!$A$41:$A$42,"&gt;="&amp;$B$10,'Dividend Yield'!$A$41:$A$42,"&lt;="&amp;A168),IF(A168&lt;$B$11,$J$10,IF(A168&lt;=$D$11,$H$11+$G$11*B168+$G$11*SUMIFS('Dividend Yield'!$B$41:$B$42,'Dividend Yield'!$A$41:$A$42,"&gt;="&amp;$B$11,'Dividend Yield'!$A$41:$A$42,"&lt;="&amp;A168),$J$11))))))))))))))</x:f>
        <x:v>1237.3</x:v>
      </x:c>
      <x:c r="D168" s="24" t="n">
        <x:f>'Yearly Portfolio'!H146</x:f>
        <x:v>795.88</x:v>
      </x:c>
    </x:row>
    <x:row r="169">
      <x:c r="A169" s="21" t="n">
        <x:f>'Data Audit'!A116</x:f>
        <x:v>45987</x:v>
      </x:c>
      <x:c r="B169" s="22" t="n">
        <x:f>'Data Audit'!G116</x:f>
        <x:v>3.48</x:v>
      </x:c>
      <x:c r="C169" s="24" t="n">
        <x:f>IF(A169&lt;$B$5,1000,IF(A169&lt;=$D$5,$H$5+$G$5*B169+$G$5*SUMIFS('Dividend Yield'!$B$41:$B$42,'Dividend Yield'!$A$41:$A$42,"&gt;="&amp;$B$5,'Dividend Yield'!$A$41:$A$42,"&lt;="&amp;A169),IF(A169&lt;$B$6,$J$5,IF(A169&lt;=$D$6,$H$6+$G$6*B169+$G$6*SUMIFS('Dividend Yield'!$B$41:$B$42,'Dividend Yield'!$A$41:$A$42,"&gt;="&amp;$B$6,'Dividend Yield'!$A$41:$A$42,"&lt;="&amp;A169),IF(A169&lt;$B$7,$J$6,IF(A169&lt;=$D$7,$H$7+$G$7*B169+$G$7*SUMIFS('Dividend Yield'!$B$41:$B$42,'Dividend Yield'!$A$41:$A$42,"&gt;="&amp;$B$7,'Dividend Yield'!$A$41:$A$42,"&lt;="&amp;A169),IF(A169&lt;$B$8,$J$7,IF(A169&lt;=$D$8,$H$8+$G$8*B169+$G$8*SUMIFS('Dividend Yield'!$B$41:$B$42,'Dividend Yield'!$A$41:$A$42,"&gt;="&amp;$B$8,'Dividend Yield'!$A$41:$A$42,"&lt;="&amp;A169),IF(A169&lt;$B$9,$J$8,IF(A169&lt;=$D$9,$H$9+$G$9*B169+$G$9*SUMIFS('Dividend Yield'!$B$41:$B$42,'Dividend Yield'!$A$41:$A$42,"&gt;="&amp;$B$9,'Dividend Yield'!$A$41:$A$42,"&lt;="&amp;A169),IF(A169&lt;$B$10,$J$9,IF(A169&lt;=$D$10,$H$10+$G$10*B169+$G$10*SUMIFS('Dividend Yield'!$B$41:$B$42,'Dividend Yield'!$A$41:$A$42,"&gt;="&amp;$B$10,'Dividend Yield'!$A$41:$A$42,"&lt;="&amp;A169),IF(A169&lt;$B$11,$J$10,IF(A169&lt;=$D$11,$H$11+$G$11*B169+$G$11*SUMIFS('Dividend Yield'!$B$41:$B$42,'Dividend Yield'!$A$41:$A$42,"&gt;="&amp;$B$11,'Dividend Yield'!$A$41:$A$42,"&lt;="&amp;A169),$J$11))))))))))))))</x:f>
        <x:v>1237.3</x:v>
      </x:c>
      <x:c r="D169" s="24" t="n">
        <x:f>'Yearly Portfolio'!H147</x:f>
        <x:v>798.0399999999998</x:v>
      </x:c>
    </x:row>
    <x:row r="170">
      <x:c r="A170" s="21" t="n">
        <x:f>'Data Audit'!A117</x:f>
        <x:v>45988</x:v>
      </x:c>
      <x:c r="B170" s="22" t="n">
        <x:f>'Data Audit'!G117</x:f>
        <x:v>3.48</x:v>
      </x:c>
      <x:c r="C170" s="24" t="n">
        <x:f>IF(A170&lt;$B$5,1000,IF(A170&lt;=$D$5,$H$5+$G$5*B170+$G$5*SUMIFS('Dividend Yield'!$B$41:$B$42,'Dividend Yield'!$A$41:$A$42,"&gt;="&amp;$B$5,'Dividend Yield'!$A$41:$A$42,"&lt;="&amp;A170),IF(A170&lt;$B$6,$J$5,IF(A170&lt;=$D$6,$H$6+$G$6*B170+$G$6*SUMIFS('Dividend Yield'!$B$41:$B$42,'Dividend Yield'!$A$41:$A$42,"&gt;="&amp;$B$6,'Dividend Yield'!$A$41:$A$42,"&lt;="&amp;A170),IF(A170&lt;$B$7,$J$6,IF(A170&lt;=$D$7,$H$7+$G$7*B170+$G$7*SUMIFS('Dividend Yield'!$B$41:$B$42,'Dividend Yield'!$A$41:$A$42,"&gt;="&amp;$B$7,'Dividend Yield'!$A$41:$A$42,"&lt;="&amp;A170),IF(A170&lt;$B$8,$J$7,IF(A170&lt;=$D$8,$H$8+$G$8*B170+$G$8*SUMIFS('Dividend Yield'!$B$41:$B$42,'Dividend Yield'!$A$41:$A$42,"&gt;="&amp;$B$8,'Dividend Yield'!$A$41:$A$42,"&lt;="&amp;A170),IF(A170&lt;$B$9,$J$8,IF(A170&lt;=$D$9,$H$9+$G$9*B170+$G$9*SUMIFS('Dividend Yield'!$B$41:$B$42,'Dividend Yield'!$A$41:$A$42,"&gt;="&amp;$B$9,'Dividend Yield'!$A$41:$A$42,"&lt;="&amp;A170),IF(A170&lt;$B$10,$J$9,IF(A170&lt;=$D$10,$H$10+$G$10*B170+$G$10*SUMIFS('Dividend Yield'!$B$41:$B$42,'Dividend Yield'!$A$41:$A$42,"&gt;="&amp;$B$10,'Dividend Yield'!$A$41:$A$42,"&lt;="&amp;A170),IF(A170&lt;$B$11,$J$10,IF(A170&lt;=$D$11,$H$11+$G$11*B170+$G$11*SUMIFS('Dividend Yield'!$B$41:$B$42,'Dividend Yield'!$A$41:$A$42,"&gt;="&amp;$B$11,'Dividend Yield'!$A$41:$A$42,"&lt;="&amp;A170),$J$11))))))))))))))</x:f>
        <x:v>1237.3</x:v>
      </x:c>
      <x:c r="D170" s="24" t="n">
        <x:f>'Yearly Portfolio'!H148</x:f>
        <x:v>798.0399999999998</x:v>
      </x:c>
    </x:row>
    <x:row r="171">
      <x:c r="A171" s="21" t="n">
        <x:f>'Data Audit'!A118</x:f>
        <x:v>45989</x:v>
      </x:c>
      <x:c r="B171" s="22" t="n">
        <x:f>'Data Audit'!G118</x:f>
        <x:v>3.52</x:v>
      </x:c>
      <x:c r="C171" s="24" t="n">
        <x:f>IF(A171&lt;$B$5,1000,IF(A171&lt;=$D$5,$H$5+$G$5*B171+$G$5*SUMIFS('Dividend Yield'!$B$41:$B$42,'Dividend Yield'!$A$41:$A$42,"&gt;="&amp;$B$5,'Dividend Yield'!$A$41:$A$42,"&lt;="&amp;A171),IF(A171&lt;$B$6,$J$5,IF(A171&lt;=$D$6,$H$6+$G$6*B171+$G$6*SUMIFS('Dividend Yield'!$B$41:$B$42,'Dividend Yield'!$A$41:$A$42,"&gt;="&amp;$B$6,'Dividend Yield'!$A$41:$A$42,"&lt;="&amp;A171),IF(A171&lt;$B$7,$J$6,IF(A171&lt;=$D$7,$H$7+$G$7*B171+$G$7*SUMIFS('Dividend Yield'!$B$41:$B$42,'Dividend Yield'!$A$41:$A$42,"&gt;="&amp;$B$7,'Dividend Yield'!$A$41:$A$42,"&lt;="&amp;A171),IF(A171&lt;$B$8,$J$7,IF(A171&lt;=$D$8,$H$8+$G$8*B171+$G$8*SUMIFS('Dividend Yield'!$B$41:$B$42,'Dividend Yield'!$A$41:$A$42,"&gt;="&amp;$B$8,'Dividend Yield'!$A$41:$A$42,"&lt;="&amp;A171),IF(A171&lt;$B$9,$J$8,IF(A171&lt;=$D$9,$H$9+$G$9*B171+$G$9*SUMIFS('Dividend Yield'!$B$41:$B$42,'Dividend Yield'!$A$41:$A$42,"&gt;="&amp;$B$9,'Dividend Yield'!$A$41:$A$42,"&lt;="&amp;A171),IF(A171&lt;$B$10,$J$9,IF(A171&lt;=$D$10,$H$10+$G$10*B171+$G$10*SUMIFS('Dividend Yield'!$B$41:$B$42,'Dividend Yield'!$A$41:$A$42,"&gt;="&amp;$B$10,'Dividend Yield'!$A$41:$A$42,"&lt;="&amp;A171),IF(A171&lt;$B$11,$J$10,IF(A171&lt;=$D$11,$H$11+$G$11*B171+$G$11*SUMIFS('Dividend Yield'!$B$41:$B$42,'Dividend Yield'!$A$41:$A$42,"&gt;="&amp;$B$11,'Dividend Yield'!$A$41:$A$42,"&lt;="&amp;A171),$J$11))))))))))))))</x:f>
        <x:v>1237.3</x:v>
      </x:c>
      <x:c r="D171" s="24" t="n">
        <x:f>'Yearly Portfolio'!H149</x:f>
        <x:v>806.68</x:v>
      </x:c>
    </x:row>
    <x:row r="172">
      <x:c r="A172" s="21" t="n">
        <x:f>'Data Audit'!A119</x:f>
        <x:v>45992</x:v>
      </x:c>
      <x:c r="B172" s="22" t="n">
        <x:f>'Data Audit'!G119</x:f>
        <x:v>3.57</x:v>
      </x:c>
      <x:c r="C172" s="24" t="n">
        <x:f>IF(A172&lt;$B$5,1000,IF(A172&lt;=$D$5,$H$5+$G$5*B172+$G$5*SUMIFS('Dividend Yield'!$B$41:$B$42,'Dividend Yield'!$A$41:$A$42,"&gt;="&amp;$B$5,'Dividend Yield'!$A$41:$A$42,"&lt;="&amp;A172),IF(A172&lt;$B$6,$J$5,IF(A172&lt;=$D$6,$H$6+$G$6*B172+$G$6*SUMIFS('Dividend Yield'!$B$41:$B$42,'Dividend Yield'!$A$41:$A$42,"&gt;="&amp;$B$6,'Dividend Yield'!$A$41:$A$42,"&lt;="&amp;A172),IF(A172&lt;$B$7,$J$6,IF(A172&lt;=$D$7,$H$7+$G$7*B172+$G$7*SUMIFS('Dividend Yield'!$B$41:$B$42,'Dividend Yield'!$A$41:$A$42,"&gt;="&amp;$B$7,'Dividend Yield'!$A$41:$A$42,"&lt;="&amp;A172),IF(A172&lt;$B$8,$J$7,IF(A172&lt;=$D$8,$H$8+$G$8*B172+$G$8*SUMIFS('Dividend Yield'!$B$41:$B$42,'Dividend Yield'!$A$41:$A$42,"&gt;="&amp;$B$8,'Dividend Yield'!$A$41:$A$42,"&lt;="&amp;A172),IF(A172&lt;$B$9,$J$8,IF(A172&lt;=$D$9,$H$9+$G$9*B172+$G$9*SUMIFS('Dividend Yield'!$B$41:$B$42,'Dividend Yield'!$A$41:$A$42,"&gt;="&amp;$B$9,'Dividend Yield'!$A$41:$A$42,"&lt;="&amp;A172),IF(A172&lt;$B$10,$J$9,IF(A172&lt;=$D$10,$H$10+$G$10*B172+$G$10*SUMIFS('Dividend Yield'!$B$41:$B$42,'Dividend Yield'!$A$41:$A$42,"&gt;="&amp;$B$10,'Dividend Yield'!$A$41:$A$42,"&lt;="&amp;A172),IF(A172&lt;$B$11,$J$10,IF(A172&lt;=$D$11,$H$11+$G$11*B172+$G$11*SUMIFS('Dividend Yield'!$B$41:$B$42,'Dividend Yield'!$A$41:$A$42,"&gt;="&amp;$B$11,'Dividend Yield'!$A$41:$A$42,"&lt;="&amp;A172),$J$11))))))))))))))</x:f>
        <x:v>1237.3</x:v>
      </x:c>
      <x:c r="D172" s="24" t="n">
        <x:f>'Yearly Portfolio'!H150</x:f>
        <x:v>817.4799999999999</x:v>
      </x:c>
    </x:row>
    <x:row r="173">
      <x:c r="A173" s="21" t="n">
        <x:f>'Data Audit'!A120</x:f>
        <x:v>45993</x:v>
      </x:c>
      <x:c r="B173" s="22" t="n">
        <x:f>'Data Audit'!G120</x:f>
        <x:v>3.58</x:v>
      </x:c>
      <x:c r="C173" s="24" t="n">
        <x:f>IF(A173&lt;$B$5,1000,IF(A173&lt;=$D$5,$H$5+$G$5*B173+$G$5*SUMIFS('Dividend Yield'!$B$41:$B$42,'Dividend Yield'!$A$41:$A$42,"&gt;="&amp;$B$5,'Dividend Yield'!$A$41:$A$42,"&lt;="&amp;A173),IF(A173&lt;$B$6,$J$5,IF(A173&lt;=$D$6,$H$6+$G$6*B173+$G$6*SUMIFS('Dividend Yield'!$B$41:$B$42,'Dividend Yield'!$A$41:$A$42,"&gt;="&amp;$B$6,'Dividend Yield'!$A$41:$A$42,"&lt;="&amp;A173),IF(A173&lt;$B$7,$J$6,IF(A173&lt;=$D$7,$H$7+$G$7*B173+$G$7*SUMIFS('Dividend Yield'!$B$41:$B$42,'Dividend Yield'!$A$41:$A$42,"&gt;="&amp;$B$7,'Dividend Yield'!$A$41:$A$42,"&lt;="&amp;A173),IF(A173&lt;$B$8,$J$7,IF(A173&lt;=$D$8,$H$8+$G$8*B173+$G$8*SUMIFS('Dividend Yield'!$B$41:$B$42,'Dividend Yield'!$A$41:$A$42,"&gt;="&amp;$B$8,'Dividend Yield'!$A$41:$A$42,"&lt;="&amp;A173),IF(A173&lt;$B$9,$J$8,IF(A173&lt;=$D$9,$H$9+$G$9*B173+$G$9*SUMIFS('Dividend Yield'!$B$41:$B$42,'Dividend Yield'!$A$41:$A$42,"&gt;="&amp;$B$9,'Dividend Yield'!$A$41:$A$42,"&lt;="&amp;A173),IF(A173&lt;$B$10,$J$9,IF(A173&lt;=$D$10,$H$10+$G$10*B173+$G$10*SUMIFS('Dividend Yield'!$B$41:$B$42,'Dividend Yield'!$A$41:$A$42,"&gt;="&amp;$B$10,'Dividend Yield'!$A$41:$A$42,"&lt;="&amp;A173),IF(A173&lt;$B$11,$J$10,IF(A173&lt;=$D$11,$H$11+$G$11*B173+$G$11*SUMIFS('Dividend Yield'!$B$41:$B$42,'Dividend Yield'!$A$41:$A$42,"&gt;="&amp;$B$11,'Dividend Yield'!$A$41:$A$42,"&lt;="&amp;A173),$J$11))))))))))))))</x:f>
        <x:v>1237.3</x:v>
      </x:c>
      <x:c r="D173" s="24" t="n">
        <x:f>'Yearly Portfolio'!H151</x:f>
        <x:v>819.6399999999999</x:v>
      </x:c>
    </x:row>
    <x:row r="174">
      <x:c r="A174" s="21" t="n">
        <x:f>'Data Audit'!A121</x:f>
        <x:v>45994</x:v>
      </x:c>
      <x:c r="B174" s="22" t="n">
        <x:f>'Data Audit'!G121</x:f>
        <x:v>3.49</x:v>
      </x:c>
      <x:c r="C174" s="24" t="n">
        <x:f>IF(A174&lt;$B$5,1000,IF(A174&lt;=$D$5,$H$5+$G$5*B174+$G$5*SUMIFS('Dividend Yield'!$B$41:$B$42,'Dividend Yield'!$A$41:$A$42,"&gt;="&amp;$B$5,'Dividend Yield'!$A$41:$A$42,"&lt;="&amp;A174),IF(A174&lt;$B$6,$J$5,IF(A174&lt;=$D$6,$H$6+$G$6*B174+$G$6*SUMIFS('Dividend Yield'!$B$41:$B$42,'Dividend Yield'!$A$41:$A$42,"&gt;="&amp;$B$6,'Dividend Yield'!$A$41:$A$42,"&lt;="&amp;A174),IF(A174&lt;$B$7,$J$6,IF(A174&lt;=$D$7,$H$7+$G$7*B174+$G$7*SUMIFS('Dividend Yield'!$B$41:$B$42,'Dividend Yield'!$A$41:$A$42,"&gt;="&amp;$B$7,'Dividend Yield'!$A$41:$A$42,"&lt;="&amp;A174),IF(A174&lt;$B$8,$J$7,IF(A174&lt;=$D$8,$H$8+$G$8*B174+$G$8*SUMIFS('Dividend Yield'!$B$41:$B$42,'Dividend Yield'!$A$41:$A$42,"&gt;="&amp;$B$8,'Dividend Yield'!$A$41:$A$42,"&lt;="&amp;A174),IF(A174&lt;$B$9,$J$8,IF(A174&lt;=$D$9,$H$9+$G$9*B174+$G$9*SUMIFS('Dividend Yield'!$B$41:$B$42,'Dividend Yield'!$A$41:$A$42,"&gt;="&amp;$B$9,'Dividend Yield'!$A$41:$A$42,"&lt;="&amp;A174),IF(A174&lt;$B$10,$J$9,IF(A174&lt;=$D$10,$H$10+$G$10*B174+$G$10*SUMIFS('Dividend Yield'!$B$41:$B$42,'Dividend Yield'!$A$41:$A$42,"&gt;="&amp;$B$10,'Dividend Yield'!$A$41:$A$42,"&lt;="&amp;A174),IF(A174&lt;$B$11,$J$10,IF(A174&lt;=$D$11,$H$11+$G$11*B174+$G$11*SUMIFS('Dividend Yield'!$B$41:$B$42,'Dividend Yield'!$A$41:$A$42,"&gt;="&amp;$B$11,'Dividend Yield'!$A$41:$A$42,"&lt;="&amp;A174),$J$11))))))))))))))</x:f>
        <x:v>1237.3</x:v>
      </x:c>
      <x:c r="D174" s="24" t="n">
        <x:f>'Yearly Portfolio'!H152</x:f>
        <x:v>800.1999999999999</x:v>
      </x:c>
    </x:row>
    <x:row r="175">
      <x:c r="A175" s="21" t="n">
        <x:f>'Data Audit'!A122</x:f>
        <x:v>45995</x:v>
      </x:c>
      <x:c r="B175" s="22" t="n">
        <x:f>'Data Audit'!G122</x:f>
        <x:v>3.46</x:v>
      </x:c>
      <x:c r="C175" s="24" t="n">
        <x:f>IF(A175&lt;$B$5,1000,IF(A175&lt;=$D$5,$H$5+$G$5*B175+$G$5*SUMIFS('Dividend Yield'!$B$41:$B$42,'Dividend Yield'!$A$41:$A$42,"&gt;="&amp;$B$5,'Dividend Yield'!$A$41:$A$42,"&lt;="&amp;A175),IF(A175&lt;$B$6,$J$5,IF(A175&lt;=$D$6,$H$6+$G$6*B175+$G$6*SUMIFS('Dividend Yield'!$B$41:$B$42,'Dividend Yield'!$A$41:$A$42,"&gt;="&amp;$B$6,'Dividend Yield'!$A$41:$A$42,"&lt;="&amp;A175),IF(A175&lt;$B$7,$J$6,IF(A175&lt;=$D$7,$H$7+$G$7*B175+$G$7*SUMIFS('Dividend Yield'!$B$41:$B$42,'Dividend Yield'!$A$41:$A$42,"&gt;="&amp;$B$7,'Dividend Yield'!$A$41:$A$42,"&lt;="&amp;A175),IF(A175&lt;$B$8,$J$7,IF(A175&lt;=$D$8,$H$8+$G$8*B175+$G$8*SUMIFS('Dividend Yield'!$B$41:$B$42,'Dividend Yield'!$A$41:$A$42,"&gt;="&amp;$B$8,'Dividend Yield'!$A$41:$A$42,"&lt;="&amp;A175),IF(A175&lt;$B$9,$J$8,IF(A175&lt;=$D$9,$H$9+$G$9*B175+$G$9*SUMIFS('Dividend Yield'!$B$41:$B$42,'Dividend Yield'!$A$41:$A$42,"&gt;="&amp;$B$9,'Dividend Yield'!$A$41:$A$42,"&lt;="&amp;A175),IF(A175&lt;$B$10,$J$9,IF(A175&lt;=$D$10,$H$10+$G$10*B175+$G$10*SUMIFS('Dividend Yield'!$B$41:$B$42,'Dividend Yield'!$A$41:$A$42,"&gt;="&amp;$B$10,'Dividend Yield'!$A$41:$A$42,"&lt;="&amp;A175),IF(A175&lt;$B$11,$J$10,IF(A175&lt;=$D$11,$H$11+$G$11*B175+$G$11*SUMIFS('Dividend Yield'!$B$41:$B$42,'Dividend Yield'!$A$41:$A$42,"&gt;="&amp;$B$11,'Dividend Yield'!$A$41:$A$42,"&lt;="&amp;A175),$J$11))))))))))))))</x:f>
        <x:v>1237.3</x:v>
      </x:c>
      <x:c r="D175" s="24" t="n">
        <x:f>'Yearly Portfolio'!H153</x:f>
        <x:v>793.7199999999999</x:v>
      </x:c>
    </x:row>
    <x:row r="176">
      <x:c r="A176" s="21" t="n">
        <x:f>'Data Audit'!A123</x:f>
        <x:v>45996</x:v>
      </x:c>
      <x:c r="B176" s="22" t="n">
        <x:f>'Data Audit'!G123</x:f>
        <x:v>3.47</x:v>
      </x:c>
      <x:c r="C176" s="24" t="n">
        <x:f>IF(A176&lt;$B$5,1000,IF(A176&lt;=$D$5,$H$5+$G$5*B176+$G$5*SUMIFS('Dividend Yield'!$B$41:$B$42,'Dividend Yield'!$A$41:$A$42,"&gt;="&amp;$B$5,'Dividend Yield'!$A$41:$A$42,"&lt;="&amp;A176),IF(A176&lt;$B$6,$J$5,IF(A176&lt;=$D$6,$H$6+$G$6*B176+$G$6*SUMIFS('Dividend Yield'!$B$41:$B$42,'Dividend Yield'!$A$41:$A$42,"&gt;="&amp;$B$6,'Dividend Yield'!$A$41:$A$42,"&lt;="&amp;A176),IF(A176&lt;$B$7,$J$6,IF(A176&lt;=$D$7,$H$7+$G$7*B176+$G$7*SUMIFS('Dividend Yield'!$B$41:$B$42,'Dividend Yield'!$A$41:$A$42,"&gt;="&amp;$B$7,'Dividend Yield'!$A$41:$A$42,"&lt;="&amp;A176),IF(A176&lt;$B$8,$J$7,IF(A176&lt;=$D$8,$H$8+$G$8*B176+$G$8*SUMIFS('Dividend Yield'!$B$41:$B$42,'Dividend Yield'!$A$41:$A$42,"&gt;="&amp;$B$8,'Dividend Yield'!$A$41:$A$42,"&lt;="&amp;A176),IF(A176&lt;$B$9,$J$8,IF(A176&lt;=$D$9,$H$9+$G$9*B176+$G$9*SUMIFS('Dividend Yield'!$B$41:$B$42,'Dividend Yield'!$A$41:$A$42,"&gt;="&amp;$B$9,'Dividend Yield'!$A$41:$A$42,"&lt;="&amp;A176),IF(A176&lt;$B$10,$J$9,IF(A176&lt;=$D$10,$H$10+$G$10*B176+$G$10*SUMIFS('Dividend Yield'!$B$41:$B$42,'Dividend Yield'!$A$41:$A$42,"&gt;="&amp;$B$10,'Dividend Yield'!$A$41:$A$42,"&lt;="&amp;A176),IF(A176&lt;$B$11,$J$10,IF(A176&lt;=$D$11,$H$11+$G$11*B176+$G$11*SUMIFS('Dividend Yield'!$B$41:$B$42,'Dividend Yield'!$A$41:$A$42,"&gt;="&amp;$B$11,'Dividend Yield'!$A$41:$A$42,"&lt;="&amp;A176),$J$11))))))))))))))</x:f>
        <x:v>1237.3</x:v>
      </x:c>
      <x:c r="D176" s="24" t="n">
        <x:f>'Yearly Portfolio'!H154</x:f>
        <x:v>795.88</x:v>
      </x:c>
    </x:row>
    <x:row r="177">
      <x:c r="A177" s="21" t="n">
        <x:f>'Data Audit'!A124</x:f>
        <x:v>45999</x:v>
      </x:c>
      <x:c r="B177" s="22" t="n">
        <x:f>'Data Audit'!G124</x:f>
        <x:v>3.51</x:v>
      </x:c>
      <x:c r="C177" s="24" t="n">
        <x:f>IF(A177&lt;$B$5,1000,IF(A177&lt;=$D$5,$H$5+$G$5*B177+$G$5*SUMIFS('Dividend Yield'!$B$41:$B$42,'Dividend Yield'!$A$41:$A$42,"&gt;="&amp;$B$5,'Dividend Yield'!$A$41:$A$42,"&lt;="&amp;A177),IF(A177&lt;$B$6,$J$5,IF(A177&lt;=$D$6,$H$6+$G$6*B177+$G$6*SUMIFS('Dividend Yield'!$B$41:$B$42,'Dividend Yield'!$A$41:$A$42,"&gt;="&amp;$B$6,'Dividend Yield'!$A$41:$A$42,"&lt;="&amp;A177),IF(A177&lt;$B$7,$J$6,IF(A177&lt;=$D$7,$H$7+$G$7*B177+$G$7*SUMIFS('Dividend Yield'!$B$41:$B$42,'Dividend Yield'!$A$41:$A$42,"&gt;="&amp;$B$7,'Dividend Yield'!$A$41:$A$42,"&lt;="&amp;A177),IF(A177&lt;$B$8,$J$7,IF(A177&lt;=$D$8,$H$8+$G$8*B177+$G$8*SUMIFS('Dividend Yield'!$B$41:$B$42,'Dividend Yield'!$A$41:$A$42,"&gt;="&amp;$B$8,'Dividend Yield'!$A$41:$A$42,"&lt;="&amp;A177),IF(A177&lt;$B$9,$J$8,IF(A177&lt;=$D$9,$H$9+$G$9*B177+$G$9*SUMIFS('Dividend Yield'!$B$41:$B$42,'Dividend Yield'!$A$41:$A$42,"&gt;="&amp;$B$9,'Dividend Yield'!$A$41:$A$42,"&lt;="&amp;A177),IF(A177&lt;$B$10,$J$9,IF(A177&lt;=$D$10,$H$10+$G$10*B177+$G$10*SUMIFS('Dividend Yield'!$B$41:$B$42,'Dividend Yield'!$A$41:$A$42,"&gt;="&amp;$B$10,'Dividend Yield'!$A$41:$A$42,"&lt;="&amp;A177),IF(A177&lt;$B$11,$J$10,IF(A177&lt;=$D$11,$H$11+$G$11*B177+$G$11*SUMIFS('Dividend Yield'!$B$41:$B$42,'Dividend Yield'!$A$41:$A$42,"&gt;="&amp;$B$11,'Dividend Yield'!$A$41:$A$42,"&lt;="&amp;A177),$J$11))))))))))))))</x:f>
        <x:v>1237.3</x:v>
      </x:c>
      <x:c r="D177" s="24" t="n">
        <x:f>'Yearly Portfolio'!H155</x:f>
        <x:v>804.5199999999999</x:v>
      </x:c>
    </x:row>
    <x:row r="178">
      <x:c r="A178" s="21" t="n">
        <x:f>'Data Audit'!A125</x:f>
        <x:v>46000</x:v>
      </x:c>
      <x:c r="B178" s="22" t="n">
        <x:f>'Data Audit'!G125</x:f>
        <x:v>3.46</x:v>
      </x:c>
      <x:c r="C178" s="24" t="n">
        <x:f>IF(A178&lt;$B$5,1000,IF(A178&lt;=$D$5,$H$5+$G$5*B178+$G$5*SUMIFS('Dividend Yield'!$B$41:$B$42,'Dividend Yield'!$A$41:$A$42,"&gt;="&amp;$B$5,'Dividend Yield'!$A$41:$A$42,"&lt;="&amp;A178),IF(A178&lt;$B$6,$J$5,IF(A178&lt;=$D$6,$H$6+$G$6*B178+$G$6*SUMIFS('Dividend Yield'!$B$41:$B$42,'Dividend Yield'!$A$41:$A$42,"&gt;="&amp;$B$6,'Dividend Yield'!$A$41:$A$42,"&lt;="&amp;A178),IF(A178&lt;$B$7,$J$6,IF(A178&lt;=$D$7,$H$7+$G$7*B178+$G$7*SUMIFS('Dividend Yield'!$B$41:$B$42,'Dividend Yield'!$A$41:$A$42,"&gt;="&amp;$B$7,'Dividend Yield'!$A$41:$A$42,"&lt;="&amp;A178),IF(A178&lt;$B$8,$J$7,IF(A178&lt;=$D$8,$H$8+$G$8*B178+$G$8*SUMIFS('Dividend Yield'!$B$41:$B$42,'Dividend Yield'!$A$41:$A$42,"&gt;="&amp;$B$8,'Dividend Yield'!$A$41:$A$42,"&lt;="&amp;A178),IF(A178&lt;$B$9,$J$8,IF(A178&lt;=$D$9,$H$9+$G$9*B178+$G$9*SUMIFS('Dividend Yield'!$B$41:$B$42,'Dividend Yield'!$A$41:$A$42,"&gt;="&amp;$B$9,'Dividend Yield'!$A$41:$A$42,"&lt;="&amp;A178),IF(A178&lt;$B$10,$J$9,IF(A178&lt;=$D$10,$H$10+$G$10*B178+$G$10*SUMIFS('Dividend Yield'!$B$41:$B$42,'Dividend Yield'!$A$41:$A$42,"&gt;="&amp;$B$10,'Dividend Yield'!$A$41:$A$42,"&lt;="&amp;A178),IF(A178&lt;$B$11,$J$10,IF(A178&lt;=$D$11,$H$11+$G$11*B178+$G$11*SUMIFS('Dividend Yield'!$B$41:$B$42,'Dividend Yield'!$A$41:$A$42,"&gt;="&amp;$B$11,'Dividend Yield'!$A$41:$A$42,"&lt;="&amp;A178),$J$11))))))))))))))</x:f>
        <x:v>1237.3</x:v>
      </x:c>
      <x:c r="D178" s="24" t="n">
        <x:f>'Yearly Portfolio'!H156</x:f>
        <x:v>793.7199999999999</x:v>
      </x:c>
    </x:row>
    <x:row r="179">
      <x:c r="A179" s="21" t="n">
        <x:f>'Data Audit'!A126</x:f>
        <x:v>46001</x:v>
      </x:c>
      <x:c r="B179" s="22" t="n">
        <x:f>'Data Audit'!G126</x:f>
        <x:v>3.42</x:v>
      </x:c>
      <x:c r="C179" s="24" t="n">
        <x:f>IF(A179&lt;$B$5,1000,IF(A179&lt;=$D$5,$H$5+$G$5*B179+$G$5*SUMIFS('Dividend Yield'!$B$41:$B$42,'Dividend Yield'!$A$41:$A$42,"&gt;="&amp;$B$5,'Dividend Yield'!$A$41:$A$42,"&lt;="&amp;A179),IF(A179&lt;$B$6,$J$5,IF(A179&lt;=$D$6,$H$6+$G$6*B179+$G$6*SUMIFS('Dividend Yield'!$B$41:$B$42,'Dividend Yield'!$A$41:$A$42,"&gt;="&amp;$B$6,'Dividend Yield'!$A$41:$A$42,"&lt;="&amp;A179),IF(A179&lt;$B$7,$J$6,IF(A179&lt;=$D$7,$H$7+$G$7*B179+$G$7*SUMIFS('Dividend Yield'!$B$41:$B$42,'Dividend Yield'!$A$41:$A$42,"&gt;="&amp;$B$7,'Dividend Yield'!$A$41:$A$42,"&lt;="&amp;A179),IF(A179&lt;$B$8,$J$7,IF(A179&lt;=$D$8,$H$8+$G$8*B179+$G$8*SUMIFS('Dividend Yield'!$B$41:$B$42,'Dividend Yield'!$A$41:$A$42,"&gt;="&amp;$B$8,'Dividend Yield'!$A$41:$A$42,"&lt;="&amp;A179),IF(A179&lt;$B$9,$J$8,IF(A179&lt;=$D$9,$H$9+$G$9*B179+$G$9*SUMIFS('Dividend Yield'!$B$41:$B$42,'Dividend Yield'!$A$41:$A$42,"&gt;="&amp;$B$9,'Dividend Yield'!$A$41:$A$42,"&lt;="&amp;A179),IF(A179&lt;$B$10,$J$9,IF(A179&lt;=$D$10,$H$10+$G$10*B179+$G$10*SUMIFS('Dividend Yield'!$B$41:$B$42,'Dividend Yield'!$A$41:$A$42,"&gt;="&amp;$B$10,'Dividend Yield'!$A$41:$A$42,"&lt;="&amp;A179),IF(A179&lt;$B$11,$J$10,IF(A179&lt;=$D$11,$H$11+$G$11*B179+$G$11*SUMIFS('Dividend Yield'!$B$41:$B$42,'Dividend Yield'!$A$41:$A$42,"&gt;="&amp;$B$11,'Dividend Yield'!$A$41:$A$42,"&lt;="&amp;A179),$J$11))))))))))))))</x:f>
        <x:v>1237.3</x:v>
      </x:c>
      <x:c r="D179" s="24" t="n">
        <x:f>'Yearly Portfolio'!H157</x:f>
        <x:v>785.0799999999999</x:v>
      </x:c>
    </x:row>
    <x:row r="180">
      <x:c r="A180" s="21" t="n">
        <x:f>'Data Audit'!A127</x:f>
        <x:v>46002</x:v>
      </x:c>
      <x:c r="B180" s="22" t="n">
        <x:f>'Data Audit'!G127</x:f>
        <x:v>3.42</x:v>
      </x:c>
      <x:c r="C180" s="24" t="n">
        <x:f>IF(A180&lt;$B$5,1000,IF(A180&lt;=$D$5,$H$5+$G$5*B180+$G$5*SUMIFS('Dividend Yield'!$B$41:$B$42,'Dividend Yield'!$A$41:$A$42,"&gt;="&amp;$B$5,'Dividend Yield'!$A$41:$A$42,"&lt;="&amp;A180),IF(A180&lt;$B$6,$J$5,IF(A180&lt;=$D$6,$H$6+$G$6*B180+$G$6*SUMIFS('Dividend Yield'!$B$41:$B$42,'Dividend Yield'!$A$41:$A$42,"&gt;="&amp;$B$6,'Dividend Yield'!$A$41:$A$42,"&lt;="&amp;A180),IF(A180&lt;$B$7,$J$6,IF(A180&lt;=$D$7,$H$7+$G$7*B180+$G$7*SUMIFS('Dividend Yield'!$B$41:$B$42,'Dividend Yield'!$A$41:$A$42,"&gt;="&amp;$B$7,'Dividend Yield'!$A$41:$A$42,"&lt;="&amp;A180),IF(A180&lt;$B$8,$J$7,IF(A180&lt;=$D$8,$H$8+$G$8*B180+$G$8*SUMIFS('Dividend Yield'!$B$41:$B$42,'Dividend Yield'!$A$41:$A$42,"&gt;="&amp;$B$8,'Dividend Yield'!$A$41:$A$42,"&lt;="&amp;A180),IF(A180&lt;$B$9,$J$8,IF(A180&lt;=$D$9,$H$9+$G$9*B180+$G$9*SUMIFS('Dividend Yield'!$B$41:$B$42,'Dividend Yield'!$A$41:$A$42,"&gt;="&amp;$B$9,'Dividend Yield'!$A$41:$A$42,"&lt;="&amp;A180),IF(A180&lt;$B$10,$J$9,IF(A180&lt;=$D$10,$H$10+$G$10*B180+$G$10*SUMIFS('Dividend Yield'!$B$41:$B$42,'Dividend Yield'!$A$41:$A$42,"&gt;="&amp;$B$10,'Dividend Yield'!$A$41:$A$42,"&lt;="&amp;A180),IF(A180&lt;$B$11,$J$10,IF(A180&lt;=$D$11,$H$11+$G$11*B180+$G$11*SUMIFS('Dividend Yield'!$B$41:$B$42,'Dividend Yield'!$A$41:$A$42,"&gt;="&amp;$B$11,'Dividend Yield'!$A$41:$A$42,"&lt;="&amp;A180),$J$11))))))))))))))</x:f>
        <x:v>1237.3</x:v>
      </x:c>
      <x:c r="D180" s="24" t="n">
        <x:f>'Yearly Portfolio'!H158</x:f>
        <x:v>785.0799999999999</x:v>
      </x:c>
    </x:row>
    <x:row r="181">
      <x:c r="A181" s="21" t="n">
        <x:f>'Data Audit'!A128</x:f>
        <x:v>46003</x:v>
      </x:c>
      <x:c r="B181" s="22" t="n">
        <x:f>'Data Audit'!G128</x:f>
        <x:v>3.39</x:v>
      </x:c>
      <x:c r="C181" s="24" t="n">
        <x:f>IF(A181&lt;$B$5,1000,IF(A181&lt;=$D$5,$H$5+$G$5*B181+$G$5*SUMIFS('Dividend Yield'!$B$41:$B$42,'Dividend Yield'!$A$41:$A$42,"&gt;="&amp;$B$5,'Dividend Yield'!$A$41:$A$42,"&lt;="&amp;A181),IF(A181&lt;$B$6,$J$5,IF(A181&lt;=$D$6,$H$6+$G$6*B181+$G$6*SUMIFS('Dividend Yield'!$B$41:$B$42,'Dividend Yield'!$A$41:$A$42,"&gt;="&amp;$B$6,'Dividend Yield'!$A$41:$A$42,"&lt;="&amp;A181),IF(A181&lt;$B$7,$J$6,IF(A181&lt;=$D$7,$H$7+$G$7*B181+$G$7*SUMIFS('Dividend Yield'!$B$41:$B$42,'Dividend Yield'!$A$41:$A$42,"&gt;="&amp;$B$7,'Dividend Yield'!$A$41:$A$42,"&lt;="&amp;A181),IF(A181&lt;$B$8,$J$7,IF(A181&lt;=$D$8,$H$8+$G$8*B181+$G$8*SUMIFS('Dividend Yield'!$B$41:$B$42,'Dividend Yield'!$A$41:$A$42,"&gt;="&amp;$B$8,'Dividend Yield'!$A$41:$A$42,"&lt;="&amp;A181),IF(A181&lt;$B$9,$J$8,IF(A181&lt;=$D$9,$H$9+$G$9*B181+$G$9*SUMIFS('Dividend Yield'!$B$41:$B$42,'Dividend Yield'!$A$41:$A$42,"&gt;="&amp;$B$9,'Dividend Yield'!$A$41:$A$42,"&lt;="&amp;A181),IF(A181&lt;$B$10,$J$9,IF(A181&lt;=$D$10,$H$10+$G$10*B181+$G$10*SUMIFS('Dividend Yield'!$B$41:$B$42,'Dividend Yield'!$A$41:$A$42,"&gt;="&amp;$B$10,'Dividend Yield'!$A$41:$A$42,"&lt;="&amp;A181),IF(A181&lt;$B$11,$J$10,IF(A181&lt;=$D$11,$H$11+$G$11*B181+$G$11*SUMIFS('Dividend Yield'!$B$41:$B$42,'Dividend Yield'!$A$41:$A$42,"&gt;="&amp;$B$11,'Dividend Yield'!$A$41:$A$42,"&lt;="&amp;A181),$J$11))))))))))))))</x:f>
        <x:v>1237.3</x:v>
      </x:c>
      <x:c r="D181" s="24" t="n">
        <x:f>'Yearly Portfolio'!H159</x:f>
        <x:v>778.5999999999999</x:v>
      </x:c>
    </x:row>
    <x:row r="182">
      <x:c r="A182" s="21" t="n">
        <x:f>'Data Audit'!A129</x:f>
        <x:v>46006</x:v>
      </x:c>
      <x:c r="B182" s="22" t="n">
        <x:f>'Data Audit'!G129</x:f>
        <x:v>3.31</x:v>
      </x:c>
      <x:c r="C182" s="24" t="n">
        <x:f>IF(A182&lt;$B$5,1000,IF(A182&lt;=$D$5,$H$5+$G$5*B182+$G$5*SUMIFS('Dividend Yield'!$B$41:$B$42,'Dividend Yield'!$A$41:$A$42,"&gt;="&amp;$B$5,'Dividend Yield'!$A$41:$A$42,"&lt;="&amp;A182),IF(A182&lt;$B$6,$J$5,IF(A182&lt;=$D$6,$H$6+$G$6*B182+$G$6*SUMIFS('Dividend Yield'!$B$41:$B$42,'Dividend Yield'!$A$41:$A$42,"&gt;="&amp;$B$6,'Dividend Yield'!$A$41:$A$42,"&lt;="&amp;A182),IF(A182&lt;$B$7,$J$6,IF(A182&lt;=$D$7,$H$7+$G$7*B182+$G$7*SUMIFS('Dividend Yield'!$B$41:$B$42,'Dividend Yield'!$A$41:$A$42,"&gt;="&amp;$B$7,'Dividend Yield'!$A$41:$A$42,"&lt;="&amp;A182),IF(A182&lt;$B$8,$J$7,IF(A182&lt;=$D$8,$H$8+$G$8*B182+$G$8*SUMIFS('Dividend Yield'!$B$41:$B$42,'Dividend Yield'!$A$41:$A$42,"&gt;="&amp;$B$8,'Dividend Yield'!$A$41:$A$42,"&lt;="&amp;A182),IF(A182&lt;$B$9,$J$8,IF(A182&lt;=$D$9,$H$9+$G$9*B182+$G$9*SUMIFS('Dividend Yield'!$B$41:$B$42,'Dividend Yield'!$A$41:$A$42,"&gt;="&amp;$B$9,'Dividend Yield'!$A$41:$A$42,"&lt;="&amp;A182),IF(A182&lt;$B$10,$J$9,IF(A182&lt;=$D$10,$H$10+$G$10*B182+$G$10*SUMIFS('Dividend Yield'!$B$41:$B$42,'Dividend Yield'!$A$41:$A$42,"&gt;="&amp;$B$10,'Dividend Yield'!$A$41:$A$42,"&lt;="&amp;A182),IF(A182&lt;$B$11,$J$10,IF(A182&lt;=$D$11,$H$11+$G$11*B182+$G$11*SUMIFS('Dividend Yield'!$B$41:$B$42,'Dividend Yield'!$A$41:$A$42,"&gt;="&amp;$B$11,'Dividend Yield'!$A$41:$A$42,"&lt;="&amp;A182),$J$11))))))))))))))</x:f>
        <x:v>1237.3</x:v>
      </x:c>
      <x:c r="D182" s="24" t="n">
        <x:f>'Yearly Portfolio'!H160</x:f>
        <x:v>761.3199999999999</x:v>
      </x:c>
    </x:row>
    <x:row r="183">
      <x:c r="A183" s="21" t="n">
        <x:f>'Data Audit'!A130</x:f>
        <x:v>46007</x:v>
      </x:c>
      <x:c r="B183" s="22" t="n">
        <x:f>'Data Audit'!G130</x:f>
        <x:v>3.29</x:v>
      </x:c>
      <x:c r="C183" s="24" t="n">
        <x:f>IF(A183&lt;$B$5,1000,IF(A183&lt;=$D$5,$H$5+$G$5*B183+$G$5*SUMIFS('Dividend Yield'!$B$41:$B$42,'Dividend Yield'!$A$41:$A$42,"&gt;="&amp;$B$5,'Dividend Yield'!$A$41:$A$42,"&lt;="&amp;A183),IF(A183&lt;$B$6,$J$5,IF(A183&lt;=$D$6,$H$6+$G$6*B183+$G$6*SUMIFS('Dividend Yield'!$B$41:$B$42,'Dividend Yield'!$A$41:$A$42,"&gt;="&amp;$B$6,'Dividend Yield'!$A$41:$A$42,"&lt;="&amp;A183),IF(A183&lt;$B$7,$J$6,IF(A183&lt;=$D$7,$H$7+$G$7*B183+$G$7*SUMIFS('Dividend Yield'!$B$41:$B$42,'Dividend Yield'!$A$41:$A$42,"&gt;="&amp;$B$7,'Dividend Yield'!$A$41:$A$42,"&lt;="&amp;A183),IF(A183&lt;$B$8,$J$7,IF(A183&lt;=$D$8,$H$8+$G$8*B183+$G$8*SUMIFS('Dividend Yield'!$B$41:$B$42,'Dividend Yield'!$A$41:$A$42,"&gt;="&amp;$B$8,'Dividend Yield'!$A$41:$A$42,"&lt;="&amp;A183),IF(A183&lt;$B$9,$J$8,IF(A183&lt;=$D$9,$H$9+$G$9*B183+$G$9*SUMIFS('Dividend Yield'!$B$41:$B$42,'Dividend Yield'!$A$41:$A$42,"&gt;="&amp;$B$9,'Dividend Yield'!$A$41:$A$42,"&lt;="&amp;A183),IF(A183&lt;$B$10,$J$9,IF(A183&lt;=$D$10,$H$10+$G$10*B183+$G$10*SUMIFS('Dividend Yield'!$B$41:$B$42,'Dividend Yield'!$A$41:$A$42,"&gt;="&amp;$B$10,'Dividend Yield'!$A$41:$A$42,"&lt;="&amp;A183),IF(A183&lt;$B$11,$J$10,IF(A183&lt;=$D$11,$H$11+$G$11*B183+$G$11*SUMIFS('Dividend Yield'!$B$41:$B$42,'Dividend Yield'!$A$41:$A$42,"&gt;="&amp;$B$11,'Dividend Yield'!$A$41:$A$42,"&lt;="&amp;A183),$J$11))))))))))))))</x:f>
        <x:v>1237.3</x:v>
      </x:c>
      <x:c r="D183" s="24" t="n">
        <x:f>'Yearly Portfolio'!H161</x:f>
        <x:v>756.9999999999999</x:v>
      </x:c>
    </x:row>
    <x:row r="184">
      <x:c r="A184" s="21" t="n">
        <x:f>'Data Audit'!A131</x:f>
        <x:v>46008</x:v>
      </x:c>
      <x:c r="B184" s="22" t="n">
        <x:f>'Data Audit'!G131</x:f>
        <x:v>3.3</x:v>
      </x:c>
      <x:c r="C184" s="24" t="n">
        <x:f>IF(A184&lt;$B$5,1000,IF(A184&lt;=$D$5,$H$5+$G$5*B184+$G$5*SUMIFS('Dividend Yield'!$B$41:$B$42,'Dividend Yield'!$A$41:$A$42,"&gt;="&amp;$B$5,'Dividend Yield'!$A$41:$A$42,"&lt;="&amp;A184),IF(A184&lt;$B$6,$J$5,IF(A184&lt;=$D$6,$H$6+$G$6*B184+$G$6*SUMIFS('Dividend Yield'!$B$41:$B$42,'Dividend Yield'!$A$41:$A$42,"&gt;="&amp;$B$6,'Dividend Yield'!$A$41:$A$42,"&lt;="&amp;A184),IF(A184&lt;$B$7,$J$6,IF(A184&lt;=$D$7,$H$7+$G$7*B184+$G$7*SUMIFS('Dividend Yield'!$B$41:$B$42,'Dividend Yield'!$A$41:$A$42,"&gt;="&amp;$B$7,'Dividend Yield'!$A$41:$A$42,"&lt;="&amp;A184),IF(A184&lt;$B$8,$J$7,IF(A184&lt;=$D$8,$H$8+$G$8*B184+$G$8*SUMIFS('Dividend Yield'!$B$41:$B$42,'Dividend Yield'!$A$41:$A$42,"&gt;="&amp;$B$8,'Dividend Yield'!$A$41:$A$42,"&lt;="&amp;A184),IF(A184&lt;$B$9,$J$8,IF(A184&lt;=$D$9,$H$9+$G$9*B184+$G$9*SUMIFS('Dividend Yield'!$B$41:$B$42,'Dividend Yield'!$A$41:$A$42,"&gt;="&amp;$B$9,'Dividend Yield'!$A$41:$A$42,"&lt;="&amp;A184),IF(A184&lt;$B$10,$J$9,IF(A184&lt;=$D$10,$H$10+$G$10*B184+$G$10*SUMIFS('Dividend Yield'!$B$41:$B$42,'Dividend Yield'!$A$41:$A$42,"&gt;="&amp;$B$10,'Dividend Yield'!$A$41:$A$42,"&lt;="&amp;A184),IF(A184&lt;$B$11,$J$10,IF(A184&lt;=$D$11,$H$11+$G$11*B184+$G$11*SUMIFS('Dividend Yield'!$B$41:$B$42,'Dividend Yield'!$A$41:$A$42,"&gt;="&amp;$B$11,'Dividend Yield'!$A$41:$A$42,"&lt;="&amp;A184),$J$11))))))))))))))</x:f>
        <x:v>1241.06</x:v>
      </x:c>
      <x:c r="D184" s="24" t="n">
        <x:f>'Yearly Portfolio'!H162</x:f>
        <x:v>759.1599999999999</x:v>
      </x:c>
    </x:row>
    <x:row r="185">
      <x:c r="A185" s="21" t="n">
        <x:f>'Data Audit'!A132</x:f>
        <x:v>46009</x:v>
      </x:c>
      <x:c r="B185" s="22" t="n">
        <x:f>'Data Audit'!G132</x:f>
        <x:v>3.34</x:v>
      </x:c>
      <x:c r="C185" s="24" t="n">
        <x:f>IF(A185&lt;$B$5,1000,IF(A185&lt;=$D$5,$H$5+$G$5*B185+$G$5*SUMIFS('Dividend Yield'!$B$41:$B$42,'Dividend Yield'!$A$41:$A$42,"&gt;="&amp;$B$5,'Dividend Yield'!$A$41:$A$42,"&lt;="&amp;A185),IF(A185&lt;$B$6,$J$5,IF(A185&lt;=$D$6,$H$6+$G$6*B185+$G$6*SUMIFS('Dividend Yield'!$B$41:$B$42,'Dividend Yield'!$A$41:$A$42,"&gt;="&amp;$B$6,'Dividend Yield'!$A$41:$A$42,"&lt;="&amp;A185),IF(A185&lt;$B$7,$J$6,IF(A185&lt;=$D$7,$H$7+$G$7*B185+$G$7*SUMIFS('Dividend Yield'!$B$41:$B$42,'Dividend Yield'!$A$41:$A$42,"&gt;="&amp;$B$7,'Dividend Yield'!$A$41:$A$42,"&lt;="&amp;A185),IF(A185&lt;$B$8,$J$7,IF(A185&lt;=$D$8,$H$8+$G$8*B185+$G$8*SUMIFS('Dividend Yield'!$B$41:$B$42,'Dividend Yield'!$A$41:$A$42,"&gt;="&amp;$B$8,'Dividend Yield'!$A$41:$A$42,"&lt;="&amp;A185),IF(A185&lt;$B$9,$J$8,IF(A185&lt;=$D$9,$H$9+$G$9*B185+$G$9*SUMIFS('Dividend Yield'!$B$41:$B$42,'Dividend Yield'!$A$41:$A$42,"&gt;="&amp;$B$9,'Dividend Yield'!$A$41:$A$42,"&lt;="&amp;A185),IF(A185&lt;$B$10,$J$9,IF(A185&lt;=$D$10,$H$10+$G$10*B185+$G$10*SUMIFS('Dividend Yield'!$B$41:$B$42,'Dividend Yield'!$A$41:$A$42,"&gt;="&amp;$B$10,'Dividend Yield'!$A$41:$A$42,"&lt;="&amp;A185),IF(A185&lt;$B$11,$J$10,IF(A185&lt;=$D$11,$H$11+$G$11*B185+$G$11*SUMIFS('Dividend Yield'!$B$41:$B$42,'Dividend Yield'!$A$41:$A$42,"&gt;="&amp;$B$11,'Dividend Yield'!$A$41:$A$42,"&lt;="&amp;A185),$J$11))))))))))))))</x:f>
        <x:v>1256.1</x:v>
      </x:c>
      <x:c r="D185" s="24" t="n">
        <x:f>'Yearly Portfolio'!H163</x:f>
        <x:v>767.7999999999998</x:v>
      </x:c>
    </x:row>
    <x:row r="186">
      <x:c r="A186" s="21" t="n">
        <x:f>'Data Audit'!A133</x:f>
        <x:v>46010</x:v>
      </x:c>
      <x:c r="B186" s="22" t="n">
        <x:f>'Data Audit'!G133</x:f>
        <x:v>3.31</x:v>
      </x:c>
      <x:c r="C186" s="24" t="n">
        <x:f>IF(A186&lt;$B$5,1000,IF(A186&lt;=$D$5,$H$5+$G$5*B186+$G$5*SUMIFS('Dividend Yield'!$B$41:$B$42,'Dividend Yield'!$A$41:$A$42,"&gt;="&amp;$B$5,'Dividend Yield'!$A$41:$A$42,"&lt;="&amp;A186),IF(A186&lt;$B$6,$J$5,IF(A186&lt;=$D$6,$H$6+$G$6*B186+$G$6*SUMIFS('Dividend Yield'!$B$41:$B$42,'Dividend Yield'!$A$41:$A$42,"&gt;="&amp;$B$6,'Dividend Yield'!$A$41:$A$42,"&lt;="&amp;A186),IF(A186&lt;$B$7,$J$6,IF(A186&lt;=$D$7,$H$7+$G$7*B186+$G$7*SUMIFS('Dividend Yield'!$B$41:$B$42,'Dividend Yield'!$A$41:$A$42,"&gt;="&amp;$B$7,'Dividend Yield'!$A$41:$A$42,"&lt;="&amp;A186),IF(A186&lt;$B$8,$J$7,IF(A186&lt;=$D$8,$H$8+$G$8*B186+$G$8*SUMIFS('Dividend Yield'!$B$41:$B$42,'Dividend Yield'!$A$41:$A$42,"&gt;="&amp;$B$8,'Dividend Yield'!$A$41:$A$42,"&lt;="&amp;A186),IF(A186&lt;$B$9,$J$8,IF(A186&lt;=$D$9,$H$9+$G$9*B186+$G$9*SUMIFS('Dividend Yield'!$B$41:$B$42,'Dividend Yield'!$A$41:$A$42,"&gt;="&amp;$B$9,'Dividend Yield'!$A$41:$A$42,"&lt;="&amp;A186),IF(A186&lt;$B$10,$J$9,IF(A186&lt;=$D$10,$H$10+$G$10*B186+$G$10*SUMIFS('Dividend Yield'!$B$41:$B$42,'Dividend Yield'!$A$41:$A$42,"&gt;="&amp;$B$10,'Dividend Yield'!$A$41:$A$42,"&lt;="&amp;A186),IF(A186&lt;$B$11,$J$10,IF(A186&lt;=$D$11,$H$11+$G$11*B186+$G$11*SUMIFS('Dividend Yield'!$B$41:$B$42,'Dividend Yield'!$A$41:$A$42,"&gt;="&amp;$B$11,'Dividend Yield'!$A$41:$A$42,"&lt;="&amp;A186),$J$11))))))))))))))</x:f>
        <x:v>1244.82</x:v>
      </x:c>
      <x:c r="D186" s="24" t="n">
        <x:f>'Yearly Portfolio'!H164</x:f>
        <x:v>761.3199999999999</x:v>
      </x:c>
    </x:row>
    <x:row r="187">
      <x:c r="A187" s="21" t="n">
        <x:f>'Data Audit'!A134</x:f>
        <x:v>46013</x:v>
      </x:c>
      <x:c r="B187" s="22" t="n">
        <x:f>'Data Audit'!G134</x:f>
        <x:v>3.44</x:v>
      </x:c>
      <x:c r="C187" s="24" t="n">
        <x:f>IF(A187&lt;$B$5,1000,IF(A187&lt;=$D$5,$H$5+$G$5*B187+$G$5*SUMIFS('Dividend Yield'!$B$41:$B$42,'Dividend Yield'!$A$41:$A$42,"&gt;="&amp;$B$5,'Dividend Yield'!$A$41:$A$42,"&lt;="&amp;A187),IF(A187&lt;$B$6,$J$5,IF(A187&lt;=$D$6,$H$6+$G$6*B187+$G$6*SUMIFS('Dividend Yield'!$B$41:$B$42,'Dividend Yield'!$A$41:$A$42,"&gt;="&amp;$B$6,'Dividend Yield'!$A$41:$A$42,"&lt;="&amp;A187),IF(A187&lt;$B$7,$J$6,IF(A187&lt;=$D$7,$H$7+$G$7*B187+$G$7*SUMIFS('Dividend Yield'!$B$41:$B$42,'Dividend Yield'!$A$41:$A$42,"&gt;="&amp;$B$7,'Dividend Yield'!$A$41:$A$42,"&lt;="&amp;A187),IF(A187&lt;$B$8,$J$7,IF(A187&lt;=$D$8,$H$8+$G$8*B187+$G$8*SUMIFS('Dividend Yield'!$B$41:$B$42,'Dividend Yield'!$A$41:$A$42,"&gt;="&amp;$B$8,'Dividend Yield'!$A$41:$A$42,"&lt;="&amp;A187),IF(A187&lt;$B$9,$J$8,IF(A187&lt;=$D$9,$H$9+$G$9*B187+$G$9*SUMIFS('Dividend Yield'!$B$41:$B$42,'Dividend Yield'!$A$41:$A$42,"&gt;="&amp;$B$9,'Dividend Yield'!$A$41:$A$42,"&lt;="&amp;A187),IF(A187&lt;$B$10,$J$9,IF(A187&lt;=$D$10,$H$10+$G$10*B187+$G$10*SUMIFS('Dividend Yield'!$B$41:$B$42,'Dividend Yield'!$A$41:$A$42,"&gt;="&amp;$B$10,'Dividend Yield'!$A$41:$A$42,"&lt;="&amp;A187),IF(A187&lt;$B$11,$J$10,IF(A187&lt;=$D$11,$H$11+$G$11*B187+$G$11*SUMIFS('Dividend Yield'!$B$41:$B$42,'Dividend Yield'!$A$41:$A$42,"&gt;="&amp;$B$11,'Dividend Yield'!$A$41:$A$42,"&lt;="&amp;A187),$J$11))))))))))))))</x:f>
        <x:v>1293.7</x:v>
      </x:c>
      <x:c r="D187" s="24" t="n">
        <x:f>'Yearly Portfolio'!H165</x:f>
        <x:v>789.3999999999999</x:v>
      </x:c>
    </x:row>
    <x:row r="188">
      <x:c r="A188" s="21" t="n">
        <x:f>'Data Audit'!A135</x:f>
        <x:v>46014</x:v>
      </x:c>
      <x:c r="B188" s="22" t="n">
        <x:f>'Data Audit'!G135</x:f>
        <x:v>3.45</x:v>
      </x:c>
      <x:c r="C188" s="24" t="n">
        <x:f>IF(A188&lt;$B$5,1000,IF(A188&lt;=$D$5,$H$5+$G$5*B188+$G$5*SUMIFS('Dividend Yield'!$B$41:$B$42,'Dividend Yield'!$A$41:$A$42,"&gt;="&amp;$B$5,'Dividend Yield'!$A$41:$A$42,"&lt;="&amp;A188),IF(A188&lt;$B$6,$J$5,IF(A188&lt;=$D$6,$H$6+$G$6*B188+$G$6*SUMIFS('Dividend Yield'!$B$41:$B$42,'Dividend Yield'!$A$41:$A$42,"&gt;="&amp;$B$6,'Dividend Yield'!$A$41:$A$42,"&lt;="&amp;A188),IF(A188&lt;$B$7,$J$6,IF(A188&lt;=$D$7,$H$7+$G$7*B188+$G$7*SUMIFS('Dividend Yield'!$B$41:$B$42,'Dividend Yield'!$A$41:$A$42,"&gt;="&amp;$B$7,'Dividend Yield'!$A$41:$A$42,"&lt;="&amp;A188),IF(A188&lt;$B$8,$J$7,IF(A188&lt;=$D$8,$H$8+$G$8*B188+$G$8*SUMIFS('Dividend Yield'!$B$41:$B$42,'Dividend Yield'!$A$41:$A$42,"&gt;="&amp;$B$8,'Dividend Yield'!$A$41:$A$42,"&lt;="&amp;A188),IF(A188&lt;$B$9,$J$8,IF(A188&lt;=$D$9,$H$9+$G$9*B188+$G$9*SUMIFS('Dividend Yield'!$B$41:$B$42,'Dividend Yield'!$A$41:$A$42,"&gt;="&amp;$B$9,'Dividend Yield'!$A$41:$A$42,"&lt;="&amp;A188),IF(A188&lt;$B$10,$J$9,IF(A188&lt;=$D$10,$H$10+$G$10*B188+$G$10*SUMIFS('Dividend Yield'!$B$41:$B$42,'Dividend Yield'!$A$41:$A$42,"&gt;="&amp;$B$10,'Dividend Yield'!$A$41:$A$42,"&lt;="&amp;A188),IF(A188&lt;$B$11,$J$10,IF(A188&lt;=$D$11,$H$11+$G$11*B188+$G$11*SUMIFS('Dividend Yield'!$B$41:$B$42,'Dividend Yield'!$A$41:$A$42,"&gt;="&amp;$B$11,'Dividend Yield'!$A$41:$A$42,"&lt;="&amp;A188),$J$11))))))))))))))</x:f>
        <x:v>1297.46</x:v>
      </x:c>
      <x:c r="D188" s="24" t="n">
        <x:f>'Yearly Portfolio'!H166</x:f>
        <x:v>791.56</x:v>
      </x:c>
    </x:row>
    <x:row r="189">
      <x:c r="A189" s="21" t="n">
        <x:f>'Data Audit'!A136</x:f>
        <x:v>46015</x:v>
      </x:c>
      <x:c r="B189" s="22" t="n">
        <x:f>'Data Audit'!G136</x:f>
        <x:v>3.49</x:v>
      </x:c>
      <x:c r="C189" s="24" t="n">
        <x:f>IF(A189&lt;$B$5,1000,IF(A189&lt;=$D$5,$H$5+$G$5*B189+$G$5*SUMIFS('Dividend Yield'!$B$41:$B$42,'Dividend Yield'!$A$41:$A$42,"&gt;="&amp;$B$5,'Dividend Yield'!$A$41:$A$42,"&lt;="&amp;A189),IF(A189&lt;$B$6,$J$5,IF(A189&lt;=$D$6,$H$6+$G$6*B189+$G$6*SUMIFS('Dividend Yield'!$B$41:$B$42,'Dividend Yield'!$A$41:$A$42,"&gt;="&amp;$B$6,'Dividend Yield'!$A$41:$A$42,"&lt;="&amp;A189),IF(A189&lt;$B$7,$J$6,IF(A189&lt;=$D$7,$H$7+$G$7*B189+$G$7*SUMIFS('Dividend Yield'!$B$41:$B$42,'Dividend Yield'!$A$41:$A$42,"&gt;="&amp;$B$7,'Dividend Yield'!$A$41:$A$42,"&lt;="&amp;A189),IF(A189&lt;$B$8,$J$7,IF(A189&lt;=$D$8,$H$8+$G$8*B189+$G$8*SUMIFS('Dividend Yield'!$B$41:$B$42,'Dividend Yield'!$A$41:$A$42,"&gt;="&amp;$B$8,'Dividend Yield'!$A$41:$A$42,"&lt;="&amp;A189),IF(A189&lt;$B$9,$J$8,IF(A189&lt;=$D$9,$H$9+$G$9*B189+$G$9*SUMIFS('Dividend Yield'!$B$41:$B$42,'Dividend Yield'!$A$41:$A$42,"&gt;="&amp;$B$9,'Dividend Yield'!$A$41:$A$42,"&lt;="&amp;A189),IF(A189&lt;$B$10,$J$9,IF(A189&lt;=$D$10,$H$10+$G$10*B189+$G$10*SUMIFS('Dividend Yield'!$B$41:$B$42,'Dividend Yield'!$A$41:$A$42,"&gt;="&amp;$B$10,'Dividend Yield'!$A$41:$A$42,"&lt;="&amp;A189),IF(A189&lt;$B$11,$J$10,IF(A189&lt;=$D$11,$H$11+$G$11*B189+$G$11*SUMIFS('Dividend Yield'!$B$41:$B$42,'Dividend Yield'!$A$41:$A$42,"&gt;="&amp;$B$11,'Dividend Yield'!$A$41:$A$42,"&lt;="&amp;A189),$J$11))))))))))))))</x:f>
        <x:v>1312.5</x:v>
      </x:c>
      <x:c r="D189" s="24" t="n">
        <x:f>'Yearly Portfolio'!H167</x:f>
        <x:v>800.1999999999999</x:v>
      </x:c>
    </x:row>
    <x:row r="190">
      <x:c r="A190" s="21" t="n">
        <x:f>'Data Audit'!A137</x:f>
        <x:v>46020</x:v>
      </x:c>
      <x:c r="B190" s="22" t="n">
        <x:f>'Data Audit'!G137</x:f>
        <x:v>3.54</x:v>
      </x:c>
      <x:c r="C190" s="24" t="n">
        <x:f>IF(A190&lt;$B$5,1000,IF(A190&lt;=$D$5,$H$5+$G$5*B190+$G$5*SUMIFS('Dividend Yield'!$B$41:$B$42,'Dividend Yield'!$A$41:$A$42,"&gt;="&amp;$B$5,'Dividend Yield'!$A$41:$A$42,"&lt;="&amp;A190),IF(A190&lt;$B$6,$J$5,IF(A190&lt;=$D$6,$H$6+$G$6*B190+$G$6*SUMIFS('Dividend Yield'!$B$41:$B$42,'Dividend Yield'!$A$41:$A$42,"&gt;="&amp;$B$6,'Dividend Yield'!$A$41:$A$42,"&lt;="&amp;A190),IF(A190&lt;$B$7,$J$6,IF(A190&lt;=$D$7,$H$7+$G$7*B190+$G$7*SUMIFS('Dividend Yield'!$B$41:$B$42,'Dividend Yield'!$A$41:$A$42,"&gt;="&amp;$B$7,'Dividend Yield'!$A$41:$A$42,"&lt;="&amp;A190),IF(A190&lt;$B$8,$J$7,IF(A190&lt;=$D$8,$H$8+$G$8*B190+$G$8*SUMIFS('Dividend Yield'!$B$41:$B$42,'Dividend Yield'!$A$41:$A$42,"&gt;="&amp;$B$8,'Dividend Yield'!$A$41:$A$42,"&lt;="&amp;A190),IF(A190&lt;$B$9,$J$8,IF(A190&lt;=$D$9,$H$9+$G$9*B190+$G$9*SUMIFS('Dividend Yield'!$B$41:$B$42,'Dividend Yield'!$A$41:$A$42,"&gt;="&amp;$B$9,'Dividend Yield'!$A$41:$A$42,"&lt;="&amp;A190),IF(A190&lt;$B$10,$J$9,IF(A190&lt;=$D$10,$H$10+$G$10*B190+$G$10*SUMIFS('Dividend Yield'!$B$41:$B$42,'Dividend Yield'!$A$41:$A$42,"&gt;="&amp;$B$10,'Dividend Yield'!$A$41:$A$42,"&lt;="&amp;A190),IF(A190&lt;$B$11,$J$10,IF(A190&lt;=$D$11,$H$11+$G$11*B190+$G$11*SUMIFS('Dividend Yield'!$B$41:$B$42,'Dividend Yield'!$A$41:$A$42,"&gt;="&amp;$B$11,'Dividend Yield'!$A$41:$A$42,"&lt;="&amp;A190),$J$11))))))))))))))</x:f>
        <x:v>1331.3</x:v>
      </x:c>
      <x:c r="D190" s="24" t="n">
        <x:f>'Yearly Portfolio'!H168</x:f>
        <x:v>810.9999999999999</x:v>
      </x:c>
    </x:row>
    <x:row r="191">
      <x:c r="A191" s="21" t="n">
        <x:f>'Data Audit'!A138</x:f>
        <x:v>46021</x:v>
      </x:c>
      <x:c r="B191" s="22" t="n">
        <x:f>'Data Audit'!G138</x:f>
        <x:v>3.52</x:v>
      </x:c>
      <x:c r="C191" s="24" t="n">
        <x:f>IF(A191&lt;$B$5,1000,IF(A191&lt;=$D$5,$H$5+$G$5*B191+$G$5*SUMIFS('Dividend Yield'!$B$41:$B$42,'Dividend Yield'!$A$41:$A$42,"&gt;="&amp;$B$5,'Dividend Yield'!$A$41:$A$42,"&lt;="&amp;A191),IF(A191&lt;$B$6,$J$5,IF(A191&lt;=$D$6,$H$6+$G$6*B191+$G$6*SUMIFS('Dividend Yield'!$B$41:$B$42,'Dividend Yield'!$A$41:$A$42,"&gt;="&amp;$B$6,'Dividend Yield'!$A$41:$A$42,"&lt;="&amp;A191),IF(A191&lt;$B$7,$J$6,IF(A191&lt;=$D$7,$H$7+$G$7*B191+$G$7*SUMIFS('Dividend Yield'!$B$41:$B$42,'Dividend Yield'!$A$41:$A$42,"&gt;="&amp;$B$7,'Dividend Yield'!$A$41:$A$42,"&lt;="&amp;A191),IF(A191&lt;$B$8,$J$7,IF(A191&lt;=$D$8,$H$8+$G$8*B191+$G$8*SUMIFS('Dividend Yield'!$B$41:$B$42,'Dividend Yield'!$A$41:$A$42,"&gt;="&amp;$B$8,'Dividend Yield'!$A$41:$A$42,"&lt;="&amp;A191),IF(A191&lt;$B$9,$J$8,IF(A191&lt;=$D$9,$H$9+$G$9*B191+$G$9*SUMIFS('Dividend Yield'!$B$41:$B$42,'Dividend Yield'!$A$41:$A$42,"&gt;="&amp;$B$9,'Dividend Yield'!$A$41:$A$42,"&lt;="&amp;A191),IF(A191&lt;$B$10,$J$9,IF(A191&lt;=$D$10,$H$10+$G$10*B191+$G$10*SUMIFS('Dividend Yield'!$B$41:$B$42,'Dividend Yield'!$A$41:$A$42,"&gt;="&amp;$B$10,'Dividend Yield'!$A$41:$A$42,"&lt;="&amp;A191),IF(A191&lt;$B$11,$J$10,IF(A191&lt;=$D$11,$H$11+$G$11*B191+$G$11*SUMIFS('Dividend Yield'!$B$41:$B$42,'Dividend Yield'!$A$41:$A$42,"&gt;="&amp;$B$11,'Dividend Yield'!$A$41:$A$42,"&lt;="&amp;A191),$J$11))))))))))))))</x:f>
        <x:v>1323.78</x:v>
      </x:c>
      <x:c r="D191" s="24" t="n">
        <x:f>'Yearly Portfolio'!H169</x:f>
        <x:v>806.68</x:v>
      </x:c>
    </x:row>
    <x:row r="192">
      <x:c r="A192" s="21" t="n">
        <x:f>'Data Audit'!A139</x:f>
        <x:v>46022</x:v>
      </x:c>
      <x:c r="B192" s="22" t="n">
        <x:f>'Data Audit'!G139</x:f>
        <x:v>3.52</x:v>
      </x:c>
      <x:c r="C192" s="24" t="n">
        <x:f>IF(A192&lt;$B$5,1000,IF(A192&lt;=$D$5,$H$5+$G$5*B192+$G$5*SUMIFS('Dividend Yield'!$B$41:$B$42,'Dividend Yield'!$A$41:$A$42,"&gt;="&amp;$B$5,'Dividend Yield'!$A$41:$A$42,"&lt;="&amp;A192),IF(A192&lt;$B$6,$J$5,IF(A192&lt;=$D$6,$H$6+$G$6*B192+$G$6*SUMIFS('Dividend Yield'!$B$41:$B$42,'Dividend Yield'!$A$41:$A$42,"&gt;="&amp;$B$6,'Dividend Yield'!$A$41:$A$42,"&lt;="&amp;A192),IF(A192&lt;$B$7,$J$6,IF(A192&lt;=$D$7,$H$7+$G$7*B192+$G$7*SUMIFS('Dividend Yield'!$B$41:$B$42,'Dividend Yield'!$A$41:$A$42,"&gt;="&amp;$B$7,'Dividend Yield'!$A$41:$A$42,"&lt;="&amp;A192),IF(A192&lt;$B$8,$J$7,IF(A192&lt;=$D$8,$H$8+$G$8*B192+$G$8*SUMIFS('Dividend Yield'!$B$41:$B$42,'Dividend Yield'!$A$41:$A$42,"&gt;="&amp;$B$8,'Dividend Yield'!$A$41:$A$42,"&lt;="&amp;A192),IF(A192&lt;$B$9,$J$8,IF(A192&lt;=$D$9,$H$9+$G$9*B192+$G$9*SUMIFS('Dividend Yield'!$B$41:$B$42,'Dividend Yield'!$A$41:$A$42,"&gt;="&amp;$B$9,'Dividend Yield'!$A$41:$A$42,"&lt;="&amp;A192),IF(A192&lt;$B$10,$J$9,IF(A192&lt;=$D$10,$H$10+$G$10*B192+$G$10*SUMIFS('Dividend Yield'!$B$41:$B$42,'Dividend Yield'!$A$41:$A$42,"&gt;="&amp;$B$10,'Dividend Yield'!$A$41:$A$42,"&lt;="&amp;A192),IF(A192&lt;$B$11,$J$10,IF(A192&lt;=$D$11,$H$11+$G$11*B192+$G$11*SUMIFS('Dividend Yield'!$B$41:$B$42,'Dividend Yield'!$A$41:$A$42,"&gt;="&amp;$B$11,'Dividend Yield'!$A$41:$A$42,"&lt;="&amp;A192),$J$11))))))))))))))</x:f>
        <x:v>1323.78</x:v>
      </x:c>
      <x:c r="D192" s="24" t="n">
        <x:f>'Yearly Portfolio'!H170</x:f>
        <x:v>806.68</x:v>
      </x:c>
    </x:row>
    <x:row r="193">
      <x:c r="A193" s="21" t="n">
        <x:f>'Data Audit'!A140</x:f>
        <x:v>46024</x:v>
      </x:c>
      <x:c r="B193" s="22" t="n">
        <x:f>'Data Audit'!G140</x:f>
        <x:v>3.59</x:v>
      </x:c>
      <x:c r="C193" s="24" t="n">
        <x:f>IF(A193&lt;$B$5,1000,IF(A193&lt;=$D$5,$H$5+$G$5*B193+$G$5*SUMIFS('Dividend Yield'!$B$41:$B$42,'Dividend Yield'!$A$41:$A$42,"&gt;="&amp;$B$5,'Dividend Yield'!$A$41:$A$42,"&lt;="&amp;A193),IF(A193&lt;$B$6,$J$5,IF(A193&lt;=$D$6,$H$6+$G$6*B193+$G$6*SUMIFS('Dividend Yield'!$B$41:$B$42,'Dividend Yield'!$A$41:$A$42,"&gt;="&amp;$B$6,'Dividend Yield'!$A$41:$A$42,"&lt;="&amp;A193),IF(A193&lt;$B$7,$J$6,IF(A193&lt;=$D$7,$H$7+$G$7*B193+$G$7*SUMIFS('Dividend Yield'!$B$41:$B$42,'Dividend Yield'!$A$41:$A$42,"&gt;="&amp;$B$7,'Dividend Yield'!$A$41:$A$42,"&lt;="&amp;A193),IF(A193&lt;$B$8,$J$7,IF(A193&lt;=$D$8,$H$8+$G$8*B193+$G$8*SUMIFS('Dividend Yield'!$B$41:$B$42,'Dividend Yield'!$A$41:$A$42,"&gt;="&amp;$B$8,'Dividend Yield'!$A$41:$A$42,"&lt;="&amp;A193),IF(A193&lt;$B$9,$J$8,IF(A193&lt;=$D$9,$H$9+$G$9*B193+$G$9*SUMIFS('Dividend Yield'!$B$41:$B$42,'Dividend Yield'!$A$41:$A$42,"&gt;="&amp;$B$9,'Dividend Yield'!$A$41:$A$42,"&lt;="&amp;A193),IF(A193&lt;$B$10,$J$9,IF(A193&lt;=$D$10,$H$10+$G$10*B193+$G$10*SUMIFS('Dividend Yield'!$B$41:$B$42,'Dividend Yield'!$A$41:$A$42,"&gt;="&amp;$B$10,'Dividend Yield'!$A$41:$A$42,"&lt;="&amp;A193),IF(A193&lt;$B$11,$J$10,IF(A193&lt;=$D$11,$H$11+$G$11*B193+$G$11*SUMIFS('Dividend Yield'!$B$41:$B$42,'Dividend Yield'!$A$41:$A$42,"&gt;="&amp;$B$11,'Dividend Yield'!$A$41:$A$42,"&lt;="&amp;A193),$J$11))))))))))))))</x:f>
        <x:v>1350.1</x:v>
      </x:c>
      <x:c r="D193" s="24" t="n">
        <x:f>'Yearly Portfolio'!H171</x:f>
        <x:v>821.7999999999998</x:v>
      </x:c>
    </x:row>
    <x:row r="194">
      <x:c r="A194" s="21" t="n">
        <x:f>'Data Audit'!A141</x:f>
        <x:v>46027</x:v>
      </x:c>
      <x:c r="B194" s="22" t="n">
        <x:f>'Data Audit'!G141</x:f>
        <x:v>3.55</x:v>
      </x:c>
      <x:c r="C194" s="24" t="n">
        <x:f>IF(A194&lt;$B$5,1000,IF(A194&lt;=$D$5,$H$5+$G$5*B194+$G$5*SUMIFS('Dividend Yield'!$B$41:$B$42,'Dividend Yield'!$A$41:$A$42,"&gt;="&amp;$B$5,'Dividend Yield'!$A$41:$A$42,"&lt;="&amp;A194),IF(A194&lt;$B$6,$J$5,IF(A194&lt;=$D$6,$H$6+$G$6*B194+$G$6*SUMIFS('Dividend Yield'!$B$41:$B$42,'Dividend Yield'!$A$41:$A$42,"&gt;="&amp;$B$6,'Dividend Yield'!$A$41:$A$42,"&lt;="&amp;A194),IF(A194&lt;$B$7,$J$6,IF(A194&lt;=$D$7,$H$7+$G$7*B194+$G$7*SUMIFS('Dividend Yield'!$B$41:$B$42,'Dividend Yield'!$A$41:$A$42,"&gt;="&amp;$B$7,'Dividend Yield'!$A$41:$A$42,"&lt;="&amp;A194),IF(A194&lt;$B$8,$J$7,IF(A194&lt;=$D$8,$H$8+$G$8*B194+$G$8*SUMIFS('Dividend Yield'!$B$41:$B$42,'Dividend Yield'!$A$41:$A$42,"&gt;="&amp;$B$8,'Dividend Yield'!$A$41:$A$42,"&lt;="&amp;A194),IF(A194&lt;$B$9,$J$8,IF(A194&lt;=$D$9,$H$9+$G$9*B194+$G$9*SUMIFS('Dividend Yield'!$B$41:$B$42,'Dividend Yield'!$A$41:$A$42,"&gt;="&amp;$B$9,'Dividend Yield'!$A$41:$A$42,"&lt;="&amp;A194),IF(A194&lt;$B$10,$J$9,IF(A194&lt;=$D$10,$H$10+$G$10*B194+$G$10*SUMIFS('Dividend Yield'!$B$41:$B$42,'Dividend Yield'!$A$41:$A$42,"&gt;="&amp;$B$10,'Dividend Yield'!$A$41:$A$42,"&lt;="&amp;A194),IF(A194&lt;$B$11,$J$10,IF(A194&lt;=$D$11,$H$11+$G$11*B194+$G$11*SUMIFS('Dividend Yield'!$B$41:$B$42,'Dividend Yield'!$A$41:$A$42,"&gt;="&amp;$B$11,'Dividend Yield'!$A$41:$A$42,"&lt;="&amp;A194),$J$11))))))))))))))</x:f>
        <x:v>1335.06</x:v>
      </x:c>
      <x:c r="D194" s="24" t="n">
        <x:f>'Yearly Portfolio'!H172</x:f>
        <x:v>813.1599999999999</x:v>
      </x:c>
    </x:row>
    <x:row r="195">
      <x:c r="A195" s="21" t="n">
        <x:f>'Data Audit'!A142</x:f>
        <x:v>46028</x:v>
      </x:c>
      <x:c r="B195" s="22" t="n">
        <x:f>'Data Audit'!G142</x:f>
        <x:v>3.53</x:v>
      </x:c>
      <x:c r="C195" s="24" t="n">
        <x:f>IF(A195&lt;$B$5,1000,IF(A195&lt;=$D$5,$H$5+$G$5*B195+$G$5*SUMIFS('Dividend Yield'!$B$41:$B$42,'Dividend Yield'!$A$41:$A$42,"&gt;="&amp;$B$5,'Dividend Yield'!$A$41:$A$42,"&lt;="&amp;A195),IF(A195&lt;$B$6,$J$5,IF(A195&lt;=$D$6,$H$6+$G$6*B195+$G$6*SUMIFS('Dividend Yield'!$B$41:$B$42,'Dividend Yield'!$A$41:$A$42,"&gt;="&amp;$B$6,'Dividend Yield'!$A$41:$A$42,"&lt;="&amp;A195),IF(A195&lt;$B$7,$J$6,IF(A195&lt;=$D$7,$H$7+$G$7*B195+$G$7*SUMIFS('Dividend Yield'!$B$41:$B$42,'Dividend Yield'!$A$41:$A$42,"&gt;="&amp;$B$7,'Dividend Yield'!$A$41:$A$42,"&lt;="&amp;A195),IF(A195&lt;$B$8,$J$7,IF(A195&lt;=$D$8,$H$8+$G$8*B195+$G$8*SUMIFS('Dividend Yield'!$B$41:$B$42,'Dividend Yield'!$A$41:$A$42,"&gt;="&amp;$B$8,'Dividend Yield'!$A$41:$A$42,"&lt;="&amp;A195),IF(A195&lt;$B$9,$J$8,IF(A195&lt;=$D$9,$H$9+$G$9*B195+$G$9*SUMIFS('Dividend Yield'!$B$41:$B$42,'Dividend Yield'!$A$41:$A$42,"&gt;="&amp;$B$9,'Dividend Yield'!$A$41:$A$42,"&lt;="&amp;A195),IF(A195&lt;$B$10,$J$9,IF(A195&lt;=$D$10,$H$10+$G$10*B195+$G$10*SUMIFS('Dividend Yield'!$B$41:$B$42,'Dividend Yield'!$A$41:$A$42,"&gt;="&amp;$B$10,'Dividend Yield'!$A$41:$A$42,"&lt;="&amp;A195),IF(A195&lt;$B$11,$J$10,IF(A195&lt;=$D$11,$H$11+$G$11*B195+$G$11*SUMIFS('Dividend Yield'!$B$41:$B$42,'Dividend Yield'!$A$41:$A$42,"&gt;="&amp;$B$11,'Dividend Yield'!$A$41:$A$42,"&lt;="&amp;A195),$J$11))))))))))))))</x:f>
        <x:v>1327.54</x:v>
      </x:c>
      <x:c r="D195" s="24" t="n">
        <x:f>'Yearly Portfolio'!H173</x:f>
        <x:v>808.8399999999998</x:v>
      </x:c>
    </x:row>
    <x:row r="196">
      <x:c r="A196" s="21" t="n">
        <x:f>'Data Audit'!A143</x:f>
        <x:v>46029</x:v>
      </x:c>
      <x:c r="B196" s="22" t="n">
        <x:f>'Data Audit'!G143</x:f>
        <x:v>3.6</x:v>
      </x:c>
      <x:c r="C196" s="24" t="n">
        <x:f>IF(A196&lt;$B$5,1000,IF(A196&lt;=$D$5,$H$5+$G$5*B196+$G$5*SUMIFS('Dividend Yield'!$B$41:$B$42,'Dividend Yield'!$A$41:$A$42,"&gt;="&amp;$B$5,'Dividend Yield'!$A$41:$A$42,"&lt;="&amp;A196),IF(A196&lt;$B$6,$J$5,IF(A196&lt;=$D$6,$H$6+$G$6*B196+$G$6*SUMIFS('Dividend Yield'!$B$41:$B$42,'Dividend Yield'!$A$41:$A$42,"&gt;="&amp;$B$6,'Dividend Yield'!$A$41:$A$42,"&lt;="&amp;A196),IF(A196&lt;$B$7,$J$6,IF(A196&lt;=$D$7,$H$7+$G$7*B196+$G$7*SUMIFS('Dividend Yield'!$B$41:$B$42,'Dividend Yield'!$A$41:$A$42,"&gt;="&amp;$B$7,'Dividend Yield'!$A$41:$A$42,"&lt;="&amp;A196),IF(A196&lt;$B$8,$J$7,IF(A196&lt;=$D$8,$H$8+$G$8*B196+$G$8*SUMIFS('Dividend Yield'!$B$41:$B$42,'Dividend Yield'!$A$41:$A$42,"&gt;="&amp;$B$8,'Dividend Yield'!$A$41:$A$42,"&lt;="&amp;A196),IF(A196&lt;$B$9,$J$8,IF(A196&lt;=$D$9,$H$9+$G$9*B196+$G$9*SUMIFS('Dividend Yield'!$B$41:$B$42,'Dividend Yield'!$A$41:$A$42,"&gt;="&amp;$B$9,'Dividend Yield'!$A$41:$A$42,"&lt;="&amp;A196),IF(A196&lt;$B$10,$J$9,IF(A196&lt;=$D$10,$H$10+$G$10*B196+$G$10*SUMIFS('Dividend Yield'!$B$41:$B$42,'Dividend Yield'!$A$41:$A$42,"&gt;="&amp;$B$10,'Dividend Yield'!$A$41:$A$42,"&lt;="&amp;A196),IF(A196&lt;$B$11,$J$10,IF(A196&lt;=$D$11,$H$11+$G$11*B196+$G$11*SUMIFS('Dividend Yield'!$B$41:$B$42,'Dividend Yield'!$A$41:$A$42,"&gt;="&amp;$B$11,'Dividend Yield'!$A$41:$A$42,"&lt;="&amp;A196),$J$11))))))))))))))</x:f>
        <x:v>1353.8600000000001</x:v>
      </x:c>
      <x:c r="D196" s="24" t="n">
        <x:f>'Yearly Portfolio'!H174</x:f>
        <x:v>823.9599999999999</x:v>
      </x:c>
    </x:row>
    <x:row r="197">
      <x:c r="A197" s="21" t="n">
        <x:f>'Data Audit'!A144</x:f>
        <x:v>46030</x:v>
      </x:c>
      <x:c r="B197" s="22" t="n">
        <x:f>'Data Audit'!G144</x:f>
        <x:v>3.61</x:v>
      </x:c>
      <x:c r="C197" s="24" t="n">
        <x:f>IF(A197&lt;$B$5,1000,IF(A197&lt;=$D$5,$H$5+$G$5*B197+$G$5*SUMIFS('Dividend Yield'!$B$41:$B$42,'Dividend Yield'!$A$41:$A$42,"&gt;="&amp;$B$5,'Dividend Yield'!$A$41:$A$42,"&lt;="&amp;A197),IF(A197&lt;$B$6,$J$5,IF(A197&lt;=$D$6,$H$6+$G$6*B197+$G$6*SUMIFS('Dividend Yield'!$B$41:$B$42,'Dividend Yield'!$A$41:$A$42,"&gt;="&amp;$B$6,'Dividend Yield'!$A$41:$A$42,"&lt;="&amp;A197),IF(A197&lt;$B$7,$J$6,IF(A197&lt;=$D$7,$H$7+$G$7*B197+$G$7*SUMIFS('Dividend Yield'!$B$41:$B$42,'Dividend Yield'!$A$41:$A$42,"&gt;="&amp;$B$7,'Dividend Yield'!$A$41:$A$42,"&lt;="&amp;A197),IF(A197&lt;$B$8,$J$7,IF(A197&lt;=$D$8,$H$8+$G$8*B197+$G$8*SUMIFS('Dividend Yield'!$B$41:$B$42,'Dividend Yield'!$A$41:$A$42,"&gt;="&amp;$B$8,'Dividend Yield'!$A$41:$A$42,"&lt;="&amp;A197),IF(A197&lt;$B$9,$J$8,IF(A197&lt;=$D$9,$H$9+$G$9*B197+$G$9*SUMIFS('Dividend Yield'!$B$41:$B$42,'Dividend Yield'!$A$41:$A$42,"&gt;="&amp;$B$9,'Dividend Yield'!$A$41:$A$42,"&lt;="&amp;A197),IF(A197&lt;$B$10,$J$9,IF(A197&lt;=$D$10,$H$10+$G$10*B197+$G$10*SUMIFS('Dividend Yield'!$B$41:$B$42,'Dividend Yield'!$A$41:$A$42,"&gt;="&amp;$B$10,'Dividend Yield'!$A$41:$A$42,"&lt;="&amp;A197),IF(A197&lt;$B$11,$J$10,IF(A197&lt;=$D$11,$H$11+$G$11*B197+$G$11*SUMIFS('Dividend Yield'!$B$41:$B$42,'Dividend Yield'!$A$41:$A$42,"&gt;="&amp;$B$11,'Dividend Yield'!$A$41:$A$42,"&lt;="&amp;A197),$J$11))))))))))))))</x:f>
        <x:v>1357.62</x:v>
      </x:c>
      <x:c r="D197" s="24" t="n">
        <x:f>'Yearly Portfolio'!H175</x:f>
        <x:v>826.1199999999999</x:v>
      </x:c>
    </x:row>
    <x:row r="198">
      <x:c r="A198" s="21" t="n">
        <x:f>'Data Audit'!A145</x:f>
        <x:v>46031</x:v>
      </x:c>
      <x:c r="B198" s="22" t="n">
        <x:f>'Data Audit'!G145</x:f>
        <x:v>3.67</x:v>
      </x:c>
      <x:c r="C198" s="24" t="n">
        <x:f>IF(A198&lt;$B$5,1000,IF(A198&lt;=$D$5,$H$5+$G$5*B198+$G$5*SUMIFS('Dividend Yield'!$B$41:$B$42,'Dividend Yield'!$A$41:$A$42,"&gt;="&amp;$B$5,'Dividend Yield'!$A$41:$A$42,"&lt;="&amp;A198),IF(A198&lt;$B$6,$J$5,IF(A198&lt;=$D$6,$H$6+$G$6*B198+$G$6*SUMIFS('Dividend Yield'!$B$41:$B$42,'Dividend Yield'!$A$41:$A$42,"&gt;="&amp;$B$6,'Dividend Yield'!$A$41:$A$42,"&lt;="&amp;A198),IF(A198&lt;$B$7,$J$6,IF(A198&lt;=$D$7,$H$7+$G$7*B198+$G$7*SUMIFS('Dividend Yield'!$B$41:$B$42,'Dividend Yield'!$A$41:$A$42,"&gt;="&amp;$B$7,'Dividend Yield'!$A$41:$A$42,"&lt;="&amp;A198),IF(A198&lt;$B$8,$J$7,IF(A198&lt;=$D$8,$H$8+$G$8*B198+$G$8*SUMIFS('Dividend Yield'!$B$41:$B$42,'Dividend Yield'!$A$41:$A$42,"&gt;="&amp;$B$8,'Dividend Yield'!$A$41:$A$42,"&lt;="&amp;A198),IF(A198&lt;$B$9,$J$8,IF(A198&lt;=$D$9,$H$9+$G$9*B198+$G$9*SUMIFS('Dividend Yield'!$B$41:$B$42,'Dividend Yield'!$A$41:$A$42,"&gt;="&amp;$B$9,'Dividend Yield'!$A$41:$A$42,"&lt;="&amp;A198),IF(A198&lt;$B$10,$J$9,IF(A198&lt;=$D$10,$H$10+$G$10*B198+$G$10*SUMIFS('Dividend Yield'!$B$41:$B$42,'Dividend Yield'!$A$41:$A$42,"&gt;="&amp;$B$10,'Dividend Yield'!$A$41:$A$42,"&lt;="&amp;A198),IF(A198&lt;$B$11,$J$10,IF(A198&lt;=$D$11,$H$11+$G$11*B198+$G$11*SUMIFS('Dividend Yield'!$B$41:$B$42,'Dividend Yield'!$A$41:$A$42,"&gt;="&amp;$B$11,'Dividend Yield'!$A$41:$A$42,"&lt;="&amp;A198),$J$11))))))))))))))</x:f>
        <x:v>1380.18</x:v>
      </x:c>
      <x:c r="D198" s="24" t="n">
        <x:f>'Yearly Portfolio'!H176</x:f>
        <x:v>839.0799999999999</x:v>
      </x:c>
    </x:row>
    <x:row r="199">
      <x:c r="A199" s="21" t="n">
        <x:f>'Data Audit'!A146</x:f>
        <x:v>46034</x:v>
      </x:c>
      <x:c r="B199" s="22" t="n">
        <x:f>'Data Audit'!G146</x:f>
        <x:v>3.75</x:v>
      </x:c>
      <x:c r="C199" s="24" t="n">
        <x:f>IF(A199&lt;$B$5,1000,IF(A199&lt;=$D$5,$H$5+$G$5*B199+$G$5*SUMIFS('Dividend Yield'!$B$41:$B$42,'Dividend Yield'!$A$41:$A$42,"&gt;="&amp;$B$5,'Dividend Yield'!$A$41:$A$42,"&lt;="&amp;A199),IF(A199&lt;$B$6,$J$5,IF(A199&lt;=$D$6,$H$6+$G$6*B199+$G$6*SUMIFS('Dividend Yield'!$B$41:$B$42,'Dividend Yield'!$A$41:$A$42,"&gt;="&amp;$B$6,'Dividend Yield'!$A$41:$A$42,"&lt;="&amp;A199),IF(A199&lt;$B$7,$J$6,IF(A199&lt;=$D$7,$H$7+$G$7*B199+$G$7*SUMIFS('Dividend Yield'!$B$41:$B$42,'Dividend Yield'!$A$41:$A$42,"&gt;="&amp;$B$7,'Dividend Yield'!$A$41:$A$42,"&lt;="&amp;A199),IF(A199&lt;$B$8,$J$7,IF(A199&lt;=$D$8,$H$8+$G$8*B199+$G$8*SUMIFS('Dividend Yield'!$B$41:$B$42,'Dividend Yield'!$A$41:$A$42,"&gt;="&amp;$B$8,'Dividend Yield'!$A$41:$A$42,"&lt;="&amp;A199),IF(A199&lt;$B$9,$J$8,IF(A199&lt;=$D$9,$H$9+$G$9*B199+$G$9*SUMIFS('Dividend Yield'!$B$41:$B$42,'Dividend Yield'!$A$41:$A$42,"&gt;="&amp;$B$9,'Dividend Yield'!$A$41:$A$42,"&lt;="&amp;A199),IF(A199&lt;$B$10,$J$9,IF(A199&lt;=$D$10,$H$10+$G$10*B199+$G$10*SUMIFS('Dividend Yield'!$B$41:$B$42,'Dividend Yield'!$A$41:$A$42,"&gt;="&amp;$B$10,'Dividend Yield'!$A$41:$A$42,"&lt;="&amp;A199),IF(A199&lt;$B$11,$J$10,IF(A199&lt;=$D$11,$H$11+$G$11*B199+$G$11*SUMIFS('Dividend Yield'!$B$41:$B$42,'Dividend Yield'!$A$41:$A$42,"&gt;="&amp;$B$11,'Dividend Yield'!$A$41:$A$42,"&lt;="&amp;A199),$J$11))))))))))))))</x:f>
        <x:v>1410.26</x:v>
      </x:c>
      <x:c r="D199" s="24" t="n">
        <x:f>'Yearly Portfolio'!H177</x:f>
        <x:v>856.3599999999999</x:v>
      </x:c>
    </x:row>
    <x:row r="200">
      <x:c r="A200" s="21" t="n">
        <x:f>'Data Audit'!A147</x:f>
        <x:v>46035</x:v>
      </x:c>
      <x:c r="B200" s="22" t="n">
        <x:f>'Data Audit'!G147</x:f>
        <x:v>3.75</x:v>
      </x:c>
      <x:c r="C200" s="24" t="n">
        <x:f>IF(A200&lt;$B$5,1000,IF(A200&lt;=$D$5,$H$5+$G$5*B200+$G$5*SUMIFS('Dividend Yield'!$B$41:$B$42,'Dividend Yield'!$A$41:$A$42,"&gt;="&amp;$B$5,'Dividend Yield'!$A$41:$A$42,"&lt;="&amp;A200),IF(A200&lt;$B$6,$J$5,IF(A200&lt;=$D$6,$H$6+$G$6*B200+$G$6*SUMIFS('Dividend Yield'!$B$41:$B$42,'Dividend Yield'!$A$41:$A$42,"&gt;="&amp;$B$6,'Dividend Yield'!$A$41:$A$42,"&lt;="&amp;A200),IF(A200&lt;$B$7,$J$6,IF(A200&lt;=$D$7,$H$7+$G$7*B200+$G$7*SUMIFS('Dividend Yield'!$B$41:$B$42,'Dividend Yield'!$A$41:$A$42,"&gt;="&amp;$B$7,'Dividend Yield'!$A$41:$A$42,"&lt;="&amp;A200),IF(A200&lt;$B$8,$J$7,IF(A200&lt;=$D$8,$H$8+$G$8*B200+$G$8*SUMIFS('Dividend Yield'!$B$41:$B$42,'Dividend Yield'!$A$41:$A$42,"&gt;="&amp;$B$8,'Dividend Yield'!$A$41:$A$42,"&lt;="&amp;A200),IF(A200&lt;$B$9,$J$8,IF(A200&lt;=$D$9,$H$9+$G$9*B200+$G$9*SUMIFS('Dividend Yield'!$B$41:$B$42,'Dividend Yield'!$A$41:$A$42,"&gt;="&amp;$B$9,'Dividend Yield'!$A$41:$A$42,"&lt;="&amp;A200),IF(A200&lt;$B$10,$J$9,IF(A200&lt;=$D$10,$H$10+$G$10*B200+$G$10*SUMIFS('Dividend Yield'!$B$41:$B$42,'Dividend Yield'!$A$41:$A$42,"&gt;="&amp;$B$10,'Dividend Yield'!$A$41:$A$42,"&lt;="&amp;A200),IF(A200&lt;$B$11,$J$10,IF(A200&lt;=$D$11,$H$11+$G$11*B200+$G$11*SUMIFS('Dividend Yield'!$B$41:$B$42,'Dividend Yield'!$A$41:$A$42,"&gt;="&amp;$B$11,'Dividend Yield'!$A$41:$A$42,"&lt;="&amp;A200),$J$11))))))))))))))</x:f>
        <x:v>1410.26</x:v>
      </x:c>
      <x:c r="D200" s="24" t="n">
        <x:f>'Yearly Portfolio'!H178</x:f>
        <x:v>856.3599999999999</x:v>
      </x:c>
    </x:row>
    <x:row r="201">
      <x:c r="A201" s="21" t="n">
        <x:f>'Data Audit'!A148</x:f>
        <x:v>46036</x:v>
      </x:c>
      <x:c r="B201" s="22" t="n">
        <x:f>'Data Audit'!G148</x:f>
        <x:v>3.75</x:v>
      </x:c>
      <x:c r="C201" s="24" t="n">
        <x:f>IF(A201&lt;$B$5,1000,IF(A201&lt;=$D$5,$H$5+$G$5*B201+$G$5*SUMIFS('Dividend Yield'!$B$41:$B$42,'Dividend Yield'!$A$41:$A$42,"&gt;="&amp;$B$5,'Dividend Yield'!$A$41:$A$42,"&lt;="&amp;A201),IF(A201&lt;$B$6,$J$5,IF(A201&lt;=$D$6,$H$6+$G$6*B201+$G$6*SUMIFS('Dividend Yield'!$B$41:$B$42,'Dividend Yield'!$A$41:$A$42,"&gt;="&amp;$B$6,'Dividend Yield'!$A$41:$A$42,"&lt;="&amp;A201),IF(A201&lt;$B$7,$J$6,IF(A201&lt;=$D$7,$H$7+$G$7*B201+$G$7*SUMIFS('Dividend Yield'!$B$41:$B$42,'Dividend Yield'!$A$41:$A$42,"&gt;="&amp;$B$7,'Dividend Yield'!$A$41:$A$42,"&lt;="&amp;A201),IF(A201&lt;$B$8,$J$7,IF(A201&lt;=$D$8,$H$8+$G$8*B201+$G$8*SUMIFS('Dividend Yield'!$B$41:$B$42,'Dividend Yield'!$A$41:$A$42,"&gt;="&amp;$B$8,'Dividend Yield'!$A$41:$A$42,"&lt;="&amp;A201),IF(A201&lt;$B$9,$J$8,IF(A201&lt;=$D$9,$H$9+$G$9*B201+$G$9*SUMIFS('Dividend Yield'!$B$41:$B$42,'Dividend Yield'!$A$41:$A$42,"&gt;="&amp;$B$9,'Dividend Yield'!$A$41:$A$42,"&lt;="&amp;A201),IF(A201&lt;$B$10,$J$9,IF(A201&lt;=$D$10,$H$10+$G$10*B201+$G$10*SUMIFS('Dividend Yield'!$B$41:$B$42,'Dividend Yield'!$A$41:$A$42,"&gt;="&amp;$B$10,'Dividend Yield'!$A$41:$A$42,"&lt;="&amp;A201),IF(A201&lt;$B$11,$J$10,IF(A201&lt;=$D$11,$H$11+$G$11*B201+$G$11*SUMIFS('Dividend Yield'!$B$41:$B$42,'Dividend Yield'!$A$41:$A$42,"&gt;="&amp;$B$11,'Dividend Yield'!$A$41:$A$42,"&lt;="&amp;A201),$J$11))))))))))))))</x:f>
        <x:v>1410.26</x:v>
      </x:c>
      <x:c r="D201" s="24" t="n">
        <x:f>'Yearly Portfolio'!H179</x:f>
        <x:v>856.3599999999999</x:v>
      </x:c>
    </x:row>
    <x:row r="202">
      <x:c r="A202" s="21" t="n">
        <x:f>'Data Audit'!A149</x:f>
        <x:v>46037</x:v>
      </x:c>
      <x:c r="B202" s="22" t="n">
        <x:f>'Data Audit'!G149</x:f>
        <x:v>3.71</x:v>
      </x:c>
      <x:c r="C202" s="24" t="n">
        <x:f>IF(A202&lt;$B$5,1000,IF(A202&lt;=$D$5,$H$5+$G$5*B202+$G$5*SUMIFS('Dividend Yield'!$B$41:$B$42,'Dividend Yield'!$A$41:$A$42,"&gt;="&amp;$B$5,'Dividend Yield'!$A$41:$A$42,"&lt;="&amp;A202),IF(A202&lt;$B$6,$J$5,IF(A202&lt;=$D$6,$H$6+$G$6*B202+$G$6*SUMIFS('Dividend Yield'!$B$41:$B$42,'Dividend Yield'!$A$41:$A$42,"&gt;="&amp;$B$6,'Dividend Yield'!$A$41:$A$42,"&lt;="&amp;A202),IF(A202&lt;$B$7,$J$6,IF(A202&lt;=$D$7,$H$7+$G$7*B202+$G$7*SUMIFS('Dividend Yield'!$B$41:$B$42,'Dividend Yield'!$A$41:$A$42,"&gt;="&amp;$B$7,'Dividend Yield'!$A$41:$A$42,"&lt;="&amp;A202),IF(A202&lt;$B$8,$J$7,IF(A202&lt;=$D$8,$H$8+$G$8*B202+$G$8*SUMIFS('Dividend Yield'!$B$41:$B$42,'Dividend Yield'!$A$41:$A$42,"&gt;="&amp;$B$8,'Dividend Yield'!$A$41:$A$42,"&lt;="&amp;A202),IF(A202&lt;$B$9,$J$8,IF(A202&lt;=$D$9,$H$9+$G$9*B202+$G$9*SUMIFS('Dividend Yield'!$B$41:$B$42,'Dividend Yield'!$A$41:$A$42,"&gt;="&amp;$B$9,'Dividend Yield'!$A$41:$A$42,"&lt;="&amp;A202),IF(A202&lt;$B$10,$J$9,IF(A202&lt;=$D$10,$H$10+$G$10*B202+$G$10*SUMIFS('Dividend Yield'!$B$41:$B$42,'Dividend Yield'!$A$41:$A$42,"&gt;="&amp;$B$10,'Dividend Yield'!$A$41:$A$42,"&lt;="&amp;A202),IF(A202&lt;$B$11,$J$10,IF(A202&lt;=$D$11,$H$11+$G$11*B202+$G$11*SUMIFS('Dividend Yield'!$B$41:$B$42,'Dividend Yield'!$A$41:$A$42,"&gt;="&amp;$B$11,'Dividend Yield'!$A$41:$A$42,"&lt;="&amp;A202),$J$11))))))))))))))</x:f>
        <x:v>1395.22</x:v>
      </x:c>
      <x:c r="D202" s="24" t="n">
        <x:f>'Yearly Portfolio'!H180</x:f>
        <x:v>847.7199999999999</x:v>
      </x:c>
    </x:row>
    <x:row r="203">
      <x:c r="A203" s="21" t="n">
        <x:f>'Data Audit'!A150</x:f>
        <x:v>46038</x:v>
      </x:c>
      <x:c r="B203" s="22" t="n">
        <x:f>'Data Audit'!G150</x:f>
        <x:v>3.79</x:v>
      </x:c>
      <x:c r="C203" s="24" t="n">
        <x:f>IF(A203&lt;$B$5,1000,IF(A203&lt;=$D$5,$H$5+$G$5*B203+$G$5*SUMIFS('Dividend Yield'!$B$41:$B$42,'Dividend Yield'!$A$41:$A$42,"&gt;="&amp;$B$5,'Dividend Yield'!$A$41:$A$42,"&lt;="&amp;A203),IF(A203&lt;$B$6,$J$5,IF(A203&lt;=$D$6,$H$6+$G$6*B203+$G$6*SUMIFS('Dividend Yield'!$B$41:$B$42,'Dividend Yield'!$A$41:$A$42,"&gt;="&amp;$B$6,'Dividend Yield'!$A$41:$A$42,"&lt;="&amp;A203),IF(A203&lt;$B$7,$J$6,IF(A203&lt;=$D$7,$H$7+$G$7*B203+$G$7*SUMIFS('Dividend Yield'!$B$41:$B$42,'Dividend Yield'!$A$41:$A$42,"&gt;="&amp;$B$7,'Dividend Yield'!$A$41:$A$42,"&lt;="&amp;A203),IF(A203&lt;$B$8,$J$7,IF(A203&lt;=$D$8,$H$8+$G$8*B203+$G$8*SUMIFS('Dividend Yield'!$B$41:$B$42,'Dividend Yield'!$A$41:$A$42,"&gt;="&amp;$B$8,'Dividend Yield'!$A$41:$A$42,"&lt;="&amp;A203),IF(A203&lt;$B$9,$J$8,IF(A203&lt;=$D$9,$H$9+$G$9*B203+$G$9*SUMIFS('Dividend Yield'!$B$41:$B$42,'Dividend Yield'!$A$41:$A$42,"&gt;="&amp;$B$9,'Dividend Yield'!$A$41:$A$42,"&lt;="&amp;A203),IF(A203&lt;$B$10,$J$9,IF(A203&lt;=$D$10,$H$10+$G$10*B203+$G$10*SUMIFS('Dividend Yield'!$B$41:$B$42,'Dividend Yield'!$A$41:$A$42,"&gt;="&amp;$B$10,'Dividend Yield'!$A$41:$A$42,"&lt;="&amp;A203),IF(A203&lt;$B$11,$J$10,IF(A203&lt;=$D$11,$H$11+$G$11*B203+$G$11*SUMIFS('Dividend Yield'!$B$41:$B$42,'Dividend Yield'!$A$41:$A$42,"&gt;="&amp;$B$11,'Dividend Yield'!$A$41:$A$42,"&lt;="&amp;A203),$J$11))))))))))))))</x:f>
        <x:v>1425.3</x:v>
      </x:c>
      <x:c r="D203" s="24" t="n">
        <x:f>'Yearly Portfolio'!H181</x:f>
        <x:v>864.9999999999999</x:v>
      </x:c>
    </x:row>
    <x:row r="204">
      <x:c r="A204" s="21" t="n">
        <x:f>'Data Audit'!A151</x:f>
        <x:v>46041</x:v>
      </x:c>
      <x:c r="B204" s="22" t="n">
        <x:f>'Data Audit'!G151</x:f>
        <x:v>3.82</x:v>
      </x:c>
      <x:c r="C204" s="24" t="n">
        <x:f>IF(A204&lt;$B$5,1000,IF(A204&lt;=$D$5,$H$5+$G$5*B204+$G$5*SUMIFS('Dividend Yield'!$B$41:$B$42,'Dividend Yield'!$A$41:$A$42,"&gt;="&amp;$B$5,'Dividend Yield'!$A$41:$A$42,"&lt;="&amp;A204),IF(A204&lt;$B$6,$J$5,IF(A204&lt;=$D$6,$H$6+$G$6*B204+$G$6*SUMIFS('Dividend Yield'!$B$41:$B$42,'Dividend Yield'!$A$41:$A$42,"&gt;="&amp;$B$6,'Dividend Yield'!$A$41:$A$42,"&lt;="&amp;A204),IF(A204&lt;$B$7,$J$6,IF(A204&lt;=$D$7,$H$7+$G$7*B204+$G$7*SUMIFS('Dividend Yield'!$B$41:$B$42,'Dividend Yield'!$A$41:$A$42,"&gt;="&amp;$B$7,'Dividend Yield'!$A$41:$A$42,"&lt;="&amp;A204),IF(A204&lt;$B$8,$J$7,IF(A204&lt;=$D$8,$H$8+$G$8*B204+$G$8*SUMIFS('Dividend Yield'!$B$41:$B$42,'Dividend Yield'!$A$41:$A$42,"&gt;="&amp;$B$8,'Dividend Yield'!$A$41:$A$42,"&lt;="&amp;A204),IF(A204&lt;$B$9,$J$8,IF(A204&lt;=$D$9,$H$9+$G$9*B204+$G$9*SUMIFS('Dividend Yield'!$B$41:$B$42,'Dividend Yield'!$A$41:$A$42,"&gt;="&amp;$B$9,'Dividend Yield'!$A$41:$A$42,"&lt;="&amp;A204),IF(A204&lt;$B$10,$J$9,IF(A204&lt;=$D$10,$H$10+$G$10*B204+$G$10*SUMIFS('Dividend Yield'!$B$41:$B$42,'Dividend Yield'!$A$41:$A$42,"&gt;="&amp;$B$10,'Dividend Yield'!$A$41:$A$42,"&lt;="&amp;A204),IF(A204&lt;$B$11,$J$10,IF(A204&lt;=$D$11,$H$11+$G$11*B204+$G$11*SUMIFS('Dividend Yield'!$B$41:$B$42,'Dividend Yield'!$A$41:$A$42,"&gt;="&amp;$B$11,'Dividend Yield'!$A$41:$A$42,"&lt;="&amp;A204),$J$11))))))))))))))</x:f>
        <x:v>1436.58</x:v>
      </x:c>
      <x:c r="D204" s="24" t="n">
        <x:f>'Yearly Portfolio'!H182</x:f>
        <x:v>871.4799999999999</x:v>
      </x:c>
    </x:row>
    <x:row r="205">
      <x:c r="A205" s="21" t="n">
        <x:f>'Data Audit'!A152</x:f>
        <x:v>46042</x:v>
      </x:c>
      <x:c r="B205" s="22" t="n">
        <x:f>'Data Audit'!G152</x:f>
        <x:v>3.75</x:v>
      </x:c>
      <x:c r="C205" s="24" t="n">
        <x:f>IF(A205&lt;$B$5,1000,IF(A205&lt;=$D$5,$H$5+$G$5*B205+$G$5*SUMIFS('Dividend Yield'!$B$41:$B$42,'Dividend Yield'!$A$41:$A$42,"&gt;="&amp;$B$5,'Dividend Yield'!$A$41:$A$42,"&lt;="&amp;A205),IF(A205&lt;$B$6,$J$5,IF(A205&lt;=$D$6,$H$6+$G$6*B205+$G$6*SUMIFS('Dividend Yield'!$B$41:$B$42,'Dividend Yield'!$A$41:$A$42,"&gt;="&amp;$B$6,'Dividend Yield'!$A$41:$A$42,"&lt;="&amp;A205),IF(A205&lt;$B$7,$J$6,IF(A205&lt;=$D$7,$H$7+$G$7*B205+$G$7*SUMIFS('Dividend Yield'!$B$41:$B$42,'Dividend Yield'!$A$41:$A$42,"&gt;="&amp;$B$7,'Dividend Yield'!$A$41:$A$42,"&lt;="&amp;A205),IF(A205&lt;$B$8,$J$7,IF(A205&lt;=$D$8,$H$8+$G$8*B205+$G$8*SUMIFS('Dividend Yield'!$B$41:$B$42,'Dividend Yield'!$A$41:$A$42,"&gt;="&amp;$B$8,'Dividend Yield'!$A$41:$A$42,"&lt;="&amp;A205),IF(A205&lt;$B$9,$J$8,IF(A205&lt;=$D$9,$H$9+$G$9*B205+$G$9*SUMIFS('Dividend Yield'!$B$41:$B$42,'Dividend Yield'!$A$41:$A$42,"&gt;="&amp;$B$9,'Dividend Yield'!$A$41:$A$42,"&lt;="&amp;A205),IF(A205&lt;$B$10,$J$9,IF(A205&lt;=$D$10,$H$10+$G$10*B205+$G$10*SUMIFS('Dividend Yield'!$B$41:$B$42,'Dividend Yield'!$A$41:$A$42,"&gt;="&amp;$B$10,'Dividend Yield'!$A$41:$A$42,"&lt;="&amp;A205),IF(A205&lt;$B$11,$J$10,IF(A205&lt;=$D$11,$H$11+$G$11*B205+$G$11*SUMIFS('Dividend Yield'!$B$41:$B$42,'Dividend Yield'!$A$41:$A$42,"&gt;="&amp;$B$11,'Dividend Yield'!$A$41:$A$42,"&lt;="&amp;A205),$J$11))))))))))))))</x:f>
        <x:v>1436.58</x:v>
      </x:c>
      <x:c r="D205" s="24" t="n">
        <x:f>'Yearly Portfolio'!H183</x:f>
        <x:v>856.3599999999999</x:v>
      </x:c>
    </x:row>
    <x:row r="206">
      <x:c r="A206" s="21" t="n">
        <x:f>'Data Audit'!A153</x:f>
        <x:v>46043</x:v>
      </x:c>
      <x:c r="B206" s="22" t="n">
        <x:f>'Data Audit'!G153</x:f>
        <x:v>3.66</x:v>
      </x:c>
      <x:c r="C206" s="24" t="n">
        <x:f>IF(A206&lt;$B$5,1000,IF(A206&lt;=$D$5,$H$5+$G$5*B206+$G$5*SUMIFS('Dividend Yield'!$B$41:$B$42,'Dividend Yield'!$A$41:$A$42,"&gt;="&amp;$B$5,'Dividend Yield'!$A$41:$A$42,"&lt;="&amp;A206),IF(A206&lt;$B$6,$J$5,IF(A206&lt;=$D$6,$H$6+$G$6*B206+$G$6*SUMIFS('Dividend Yield'!$B$41:$B$42,'Dividend Yield'!$A$41:$A$42,"&gt;="&amp;$B$6,'Dividend Yield'!$A$41:$A$42,"&lt;="&amp;A206),IF(A206&lt;$B$7,$J$6,IF(A206&lt;=$D$7,$H$7+$G$7*B206+$G$7*SUMIFS('Dividend Yield'!$B$41:$B$42,'Dividend Yield'!$A$41:$A$42,"&gt;="&amp;$B$7,'Dividend Yield'!$A$41:$A$42,"&lt;="&amp;A206),IF(A206&lt;$B$8,$J$7,IF(A206&lt;=$D$8,$H$8+$G$8*B206+$G$8*SUMIFS('Dividend Yield'!$B$41:$B$42,'Dividend Yield'!$A$41:$A$42,"&gt;="&amp;$B$8,'Dividend Yield'!$A$41:$A$42,"&lt;="&amp;A206),IF(A206&lt;$B$9,$J$8,IF(A206&lt;=$D$9,$H$9+$G$9*B206+$G$9*SUMIFS('Dividend Yield'!$B$41:$B$42,'Dividend Yield'!$A$41:$A$42,"&gt;="&amp;$B$9,'Dividend Yield'!$A$41:$A$42,"&lt;="&amp;A206),IF(A206&lt;$B$10,$J$9,IF(A206&lt;=$D$10,$H$10+$G$10*B206+$G$10*SUMIFS('Dividend Yield'!$B$41:$B$42,'Dividend Yield'!$A$41:$A$42,"&gt;="&amp;$B$10,'Dividend Yield'!$A$41:$A$42,"&lt;="&amp;A206),IF(A206&lt;$B$11,$J$10,IF(A206&lt;=$D$11,$H$11+$G$11*B206+$G$11*SUMIFS('Dividend Yield'!$B$41:$B$42,'Dividend Yield'!$A$41:$A$42,"&gt;="&amp;$B$11,'Dividend Yield'!$A$41:$A$42,"&lt;="&amp;A206),$J$11))))))))))))))</x:f>
        <x:v>1436.58</x:v>
      </x:c>
      <x:c r="D206" s="24" t="n">
        <x:f>'Yearly Portfolio'!H184</x:f>
        <x:v>836.92</x:v>
      </x:c>
    </x:row>
    <x:row r="207">
      <x:c r="A207" s="21" t="n">
        <x:f>'Data Audit'!A154</x:f>
        <x:v>46044</x:v>
      </x:c>
      <x:c r="B207" s="22" t="n">
        <x:f>'Data Audit'!G154</x:f>
        <x:v>3.76</x:v>
      </x:c>
      <x:c r="C207" s="24" t="n">
        <x:f>IF(A207&lt;$B$5,1000,IF(A207&lt;=$D$5,$H$5+$G$5*B207+$G$5*SUMIFS('Dividend Yield'!$B$41:$B$42,'Dividend Yield'!$A$41:$A$42,"&gt;="&amp;$B$5,'Dividend Yield'!$A$41:$A$42,"&lt;="&amp;A207),IF(A207&lt;$B$6,$J$5,IF(A207&lt;=$D$6,$H$6+$G$6*B207+$G$6*SUMIFS('Dividend Yield'!$B$41:$B$42,'Dividend Yield'!$A$41:$A$42,"&gt;="&amp;$B$6,'Dividend Yield'!$A$41:$A$42,"&lt;="&amp;A207),IF(A207&lt;$B$7,$J$6,IF(A207&lt;=$D$7,$H$7+$G$7*B207+$G$7*SUMIFS('Dividend Yield'!$B$41:$B$42,'Dividend Yield'!$A$41:$A$42,"&gt;="&amp;$B$7,'Dividend Yield'!$A$41:$A$42,"&lt;="&amp;A207),IF(A207&lt;$B$8,$J$7,IF(A207&lt;=$D$8,$H$8+$G$8*B207+$G$8*SUMIFS('Dividend Yield'!$B$41:$B$42,'Dividend Yield'!$A$41:$A$42,"&gt;="&amp;$B$8,'Dividend Yield'!$A$41:$A$42,"&lt;="&amp;A207),IF(A207&lt;$B$9,$J$8,IF(A207&lt;=$D$9,$H$9+$G$9*B207+$G$9*SUMIFS('Dividend Yield'!$B$41:$B$42,'Dividend Yield'!$A$41:$A$42,"&gt;="&amp;$B$9,'Dividend Yield'!$A$41:$A$42,"&lt;="&amp;A207),IF(A207&lt;$B$10,$J$9,IF(A207&lt;=$D$10,$H$10+$G$10*B207+$G$10*SUMIFS('Dividend Yield'!$B$41:$B$42,'Dividend Yield'!$A$41:$A$42,"&gt;="&amp;$B$10,'Dividend Yield'!$A$41:$A$42,"&lt;="&amp;A207),IF(A207&lt;$B$11,$J$10,IF(A207&lt;=$D$11,$H$11+$G$11*B207+$G$11*SUMIFS('Dividend Yield'!$B$41:$B$42,'Dividend Yield'!$A$41:$A$42,"&gt;="&amp;$B$11,'Dividend Yield'!$A$41:$A$42,"&lt;="&amp;A207),$J$11))))))))))))))</x:f>
        <x:v>1436.58</x:v>
      </x:c>
      <x:c r="D207" s="24" t="n">
        <x:f>'Yearly Portfolio'!H185</x:f>
        <x:v>858.5199999999999</x:v>
      </x:c>
    </x:row>
    <x:row r="208">
      <x:c r="A208" s="21" t="n">
        <x:f>'Data Audit'!A155</x:f>
        <x:v>46045</x:v>
      </x:c>
      <x:c r="B208" s="22" t="n">
        <x:f>'Data Audit'!G155</x:f>
        <x:v>3.75</x:v>
      </x:c>
      <x:c r="C208" s="24" t="n">
        <x:f>IF(A208&lt;$B$5,1000,IF(A208&lt;=$D$5,$H$5+$G$5*B208+$G$5*SUMIFS('Dividend Yield'!$B$41:$B$42,'Dividend Yield'!$A$41:$A$42,"&gt;="&amp;$B$5,'Dividend Yield'!$A$41:$A$42,"&lt;="&amp;A208),IF(A208&lt;$B$6,$J$5,IF(A208&lt;=$D$6,$H$6+$G$6*B208+$G$6*SUMIFS('Dividend Yield'!$B$41:$B$42,'Dividend Yield'!$A$41:$A$42,"&gt;="&amp;$B$6,'Dividend Yield'!$A$41:$A$42,"&lt;="&amp;A208),IF(A208&lt;$B$7,$J$6,IF(A208&lt;=$D$7,$H$7+$G$7*B208+$G$7*SUMIFS('Dividend Yield'!$B$41:$B$42,'Dividend Yield'!$A$41:$A$42,"&gt;="&amp;$B$7,'Dividend Yield'!$A$41:$A$42,"&lt;="&amp;A208),IF(A208&lt;$B$8,$J$7,IF(A208&lt;=$D$8,$H$8+$G$8*B208+$G$8*SUMIFS('Dividend Yield'!$B$41:$B$42,'Dividend Yield'!$A$41:$A$42,"&gt;="&amp;$B$8,'Dividend Yield'!$A$41:$A$42,"&lt;="&amp;A208),IF(A208&lt;$B$9,$J$8,IF(A208&lt;=$D$9,$H$9+$G$9*B208+$G$9*SUMIFS('Dividend Yield'!$B$41:$B$42,'Dividend Yield'!$A$41:$A$42,"&gt;="&amp;$B$9,'Dividend Yield'!$A$41:$A$42,"&lt;="&amp;A208),IF(A208&lt;$B$10,$J$9,IF(A208&lt;=$D$10,$H$10+$G$10*B208+$G$10*SUMIFS('Dividend Yield'!$B$41:$B$42,'Dividend Yield'!$A$41:$A$42,"&gt;="&amp;$B$10,'Dividend Yield'!$A$41:$A$42,"&lt;="&amp;A208),IF(A208&lt;$B$11,$J$10,IF(A208&lt;=$D$11,$H$11+$G$11*B208+$G$11*SUMIFS('Dividend Yield'!$B$41:$B$42,'Dividend Yield'!$A$41:$A$42,"&gt;="&amp;$B$11,'Dividend Yield'!$A$41:$A$42,"&lt;="&amp;A208),$J$11))))))))))))))</x:f>
        <x:v>1436.58</x:v>
      </x:c>
      <x:c r="D208" s="24" t="n">
        <x:f>'Yearly Portfolio'!H186</x:f>
        <x:v>856.3599999999999</x:v>
      </x:c>
    </x:row>
    <x:row r="209">
      <x:c r="A209" s="21" t="n">
        <x:f>'Data Audit'!A156</x:f>
        <x:v>46049</x:v>
      </x:c>
      <x:c r="B209" s="22" t="n">
        <x:f>'Data Audit'!G156</x:f>
        <x:v>3.78</x:v>
      </x:c>
      <x:c r="C209" s="24" t="n">
        <x:f>IF(A209&lt;$B$5,1000,IF(A209&lt;=$D$5,$H$5+$G$5*B209+$G$5*SUMIFS('Dividend Yield'!$B$41:$B$42,'Dividend Yield'!$A$41:$A$42,"&gt;="&amp;$B$5,'Dividend Yield'!$A$41:$A$42,"&lt;="&amp;A209),IF(A209&lt;$B$6,$J$5,IF(A209&lt;=$D$6,$H$6+$G$6*B209+$G$6*SUMIFS('Dividend Yield'!$B$41:$B$42,'Dividend Yield'!$A$41:$A$42,"&gt;="&amp;$B$6,'Dividend Yield'!$A$41:$A$42,"&lt;="&amp;A209),IF(A209&lt;$B$7,$J$6,IF(A209&lt;=$D$7,$H$7+$G$7*B209+$G$7*SUMIFS('Dividend Yield'!$B$41:$B$42,'Dividend Yield'!$A$41:$A$42,"&gt;="&amp;$B$7,'Dividend Yield'!$A$41:$A$42,"&lt;="&amp;A209),IF(A209&lt;$B$8,$J$7,IF(A209&lt;=$D$8,$H$8+$G$8*B209+$G$8*SUMIFS('Dividend Yield'!$B$41:$B$42,'Dividend Yield'!$A$41:$A$42,"&gt;="&amp;$B$8,'Dividend Yield'!$A$41:$A$42,"&lt;="&amp;A209),IF(A209&lt;$B$9,$J$8,IF(A209&lt;=$D$9,$H$9+$G$9*B209+$G$9*SUMIFS('Dividend Yield'!$B$41:$B$42,'Dividend Yield'!$A$41:$A$42,"&gt;="&amp;$B$9,'Dividend Yield'!$A$41:$A$42,"&lt;="&amp;A209),IF(A209&lt;$B$10,$J$9,IF(A209&lt;=$D$10,$H$10+$G$10*B209+$G$10*SUMIFS('Dividend Yield'!$B$41:$B$42,'Dividend Yield'!$A$41:$A$42,"&gt;="&amp;$B$10,'Dividend Yield'!$A$41:$A$42,"&lt;="&amp;A209),IF(A209&lt;$B$11,$J$10,IF(A209&lt;=$D$11,$H$11+$G$11*B209+$G$11*SUMIFS('Dividend Yield'!$B$41:$B$42,'Dividend Yield'!$A$41:$A$42,"&gt;="&amp;$B$11,'Dividend Yield'!$A$41:$A$42,"&lt;="&amp;A209),$J$11))))))))))))))</x:f>
        <x:v>1436.58</x:v>
      </x:c>
      <x:c r="D209" s="24" t="n">
        <x:f>'Yearly Portfolio'!H187</x:f>
        <x:v>862.8399999999998</x:v>
      </x:c>
    </x:row>
    <x:row r="210">
      <x:c r="A210" s="21" t="n">
        <x:f>'Data Audit'!A157</x:f>
        <x:v>46050</x:v>
      </x:c>
      <x:c r="B210" s="22" t="n">
        <x:f>'Data Audit'!G157</x:f>
        <x:v>3.75</x:v>
      </x:c>
      <x:c r="C210" s="24" t="n">
        <x:f>IF(A210&lt;$B$5,1000,IF(A210&lt;=$D$5,$H$5+$G$5*B210+$G$5*SUMIFS('Dividend Yield'!$B$41:$B$42,'Dividend Yield'!$A$41:$A$42,"&gt;="&amp;$B$5,'Dividend Yield'!$A$41:$A$42,"&lt;="&amp;A210),IF(A210&lt;$B$6,$J$5,IF(A210&lt;=$D$6,$H$6+$G$6*B210+$G$6*SUMIFS('Dividend Yield'!$B$41:$B$42,'Dividend Yield'!$A$41:$A$42,"&gt;="&amp;$B$6,'Dividend Yield'!$A$41:$A$42,"&lt;="&amp;A210),IF(A210&lt;$B$7,$J$6,IF(A210&lt;=$D$7,$H$7+$G$7*B210+$G$7*SUMIFS('Dividend Yield'!$B$41:$B$42,'Dividend Yield'!$A$41:$A$42,"&gt;="&amp;$B$7,'Dividend Yield'!$A$41:$A$42,"&lt;="&amp;A210),IF(A210&lt;$B$8,$J$7,IF(A210&lt;=$D$8,$H$8+$G$8*B210+$G$8*SUMIFS('Dividend Yield'!$B$41:$B$42,'Dividend Yield'!$A$41:$A$42,"&gt;="&amp;$B$8,'Dividend Yield'!$A$41:$A$42,"&lt;="&amp;A210),IF(A210&lt;$B$9,$J$8,IF(A210&lt;=$D$9,$H$9+$G$9*B210+$G$9*SUMIFS('Dividend Yield'!$B$41:$B$42,'Dividend Yield'!$A$41:$A$42,"&gt;="&amp;$B$9,'Dividend Yield'!$A$41:$A$42,"&lt;="&amp;A210),IF(A210&lt;$B$10,$J$9,IF(A210&lt;=$D$10,$H$10+$G$10*B210+$G$10*SUMIFS('Dividend Yield'!$B$41:$B$42,'Dividend Yield'!$A$41:$A$42,"&gt;="&amp;$B$10,'Dividend Yield'!$A$41:$A$42,"&lt;="&amp;A210),IF(A210&lt;$B$11,$J$10,IF(A210&lt;=$D$11,$H$11+$G$11*B210+$G$11*SUMIFS('Dividend Yield'!$B$41:$B$42,'Dividend Yield'!$A$41:$A$42,"&gt;="&amp;$B$11,'Dividend Yield'!$A$41:$A$42,"&lt;="&amp;A210),$J$11))))))))))))))</x:f>
        <x:v>1436.58</x:v>
      </x:c>
      <x:c r="D210" s="24" t="n">
        <x:f>'Yearly Portfolio'!H188</x:f>
        <x:v>856.3599999999999</x:v>
      </x:c>
    </x:row>
    <x:row r="211">
      <x:c r="A211" s="21" t="n">
        <x:f>'Data Audit'!A158</x:f>
        <x:v>46051</x:v>
      </x:c>
      <x:c r="B211" s="22" t="n">
        <x:f>'Data Audit'!G158</x:f>
        <x:v>3.78</x:v>
      </x:c>
      <x:c r="C211" s="24" t="n">
        <x:f>IF(A211&lt;$B$5,1000,IF(A211&lt;=$D$5,$H$5+$G$5*B211+$G$5*SUMIFS('Dividend Yield'!$B$41:$B$42,'Dividend Yield'!$A$41:$A$42,"&gt;="&amp;$B$5,'Dividend Yield'!$A$41:$A$42,"&lt;="&amp;A211),IF(A211&lt;$B$6,$J$5,IF(A211&lt;=$D$6,$H$6+$G$6*B211+$G$6*SUMIFS('Dividend Yield'!$B$41:$B$42,'Dividend Yield'!$A$41:$A$42,"&gt;="&amp;$B$6,'Dividend Yield'!$A$41:$A$42,"&lt;="&amp;A211),IF(A211&lt;$B$7,$J$6,IF(A211&lt;=$D$7,$H$7+$G$7*B211+$G$7*SUMIFS('Dividend Yield'!$B$41:$B$42,'Dividend Yield'!$A$41:$A$42,"&gt;="&amp;$B$7,'Dividend Yield'!$A$41:$A$42,"&lt;="&amp;A211),IF(A211&lt;$B$8,$J$7,IF(A211&lt;=$D$8,$H$8+$G$8*B211+$G$8*SUMIFS('Dividend Yield'!$B$41:$B$42,'Dividend Yield'!$A$41:$A$42,"&gt;="&amp;$B$8,'Dividend Yield'!$A$41:$A$42,"&lt;="&amp;A211),IF(A211&lt;$B$9,$J$8,IF(A211&lt;=$D$9,$H$9+$G$9*B211+$G$9*SUMIFS('Dividend Yield'!$B$41:$B$42,'Dividend Yield'!$A$41:$A$42,"&gt;="&amp;$B$9,'Dividend Yield'!$A$41:$A$42,"&lt;="&amp;A211),IF(A211&lt;$B$10,$J$9,IF(A211&lt;=$D$10,$H$10+$G$10*B211+$G$10*SUMIFS('Dividend Yield'!$B$41:$B$42,'Dividend Yield'!$A$41:$A$42,"&gt;="&amp;$B$10,'Dividend Yield'!$A$41:$A$42,"&lt;="&amp;A211),IF(A211&lt;$B$11,$J$10,IF(A211&lt;=$D$11,$H$11+$G$11*B211+$G$11*SUMIFS('Dividend Yield'!$B$41:$B$42,'Dividend Yield'!$A$41:$A$42,"&gt;="&amp;$B$11,'Dividend Yield'!$A$41:$A$42,"&lt;="&amp;A211),$J$11))))))))))))))</x:f>
        <x:v>1436.58</x:v>
      </x:c>
      <x:c r="D211" s="24" t="n">
        <x:f>'Yearly Portfolio'!H189</x:f>
        <x:v>862.8399999999998</x:v>
      </x:c>
    </x:row>
    <x:row r="212">
      <x:c r="A212" s="21" t="n">
        <x:f>'Data Audit'!A159</x:f>
        <x:v>46052</x:v>
      </x:c>
      <x:c r="B212" s="22" t="n">
        <x:f>'Data Audit'!G159</x:f>
        <x:v>3.74</x:v>
      </x:c>
      <x:c r="C212" s="24" t="n">
        <x:f>IF(A212&lt;$B$5,1000,IF(A212&lt;=$D$5,$H$5+$G$5*B212+$G$5*SUMIFS('Dividend Yield'!$B$41:$B$42,'Dividend Yield'!$A$41:$A$42,"&gt;="&amp;$B$5,'Dividend Yield'!$A$41:$A$42,"&lt;="&amp;A212),IF(A212&lt;$B$6,$J$5,IF(A212&lt;=$D$6,$H$6+$G$6*B212+$G$6*SUMIFS('Dividend Yield'!$B$41:$B$42,'Dividend Yield'!$A$41:$A$42,"&gt;="&amp;$B$6,'Dividend Yield'!$A$41:$A$42,"&lt;="&amp;A212),IF(A212&lt;$B$7,$J$6,IF(A212&lt;=$D$7,$H$7+$G$7*B212+$G$7*SUMIFS('Dividend Yield'!$B$41:$B$42,'Dividend Yield'!$A$41:$A$42,"&gt;="&amp;$B$7,'Dividend Yield'!$A$41:$A$42,"&lt;="&amp;A212),IF(A212&lt;$B$8,$J$7,IF(A212&lt;=$D$8,$H$8+$G$8*B212+$G$8*SUMIFS('Dividend Yield'!$B$41:$B$42,'Dividend Yield'!$A$41:$A$42,"&gt;="&amp;$B$8,'Dividend Yield'!$A$41:$A$42,"&lt;="&amp;A212),IF(A212&lt;$B$9,$J$8,IF(A212&lt;=$D$9,$H$9+$G$9*B212+$G$9*SUMIFS('Dividend Yield'!$B$41:$B$42,'Dividend Yield'!$A$41:$A$42,"&gt;="&amp;$B$9,'Dividend Yield'!$A$41:$A$42,"&lt;="&amp;A212),IF(A212&lt;$B$10,$J$9,IF(A212&lt;=$D$10,$H$10+$G$10*B212+$G$10*SUMIFS('Dividend Yield'!$B$41:$B$42,'Dividend Yield'!$A$41:$A$42,"&gt;="&amp;$B$10,'Dividend Yield'!$A$41:$A$42,"&lt;="&amp;A212),IF(A212&lt;$B$11,$J$10,IF(A212&lt;=$D$11,$H$11+$G$11*B212+$G$11*SUMIFS('Dividend Yield'!$B$41:$B$42,'Dividend Yield'!$A$41:$A$42,"&gt;="&amp;$B$11,'Dividend Yield'!$A$41:$A$42,"&lt;="&amp;A212),$J$11))))))))))))))</x:f>
        <x:v>1436.58</x:v>
      </x:c>
      <x:c r="D212" s="24" t="n">
        <x:f>'Yearly Portfolio'!H190</x:f>
        <x:v>854.1999999999999</x:v>
      </x:c>
    </x:row>
    <x:row r="213">
      <x:c r="A213" s="21" t="n">
        <x:f>'Data Audit'!A160</x:f>
        <x:v>46055</x:v>
      </x:c>
      <x:c r="B213" s="22" t="n">
        <x:f>'Data Audit'!G160</x:f>
        <x:v>3.69</x:v>
      </x:c>
      <x:c r="C213" s="24" t="n">
        <x:f>IF(A213&lt;$B$5,1000,IF(A213&lt;=$D$5,$H$5+$G$5*B213+$G$5*SUMIFS('Dividend Yield'!$B$41:$B$42,'Dividend Yield'!$A$41:$A$42,"&gt;="&amp;$B$5,'Dividend Yield'!$A$41:$A$42,"&lt;="&amp;A213),IF(A213&lt;$B$6,$J$5,IF(A213&lt;=$D$6,$H$6+$G$6*B213+$G$6*SUMIFS('Dividend Yield'!$B$41:$B$42,'Dividend Yield'!$A$41:$A$42,"&gt;="&amp;$B$6,'Dividend Yield'!$A$41:$A$42,"&lt;="&amp;A213),IF(A213&lt;$B$7,$J$6,IF(A213&lt;=$D$7,$H$7+$G$7*B213+$G$7*SUMIFS('Dividend Yield'!$B$41:$B$42,'Dividend Yield'!$A$41:$A$42,"&gt;="&amp;$B$7,'Dividend Yield'!$A$41:$A$42,"&lt;="&amp;A213),IF(A213&lt;$B$8,$J$7,IF(A213&lt;=$D$8,$H$8+$G$8*B213+$G$8*SUMIFS('Dividend Yield'!$B$41:$B$42,'Dividend Yield'!$A$41:$A$42,"&gt;="&amp;$B$8,'Dividend Yield'!$A$41:$A$42,"&lt;="&amp;A213),IF(A213&lt;$B$9,$J$8,IF(A213&lt;=$D$9,$H$9+$G$9*B213+$G$9*SUMIFS('Dividend Yield'!$B$41:$B$42,'Dividend Yield'!$A$41:$A$42,"&gt;="&amp;$B$9,'Dividend Yield'!$A$41:$A$42,"&lt;="&amp;A213),IF(A213&lt;$B$10,$J$9,IF(A213&lt;=$D$10,$H$10+$G$10*B213+$G$10*SUMIFS('Dividend Yield'!$B$41:$B$42,'Dividend Yield'!$A$41:$A$42,"&gt;="&amp;$B$10,'Dividend Yield'!$A$41:$A$42,"&lt;="&amp;A213),IF(A213&lt;$B$11,$J$10,IF(A213&lt;=$D$11,$H$11+$G$11*B213+$G$11*SUMIFS('Dividend Yield'!$B$41:$B$42,'Dividend Yield'!$A$41:$A$42,"&gt;="&amp;$B$11,'Dividend Yield'!$A$41:$A$42,"&lt;="&amp;A213),$J$11))))))))))))))</x:f>
        <x:v>1436.58</x:v>
      </x:c>
      <x:c r="D213" s="24" t="n">
        <x:f>'Yearly Portfolio'!H191</x:f>
        <x:v>843.3999999999999</x:v>
      </x:c>
    </x:row>
    <x:row r="214">
      <x:c r="A214" s="21" t="n">
        <x:f>'Data Audit'!A161</x:f>
        <x:v>46056</x:v>
      </x:c>
      <x:c r="B214" s="22" t="n">
        <x:f>'Data Audit'!G161</x:f>
        <x:v>3.66</x:v>
      </x:c>
      <x:c r="C214" s="24" t="n">
        <x:f>IF(A214&lt;$B$5,1000,IF(A214&lt;=$D$5,$H$5+$G$5*B214+$G$5*SUMIFS('Dividend Yield'!$B$41:$B$42,'Dividend Yield'!$A$41:$A$42,"&gt;="&amp;$B$5,'Dividend Yield'!$A$41:$A$42,"&lt;="&amp;A214),IF(A214&lt;$B$6,$J$5,IF(A214&lt;=$D$6,$H$6+$G$6*B214+$G$6*SUMIFS('Dividend Yield'!$B$41:$B$42,'Dividend Yield'!$A$41:$A$42,"&gt;="&amp;$B$6,'Dividend Yield'!$A$41:$A$42,"&lt;="&amp;A214),IF(A214&lt;$B$7,$J$6,IF(A214&lt;=$D$7,$H$7+$G$7*B214+$G$7*SUMIFS('Dividend Yield'!$B$41:$B$42,'Dividend Yield'!$A$41:$A$42,"&gt;="&amp;$B$7,'Dividend Yield'!$A$41:$A$42,"&lt;="&amp;A214),IF(A214&lt;$B$8,$J$7,IF(A214&lt;=$D$8,$H$8+$G$8*B214+$G$8*SUMIFS('Dividend Yield'!$B$41:$B$42,'Dividend Yield'!$A$41:$A$42,"&gt;="&amp;$B$8,'Dividend Yield'!$A$41:$A$42,"&lt;="&amp;A214),IF(A214&lt;$B$9,$J$8,IF(A214&lt;=$D$9,$H$9+$G$9*B214+$G$9*SUMIFS('Dividend Yield'!$B$41:$B$42,'Dividend Yield'!$A$41:$A$42,"&gt;="&amp;$B$9,'Dividend Yield'!$A$41:$A$42,"&lt;="&amp;A214),IF(A214&lt;$B$10,$J$9,IF(A214&lt;=$D$10,$H$10+$G$10*B214+$G$10*SUMIFS('Dividend Yield'!$B$41:$B$42,'Dividend Yield'!$A$41:$A$42,"&gt;="&amp;$B$10,'Dividend Yield'!$A$41:$A$42,"&lt;="&amp;A214),IF(A214&lt;$B$11,$J$10,IF(A214&lt;=$D$11,$H$11+$G$11*B214+$G$11*SUMIFS('Dividend Yield'!$B$41:$B$42,'Dividend Yield'!$A$41:$A$42,"&gt;="&amp;$B$11,'Dividend Yield'!$A$41:$A$42,"&lt;="&amp;A214),$J$11))))))))))))))</x:f>
        <x:v>1436.58</x:v>
      </x:c>
      <x:c r="D214" s="24" t="n">
        <x:f>'Yearly Portfolio'!H192</x:f>
        <x:v>836.92</x:v>
      </x:c>
    </x:row>
    <x:row r="215">
      <x:c r="A215" s="21" t="n">
        <x:f>'Data Audit'!A162</x:f>
        <x:v>46057</x:v>
      </x:c>
      <x:c r="B215" s="22" t="n">
        <x:f>'Data Audit'!G162</x:f>
        <x:v>3.54</x:v>
      </x:c>
      <x:c r="C215" s="24" t="n">
        <x:f>IF(A215&lt;$B$5,1000,IF(A215&lt;=$D$5,$H$5+$G$5*B215+$G$5*SUMIFS('Dividend Yield'!$B$41:$B$42,'Dividend Yield'!$A$41:$A$42,"&gt;="&amp;$B$5,'Dividend Yield'!$A$41:$A$42,"&lt;="&amp;A215),IF(A215&lt;$B$6,$J$5,IF(A215&lt;=$D$6,$H$6+$G$6*B215+$G$6*SUMIFS('Dividend Yield'!$B$41:$B$42,'Dividend Yield'!$A$41:$A$42,"&gt;="&amp;$B$6,'Dividend Yield'!$A$41:$A$42,"&lt;="&amp;A215),IF(A215&lt;$B$7,$J$6,IF(A215&lt;=$D$7,$H$7+$G$7*B215+$G$7*SUMIFS('Dividend Yield'!$B$41:$B$42,'Dividend Yield'!$A$41:$A$42,"&gt;="&amp;$B$7,'Dividend Yield'!$A$41:$A$42,"&lt;="&amp;A215),IF(A215&lt;$B$8,$J$7,IF(A215&lt;=$D$8,$H$8+$G$8*B215+$G$8*SUMIFS('Dividend Yield'!$B$41:$B$42,'Dividend Yield'!$A$41:$A$42,"&gt;="&amp;$B$8,'Dividend Yield'!$A$41:$A$42,"&lt;="&amp;A215),IF(A215&lt;$B$9,$J$8,IF(A215&lt;=$D$9,$H$9+$G$9*B215+$G$9*SUMIFS('Dividend Yield'!$B$41:$B$42,'Dividend Yield'!$A$41:$A$42,"&gt;="&amp;$B$9,'Dividend Yield'!$A$41:$A$42,"&lt;="&amp;A215),IF(A215&lt;$B$10,$J$9,IF(A215&lt;=$D$10,$H$10+$G$10*B215+$G$10*SUMIFS('Dividend Yield'!$B$41:$B$42,'Dividend Yield'!$A$41:$A$42,"&gt;="&amp;$B$10,'Dividend Yield'!$A$41:$A$42,"&lt;="&amp;A215),IF(A215&lt;$B$11,$J$10,IF(A215&lt;=$D$11,$H$11+$G$11*B215+$G$11*SUMIFS('Dividend Yield'!$B$41:$B$42,'Dividend Yield'!$A$41:$A$42,"&gt;="&amp;$B$11,'Dividend Yield'!$A$41:$A$42,"&lt;="&amp;A215),$J$11))))))))))))))</x:f>
        <x:v>1436.58</x:v>
      </x:c>
      <x:c r="D215" s="24" t="n">
        <x:f>'Yearly Portfolio'!H193</x:f>
        <x:v>810.9999999999999</x:v>
      </x:c>
    </x:row>
    <x:row r="216">
      <x:c r="A216" s="21" t="n">
        <x:f>'Data Audit'!A163</x:f>
        <x:v>46058</x:v>
      </x:c>
      <x:c r="B216" s="22" t="n">
        <x:f>'Data Audit'!G163</x:f>
        <x:v>3.57</x:v>
      </x:c>
      <x:c r="C216" s="24" t="n">
        <x:f>IF(A216&lt;$B$5,1000,IF(A216&lt;=$D$5,$H$5+$G$5*B216+$G$5*SUMIFS('Dividend Yield'!$B$41:$B$42,'Dividend Yield'!$A$41:$A$42,"&gt;="&amp;$B$5,'Dividend Yield'!$A$41:$A$42,"&lt;="&amp;A216),IF(A216&lt;$B$6,$J$5,IF(A216&lt;=$D$6,$H$6+$G$6*B216+$G$6*SUMIFS('Dividend Yield'!$B$41:$B$42,'Dividend Yield'!$A$41:$A$42,"&gt;="&amp;$B$6,'Dividend Yield'!$A$41:$A$42,"&lt;="&amp;A216),IF(A216&lt;$B$7,$J$6,IF(A216&lt;=$D$7,$H$7+$G$7*B216+$G$7*SUMIFS('Dividend Yield'!$B$41:$B$42,'Dividend Yield'!$A$41:$A$42,"&gt;="&amp;$B$7,'Dividend Yield'!$A$41:$A$42,"&lt;="&amp;A216),IF(A216&lt;$B$8,$J$7,IF(A216&lt;=$D$8,$H$8+$G$8*B216+$G$8*SUMIFS('Dividend Yield'!$B$41:$B$42,'Dividend Yield'!$A$41:$A$42,"&gt;="&amp;$B$8,'Dividend Yield'!$A$41:$A$42,"&lt;="&amp;A216),IF(A216&lt;$B$9,$J$8,IF(A216&lt;=$D$9,$H$9+$G$9*B216+$G$9*SUMIFS('Dividend Yield'!$B$41:$B$42,'Dividend Yield'!$A$41:$A$42,"&gt;="&amp;$B$9,'Dividend Yield'!$A$41:$A$42,"&lt;="&amp;A216),IF(A216&lt;$B$10,$J$9,IF(A216&lt;=$D$10,$H$10+$G$10*B216+$G$10*SUMIFS('Dividend Yield'!$B$41:$B$42,'Dividend Yield'!$A$41:$A$42,"&gt;="&amp;$B$10,'Dividend Yield'!$A$41:$A$42,"&lt;="&amp;A216),IF(A216&lt;$B$11,$J$10,IF(A216&lt;=$D$11,$H$11+$G$11*B216+$G$11*SUMIFS('Dividend Yield'!$B$41:$B$42,'Dividend Yield'!$A$41:$A$42,"&gt;="&amp;$B$11,'Dividend Yield'!$A$41:$A$42,"&lt;="&amp;A216),$J$11))))))))))))))</x:f>
        <x:v>1436.58</x:v>
      </x:c>
      <x:c r="D216" s="24" t="n">
        <x:f>'Yearly Portfolio'!H194</x:f>
        <x:v>817.4799999999999</x:v>
      </x:c>
    </x:row>
    <x:row r="217">
      <x:c r="A217" s="21" t="n">
        <x:f>'Data Audit'!A164</x:f>
        <x:v>46059</x:v>
      </x:c>
      <x:c r="B217" s="22" t="n">
        <x:f>'Data Audit'!G164</x:f>
        <x:v>3.5</x:v>
      </x:c>
      <x:c r="C217" s="24" t="n">
        <x:f>IF(A217&lt;$B$5,1000,IF(A217&lt;=$D$5,$H$5+$G$5*B217+$G$5*SUMIFS('Dividend Yield'!$B$41:$B$42,'Dividend Yield'!$A$41:$A$42,"&gt;="&amp;$B$5,'Dividend Yield'!$A$41:$A$42,"&lt;="&amp;A217),IF(A217&lt;$B$6,$J$5,IF(A217&lt;=$D$6,$H$6+$G$6*B217+$G$6*SUMIFS('Dividend Yield'!$B$41:$B$42,'Dividend Yield'!$A$41:$A$42,"&gt;="&amp;$B$6,'Dividend Yield'!$A$41:$A$42,"&lt;="&amp;A217),IF(A217&lt;$B$7,$J$6,IF(A217&lt;=$D$7,$H$7+$G$7*B217+$G$7*SUMIFS('Dividend Yield'!$B$41:$B$42,'Dividend Yield'!$A$41:$A$42,"&gt;="&amp;$B$7,'Dividend Yield'!$A$41:$A$42,"&lt;="&amp;A217),IF(A217&lt;$B$8,$J$7,IF(A217&lt;=$D$8,$H$8+$G$8*B217+$G$8*SUMIFS('Dividend Yield'!$B$41:$B$42,'Dividend Yield'!$A$41:$A$42,"&gt;="&amp;$B$8,'Dividend Yield'!$A$41:$A$42,"&lt;="&amp;A217),IF(A217&lt;$B$9,$J$8,IF(A217&lt;=$D$9,$H$9+$G$9*B217+$G$9*SUMIFS('Dividend Yield'!$B$41:$B$42,'Dividend Yield'!$A$41:$A$42,"&gt;="&amp;$B$9,'Dividend Yield'!$A$41:$A$42,"&lt;="&amp;A217),IF(A217&lt;$B$10,$J$9,IF(A217&lt;=$D$10,$H$10+$G$10*B217+$G$10*SUMIFS('Dividend Yield'!$B$41:$B$42,'Dividend Yield'!$A$41:$A$42,"&gt;="&amp;$B$10,'Dividend Yield'!$A$41:$A$42,"&lt;="&amp;A217),IF(A217&lt;$B$11,$J$10,IF(A217&lt;=$D$11,$H$11+$G$11*B217+$G$11*SUMIFS('Dividend Yield'!$B$41:$B$42,'Dividend Yield'!$A$41:$A$42,"&gt;="&amp;$B$11,'Dividend Yield'!$A$41:$A$42,"&lt;="&amp;A217),$J$11))))))))))))))</x:f>
        <x:v>1436.58</x:v>
      </x:c>
      <x:c r="D217" s="24" t="n">
        <x:f>'Yearly Portfolio'!H195</x:f>
        <x:v>802.3599999999999</x:v>
      </x:c>
    </x:row>
    <x:row r="218">
      <x:c r="A218" s="21" t="n">
        <x:f>'Data Audit'!A165</x:f>
        <x:v>46062</x:v>
      </x:c>
      <x:c r="B218" s="22" t="n">
        <x:f>'Data Audit'!G165</x:f>
        <x:v>3.52</x:v>
      </x:c>
      <x:c r="C218" s="24" t="n">
        <x:f>IF(A218&lt;$B$5,1000,IF(A218&lt;=$D$5,$H$5+$G$5*B218+$G$5*SUMIFS('Dividend Yield'!$B$41:$B$42,'Dividend Yield'!$A$41:$A$42,"&gt;="&amp;$B$5,'Dividend Yield'!$A$41:$A$42,"&lt;="&amp;A218),IF(A218&lt;$B$6,$J$5,IF(A218&lt;=$D$6,$H$6+$G$6*B218+$G$6*SUMIFS('Dividend Yield'!$B$41:$B$42,'Dividend Yield'!$A$41:$A$42,"&gt;="&amp;$B$6,'Dividend Yield'!$A$41:$A$42,"&lt;="&amp;A218),IF(A218&lt;$B$7,$J$6,IF(A218&lt;=$D$7,$H$7+$G$7*B218+$G$7*SUMIFS('Dividend Yield'!$B$41:$B$42,'Dividend Yield'!$A$41:$A$42,"&gt;="&amp;$B$7,'Dividend Yield'!$A$41:$A$42,"&lt;="&amp;A218),IF(A218&lt;$B$8,$J$7,IF(A218&lt;=$D$8,$H$8+$G$8*B218+$G$8*SUMIFS('Dividend Yield'!$B$41:$B$42,'Dividend Yield'!$A$41:$A$42,"&gt;="&amp;$B$8,'Dividend Yield'!$A$41:$A$42,"&lt;="&amp;A218),IF(A218&lt;$B$9,$J$8,IF(A218&lt;=$D$9,$H$9+$G$9*B218+$G$9*SUMIFS('Dividend Yield'!$B$41:$B$42,'Dividend Yield'!$A$41:$A$42,"&gt;="&amp;$B$9,'Dividend Yield'!$A$41:$A$42,"&lt;="&amp;A218),IF(A218&lt;$B$10,$J$9,IF(A218&lt;=$D$10,$H$10+$G$10*B218+$G$10*SUMIFS('Dividend Yield'!$B$41:$B$42,'Dividend Yield'!$A$41:$A$42,"&gt;="&amp;$B$10,'Dividend Yield'!$A$41:$A$42,"&lt;="&amp;A218),IF(A218&lt;$B$11,$J$10,IF(A218&lt;=$D$11,$H$11+$G$11*B218+$G$11*SUMIFS('Dividend Yield'!$B$41:$B$42,'Dividend Yield'!$A$41:$A$42,"&gt;="&amp;$B$11,'Dividend Yield'!$A$41:$A$42,"&lt;="&amp;A218),$J$11))))))))))))))</x:f>
        <x:v>1436.58</x:v>
      </x:c>
      <x:c r="D218" s="24" t="n">
        <x:f>'Yearly Portfolio'!H196</x:f>
        <x:v>806.68</x:v>
      </x:c>
    </x:row>
    <x:row r="219">
      <x:c r="A219" s="21" t="n">
        <x:f>'Data Audit'!A166</x:f>
        <x:v>46063</x:v>
      </x:c>
      <x:c r="B219" s="22" t="n">
        <x:f>'Data Audit'!G166</x:f>
        <x:v>3.54</x:v>
      </x:c>
      <x:c r="C219" s="24" t="n">
        <x:f>IF(A219&lt;$B$5,1000,IF(A219&lt;=$D$5,$H$5+$G$5*B219+$G$5*SUMIFS('Dividend Yield'!$B$41:$B$42,'Dividend Yield'!$A$41:$A$42,"&gt;="&amp;$B$5,'Dividend Yield'!$A$41:$A$42,"&lt;="&amp;A219),IF(A219&lt;$B$6,$J$5,IF(A219&lt;=$D$6,$H$6+$G$6*B219+$G$6*SUMIFS('Dividend Yield'!$B$41:$B$42,'Dividend Yield'!$A$41:$A$42,"&gt;="&amp;$B$6,'Dividend Yield'!$A$41:$A$42,"&lt;="&amp;A219),IF(A219&lt;$B$7,$J$6,IF(A219&lt;=$D$7,$H$7+$G$7*B219+$G$7*SUMIFS('Dividend Yield'!$B$41:$B$42,'Dividend Yield'!$A$41:$A$42,"&gt;="&amp;$B$7,'Dividend Yield'!$A$41:$A$42,"&lt;="&amp;A219),IF(A219&lt;$B$8,$J$7,IF(A219&lt;=$D$8,$H$8+$G$8*B219+$G$8*SUMIFS('Dividend Yield'!$B$41:$B$42,'Dividend Yield'!$A$41:$A$42,"&gt;="&amp;$B$8,'Dividend Yield'!$A$41:$A$42,"&lt;="&amp;A219),IF(A219&lt;$B$9,$J$8,IF(A219&lt;=$D$9,$H$9+$G$9*B219+$G$9*SUMIFS('Dividend Yield'!$B$41:$B$42,'Dividend Yield'!$A$41:$A$42,"&gt;="&amp;$B$9,'Dividend Yield'!$A$41:$A$42,"&lt;="&amp;A219),IF(A219&lt;$B$10,$J$9,IF(A219&lt;=$D$10,$H$10+$G$10*B219+$G$10*SUMIFS('Dividend Yield'!$B$41:$B$42,'Dividend Yield'!$A$41:$A$42,"&gt;="&amp;$B$10,'Dividend Yield'!$A$41:$A$42,"&lt;="&amp;A219),IF(A219&lt;$B$11,$J$10,IF(A219&lt;=$D$11,$H$11+$G$11*B219+$G$11*SUMIFS('Dividend Yield'!$B$41:$B$42,'Dividend Yield'!$A$41:$A$42,"&gt;="&amp;$B$11,'Dividend Yield'!$A$41:$A$42,"&lt;="&amp;A219),$J$11))))))))))))))</x:f>
        <x:v>1436.58</x:v>
      </x:c>
      <x:c r="D219" s="24" t="n">
        <x:f>'Yearly Portfolio'!H197</x:f>
        <x:v>810.9999999999999</x:v>
      </x:c>
    </x:row>
    <x:row r="220">
      <x:c r="A220" s="21" t="n">
        <x:f>'Data Audit'!A167</x:f>
        <x:v>46064</x:v>
      </x:c>
      <x:c r="B220" s="22" t="n">
        <x:f>'Data Audit'!G167</x:f>
        <x:v>3.61</x:v>
      </x:c>
      <x:c r="C220" s="24" t="n">
        <x:f>IF(A220&lt;$B$5,1000,IF(A220&lt;=$D$5,$H$5+$G$5*B220+$G$5*SUMIFS('Dividend Yield'!$B$41:$B$42,'Dividend Yield'!$A$41:$A$42,"&gt;="&amp;$B$5,'Dividend Yield'!$A$41:$A$42,"&lt;="&amp;A220),IF(A220&lt;$B$6,$J$5,IF(A220&lt;=$D$6,$H$6+$G$6*B220+$G$6*SUMIFS('Dividend Yield'!$B$41:$B$42,'Dividend Yield'!$A$41:$A$42,"&gt;="&amp;$B$6,'Dividend Yield'!$A$41:$A$42,"&lt;="&amp;A220),IF(A220&lt;$B$7,$J$6,IF(A220&lt;=$D$7,$H$7+$G$7*B220+$G$7*SUMIFS('Dividend Yield'!$B$41:$B$42,'Dividend Yield'!$A$41:$A$42,"&gt;="&amp;$B$7,'Dividend Yield'!$A$41:$A$42,"&lt;="&amp;A220),IF(A220&lt;$B$8,$J$7,IF(A220&lt;=$D$8,$H$8+$G$8*B220+$G$8*SUMIFS('Dividend Yield'!$B$41:$B$42,'Dividend Yield'!$A$41:$A$42,"&gt;="&amp;$B$8,'Dividend Yield'!$A$41:$A$42,"&lt;="&amp;A220),IF(A220&lt;$B$9,$J$8,IF(A220&lt;=$D$9,$H$9+$G$9*B220+$G$9*SUMIFS('Dividend Yield'!$B$41:$B$42,'Dividend Yield'!$A$41:$A$42,"&gt;="&amp;$B$9,'Dividend Yield'!$A$41:$A$42,"&lt;="&amp;A220),IF(A220&lt;$B$10,$J$9,IF(A220&lt;=$D$10,$H$10+$G$10*B220+$G$10*SUMIFS('Dividend Yield'!$B$41:$B$42,'Dividend Yield'!$A$41:$A$42,"&gt;="&amp;$B$10,'Dividend Yield'!$A$41:$A$42,"&lt;="&amp;A220),IF(A220&lt;$B$11,$J$10,IF(A220&lt;=$D$11,$H$11+$G$11*B220+$G$11*SUMIFS('Dividend Yield'!$B$41:$B$42,'Dividend Yield'!$A$41:$A$42,"&gt;="&amp;$B$11,'Dividend Yield'!$A$41:$A$42,"&lt;="&amp;A220),$J$11))))))))))))))</x:f>
        <x:v>1436.58</x:v>
      </x:c>
      <x:c r="D220" s="24" t="n">
        <x:f>'Yearly Portfolio'!H198</x:f>
        <x:v>826.1199999999999</x:v>
      </x:c>
    </x:row>
    <x:row r="221">
      <x:c r="A221" s="21" t="n">
        <x:f>'Data Audit'!A168</x:f>
        <x:v>46065</x:v>
      </x:c>
      <x:c r="B221" s="22" t="n">
        <x:f>'Data Audit'!G168</x:f>
        <x:v>3.58</x:v>
      </x:c>
      <x:c r="C221" s="24" t="n">
        <x:f>IF(A221&lt;$B$5,1000,IF(A221&lt;=$D$5,$H$5+$G$5*B221+$G$5*SUMIFS('Dividend Yield'!$B$41:$B$42,'Dividend Yield'!$A$41:$A$42,"&gt;="&amp;$B$5,'Dividend Yield'!$A$41:$A$42,"&lt;="&amp;A221),IF(A221&lt;$B$6,$J$5,IF(A221&lt;=$D$6,$H$6+$G$6*B221+$G$6*SUMIFS('Dividend Yield'!$B$41:$B$42,'Dividend Yield'!$A$41:$A$42,"&gt;="&amp;$B$6,'Dividend Yield'!$A$41:$A$42,"&lt;="&amp;A221),IF(A221&lt;$B$7,$J$6,IF(A221&lt;=$D$7,$H$7+$G$7*B221+$G$7*SUMIFS('Dividend Yield'!$B$41:$B$42,'Dividend Yield'!$A$41:$A$42,"&gt;="&amp;$B$7,'Dividend Yield'!$A$41:$A$42,"&lt;="&amp;A221),IF(A221&lt;$B$8,$J$7,IF(A221&lt;=$D$8,$H$8+$G$8*B221+$G$8*SUMIFS('Dividend Yield'!$B$41:$B$42,'Dividend Yield'!$A$41:$A$42,"&gt;="&amp;$B$8,'Dividend Yield'!$A$41:$A$42,"&lt;="&amp;A221),IF(A221&lt;$B$9,$J$8,IF(A221&lt;=$D$9,$H$9+$G$9*B221+$G$9*SUMIFS('Dividend Yield'!$B$41:$B$42,'Dividend Yield'!$A$41:$A$42,"&gt;="&amp;$B$9,'Dividend Yield'!$A$41:$A$42,"&lt;="&amp;A221),IF(A221&lt;$B$10,$J$9,IF(A221&lt;=$D$10,$H$10+$G$10*B221+$G$10*SUMIFS('Dividend Yield'!$B$41:$B$42,'Dividend Yield'!$A$41:$A$42,"&gt;="&amp;$B$10,'Dividend Yield'!$A$41:$A$42,"&lt;="&amp;A221),IF(A221&lt;$B$11,$J$10,IF(A221&lt;=$D$11,$H$11+$G$11*B221+$G$11*SUMIFS('Dividend Yield'!$B$41:$B$42,'Dividend Yield'!$A$41:$A$42,"&gt;="&amp;$B$11,'Dividend Yield'!$A$41:$A$42,"&lt;="&amp;A221),$J$11))))))))))))))</x:f>
        <x:v>1436.58</x:v>
      </x:c>
      <x:c r="D221" s="24" t="n">
        <x:f>'Yearly Portfolio'!H199</x:f>
        <x:v>819.6399999999999</x:v>
      </x:c>
    </x:row>
    <x:row r="222">
      <x:c r="A222" s="21" t="n">
        <x:f>'Data Audit'!A169</x:f>
        <x:v>46066</x:v>
      </x:c>
      <x:c r="B222" s="22" t="n">
        <x:f>'Data Audit'!G169</x:f>
        <x:v>3.42</x:v>
      </x:c>
      <x:c r="C222" s="24" t="n">
        <x:f>IF(A222&lt;$B$5,1000,IF(A222&lt;=$D$5,$H$5+$G$5*B222+$G$5*SUMIFS('Dividend Yield'!$B$41:$B$42,'Dividend Yield'!$A$41:$A$42,"&gt;="&amp;$B$5,'Dividend Yield'!$A$41:$A$42,"&lt;="&amp;A222),IF(A222&lt;$B$6,$J$5,IF(A222&lt;=$D$6,$H$6+$G$6*B222+$G$6*SUMIFS('Dividend Yield'!$B$41:$B$42,'Dividend Yield'!$A$41:$A$42,"&gt;="&amp;$B$6,'Dividend Yield'!$A$41:$A$42,"&lt;="&amp;A222),IF(A222&lt;$B$7,$J$6,IF(A222&lt;=$D$7,$H$7+$G$7*B222+$G$7*SUMIFS('Dividend Yield'!$B$41:$B$42,'Dividend Yield'!$A$41:$A$42,"&gt;="&amp;$B$7,'Dividend Yield'!$A$41:$A$42,"&lt;="&amp;A222),IF(A222&lt;$B$8,$J$7,IF(A222&lt;=$D$8,$H$8+$G$8*B222+$G$8*SUMIFS('Dividend Yield'!$B$41:$B$42,'Dividend Yield'!$A$41:$A$42,"&gt;="&amp;$B$8,'Dividend Yield'!$A$41:$A$42,"&lt;="&amp;A222),IF(A222&lt;$B$9,$J$8,IF(A222&lt;=$D$9,$H$9+$G$9*B222+$G$9*SUMIFS('Dividend Yield'!$B$41:$B$42,'Dividend Yield'!$A$41:$A$42,"&gt;="&amp;$B$9,'Dividend Yield'!$A$41:$A$42,"&lt;="&amp;A222),IF(A222&lt;$B$10,$J$9,IF(A222&lt;=$D$10,$H$10+$G$10*B222+$G$10*SUMIFS('Dividend Yield'!$B$41:$B$42,'Dividend Yield'!$A$41:$A$42,"&gt;="&amp;$B$10,'Dividend Yield'!$A$41:$A$42,"&lt;="&amp;A222),IF(A222&lt;$B$11,$J$10,IF(A222&lt;=$D$11,$H$11+$G$11*B222+$G$11*SUMIFS('Dividend Yield'!$B$41:$B$42,'Dividend Yield'!$A$41:$A$42,"&gt;="&amp;$B$11,'Dividend Yield'!$A$41:$A$42,"&lt;="&amp;A222),$J$11))))))))))))))</x:f>
        <x:v>1436.58</x:v>
      </x:c>
      <x:c r="D222" s="24" t="n">
        <x:f>'Yearly Portfolio'!H200</x:f>
        <x:v>785.0799999999999</x:v>
      </x:c>
    </x:row>
    <x:row r="223">
      <x:c r="A223" s="21" t="n">
        <x:f>'Data Audit'!A170</x:f>
        <x:v>46069</x:v>
      </x:c>
      <x:c r="B223" s="22" t="n">
        <x:f>'Data Audit'!G170</x:f>
        <x:v>3.43</x:v>
      </x:c>
      <x:c r="C223" s="24" t="n">
        <x:f>IF(A223&lt;$B$5,1000,IF(A223&lt;=$D$5,$H$5+$G$5*B223+$G$5*SUMIFS('Dividend Yield'!$B$41:$B$42,'Dividend Yield'!$A$41:$A$42,"&gt;="&amp;$B$5,'Dividend Yield'!$A$41:$A$42,"&lt;="&amp;A223),IF(A223&lt;$B$6,$J$5,IF(A223&lt;=$D$6,$H$6+$G$6*B223+$G$6*SUMIFS('Dividend Yield'!$B$41:$B$42,'Dividend Yield'!$A$41:$A$42,"&gt;="&amp;$B$6,'Dividend Yield'!$A$41:$A$42,"&lt;="&amp;A223),IF(A223&lt;$B$7,$J$6,IF(A223&lt;=$D$7,$H$7+$G$7*B223+$G$7*SUMIFS('Dividend Yield'!$B$41:$B$42,'Dividend Yield'!$A$41:$A$42,"&gt;="&amp;$B$7,'Dividend Yield'!$A$41:$A$42,"&lt;="&amp;A223),IF(A223&lt;$B$8,$J$7,IF(A223&lt;=$D$8,$H$8+$G$8*B223+$G$8*SUMIFS('Dividend Yield'!$B$41:$B$42,'Dividend Yield'!$A$41:$A$42,"&gt;="&amp;$B$8,'Dividend Yield'!$A$41:$A$42,"&lt;="&amp;A223),IF(A223&lt;$B$9,$J$8,IF(A223&lt;=$D$9,$H$9+$G$9*B223+$G$9*SUMIFS('Dividend Yield'!$B$41:$B$42,'Dividend Yield'!$A$41:$A$42,"&gt;="&amp;$B$9,'Dividend Yield'!$A$41:$A$42,"&lt;="&amp;A223),IF(A223&lt;$B$10,$J$9,IF(A223&lt;=$D$10,$H$10+$G$10*B223+$G$10*SUMIFS('Dividend Yield'!$B$41:$B$42,'Dividend Yield'!$A$41:$A$42,"&gt;="&amp;$B$10,'Dividend Yield'!$A$41:$A$42,"&lt;="&amp;A223),IF(A223&lt;$B$11,$J$10,IF(A223&lt;=$D$11,$H$11+$G$11*B223+$G$11*SUMIFS('Dividend Yield'!$B$41:$B$42,'Dividend Yield'!$A$41:$A$42,"&gt;="&amp;$B$11,'Dividend Yield'!$A$41:$A$42,"&lt;="&amp;A223),$J$11))))))))))))))</x:f>
        <x:v>1436.58</x:v>
      </x:c>
      <x:c r="D223" s="24" t="n">
        <x:f>'Yearly Portfolio'!H201</x:f>
        <x:v>787.2399999999999</x:v>
      </x:c>
    </x:row>
    <x:row r="224">
      <x:c r="A224" s="21" t="n">
        <x:f>'Data Audit'!A171</x:f>
        <x:v>46070</x:v>
      </x:c>
      <x:c r="B224" s="22" t="n">
        <x:f>'Data Audit'!G171</x:f>
        <x:v>3.38</x:v>
      </x:c>
      <x:c r="C224" s="24" t="n">
        <x:f>IF(A224&lt;$B$5,1000,IF(A224&lt;=$D$5,$H$5+$G$5*B224+$G$5*SUMIFS('Dividend Yield'!$B$41:$B$42,'Dividend Yield'!$A$41:$A$42,"&gt;="&amp;$B$5,'Dividend Yield'!$A$41:$A$42,"&lt;="&amp;A224),IF(A224&lt;$B$6,$J$5,IF(A224&lt;=$D$6,$H$6+$G$6*B224+$G$6*SUMIFS('Dividend Yield'!$B$41:$B$42,'Dividend Yield'!$A$41:$A$42,"&gt;="&amp;$B$6,'Dividend Yield'!$A$41:$A$42,"&lt;="&amp;A224),IF(A224&lt;$B$7,$J$6,IF(A224&lt;=$D$7,$H$7+$G$7*B224+$G$7*SUMIFS('Dividend Yield'!$B$41:$B$42,'Dividend Yield'!$A$41:$A$42,"&gt;="&amp;$B$7,'Dividend Yield'!$A$41:$A$42,"&lt;="&amp;A224),IF(A224&lt;$B$8,$J$7,IF(A224&lt;=$D$8,$H$8+$G$8*B224+$G$8*SUMIFS('Dividend Yield'!$B$41:$B$42,'Dividend Yield'!$A$41:$A$42,"&gt;="&amp;$B$8,'Dividend Yield'!$A$41:$A$42,"&lt;="&amp;A224),IF(A224&lt;$B$9,$J$8,IF(A224&lt;=$D$9,$H$9+$G$9*B224+$G$9*SUMIFS('Dividend Yield'!$B$41:$B$42,'Dividend Yield'!$A$41:$A$42,"&gt;="&amp;$B$9,'Dividend Yield'!$A$41:$A$42,"&lt;="&amp;A224),IF(A224&lt;$B$10,$J$9,IF(A224&lt;=$D$10,$H$10+$G$10*B224+$G$10*SUMIFS('Dividend Yield'!$B$41:$B$42,'Dividend Yield'!$A$41:$A$42,"&gt;="&amp;$B$10,'Dividend Yield'!$A$41:$A$42,"&lt;="&amp;A224),IF(A224&lt;$B$11,$J$10,IF(A224&lt;=$D$11,$H$11+$G$11*B224+$G$11*SUMIFS('Dividend Yield'!$B$41:$B$42,'Dividend Yield'!$A$41:$A$42,"&gt;="&amp;$B$11,'Dividend Yield'!$A$41:$A$42,"&lt;="&amp;A224),$J$11))))))))))))))</x:f>
        <x:v>1436.58</x:v>
      </x:c>
      <x:c r="D224" s="24" t="n">
        <x:f>'Yearly Portfolio'!H202</x:f>
        <x:v>776.4399999999998</x:v>
      </x:c>
    </x:row>
    <x:row r="225">
      <x:c r="A225" s="21" t="n">
        <x:f>'Data Audit'!A172</x:f>
        <x:v>46071</x:v>
      </x:c>
      <x:c r="B225" s="22" t="n">
        <x:f>'Data Audit'!G172</x:f>
        <x:v>3.38</x:v>
      </x:c>
      <x:c r="C225" s="24" t="n">
        <x:f>IF(A225&lt;$B$5,1000,IF(A225&lt;=$D$5,$H$5+$G$5*B225+$G$5*SUMIFS('Dividend Yield'!$B$41:$B$42,'Dividend Yield'!$A$41:$A$42,"&gt;="&amp;$B$5,'Dividend Yield'!$A$41:$A$42,"&lt;="&amp;A225),IF(A225&lt;$B$6,$J$5,IF(A225&lt;=$D$6,$H$6+$G$6*B225+$G$6*SUMIFS('Dividend Yield'!$B$41:$B$42,'Dividend Yield'!$A$41:$A$42,"&gt;="&amp;$B$6,'Dividend Yield'!$A$41:$A$42,"&lt;="&amp;A225),IF(A225&lt;$B$7,$J$6,IF(A225&lt;=$D$7,$H$7+$G$7*B225+$G$7*SUMIFS('Dividend Yield'!$B$41:$B$42,'Dividend Yield'!$A$41:$A$42,"&gt;="&amp;$B$7,'Dividend Yield'!$A$41:$A$42,"&lt;="&amp;A225),IF(A225&lt;$B$8,$J$7,IF(A225&lt;=$D$8,$H$8+$G$8*B225+$G$8*SUMIFS('Dividend Yield'!$B$41:$B$42,'Dividend Yield'!$A$41:$A$42,"&gt;="&amp;$B$8,'Dividend Yield'!$A$41:$A$42,"&lt;="&amp;A225),IF(A225&lt;$B$9,$J$8,IF(A225&lt;=$D$9,$H$9+$G$9*B225+$G$9*SUMIFS('Dividend Yield'!$B$41:$B$42,'Dividend Yield'!$A$41:$A$42,"&gt;="&amp;$B$9,'Dividend Yield'!$A$41:$A$42,"&lt;="&amp;A225),IF(A225&lt;$B$10,$J$9,IF(A225&lt;=$D$10,$H$10+$G$10*B225+$G$10*SUMIFS('Dividend Yield'!$B$41:$B$42,'Dividend Yield'!$A$41:$A$42,"&gt;="&amp;$B$10,'Dividend Yield'!$A$41:$A$42,"&lt;="&amp;A225),IF(A225&lt;$B$11,$J$10,IF(A225&lt;=$D$11,$H$11+$G$11*B225+$G$11*SUMIFS('Dividend Yield'!$B$41:$B$42,'Dividend Yield'!$A$41:$A$42,"&gt;="&amp;$B$11,'Dividend Yield'!$A$41:$A$42,"&lt;="&amp;A225),$J$11))))))))))))))</x:f>
        <x:v>1436.58</x:v>
      </x:c>
      <x:c r="D225" s="24" t="n">
        <x:f>'Yearly Portfolio'!H203</x:f>
        <x:v>776.4399999999998</x:v>
      </x:c>
    </x:row>
    <x:row r="226">
      <x:c r="A226" s="21" t="n">
        <x:f>'Data Audit'!A173</x:f>
        <x:v>46072</x:v>
      </x:c>
      <x:c r="B226" s="22" t="n">
        <x:f>'Data Audit'!G173</x:f>
        <x:v>3.81</x:v>
      </x:c>
      <x:c r="C226" s="24" t="n">
        <x:f>IF(A226&lt;$B$5,1000,IF(A226&lt;=$D$5,$H$5+$G$5*B226+$G$5*SUMIFS('Dividend Yield'!$B$41:$B$42,'Dividend Yield'!$A$41:$A$42,"&gt;="&amp;$B$5,'Dividend Yield'!$A$41:$A$42,"&lt;="&amp;A226),IF(A226&lt;$B$6,$J$5,IF(A226&lt;=$D$6,$H$6+$G$6*B226+$G$6*SUMIFS('Dividend Yield'!$B$41:$B$42,'Dividend Yield'!$A$41:$A$42,"&gt;="&amp;$B$6,'Dividend Yield'!$A$41:$A$42,"&lt;="&amp;A226),IF(A226&lt;$B$7,$J$6,IF(A226&lt;=$D$7,$H$7+$G$7*B226+$G$7*SUMIFS('Dividend Yield'!$B$41:$B$42,'Dividend Yield'!$A$41:$A$42,"&gt;="&amp;$B$7,'Dividend Yield'!$A$41:$A$42,"&lt;="&amp;A226),IF(A226&lt;$B$8,$J$7,IF(A226&lt;=$D$8,$H$8+$G$8*B226+$G$8*SUMIFS('Dividend Yield'!$B$41:$B$42,'Dividend Yield'!$A$41:$A$42,"&gt;="&amp;$B$8,'Dividend Yield'!$A$41:$A$42,"&lt;="&amp;A226),IF(A226&lt;$B$9,$J$8,IF(A226&lt;=$D$9,$H$9+$G$9*B226+$G$9*SUMIFS('Dividend Yield'!$B$41:$B$42,'Dividend Yield'!$A$41:$A$42,"&gt;="&amp;$B$9,'Dividend Yield'!$A$41:$A$42,"&lt;="&amp;A226),IF(A226&lt;$B$10,$J$9,IF(A226&lt;=$D$10,$H$10+$G$10*B226+$G$10*SUMIFS('Dividend Yield'!$B$41:$B$42,'Dividend Yield'!$A$41:$A$42,"&gt;="&amp;$B$10,'Dividend Yield'!$A$41:$A$42,"&lt;="&amp;A226),IF(A226&lt;$B$11,$J$10,IF(A226&lt;=$D$11,$H$11+$G$11*B226+$G$11*SUMIFS('Dividend Yield'!$B$41:$B$42,'Dividend Yield'!$A$41:$A$42,"&gt;="&amp;$B$11,'Dividend Yield'!$A$41:$A$42,"&lt;="&amp;A226),$J$11))))))))))))))</x:f>
        <x:v>1619.33</x:v>
      </x:c>
      <x:c r="D226" s="24" t="n">
        <x:f>'Yearly Portfolio'!H204</x:f>
        <x:v>869.3199999999999</x:v>
      </x:c>
    </x:row>
    <x:row r="227">
      <x:c r="A227" s="21" t="n">
        <x:f>'Data Audit'!A174</x:f>
        <x:v>46073</x:v>
      </x:c>
      <x:c r="B227" s="22" t="n">
        <x:f>'Data Audit'!G174</x:f>
        <x:v>3.69</x:v>
      </x:c>
      <x:c r="C227" s="24" t="n">
        <x:f>IF(A227&lt;$B$5,1000,IF(A227&lt;=$D$5,$H$5+$G$5*B227+$G$5*SUMIFS('Dividend Yield'!$B$41:$B$42,'Dividend Yield'!$A$41:$A$42,"&gt;="&amp;$B$5,'Dividend Yield'!$A$41:$A$42,"&lt;="&amp;A227),IF(A227&lt;$B$6,$J$5,IF(A227&lt;=$D$6,$H$6+$G$6*B227+$G$6*SUMIFS('Dividend Yield'!$B$41:$B$42,'Dividend Yield'!$A$41:$A$42,"&gt;="&amp;$B$6,'Dividend Yield'!$A$41:$A$42,"&lt;="&amp;A227),IF(A227&lt;$B$7,$J$6,IF(A227&lt;=$D$7,$H$7+$G$7*B227+$G$7*SUMIFS('Dividend Yield'!$B$41:$B$42,'Dividend Yield'!$A$41:$A$42,"&gt;="&amp;$B$7,'Dividend Yield'!$A$41:$A$42,"&lt;="&amp;A227),IF(A227&lt;$B$8,$J$7,IF(A227&lt;=$D$8,$H$8+$G$8*B227+$G$8*SUMIFS('Dividend Yield'!$B$41:$B$42,'Dividend Yield'!$A$41:$A$42,"&gt;="&amp;$B$8,'Dividend Yield'!$A$41:$A$42,"&lt;="&amp;A227),IF(A227&lt;$B$9,$J$8,IF(A227&lt;=$D$9,$H$9+$G$9*B227+$G$9*SUMIFS('Dividend Yield'!$B$41:$B$42,'Dividend Yield'!$A$41:$A$42,"&gt;="&amp;$B$9,'Dividend Yield'!$A$41:$A$42,"&lt;="&amp;A227),IF(A227&lt;$B$10,$J$9,IF(A227&lt;=$D$10,$H$10+$G$10*B227+$G$10*SUMIFS('Dividend Yield'!$B$41:$B$42,'Dividend Yield'!$A$41:$A$42,"&gt;="&amp;$B$10,'Dividend Yield'!$A$41:$A$42,"&lt;="&amp;A227),IF(A227&lt;$B$11,$J$10,IF(A227&lt;=$D$11,$H$11+$G$11*B227+$G$11*SUMIFS('Dividend Yield'!$B$41:$B$42,'Dividend Yield'!$A$41:$A$42,"&gt;="&amp;$B$11,'Dividend Yield'!$A$41:$A$42,"&lt;="&amp;A227),$J$11))))))))))))))</x:f>
        <x:v>1568.33</x:v>
      </x:c>
      <x:c r="D227" s="24" t="n">
        <x:f>'Yearly Portfolio'!H205</x:f>
        <x:v>843.3999999999999</x:v>
      </x:c>
    </x:row>
    <x:row r="228">
      <x:c r="A228" s="21" t="n">
        <x:f>'Data Audit'!A175</x:f>
        <x:v>46076</x:v>
      </x:c>
      <x:c r="B228" s="22" t="n">
        <x:f>'Data Audit'!G175</x:f>
        <x:v>3.67</x:v>
      </x:c>
      <x:c r="C228" s="24" t="n">
        <x:f>IF(A228&lt;$B$5,1000,IF(A228&lt;=$D$5,$H$5+$G$5*B228+$G$5*SUMIFS('Dividend Yield'!$B$41:$B$42,'Dividend Yield'!$A$41:$A$42,"&gt;="&amp;$B$5,'Dividend Yield'!$A$41:$A$42,"&lt;="&amp;A228),IF(A228&lt;$B$6,$J$5,IF(A228&lt;=$D$6,$H$6+$G$6*B228+$G$6*SUMIFS('Dividend Yield'!$B$41:$B$42,'Dividend Yield'!$A$41:$A$42,"&gt;="&amp;$B$6,'Dividend Yield'!$A$41:$A$42,"&lt;="&amp;A228),IF(A228&lt;$B$7,$J$6,IF(A228&lt;=$D$7,$H$7+$G$7*B228+$G$7*SUMIFS('Dividend Yield'!$B$41:$B$42,'Dividend Yield'!$A$41:$A$42,"&gt;="&amp;$B$7,'Dividend Yield'!$A$41:$A$42,"&lt;="&amp;A228),IF(A228&lt;$B$8,$J$7,IF(A228&lt;=$D$8,$H$8+$G$8*B228+$G$8*SUMIFS('Dividend Yield'!$B$41:$B$42,'Dividend Yield'!$A$41:$A$42,"&gt;="&amp;$B$8,'Dividend Yield'!$A$41:$A$42,"&lt;="&amp;A228),IF(A228&lt;$B$9,$J$8,IF(A228&lt;=$D$9,$H$9+$G$9*B228+$G$9*SUMIFS('Dividend Yield'!$B$41:$B$42,'Dividend Yield'!$A$41:$A$42,"&gt;="&amp;$B$9,'Dividend Yield'!$A$41:$A$42,"&lt;="&amp;A228),IF(A228&lt;$B$10,$J$9,IF(A228&lt;=$D$10,$H$10+$G$10*B228+$G$10*SUMIFS('Dividend Yield'!$B$41:$B$42,'Dividend Yield'!$A$41:$A$42,"&gt;="&amp;$B$10,'Dividend Yield'!$A$41:$A$42,"&lt;="&amp;A228),IF(A228&lt;$B$11,$J$10,IF(A228&lt;=$D$11,$H$11+$G$11*B228+$G$11*SUMIFS('Dividend Yield'!$B$41:$B$42,'Dividend Yield'!$A$41:$A$42,"&gt;="&amp;$B$11,'Dividend Yield'!$A$41:$A$42,"&lt;="&amp;A228),$J$11))))))))))))))</x:f>
        <x:v>1559.83</x:v>
      </x:c>
      <x:c r="D228" s="24" t="n">
        <x:f>'Yearly Portfolio'!H206</x:f>
        <x:v>839.0799999999999</x:v>
      </x:c>
    </x:row>
    <x:row r="229">
      <x:c r="A229" s="21" t="n">
        <x:f>'Data Audit'!A176</x:f>
        <x:v>46077</x:v>
      </x:c>
      <x:c r="B229" s="22" t="n">
        <x:f>'Data Audit'!G176</x:f>
        <x:v>3.65</x:v>
      </x:c>
      <x:c r="C229" s="24" t="n">
        <x:f>IF(A229&lt;$B$5,1000,IF(A229&lt;=$D$5,$H$5+$G$5*B229+$G$5*SUMIFS('Dividend Yield'!$B$41:$B$42,'Dividend Yield'!$A$41:$A$42,"&gt;="&amp;$B$5,'Dividend Yield'!$A$41:$A$42,"&lt;="&amp;A229),IF(A229&lt;$B$6,$J$5,IF(A229&lt;=$D$6,$H$6+$G$6*B229+$G$6*SUMIFS('Dividend Yield'!$B$41:$B$42,'Dividend Yield'!$A$41:$A$42,"&gt;="&amp;$B$6,'Dividend Yield'!$A$41:$A$42,"&lt;="&amp;A229),IF(A229&lt;$B$7,$J$6,IF(A229&lt;=$D$7,$H$7+$G$7*B229+$G$7*SUMIFS('Dividend Yield'!$B$41:$B$42,'Dividend Yield'!$A$41:$A$42,"&gt;="&amp;$B$7,'Dividend Yield'!$A$41:$A$42,"&lt;="&amp;A229),IF(A229&lt;$B$8,$J$7,IF(A229&lt;=$D$8,$H$8+$G$8*B229+$G$8*SUMIFS('Dividend Yield'!$B$41:$B$42,'Dividend Yield'!$A$41:$A$42,"&gt;="&amp;$B$8,'Dividend Yield'!$A$41:$A$42,"&lt;="&amp;A229),IF(A229&lt;$B$9,$J$8,IF(A229&lt;=$D$9,$H$9+$G$9*B229+$G$9*SUMIFS('Dividend Yield'!$B$41:$B$42,'Dividend Yield'!$A$41:$A$42,"&gt;="&amp;$B$9,'Dividend Yield'!$A$41:$A$42,"&lt;="&amp;A229),IF(A229&lt;$B$10,$J$9,IF(A229&lt;=$D$10,$H$10+$G$10*B229+$G$10*SUMIFS('Dividend Yield'!$B$41:$B$42,'Dividend Yield'!$A$41:$A$42,"&gt;="&amp;$B$10,'Dividend Yield'!$A$41:$A$42,"&lt;="&amp;A229),IF(A229&lt;$B$11,$J$10,IF(A229&lt;=$D$11,$H$11+$G$11*B229+$G$11*SUMIFS('Dividend Yield'!$B$41:$B$42,'Dividend Yield'!$A$41:$A$42,"&gt;="&amp;$B$11,'Dividend Yield'!$A$41:$A$42,"&lt;="&amp;A229),$J$11))))))))))))))</x:f>
        <x:v>1551.33</x:v>
      </x:c>
      <x:c r="D229" s="24" t="n">
        <x:f>'Yearly Portfolio'!H207</x:f>
        <x:v>834.7599999999999</x:v>
      </x:c>
    </x:row>
    <x:row r="230">
      <x:c r="A230" s="21" t="n">
        <x:f>'Data Audit'!A177</x:f>
        <x:v>46078</x:v>
      </x:c>
      <x:c r="B230" s="22" t="n">
        <x:f>'Data Audit'!G177</x:f>
        <x:v>3.76</x:v>
      </x:c>
      <x:c r="C230" s="24" t="n">
        <x:f>IF(A230&lt;$B$5,1000,IF(A230&lt;=$D$5,$H$5+$G$5*B230+$G$5*SUMIFS('Dividend Yield'!$B$41:$B$42,'Dividend Yield'!$A$41:$A$42,"&gt;="&amp;$B$5,'Dividend Yield'!$A$41:$A$42,"&lt;="&amp;A230),IF(A230&lt;$B$6,$J$5,IF(A230&lt;=$D$6,$H$6+$G$6*B230+$G$6*SUMIFS('Dividend Yield'!$B$41:$B$42,'Dividend Yield'!$A$41:$A$42,"&gt;="&amp;$B$6,'Dividend Yield'!$A$41:$A$42,"&lt;="&amp;A230),IF(A230&lt;$B$7,$J$6,IF(A230&lt;=$D$7,$H$7+$G$7*B230+$G$7*SUMIFS('Dividend Yield'!$B$41:$B$42,'Dividend Yield'!$A$41:$A$42,"&gt;="&amp;$B$7,'Dividend Yield'!$A$41:$A$42,"&lt;="&amp;A230),IF(A230&lt;$B$8,$J$7,IF(A230&lt;=$D$8,$H$8+$G$8*B230+$G$8*SUMIFS('Dividend Yield'!$B$41:$B$42,'Dividend Yield'!$A$41:$A$42,"&gt;="&amp;$B$8,'Dividend Yield'!$A$41:$A$42,"&lt;="&amp;A230),IF(A230&lt;$B$9,$J$8,IF(A230&lt;=$D$9,$H$9+$G$9*B230+$G$9*SUMIFS('Dividend Yield'!$B$41:$B$42,'Dividend Yield'!$A$41:$A$42,"&gt;="&amp;$B$9,'Dividend Yield'!$A$41:$A$42,"&lt;="&amp;A230),IF(A230&lt;$B$10,$J$9,IF(A230&lt;=$D$10,$H$10+$G$10*B230+$G$10*SUMIFS('Dividend Yield'!$B$41:$B$42,'Dividend Yield'!$A$41:$A$42,"&gt;="&amp;$B$10,'Dividend Yield'!$A$41:$A$42,"&lt;="&amp;A230),IF(A230&lt;$B$11,$J$10,IF(A230&lt;=$D$11,$H$11+$G$11*B230+$G$11*SUMIFS('Dividend Yield'!$B$41:$B$42,'Dividend Yield'!$A$41:$A$42,"&gt;="&amp;$B$11,'Dividend Yield'!$A$41:$A$42,"&lt;="&amp;A230),$J$11))))))))))))))</x:f>
        <x:v>1598.08</x:v>
      </x:c>
      <x:c r="D230" s="24" t="n">
        <x:f>'Yearly Portfolio'!H208</x:f>
        <x:v>858.5199999999999</x:v>
      </x:c>
    </x:row>
    <x:row r="231">
      <x:c r="A231" s="21" t="n">
        <x:f>'Data Audit'!A178</x:f>
        <x:v>46079</x:v>
      </x:c>
      <x:c r="B231" s="22" t="n">
        <x:f>'Data Audit'!G178</x:f>
        <x:v>3.54</x:v>
      </x:c>
      <x:c r="C231" s="24" t="n">
        <x:f>IF(A231&lt;$B$5,1000,IF(A231&lt;=$D$5,$H$5+$G$5*B231+$G$5*SUMIFS('Dividend Yield'!$B$41:$B$42,'Dividend Yield'!$A$41:$A$42,"&gt;="&amp;$B$5,'Dividend Yield'!$A$41:$A$42,"&lt;="&amp;A231),IF(A231&lt;$B$6,$J$5,IF(A231&lt;=$D$6,$H$6+$G$6*B231+$G$6*SUMIFS('Dividend Yield'!$B$41:$B$42,'Dividend Yield'!$A$41:$A$42,"&gt;="&amp;$B$6,'Dividend Yield'!$A$41:$A$42,"&lt;="&amp;A231),IF(A231&lt;$B$7,$J$6,IF(A231&lt;=$D$7,$H$7+$G$7*B231+$G$7*SUMIFS('Dividend Yield'!$B$41:$B$42,'Dividend Yield'!$A$41:$A$42,"&gt;="&amp;$B$7,'Dividend Yield'!$A$41:$A$42,"&lt;="&amp;A231),IF(A231&lt;$B$8,$J$7,IF(A231&lt;=$D$8,$H$8+$G$8*B231+$G$8*SUMIFS('Dividend Yield'!$B$41:$B$42,'Dividend Yield'!$A$41:$A$42,"&gt;="&amp;$B$8,'Dividend Yield'!$A$41:$A$42,"&lt;="&amp;A231),IF(A231&lt;$B$9,$J$8,IF(A231&lt;=$D$9,$H$9+$G$9*B231+$G$9*SUMIFS('Dividend Yield'!$B$41:$B$42,'Dividend Yield'!$A$41:$A$42,"&gt;="&amp;$B$9,'Dividend Yield'!$A$41:$A$42,"&lt;="&amp;A231),IF(A231&lt;$B$10,$J$9,IF(A231&lt;=$D$10,$H$10+$G$10*B231+$G$10*SUMIFS('Dividend Yield'!$B$41:$B$42,'Dividend Yield'!$A$41:$A$42,"&gt;="&amp;$B$10,'Dividend Yield'!$A$41:$A$42,"&lt;="&amp;A231),IF(A231&lt;$B$11,$J$10,IF(A231&lt;=$D$11,$H$11+$G$11*B231+$G$11*SUMIFS('Dividend Yield'!$B$41:$B$42,'Dividend Yield'!$A$41:$A$42,"&gt;="&amp;$B$11,'Dividend Yield'!$A$41:$A$42,"&lt;="&amp;A231),$J$11))))))))))))))</x:f>
        <x:v>1598.08</x:v>
      </x:c>
      <x:c r="D231" s="24" t="n">
        <x:f>'Yearly Portfolio'!H209</x:f>
        <x:v>852.0399999999998</x:v>
      </x:c>
    </x:row>
    <x:row r="232">
      <x:c r="A232" s="21" t="n">
        <x:f>'Data Audit'!A179</x:f>
        <x:v>46080</x:v>
      </x:c>
      <x:c r="B232" s="22" t="n">
        <x:f>'Data Audit'!G179</x:f>
        <x:v>3.58</x:v>
      </x:c>
      <x:c r="C232" s="24" t="n">
        <x:f>IF(A232&lt;$B$5,1000,IF(A232&lt;=$D$5,$H$5+$G$5*B232+$G$5*SUMIFS('Dividend Yield'!$B$41:$B$42,'Dividend Yield'!$A$41:$A$42,"&gt;="&amp;$B$5,'Dividend Yield'!$A$41:$A$42,"&lt;="&amp;A232),IF(A232&lt;$B$6,$J$5,IF(A232&lt;=$D$6,$H$6+$G$6*B232+$G$6*SUMIFS('Dividend Yield'!$B$41:$B$42,'Dividend Yield'!$A$41:$A$42,"&gt;="&amp;$B$6,'Dividend Yield'!$A$41:$A$42,"&lt;="&amp;A232),IF(A232&lt;$B$7,$J$6,IF(A232&lt;=$D$7,$H$7+$G$7*B232+$G$7*SUMIFS('Dividend Yield'!$B$41:$B$42,'Dividend Yield'!$A$41:$A$42,"&gt;="&amp;$B$7,'Dividend Yield'!$A$41:$A$42,"&lt;="&amp;A232),IF(A232&lt;$B$8,$J$7,IF(A232&lt;=$D$8,$H$8+$G$8*B232+$G$8*SUMIFS('Dividend Yield'!$B$41:$B$42,'Dividend Yield'!$A$41:$A$42,"&gt;="&amp;$B$8,'Dividend Yield'!$A$41:$A$42,"&lt;="&amp;A232),IF(A232&lt;$B$9,$J$8,IF(A232&lt;=$D$9,$H$9+$G$9*B232+$G$9*SUMIFS('Dividend Yield'!$B$41:$B$42,'Dividend Yield'!$A$41:$A$42,"&gt;="&amp;$B$9,'Dividend Yield'!$A$41:$A$42,"&lt;="&amp;A232),IF(A232&lt;$B$10,$J$9,IF(A232&lt;=$D$10,$H$10+$G$10*B232+$G$10*SUMIFS('Dividend Yield'!$B$41:$B$42,'Dividend Yield'!$A$41:$A$42,"&gt;="&amp;$B$10,'Dividend Yield'!$A$41:$A$42,"&lt;="&amp;A232),IF(A232&lt;$B$11,$J$10,IF(A232&lt;=$D$11,$H$11+$G$11*B232+$G$11*SUMIFS('Dividend Yield'!$B$41:$B$42,'Dividend Yield'!$A$41:$A$42,"&gt;="&amp;$B$11,'Dividend Yield'!$A$41:$A$42,"&lt;="&amp;A232),$J$11))))))))))))))</x:f>
        <x:v>1598.08</x:v>
      </x:c>
      <x:c r="D232" s="24" t="n">
        <x:f>'Yearly Portfolio'!H210</x:f>
        <x:v>860.6799999999998</x:v>
      </x:c>
    </x:row>
    <x:row r="233">
      <x:c r="A233" s="21" t="n">
        <x:f>'Data Audit'!A180</x:f>
        <x:v>46083</x:v>
      </x:c>
      <x:c r="B233" s="22" t="n">
        <x:f>'Data Audit'!G180</x:f>
        <x:v>3.58</x:v>
      </x:c>
      <x:c r="C233" s="24" t="n">
        <x:f>IF(A233&lt;$B$5,1000,IF(A233&lt;=$D$5,$H$5+$G$5*B233+$G$5*SUMIFS('Dividend Yield'!$B$41:$B$42,'Dividend Yield'!$A$41:$A$42,"&gt;="&amp;$B$5,'Dividend Yield'!$A$41:$A$42,"&lt;="&amp;A233),IF(A233&lt;$B$6,$J$5,IF(A233&lt;=$D$6,$H$6+$G$6*B233+$G$6*SUMIFS('Dividend Yield'!$B$41:$B$42,'Dividend Yield'!$A$41:$A$42,"&gt;="&amp;$B$6,'Dividend Yield'!$A$41:$A$42,"&lt;="&amp;A233),IF(A233&lt;$B$7,$J$6,IF(A233&lt;=$D$7,$H$7+$G$7*B233+$G$7*SUMIFS('Dividend Yield'!$B$41:$B$42,'Dividend Yield'!$A$41:$A$42,"&gt;="&amp;$B$7,'Dividend Yield'!$A$41:$A$42,"&lt;="&amp;A233),IF(A233&lt;$B$8,$J$7,IF(A233&lt;=$D$8,$H$8+$G$8*B233+$G$8*SUMIFS('Dividend Yield'!$B$41:$B$42,'Dividend Yield'!$A$41:$A$42,"&gt;="&amp;$B$8,'Dividend Yield'!$A$41:$A$42,"&lt;="&amp;A233),IF(A233&lt;$B$9,$J$8,IF(A233&lt;=$D$9,$H$9+$G$9*B233+$G$9*SUMIFS('Dividend Yield'!$B$41:$B$42,'Dividend Yield'!$A$41:$A$42,"&gt;="&amp;$B$9,'Dividend Yield'!$A$41:$A$42,"&lt;="&amp;A233),IF(A233&lt;$B$10,$J$9,IF(A233&lt;=$D$10,$H$10+$G$10*B233+$G$10*SUMIFS('Dividend Yield'!$B$41:$B$42,'Dividend Yield'!$A$41:$A$42,"&gt;="&amp;$B$10,'Dividend Yield'!$A$41:$A$42,"&lt;="&amp;A233),IF(A233&lt;$B$11,$J$10,IF(A233&lt;=$D$11,$H$11+$G$11*B233+$G$11*SUMIFS('Dividend Yield'!$B$41:$B$42,'Dividend Yield'!$A$41:$A$42,"&gt;="&amp;$B$11,'Dividend Yield'!$A$41:$A$42,"&lt;="&amp;A233),$J$11))))))))))))))</x:f>
        <x:v>1598.08</x:v>
      </x:c>
      <x:c r="D233" s="24" t="n">
        <x:f>'Yearly Portfolio'!H211</x:f>
        <x:v>860.6799999999998</x:v>
      </x:c>
    </x:row>
    <x:row r="234">
      <x:c r="A234" s="21" t="n">
        <x:f>'Data Audit'!A181</x:f>
        <x:v>46084</x:v>
      </x:c>
      <x:c r="B234" s="22" t="n">
        <x:f>'Data Audit'!G181</x:f>
        <x:v>3.59</x:v>
      </x:c>
      <x:c r="C234" s="24" t="n">
        <x:f>IF(A234&lt;$B$5,1000,IF(A234&lt;=$D$5,$H$5+$G$5*B234+$G$5*SUMIFS('Dividend Yield'!$B$41:$B$42,'Dividend Yield'!$A$41:$A$42,"&gt;="&amp;$B$5,'Dividend Yield'!$A$41:$A$42,"&lt;="&amp;A234),IF(A234&lt;$B$6,$J$5,IF(A234&lt;=$D$6,$H$6+$G$6*B234+$G$6*SUMIFS('Dividend Yield'!$B$41:$B$42,'Dividend Yield'!$A$41:$A$42,"&gt;="&amp;$B$6,'Dividend Yield'!$A$41:$A$42,"&lt;="&amp;A234),IF(A234&lt;$B$7,$J$6,IF(A234&lt;=$D$7,$H$7+$G$7*B234+$G$7*SUMIFS('Dividend Yield'!$B$41:$B$42,'Dividend Yield'!$A$41:$A$42,"&gt;="&amp;$B$7,'Dividend Yield'!$A$41:$A$42,"&lt;="&amp;A234),IF(A234&lt;$B$8,$J$7,IF(A234&lt;=$D$8,$H$8+$G$8*B234+$G$8*SUMIFS('Dividend Yield'!$B$41:$B$42,'Dividend Yield'!$A$41:$A$42,"&gt;="&amp;$B$8,'Dividend Yield'!$A$41:$A$42,"&lt;="&amp;A234),IF(A234&lt;$B$9,$J$8,IF(A234&lt;=$D$9,$H$9+$G$9*B234+$G$9*SUMIFS('Dividend Yield'!$B$41:$B$42,'Dividend Yield'!$A$41:$A$42,"&gt;="&amp;$B$9,'Dividend Yield'!$A$41:$A$42,"&lt;="&amp;A234),IF(A234&lt;$B$10,$J$9,IF(A234&lt;=$D$10,$H$10+$G$10*B234+$G$10*SUMIFS('Dividend Yield'!$B$41:$B$42,'Dividend Yield'!$A$41:$A$42,"&gt;="&amp;$B$10,'Dividend Yield'!$A$41:$A$42,"&lt;="&amp;A234),IF(A234&lt;$B$11,$J$10,IF(A234&lt;=$D$11,$H$11+$G$11*B234+$G$11*SUMIFS('Dividend Yield'!$B$41:$B$42,'Dividend Yield'!$A$41:$A$42,"&gt;="&amp;$B$11,'Dividend Yield'!$A$41:$A$42,"&lt;="&amp;A234),$J$11))))))))))))))</x:f>
        <x:v>1598.08</x:v>
      </x:c>
      <x:c r="D234" s="24" t="n">
        <x:f>'Yearly Portfolio'!H212</x:f>
        <x:v>862.8399999999998</x:v>
      </x:c>
    </x:row>
    <x:row r="235">
      <x:c r="A235" s="21" t="n">
        <x:f>'Data Audit'!A182</x:f>
        <x:v>46085</x:v>
      </x:c>
      <x:c r="B235" s="22" t="n">
        <x:f>'Data Audit'!G182</x:f>
        <x:v>3.42</x:v>
      </x:c>
      <x:c r="C235" s="24" t="n">
        <x:f>IF(A235&lt;$B$5,1000,IF(A235&lt;=$D$5,$H$5+$G$5*B235+$G$5*SUMIFS('Dividend Yield'!$B$41:$B$42,'Dividend Yield'!$A$41:$A$42,"&gt;="&amp;$B$5,'Dividend Yield'!$A$41:$A$42,"&lt;="&amp;A235),IF(A235&lt;$B$6,$J$5,IF(A235&lt;=$D$6,$H$6+$G$6*B235+$G$6*SUMIFS('Dividend Yield'!$B$41:$B$42,'Dividend Yield'!$A$41:$A$42,"&gt;="&amp;$B$6,'Dividend Yield'!$A$41:$A$42,"&lt;="&amp;A235),IF(A235&lt;$B$7,$J$6,IF(A235&lt;=$D$7,$H$7+$G$7*B235+$G$7*SUMIFS('Dividend Yield'!$B$41:$B$42,'Dividend Yield'!$A$41:$A$42,"&gt;="&amp;$B$7,'Dividend Yield'!$A$41:$A$42,"&lt;="&amp;A235),IF(A235&lt;$B$8,$J$7,IF(A235&lt;=$D$8,$H$8+$G$8*B235+$G$8*SUMIFS('Dividend Yield'!$B$41:$B$42,'Dividend Yield'!$A$41:$A$42,"&gt;="&amp;$B$8,'Dividend Yield'!$A$41:$A$42,"&lt;="&amp;A235),IF(A235&lt;$B$9,$J$8,IF(A235&lt;=$D$9,$H$9+$G$9*B235+$G$9*SUMIFS('Dividend Yield'!$B$41:$B$42,'Dividend Yield'!$A$41:$A$42,"&gt;="&amp;$B$9,'Dividend Yield'!$A$41:$A$42,"&lt;="&amp;A235),IF(A235&lt;$B$10,$J$9,IF(A235&lt;=$D$10,$H$10+$G$10*B235+$G$10*SUMIFS('Dividend Yield'!$B$41:$B$42,'Dividend Yield'!$A$41:$A$42,"&gt;="&amp;$B$10,'Dividend Yield'!$A$41:$A$42,"&lt;="&amp;A235),IF(A235&lt;$B$11,$J$10,IF(A235&lt;=$D$11,$H$11+$G$11*B235+$G$11*SUMIFS('Dividend Yield'!$B$41:$B$42,'Dividend Yield'!$A$41:$A$42,"&gt;="&amp;$B$11,'Dividend Yield'!$A$41:$A$42,"&lt;="&amp;A235),$J$11))))))))))))))</x:f>
        <x:v>1598.08</x:v>
      </x:c>
      <x:c r="D235" s="24" t="n">
        <x:f>'Yearly Portfolio'!H213</x:f>
        <x:v>826.1199999999999</x:v>
      </x:c>
    </x:row>
    <x:row r="236">
      <x:c r="A236" s="21" t="n">
        <x:f>'Data Audit'!A183</x:f>
        <x:v>46086</x:v>
      </x:c>
      <x:c r="B236" s="22" t="n">
        <x:f>'Data Audit'!G183</x:f>
        <x:v>3.41</x:v>
      </x:c>
      <x:c r="C236" s="24" t="n">
        <x:f>IF(A236&lt;$B$5,1000,IF(A236&lt;=$D$5,$H$5+$G$5*B236+$G$5*SUMIFS('Dividend Yield'!$B$41:$B$42,'Dividend Yield'!$A$41:$A$42,"&gt;="&amp;$B$5,'Dividend Yield'!$A$41:$A$42,"&lt;="&amp;A236),IF(A236&lt;$B$6,$J$5,IF(A236&lt;=$D$6,$H$6+$G$6*B236+$G$6*SUMIFS('Dividend Yield'!$B$41:$B$42,'Dividend Yield'!$A$41:$A$42,"&gt;="&amp;$B$6,'Dividend Yield'!$A$41:$A$42,"&lt;="&amp;A236),IF(A236&lt;$B$7,$J$6,IF(A236&lt;=$D$7,$H$7+$G$7*B236+$G$7*SUMIFS('Dividend Yield'!$B$41:$B$42,'Dividend Yield'!$A$41:$A$42,"&gt;="&amp;$B$7,'Dividend Yield'!$A$41:$A$42,"&lt;="&amp;A236),IF(A236&lt;$B$8,$J$7,IF(A236&lt;=$D$8,$H$8+$G$8*B236+$G$8*SUMIFS('Dividend Yield'!$B$41:$B$42,'Dividend Yield'!$A$41:$A$42,"&gt;="&amp;$B$8,'Dividend Yield'!$A$41:$A$42,"&lt;="&amp;A236),IF(A236&lt;$B$9,$J$8,IF(A236&lt;=$D$9,$H$9+$G$9*B236+$G$9*SUMIFS('Dividend Yield'!$B$41:$B$42,'Dividend Yield'!$A$41:$A$42,"&gt;="&amp;$B$9,'Dividend Yield'!$A$41:$A$42,"&lt;="&amp;A236),IF(A236&lt;$B$10,$J$9,IF(A236&lt;=$D$10,$H$10+$G$10*B236+$G$10*SUMIFS('Dividend Yield'!$B$41:$B$42,'Dividend Yield'!$A$41:$A$42,"&gt;="&amp;$B$10,'Dividend Yield'!$A$41:$A$42,"&lt;="&amp;A236),IF(A236&lt;$B$11,$J$10,IF(A236&lt;=$D$11,$H$11+$G$11*B236+$G$11*SUMIFS('Dividend Yield'!$B$41:$B$42,'Dividend Yield'!$A$41:$A$42,"&gt;="&amp;$B$11,'Dividend Yield'!$A$41:$A$42,"&lt;="&amp;A236),$J$11))))))))))))))</x:f>
        <x:v>1598.08</x:v>
      </x:c>
      <x:c r="D236" s="24" t="n">
        <x:f>'Yearly Portfolio'!H214</x:f>
        <x:v>823.9599999999999</x:v>
      </x:c>
    </x:row>
    <x:row r="237">
      <x:c r="A237" s="21" t="n">
        <x:f>'Data Audit'!A184</x:f>
        <x:v>46087</x:v>
      </x:c>
      <x:c r="B237" s="22" t="n">
        <x:f>'Data Audit'!G184</x:f>
        <x:v>3.44</x:v>
      </x:c>
      <x:c r="C237" s="24" t="n">
        <x:f>IF(A237&lt;$B$5,1000,IF(A237&lt;=$D$5,$H$5+$G$5*B237+$G$5*SUMIFS('Dividend Yield'!$B$41:$B$42,'Dividend Yield'!$A$41:$A$42,"&gt;="&amp;$B$5,'Dividend Yield'!$A$41:$A$42,"&lt;="&amp;A237),IF(A237&lt;$B$6,$J$5,IF(A237&lt;=$D$6,$H$6+$G$6*B237+$G$6*SUMIFS('Dividend Yield'!$B$41:$B$42,'Dividend Yield'!$A$41:$A$42,"&gt;="&amp;$B$6,'Dividend Yield'!$A$41:$A$42,"&lt;="&amp;A237),IF(A237&lt;$B$7,$J$6,IF(A237&lt;=$D$7,$H$7+$G$7*B237+$G$7*SUMIFS('Dividend Yield'!$B$41:$B$42,'Dividend Yield'!$A$41:$A$42,"&gt;="&amp;$B$7,'Dividend Yield'!$A$41:$A$42,"&lt;="&amp;A237),IF(A237&lt;$B$8,$J$7,IF(A237&lt;=$D$8,$H$8+$G$8*B237+$G$8*SUMIFS('Dividend Yield'!$B$41:$B$42,'Dividend Yield'!$A$41:$A$42,"&gt;="&amp;$B$8,'Dividend Yield'!$A$41:$A$42,"&lt;="&amp;A237),IF(A237&lt;$B$9,$J$8,IF(A237&lt;=$D$9,$H$9+$G$9*B237+$G$9*SUMIFS('Dividend Yield'!$B$41:$B$42,'Dividend Yield'!$A$41:$A$42,"&gt;="&amp;$B$9,'Dividend Yield'!$A$41:$A$42,"&lt;="&amp;A237),IF(A237&lt;$B$10,$J$9,IF(A237&lt;=$D$10,$H$10+$G$10*B237+$G$10*SUMIFS('Dividend Yield'!$B$41:$B$42,'Dividend Yield'!$A$41:$A$42,"&gt;="&amp;$B$10,'Dividend Yield'!$A$41:$A$42,"&lt;="&amp;A237),IF(A237&lt;$B$11,$J$10,IF(A237&lt;=$D$11,$H$11+$G$11*B237+$G$11*SUMIFS('Dividend Yield'!$B$41:$B$42,'Dividend Yield'!$A$41:$A$42,"&gt;="&amp;$B$11,'Dividend Yield'!$A$41:$A$42,"&lt;="&amp;A237),$J$11))))))))))))))</x:f>
        <x:v>1598.08</x:v>
      </x:c>
      <x:c r="D237" s="24" t="n">
        <x:f>'Yearly Portfolio'!H215</x:f>
        <x:v>830.4399999999998</x:v>
      </x:c>
    </x:row>
    <x:row r="238">
      <x:c r="A238" s="21" t="n">
        <x:f>'Data Audit'!A185</x:f>
        <x:v>46090</x:v>
      </x:c>
      <x:c r="B238" s="22" t="n">
        <x:f>'Data Audit'!G185</x:f>
        <x:v>3.31</x:v>
      </x:c>
      <x:c r="C238" s="24" t="n">
        <x:f>IF(A238&lt;$B$5,1000,IF(A238&lt;=$D$5,$H$5+$G$5*B238+$G$5*SUMIFS('Dividend Yield'!$B$41:$B$42,'Dividend Yield'!$A$41:$A$42,"&gt;="&amp;$B$5,'Dividend Yield'!$A$41:$A$42,"&lt;="&amp;A238),IF(A238&lt;$B$6,$J$5,IF(A238&lt;=$D$6,$H$6+$G$6*B238+$G$6*SUMIFS('Dividend Yield'!$B$41:$B$42,'Dividend Yield'!$A$41:$A$42,"&gt;="&amp;$B$6,'Dividend Yield'!$A$41:$A$42,"&lt;="&amp;A238),IF(A238&lt;$B$7,$J$6,IF(A238&lt;=$D$7,$H$7+$G$7*B238+$G$7*SUMIFS('Dividend Yield'!$B$41:$B$42,'Dividend Yield'!$A$41:$A$42,"&gt;="&amp;$B$7,'Dividend Yield'!$A$41:$A$42,"&lt;="&amp;A238),IF(A238&lt;$B$8,$J$7,IF(A238&lt;=$D$8,$H$8+$G$8*B238+$G$8*SUMIFS('Dividend Yield'!$B$41:$B$42,'Dividend Yield'!$A$41:$A$42,"&gt;="&amp;$B$8,'Dividend Yield'!$A$41:$A$42,"&lt;="&amp;A238),IF(A238&lt;$B$9,$J$8,IF(A238&lt;=$D$9,$H$9+$G$9*B238+$G$9*SUMIFS('Dividend Yield'!$B$41:$B$42,'Dividend Yield'!$A$41:$A$42,"&gt;="&amp;$B$9,'Dividend Yield'!$A$41:$A$42,"&lt;="&amp;A238),IF(A238&lt;$B$10,$J$9,IF(A238&lt;=$D$10,$H$10+$G$10*B238+$G$10*SUMIFS('Dividend Yield'!$B$41:$B$42,'Dividend Yield'!$A$41:$A$42,"&gt;="&amp;$B$10,'Dividend Yield'!$A$41:$A$42,"&lt;="&amp;A238),IF(A238&lt;$B$11,$J$10,IF(A238&lt;=$D$11,$H$11+$G$11*B238+$G$11*SUMIFS('Dividend Yield'!$B$41:$B$42,'Dividend Yield'!$A$41:$A$42,"&gt;="&amp;$B$11,'Dividend Yield'!$A$41:$A$42,"&lt;="&amp;A238),$J$11))))))))))))))</x:f>
        <x:v>1598.08</x:v>
      </x:c>
      <x:c r="D238" s="24" t="n">
        <x:f>'Yearly Portfolio'!H216</x:f>
        <x:v>802.3599999999999</x:v>
      </x:c>
    </x:row>
    <x:row r="239">
      <x:c r="A239" s="21" t="n">
        <x:f>'Data Audit'!A186</x:f>
        <x:v>46091</x:v>
      </x:c>
      <x:c r="B239" s="22" t="n">
        <x:f>'Data Audit'!G186</x:f>
        <x:v>3.35</x:v>
      </x:c>
      <x:c r="C239" s="24" t="n">
        <x:f>IF(A239&lt;$B$5,1000,IF(A239&lt;=$D$5,$H$5+$G$5*B239+$G$5*SUMIFS('Dividend Yield'!$B$41:$B$42,'Dividend Yield'!$A$41:$A$42,"&gt;="&amp;$B$5,'Dividend Yield'!$A$41:$A$42,"&lt;="&amp;A239),IF(A239&lt;$B$6,$J$5,IF(A239&lt;=$D$6,$H$6+$G$6*B239+$G$6*SUMIFS('Dividend Yield'!$B$41:$B$42,'Dividend Yield'!$A$41:$A$42,"&gt;="&amp;$B$6,'Dividend Yield'!$A$41:$A$42,"&lt;="&amp;A239),IF(A239&lt;$B$7,$J$6,IF(A239&lt;=$D$7,$H$7+$G$7*B239+$G$7*SUMIFS('Dividend Yield'!$B$41:$B$42,'Dividend Yield'!$A$41:$A$42,"&gt;="&amp;$B$7,'Dividend Yield'!$A$41:$A$42,"&lt;="&amp;A239),IF(A239&lt;$B$8,$J$7,IF(A239&lt;=$D$8,$H$8+$G$8*B239+$G$8*SUMIFS('Dividend Yield'!$B$41:$B$42,'Dividend Yield'!$A$41:$A$42,"&gt;="&amp;$B$8,'Dividend Yield'!$A$41:$A$42,"&lt;="&amp;A239),IF(A239&lt;$B$9,$J$8,IF(A239&lt;=$D$9,$H$9+$G$9*B239+$G$9*SUMIFS('Dividend Yield'!$B$41:$B$42,'Dividend Yield'!$A$41:$A$42,"&gt;="&amp;$B$9,'Dividend Yield'!$A$41:$A$42,"&lt;="&amp;A239),IF(A239&lt;$B$10,$J$9,IF(A239&lt;=$D$10,$H$10+$G$10*B239+$G$10*SUMIFS('Dividend Yield'!$B$41:$B$42,'Dividend Yield'!$A$41:$A$42,"&gt;="&amp;$B$10,'Dividend Yield'!$A$41:$A$42,"&lt;="&amp;A239),IF(A239&lt;$B$11,$J$10,IF(A239&lt;=$D$11,$H$11+$G$11*B239+$G$11*SUMIFS('Dividend Yield'!$B$41:$B$42,'Dividend Yield'!$A$41:$A$42,"&gt;="&amp;$B$11,'Dividend Yield'!$A$41:$A$42,"&lt;="&amp;A239),$J$11))))))))))))))</x:f>
        <x:v>1598.08</x:v>
      </x:c>
      <x:c r="D239" s="24" t="n">
        <x:f>'Yearly Portfolio'!H217</x:f>
        <x:v>810.9999999999999</x:v>
      </x:c>
    </x:row>
    <x:row r="240">
      <x:c r="A240" s="21" t="n">
        <x:f>'Data Audit'!A187</x:f>
        <x:v>46092</x:v>
      </x:c>
      <x:c r="B240" s="22" t="n">
        <x:f>'Data Audit'!G187</x:f>
        <x:v>3.39</x:v>
      </x:c>
      <x:c r="C240" s="24" t="n">
        <x:f>IF(A240&lt;$B$5,1000,IF(A240&lt;=$D$5,$H$5+$G$5*B240+$G$5*SUMIFS('Dividend Yield'!$B$41:$B$42,'Dividend Yield'!$A$41:$A$42,"&gt;="&amp;$B$5,'Dividend Yield'!$A$41:$A$42,"&lt;="&amp;A240),IF(A240&lt;$B$6,$J$5,IF(A240&lt;=$D$6,$H$6+$G$6*B240+$G$6*SUMIFS('Dividend Yield'!$B$41:$B$42,'Dividend Yield'!$A$41:$A$42,"&gt;="&amp;$B$6,'Dividend Yield'!$A$41:$A$42,"&lt;="&amp;A240),IF(A240&lt;$B$7,$J$6,IF(A240&lt;=$D$7,$H$7+$G$7*B240+$G$7*SUMIFS('Dividend Yield'!$B$41:$B$42,'Dividend Yield'!$A$41:$A$42,"&gt;="&amp;$B$7,'Dividend Yield'!$A$41:$A$42,"&lt;="&amp;A240),IF(A240&lt;$B$8,$J$7,IF(A240&lt;=$D$8,$H$8+$G$8*B240+$G$8*SUMIFS('Dividend Yield'!$B$41:$B$42,'Dividend Yield'!$A$41:$A$42,"&gt;="&amp;$B$8,'Dividend Yield'!$A$41:$A$42,"&lt;="&amp;A240),IF(A240&lt;$B$9,$J$8,IF(A240&lt;=$D$9,$H$9+$G$9*B240+$G$9*SUMIFS('Dividend Yield'!$B$41:$B$42,'Dividend Yield'!$A$41:$A$42,"&gt;="&amp;$B$9,'Dividend Yield'!$A$41:$A$42,"&lt;="&amp;A240),IF(A240&lt;$B$10,$J$9,IF(A240&lt;=$D$10,$H$10+$G$10*B240+$G$10*SUMIFS('Dividend Yield'!$B$41:$B$42,'Dividend Yield'!$A$41:$A$42,"&gt;="&amp;$B$10,'Dividend Yield'!$A$41:$A$42,"&lt;="&amp;A240),IF(A240&lt;$B$11,$J$10,IF(A240&lt;=$D$11,$H$11+$G$11*B240+$G$11*SUMIFS('Dividend Yield'!$B$41:$B$42,'Dividend Yield'!$A$41:$A$42,"&gt;="&amp;$B$11,'Dividend Yield'!$A$41:$A$42,"&lt;="&amp;A240),$J$11))))))))))))))</x:f>
        <x:v>1598.08</x:v>
      </x:c>
      <x:c r="D240" s="24" t="n">
        <x:f>'Yearly Portfolio'!H218</x:f>
        <x:v>819.6399999999999</x:v>
      </x:c>
    </x:row>
    <x:row r="241">
      <x:c r="A241" s="21" t="n">
        <x:f>'Data Audit'!A188</x:f>
        <x:v>46093</x:v>
      </x:c>
      <x:c r="B241" s="22" t="n">
        <x:f>'Data Audit'!G188</x:f>
        <x:v>3.19</x:v>
      </x:c>
      <x:c r="C241" s="24" t="n">
        <x:f>IF(A241&lt;$B$5,1000,IF(A241&lt;=$D$5,$H$5+$G$5*B241+$G$5*SUMIFS('Dividend Yield'!$B$41:$B$42,'Dividend Yield'!$A$41:$A$42,"&gt;="&amp;$B$5,'Dividend Yield'!$A$41:$A$42,"&lt;="&amp;A241),IF(A241&lt;$B$6,$J$5,IF(A241&lt;=$D$6,$H$6+$G$6*B241+$G$6*SUMIFS('Dividend Yield'!$B$41:$B$42,'Dividend Yield'!$A$41:$A$42,"&gt;="&amp;$B$6,'Dividend Yield'!$A$41:$A$42,"&lt;="&amp;A241),IF(A241&lt;$B$7,$J$6,IF(A241&lt;=$D$7,$H$7+$G$7*B241+$G$7*SUMIFS('Dividend Yield'!$B$41:$B$42,'Dividend Yield'!$A$41:$A$42,"&gt;="&amp;$B$7,'Dividend Yield'!$A$41:$A$42,"&lt;="&amp;A241),IF(A241&lt;$B$8,$J$7,IF(A241&lt;=$D$8,$H$8+$G$8*B241+$G$8*SUMIFS('Dividend Yield'!$B$41:$B$42,'Dividend Yield'!$A$41:$A$42,"&gt;="&amp;$B$8,'Dividend Yield'!$A$41:$A$42,"&lt;="&amp;A241),IF(A241&lt;$B$9,$J$8,IF(A241&lt;=$D$9,$H$9+$G$9*B241+$G$9*SUMIFS('Dividend Yield'!$B$41:$B$42,'Dividend Yield'!$A$41:$A$42,"&gt;="&amp;$B$9,'Dividend Yield'!$A$41:$A$42,"&lt;="&amp;A241),IF(A241&lt;$B$10,$J$9,IF(A241&lt;=$D$10,$H$10+$G$10*B241+$G$10*SUMIFS('Dividend Yield'!$B$41:$B$42,'Dividend Yield'!$A$41:$A$42,"&gt;="&amp;$B$10,'Dividend Yield'!$A$41:$A$42,"&lt;="&amp;A241),IF(A241&lt;$B$11,$J$10,IF(A241&lt;=$D$11,$H$11+$G$11*B241+$G$11*SUMIFS('Dividend Yield'!$B$41:$B$42,'Dividend Yield'!$A$41:$A$42,"&gt;="&amp;$B$11,'Dividend Yield'!$A$41:$A$42,"&lt;="&amp;A241),$J$11))))))))))))))</x:f>
        <x:v>1598.08</x:v>
      </x:c>
      <x:c r="D241" s="24" t="n">
        <x:f>'Yearly Portfolio'!H219</x:f>
        <x:v>776.4399999999998</x:v>
      </x:c>
    </x:row>
    <x:row r="242">
      <x:c r="A242" s="21" t="n">
        <x:f>'Data Audit'!A189</x:f>
        <x:v>46094</x:v>
      </x:c>
      <x:c r="B242" s="22" t="n">
        <x:f>'Data Audit'!G189</x:f>
        <x:v>3.27</x:v>
      </x:c>
      <x:c r="C242" s="24" t="n">
        <x:f>IF(A242&lt;$B$5,1000,IF(A242&lt;=$D$5,$H$5+$G$5*B242+$G$5*SUMIFS('Dividend Yield'!$B$41:$B$42,'Dividend Yield'!$A$41:$A$42,"&gt;="&amp;$B$5,'Dividend Yield'!$A$41:$A$42,"&lt;="&amp;A242),IF(A242&lt;$B$6,$J$5,IF(A242&lt;=$D$6,$H$6+$G$6*B242+$G$6*SUMIFS('Dividend Yield'!$B$41:$B$42,'Dividend Yield'!$A$41:$A$42,"&gt;="&amp;$B$6,'Dividend Yield'!$A$41:$A$42,"&lt;="&amp;A242),IF(A242&lt;$B$7,$J$6,IF(A242&lt;=$D$7,$H$7+$G$7*B242+$G$7*SUMIFS('Dividend Yield'!$B$41:$B$42,'Dividend Yield'!$A$41:$A$42,"&gt;="&amp;$B$7,'Dividend Yield'!$A$41:$A$42,"&lt;="&amp;A242),IF(A242&lt;$B$8,$J$7,IF(A242&lt;=$D$8,$H$8+$G$8*B242+$G$8*SUMIFS('Dividend Yield'!$B$41:$B$42,'Dividend Yield'!$A$41:$A$42,"&gt;="&amp;$B$8,'Dividend Yield'!$A$41:$A$42,"&lt;="&amp;A242),IF(A242&lt;$B$9,$J$8,IF(A242&lt;=$D$9,$H$9+$G$9*B242+$G$9*SUMIFS('Dividend Yield'!$B$41:$B$42,'Dividend Yield'!$A$41:$A$42,"&gt;="&amp;$B$9,'Dividend Yield'!$A$41:$A$42,"&lt;="&amp;A242),IF(A242&lt;$B$10,$J$9,IF(A242&lt;=$D$10,$H$10+$G$10*B242+$G$10*SUMIFS('Dividend Yield'!$B$41:$B$42,'Dividend Yield'!$A$41:$A$42,"&gt;="&amp;$B$10,'Dividend Yield'!$A$41:$A$42,"&lt;="&amp;A242),IF(A242&lt;$B$11,$J$10,IF(A242&lt;=$D$11,$H$11+$G$11*B242+$G$11*SUMIFS('Dividend Yield'!$B$41:$B$42,'Dividend Yield'!$A$41:$A$42,"&gt;="&amp;$B$11,'Dividend Yield'!$A$41:$A$42,"&lt;="&amp;A242),$J$11))))))))))))))</x:f>
        <x:v>1638.08</x:v>
      </x:c>
      <x:c r="D242" s="24" t="n">
        <x:f>'Yearly Portfolio'!H220</x:f>
        <x:v>793.7199999999999</x:v>
      </x:c>
    </x:row>
    <x:row r="243">
      <x:c r="A243" s="21" t="n">
        <x:f>'Data Audit'!A190</x:f>
        <x:v>46097</x:v>
      </x:c>
      <x:c r="B243" s="22" t="n">
        <x:f>'Data Audit'!G190</x:f>
        <x:v>3.27</x:v>
      </x:c>
      <x:c r="C243" s="24" t="n">
        <x:f>IF(A243&lt;$B$5,1000,IF(A243&lt;=$D$5,$H$5+$G$5*B243+$G$5*SUMIFS('Dividend Yield'!$B$41:$B$42,'Dividend Yield'!$A$41:$A$42,"&gt;="&amp;$B$5,'Dividend Yield'!$A$41:$A$42,"&lt;="&amp;A243),IF(A243&lt;$B$6,$J$5,IF(A243&lt;=$D$6,$H$6+$G$6*B243+$G$6*SUMIFS('Dividend Yield'!$B$41:$B$42,'Dividend Yield'!$A$41:$A$42,"&gt;="&amp;$B$6,'Dividend Yield'!$A$41:$A$42,"&lt;="&amp;A243),IF(A243&lt;$B$7,$J$6,IF(A243&lt;=$D$7,$H$7+$G$7*B243+$G$7*SUMIFS('Dividend Yield'!$B$41:$B$42,'Dividend Yield'!$A$41:$A$42,"&gt;="&amp;$B$7,'Dividend Yield'!$A$41:$A$42,"&lt;="&amp;A243),IF(A243&lt;$B$8,$J$7,IF(A243&lt;=$D$8,$H$8+$G$8*B243+$G$8*SUMIFS('Dividend Yield'!$B$41:$B$42,'Dividend Yield'!$A$41:$A$42,"&gt;="&amp;$B$8,'Dividend Yield'!$A$41:$A$42,"&lt;="&amp;A243),IF(A243&lt;$B$9,$J$8,IF(A243&lt;=$D$9,$H$9+$G$9*B243+$G$9*SUMIFS('Dividend Yield'!$B$41:$B$42,'Dividend Yield'!$A$41:$A$42,"&gt;="&amp;$B$9,'Dividend Yield'!$A$41:$A$42,"&lt;="&amp;A243),IF(A243&lt;$B$10,$J$9,IF(A243&lt;=$D$10,$H$10+$G$10*B243+$G$10*SUMIFS('Dividend Yield'!$B$41:$B$42,'Dividend Yield'!$A$41:$A$42,"&gt;="&amp;$B$10,'Dividend Yield'!$A$41:$A$42,"&lt;="&amp;A243),IF(A243&lt;$B$11,$J$10,IF(A243&lt;=$D$11,$H$11+$G$11*B243+$G$11*SUMIFS('Dividend Yield'!$B$41:$B$42,'Dividend Yield'!$A$41:$A$42,"&gt;="&amp;$B$11,'Dividend Yield'!$A$41:$A$42,"&lt;="&amp;A243),$J$11))))))))))))))</x:f>
        <x:v>1638.08</x:v>
      </x:c>
      <x:c r="D243" s="24" t="n">
        <x:f>'Yearly Portfolio'!H221</x:f>
        <x:v>793.7199999999999</x:v>
      </x:c>
    </x:row>
    <x:row r="244">
      <x:c r="A244" s="21" t="n">
        <x:f>'Data Audit'!A191</x:f>
        <x:v>46098</x:v>
      </x:c>
      <x:c r="B244" s="22" t="n">
        <x:f>'Data Audit'!G191</x:f>
        <x:v>3.28</x:v>
      </x:c>
      <x:c r="C244" s="24" t="n">
        <x:f>IF(A244&lt;$B$5,1000,IF(A244&lt;=$D$5,$H$5+$G$5*B244+$G$5*SUMIFS('Dividend Yield'!$B$41:$B$42,'Dividend Yield'!$A$41:$A$42,"&gt;="&amp;$B$5,'Dividend Yield'!$A$41:$A$42,"&lt;="&amp;A244),IF(A244&lt;$B$6,$J$5,IF(A244&lt;=$D$6,$H$6+$G$6*B244+$G$6*SUMIFS('Dividend Yield'!$B$41:$B$42,'Dividend Yield'!$A$41:$A$42,"&gt;="&amp;$B$6,'Dividend Yield'!$A$41:$A$42,"&lt;="&amp;A244),IF(A244&lt;$B$7,$J$6,IF(A244&lt;=$D$7,$H$7+$G$7*B244+$G$7*SUMIFS('Dividend Yield'!$B$41:$B$42,'Dividend Yield'!$A$41:$A$42,"&gt;="&amp;$B$7,'Dividend Yield'!$A$41:$A$42,"&lt;="&amp;A244),IF(A244&lt;$B$8,$J$7,IF(A244&lt;=$D$8,$H$8+$G$8*B244+$G$8*SUMIFS('Dividend Yield'!$B$41:$B$42,'Dividend Yield'!$A$41:$A$42,"&gt;="&amp;$B$8,'Dividend Yield'!$A$41:$A$42,"&lt;="&amp;A244),IF(A244&lt;$B$9,$J$8,IF(A244&lt;=$D$9,$H$9+$G$9*B244+$G$9*SUMIFS('Dividend Yield'!$B$41:$B$42,'Dividend Yield'!$A$41:$A$42,"&gt;="&amp;$B$9,'Dividend Yield'!$A$41:$A$42,"&lt;="&amp;A244),IF(A244&lt;$B$10,$J$9,IF(A244&lt;=$D$10,$H$10+$G$10*B244+$G$10*SUMIFS('Dividend Yield'!$B$41:$B$42,'Dividend Yield'!$A$41:$A$42,"&gt;="&amp;$B$10,'Dividend Yield'!$A$41:$A$42,"&lt;="&amp;A244),IF(A244&lt;$B$11,$J$10,IF(A244&lt;=$D$11,$H$11+$G$11*B244+$G$11*SUMIFS('Dividend Yield'!$B$41:$B$42,'Dividend Yield'!$A$41:$A$42,"&gt;="&amp;$B$11,'Dividend Yield'!$A$41:$A$42,"&lt;="&amp;A244),$J$11))))))))))))))</x:f>
        <x:v>1643.08</x:v>
      </x:c>
      <x:c r="D244" s="24" t="n">
        <x:f>'Yearly Portfolio'!H222</x:f>
        <x:v>795.8799999999998</x:v>
      </x:c>
    </x:row>
    <x:row r="245">
      <x:c r="A245" s="21" t="n">
        <x:f>'Data Audit'!A192</x:f>
        <x:v>46099</x:v>
      </x:c>
      <x:c r="B245" s="22" t="n">
        <x:f>'Data Audit'!G192</x:f>
        <x:v>3.39</x:v>
      </x:c>
      <x:c r="C245" s="24" t="n">
        <x:f>IF(A245&lt;$B$5,1000,IF(A245&lt;=$D$5,$H$5+$G$5*B245+$G$5*SUMIFS('Dividend Yield'!$B$41:$B$42,'Dividend Yield'!$A$41:$A$42,"&gt;="&amp;$B$5,'Dividend Yield'!$A$41:$A$42,"&lt;="&amp;A245),IF(A245&lt;$B$6,$J$5,IF(A245&lt;=$D$6,$H$6+$G$6*B245+$G$6*SUMIFS('Dividend Yield'!$B$41:$B$42,'Dividend Yield'!$A$41:$A$42,"&gt;="&amp;$B$6,'Dividend Yield'!$A$41:$A$42,"&lt;="&amp;A245),IF(A245&lt;$B$7,$J$6,IF(A245&lt;=$D$7,$H$7+$G$7*B245+$G$7*SUMIFS('Dividend Yield'!$B$41:$B$42,'Dividend Yield'!$A$41:$A$42,"&gt;="&amp;$B$7,'Dividend Yield'!$A$41:$A$42,"&lt;="&amp;A245),IF(A245&lt;$B$8,$J$7,IF(A245&lt;=$D$8,$H$8+$G$8*B245+$G$8*SUMIFS('Dividend Yield'!$B$41:$B$42,'Dividend Yield'!$A$41:$A$42,"&gt;="&amp;$B$8,'Dividend Yield'!$A$41:$A$42,"&lt;="&amp;A245),IF(A245&lt;$B$9,$J$8,IF(A245&lt;=$D$9,$H$9+$G$9*B245+$G$9*SUMIFS('Dividend Yield'!$B$41:$B$42,'Dividend Yield'!$A$41:$A$42,"&gt;="&amp;$B$9,'Dividend Yield'!$A$41:$A$42,"&lt;="&amp;A245),IF(A245&lt;$B$10,$J$9,IF(A245&lt;=$D$10,$H$10+$G$10*B245+$G$10*SUMIFS('Dividend Yield'!$B$41:$B$42,'Dividend Yield'!$A$41:$A$42,"&gt;="&amp;$B$10,'Dividend Yield'!$A$41:$A$42,"&lt;="&amp;A245),IF(A245&lt;$B$11,$J$10,IF(A245&lt;=$D$11,$H$11+$G$11*B245+$G$11*SUMIFS('Dividend Yield'!$B$41:$B$42,'Dividend Yield'!$A$41:$A$42,"&gt;="&amp;$B$11,'Dividend Yield'!$A$41:$A$42,"&lt;="&amp;A245),$J$11))))))))))))))</x:f>
        <x:v>1698.08</x:v>
      </x:c>
      <x:c r="D245" s="24" t="n">
        <x:f>'Yearly Portfolio'!H223</x:f>
        <x:v>819.6399999999999</x:v>
      </x:c>
    </x:row>
    <x:row r="246">
      <x:c r="A246" s="21" t="n">
        <x:f>'Data Audit'!A193</x:f>
        <x:v>46100</x:v>
      </x:c>
      <x:c r="B246" s="22" t="n">
        <x:f>'Data Audit'!G193</x:f>
        <x:v>3.31</x:v>
      </x:c>
      <x:c r="C246" s="24" t="n">
        <x:f>IF(A246&lt;$B$5,1000,IF(A246&lt;=$D$5,$H$5+$G$5*B246+$G$5*SUMIFS('Dividend Yield'!$B$41:$B$42,'Dividend Yield'!$A$41:$A$42,"&gt;="&amp;$B$5,'Dividend Yield'!$A$41:$A$42,"&lt;="&amp;A246),IF(A246&lt;$B$6,$J$5,IF(A246&lt;=$D$6,$H$6+$G$6*B246+$G$6*SUMIFS('Dividend Yield'!$B$41:$B$42,'Dividend Yield'!$A$41:$A$42,"&gt;="&amp;$B$6,'Dividend Yield'!$A$41:$A$42,"&lt;="&amp;A246),IF(A246&lt;$B$7,$J$6,IF(A246&lt;=$D$7,$H$7+$G$7*B246+$G$7*SUMIFS('Dividend Yield'!$B$41:$B$42,'Dividend Yield'!$A$41:$A$42,"&gt;="&amp;$B$7,'Dividend Yield'!$A$41:$A$42,"&lt;="&amp;A246),IF(A246&lt;$B$8,$J$7,IF(A246&lt;=$D$8,$H$8+$G$8*B246+$G$8*SUMIFS('Dividend Yield'!$B$41:$B$42,'Dividend Yield'!$A$41:$A$42,"&gt;="&amp;$B$8,'Dividend Yield'!$A$41:$A$42,"&lt;="&amp;A246),IF(A246&lt;$B$9,$J$8,IF(A246&lt;=$D$9,$H$9+$G$9*B246+$G$9*SUMIFS('Dividend Yield'!$B$41:$B$42,'Dividend Yield'!$A$41:$A$42,"&gt;="&amp;$B$9,'Dividend Yield'!$A$41:$A$42,"&lt;="&amp;A246),IF(A246&lt;$B$10,$J$9,IF(A246&lt;=$D$10,$H$10+$G$10*B246+$G$10*SUMIFS('Dividend Yield'!$B$41:$B$42,'Dividend Yield'!$A$41:$A$42,"&gt;="&amp;$B$10,'Dividend Yield'!$A$41:$A$42,"&lt;="&amp;A246),IF(A246&lt;$B$11,$J$10,IF(A246&lt;=$D$11,$H$11+$G$11*B246+$G$11*SUMIFS('Dividend Yield'!$B$41:$B$42,'Dividend Yield'!$A$41:$A$42,"&gt;="&amp;$B$11,'Dividend Yield'!$A$41:$A$42,"&lt;="&amp;A246),$J$11))))))))))))))</x:f>
        <x:v>1658.08</x:v>
      </x:c>
      <x:c r="D246" s="24" t="n">
        <x:f>'Yearly Portfolio'!H224</x:f>
        <x:v>802.3599999999999</x:v>
      </x:c>
    </x:row>
    <x:row r="247">
      <x:c r="A247" s="21" t="n">
        <x:f>'Data Audit'!A194</x:f>
        <x:v>46101</x:v>
      </x:c>
      <x:c r="B247" s="22" t="n">
        <x:f>'Data Audit'!G194</x:f>
        <x:v>3.26</x:v>
      </x:c>
      <x:c r="C247" s="24" t="n">
        <x:f>IF(A247&lt;$B$5,1000,IF(A247&lt;=$D$5,$H$5+$G$5*B247+$G$5*SUMIFS('Dividend Yield'!$B$41:$B$42,'Dividend Yield'!$A$41:$A$42,"&gt;="&amp;$B$5,'Dividend Yield'!$A$41:$A$42,"&lt;="&amp;A247),IF(A247&lt;$B$6,$J$5,IF(A247&lt;=$D$6,$H$6+$G$6*B247+$G$6*SUMIFS('Dividend Yield'!$B$41:$B$42,'Dividend Yield'!$A$41:$A$42,"&gt;="&amp;$B$6,'Dividend Yield'!$A$41:$A$42,"&lt;="&amp;A247),IF(A247&lt;$B$7,$J$6,IF(A247&lt;=$D$7,$H$7+$G$7*B247+$G$7*SUMIFS('Dividend Yield'!$B$41:$B$42,'Dividend Yield'!$A$41:$A$42,"&gt;="&amp;$B$7,'Dividend Yield'!$A$41:$A$42,"&lt;="&amp;A247),IF(A247&lt;$B$8,$J$7,IF(A247&lt;=$D$8,$H$8+$G$8*B247+$G$8*SUMIFS('Dividend Yield'!$B$41:$B$42,'Dividend Yield'!$A$41:$A$42,"&gt;="&amp;$B$8,'Dividend Yield'!$A$41:$A$42,"&lt;="&amp;A247),IF(A247&lt;$B$9,$J$8,IF(A247&lt;=$D$9,$H$9+$G$9*B247+$G$9*SUMIFS('Dividend Yield'!$B$41:$B$42,'Dividend Yield'!$A$41:$A$42,"&gt;="&amp;$B$9,'Dividend Yield'!$A$41:$A$42,"&lt;="&amp;A247),IF(A247&lt;$B$10,$J$9,IF(A247&lt;=$D$10,$H$10+$G$10*B247+$G$10*SUMIFS('Dividend Yield'!$B$41:$B$42,'Dividend Yield'!$A$41:$A$42,"&gt;="&amp;$B$10,'Dividend Yield'!$A$41:$A$42,"&lt;="&amp;A247),IF(A247&lt;$B$11,$J$10,IF(A247&lt;=$D$11,$H$11+$G$11*B247+$G$11*SUMIFS('Dividend Yield'!$B$41:$B$42,'Dividend Yield'!$A$41:$A$42,"&gt;="&amp;$B$11,'Dividend Yield'!$A$41:$A$42,"&lt;="&amp;A247),$J$11))))))))))))))</x:f>
        <x:v>1633.08</x:v>
      </x:c>
      <x:c r="D247" s="24" t="n">
        <x:f>'Yearly Portfolio'!H225</x:f>
        <x:v>791.5599999999998</x:v>
      </x:c>
    </x:row>
    <x:row r="248">
      <x:c r="A248" s="21" t="n">
        <x:f>'Data Audit'!A195</x:f>
        <x:v>46104</x:v>
      </x:c>
      <x:c r="B248" s="22" t="n">
        <x:f>'Data Audit'!G195</x:f>
        <x:v>3.24</x:v>
      </x:c>
      <x:c r="C248" s="24" t="n">
        <x:f>IF(A248&lt;$B$5,1000,IF(A248&lt;=$D$5,$H$5+$G$5*B248+$G$5*SUMIFS('Dividend Yield'!$B$41:$B$42,'Dividend Yield'!$A$41:$A$42,"&gt;="&amp;$B$5,'Dividend Yield'!$A$41:$A$42,"&lt;="&amp;A248),IF(A248&lt;$B$6,$J$5,IF(A248&lt;=$D$6,$H$6+$G$6*B248+$G$6*SUMIFS('Dividend Yield'!$B$41:$B$42,'Dividend Yield'!$A$41:$A$42,"&gt;="&amp;$B$6,'Dividend Yield'!$A$41:$A$42,"&lt;="&amp;A248),IF(A248&lt;$B$7,$J$6,IF(A248&lt;=$D$7,$H$7+$G$7*B248+$G$7*SUMIFS('Dividend Yield'!$B$41:$B$42,'Dividend Yield'!$A$41:$A$42,"&gt;="&amp;$B$7,'Dividend Yield'!$A$41:$A$42,"&lt;="&amp;A248),IF(A248&lt;$B$8,$J$7,IF(A248&lt;=$D$8,$H$8+$G$8*B248+$G$8*SUMIFS('Dividend Yield'!$B$41:$B$42,'Dividend Yield'!$A$41:$A$42,"&gt;="&amp;$B$8,'Dividend Yield'!$A$41:$A$42,"&lt;="&amp;A248),IF(A248&lt;$B$9,$J$8,IF(A248&lt;=$D$9,$H$9+$G$9*B248+$G$9*SUMIFS('Dividend Yield'!$B$41:$B$42,'Dividend Yield'!$A$41:$A$42,"&gt;="&amp;$B$9,'Dividend Yield'!$A$41:$A$42,"&lt;="&amp;A248),IF(A248&lt;$B$10,$J$9,IF(A248&lt;=$D$10,$H$10+$G$10*B248+$G$10*SUMIFS('Dividend Yield'!$B$41:$B$42,'Dividend Yield'!$A$41:$A$42,"&gt;="&amp;$B$10,'Dividend Yield'!$A$41:$A$42,"&lt;="&amp;A248),IF(A248&lt;$B$11,$J$10,IF(A248&lt;=$D$11,$H$11+$G$11*B248+$G$11*SUMIFS('Dividend Yield'!$B$41:$B$42,'Dividend Yield'!$A$41:$A$42,"&gt;="&amp;$B$11,'Dividend Yield'!$A$41:$A$42,"&lt;="&amp;A248),$J$11))))))))))))))</x:f>
        <x:v>1623.08</x:v>
      </x:c>
      <x:c r="D248" s="24" t="n">
        <x:f>'Yearly Portfolio'!H226</x:f>
        <x:v>787.2399999999999</x:v>
      </x:c>
    </x:row>
    <x:row r="249">
      <x:c r="A249" s="21" t="n">
        <x:f>'Data Audit'!A196</x:f>
        <x:v>46105</x:v>
      </x:c>
      <x:c r="B249" s="22" t="n">
        <x:f>'Data Audit'!G196</x:f>
        <x:v>3.2</x:v>
      </x:c>
      <x:c r="C249" s="24" t="n">
        <x:f>IF(A249&lt;$B$5,1000,IF(A249&lt;=$D$5,$H$5+$G$5*B249+$G$5*SUMIFS('Dividend Yield'!$B$41:$B$42,'Dividend Yield'!$A$41:$A$42,"&gt;="&amp;$B$5,'Dividend Yield'!$A$41:$A$42,"&lt;="&amp;A249),IF(A249&lt;$B$6,$J$5,IF(A249&lt;=$D$6,$H$6+$G$6*B249+$G$6*SUMIFS('Dividend Yield'!$B$41:$B$42,'Dividend Yield'!$A$41:$A$42,"&gt;="&amp;$B$6,'Dividend Yield'!$A$41:$A$42,"&lt;="&amp;A249),IF(A249&lt;$B$7,$J$6,IF(A249&lt;=$D$7,$H$7+$G$7*B249+$G$7*SUMIFS('Dividend Yield'!$B$41:$B$42,'Dividend Yield'!$A$41:$A$42,"&gt;="&amp;$B$7,'Dividend Yield'!$A$41:$A$42,"&lt;="&amp;A249),IF(A249&lt;$B$8,$J$7,IF(A249&lt;=$D$8,$H$8+$G$8*B249+$G$8*SUMIFS('Dividend Yield'!$B$41:$B$42,'Dividend Yield'!$A$41:$A$42,"&gt;="&amp;$B$8,'Dividend Yield'!$A$41:$A$42,"&lt;="&amp;A249),IF(A249&lt;$B$9,$J$8,IF(A249&lt;=$D$9,$H$9+$G$9*B249+$G$9*SUMIFS('Dividend Yield'!$B$41:$B$42,'Dividend Yield'!$A$41:$A$42,"&gt;="&amp;$B$9,'Dividend Yield'!$A$41:$A$42,"&lt;="&amp;A249),IF(A249&lt;$B$10,$J$9,IF(A249&lt;=$D$10,$H$10+$G$10*B249+$G$10*SUMIFS('Dividend Yield'!$B$41:$B$42,'Dividend Yield'!$A$41:$A$42,"&gt;="&amp;$B$10,'Dividend Yield'!$A$41:$A$42,"&lt;="&amp;A249),IF(A249&lt;$B$11,$J$10,IF(A249&lt;=$D$11,$H$11+$G$11*B249+$G$11*SUMIFS('Dividend Yield'!$B$41:$B$42,'Dividend Yield'!$A$41:$A$42,"&gt;="&amp;$B$11,'Dividend Yield'!$A$41:$A$42,"&lt;="&amp;A249),$J$11))))))))))))))</x:f>
        <x:v>1603.08</x:v>
      </x:c>
      <x:c r="D249" s="24" t="n">
        <x:f>'Yearly Portfolio'!H227</x:f>
        <x:v>778.5999999999999</x:v>
      </x:c>
    </x:row>
    <x:row r="250">
      <x:c r="A250" s="21" t="n">
        <x:f>'Data Audit'!A197</x:f>
        <x:v>46106</x:v>
      </x:c>
      <x:c r="B250" s="22" t="n">
        <x:f>'Data Audit'!G197</x:f>
        <x:v>3.24</x:v>
      </x:c>
      <x:c r="C250" s="24" t="n">
        <x:f>IF(A250&lt;$B$5,1000,IF(A250&lt;=$D$5,$H$5+$G$5*B250+$G$5*SUMIFS('Dividend Yield'!$B$41:$B$42,'Dividend Yield'!$A$41:$A$42,"&gt;="&amp;$B$5,'Dividend Yield'!$A$41:$A$42,"&lt;="&amp;A250),IF(A250&lt;$B$6,$J$5,IF(A250&lt;=$D$6,$H$6+$G$6*B250+$G$6*SUMIFS('Dividend Yield'!$B$41:$B$42,'Dividend Yield'!$A$41:$A$42,"&gt;="&amp;$B$6,'Dividend Yield'!$A$41:$A$42,"&lt;="&amp;A250),IF(A250&lt;$B$7,$J$6,IF(A250&lt;=$D$7,$H$7+$G$7*B250+$G$7*SUMIFS('Dividend Yield'!$B$41:$B$42,'Dividend Yield'!$A$41:$A$42,"&gt;="&amp;$B$7,'Dividend Yield'!$A$41:$A$42,"&lt;="&amp;A250),IF(A250&lt;$B$8,$J$7,IF(A250&lt;=$D$8,$H$8+$G$8*B250+$G$8*SUMIFS('Dividend Yield'!$B$41:$B$42,'Dividend Yield'!$A$41:$A$42,"&gt;="&amp;$B$8,'Dividend Yield'!$A$41:$A$42,"&lt;="&amp;A250),IF(A250&lt;$B$9,$J$8,IF(A250&lt;=$D$9,$H$9+$G$9*B250+$G$9*SUMIFS('Dividend Yield'!$B$41:$B$42,'Dividend Yield'!$A$41:$A$42,"&gt;="&amp;$B$9,'Dividend Yield'!$A$41:$A$42,"&lt;="&amp;A250),IF(A250&lt;$B$10,$J$9,IF(A250&lt;=$D$10,$H$10+$G$10*B250+$G$10*SUMIFS('Dividend Yield'!$B$41:$B$42,'Dividend Yield'!$A$41:$A$42,"&gt;="&amp;$B$10,'Dividend Yield'!$A$41:$A$42,"&lt;="&amp;A250),IF(A250&lt;$B$11,$J$10,IF(A250&lt;=$D$11,$H$11+$G$11*B250+$G$11*SUMIFS('Dividend Yield'!$B$41:$B$42,'Dividend Yield'!$A$41:$A$42,"&gt;="&amp;$B$11,'Dividend Yield'!$A$41:$A$42,"&lt;="&amp;A250),$J$11))))))))))))))</x:f>
        <x:v>1623.08</x:v>
      </x:c>
      <x:c r="D250" s="24" t="n">
        <x:f>'Yearly Portfolio'!H228</x:f>
        <x:v>787.2399999999999</x:v>
      </x:c>
    </x:row>
    <x:row r="251">
      <x:c r="A251" s="21" t="n">
        <x:f>'Data Audit'!A198</x:f>
        <x:v>46107</x:v>
      </x:c>
      <x:c r="B251" s="22" t="n">
        <x:f>'Data Audit'!G198</x:f>
        <x:v>3.19</x:v>
      </x:c>
      <x:c r="C251" s="24" t="n">
        <x:f>IF(A251&lt;$B$5,1000,IF(A251&lt;=$D$5,$H$5+$G$5*B251+$G$5*SUMIFS('Dividend Yield'!$B$41:$B$42,'Dividend Yield'!$A$41:$A$42,"&gt;="&amp;$B$5,'Dividend Yield'!$A$41:$A$42,"&lt;="&amp;A251),IF(A251&lt;$B$6,$J$5,IF(A251&lt;=$D$6,$H$6+$G$6*B251+$G$6*SUMIFS('Dividend Yield'!$B$41:$B$42,'Dividend Yield'!$A$41:$A$42,"&gt;="&amp;$B$6,'Dividend Yield'!$A$41:$A$42,"&lt;="&amp;A251),IF(A251&lt;$B$7,$J$6,IF(A251&lt;=$D$7,$H$7+$G$7*B251+$G$7*SUMIFS('Dividend Yield'!$B$41:$B$42,'Dividend Yield'!$A$41:$A$42,"&gt;="&amp;$B$7,'Dividend Yield'!$A$41:$A$42,"&lt;="&amp;A251),IF(A251&lt;$B$8,$J$7,IF(A251&lt;=$D$8,$H$8+$G$8*B251+$G$8*SUMIFS('Dividend Yield'!$B$41:$B$42,'Dividend Yield'!$A$41:$A$42,"&gt;="&amp;$B$8,'Dividend Yield'!$A$41:$A$42,"&lt;="&amp;A251),IF(A251&lt;$B$9,$J$8,IF(A251&lt;=$D$9,$H$9+$G$9*B251+$G$9*SUMIFS('Dividend Yield'!$B$41:$B$42,'Dividend Yield'!$A$41:$A$42,"&gt;="&amp;$B$9,'Dividend Yield'!$A$41:$A$42,"&lt;="&amp;A251),IF(A251&lt;$B$10,$J$9,IF(A251&lt;=$D$10,$H$10+$G$10*B251+$G$10*SUMIFS('Dividend Yield'!$B$41:$B$42,'Dividend Yield'!$A$41:$A$42,"&gt;="&amp;$B$10,'Dividend Yield'!$A$41:$A$42,"&lt;="&amp;A251),IF(A251&lt;$B$11,$J$10,IF(A251&lt;=$D$11,$H$11+$G$11*B251+$G$11*SUMIFS('Dividend Yield'!$B$41:$B$42,'Dividend Yield'!$A$41:$A$42,"&gt;="&amp;$B$11,'Dividend Yield'!$A$41:$A$42,"&lt;="&amp;A251),$J$11))))))))))))))</x:f>
        <x:v>1598.08</x:v>
      </x:c>
      <x:c r="D251" s="24" t="n">
        <x:f>'Yearly Portfolio'!H229</x:f>
        <x:v>776.4399999999998</x:v>
      </x:c>
    </x:row>
    <x:row r="252">
      <x:c r="A252" s="21" t="n">
        <x:f>'Data Audit'!A199</x:f>
        <x:v>46108</x:v>
      </x:c>
      <x:c r="B252" s="22" t="n">
        <x:f>'Data Audit'!G199</x:f>
        <x:v>3.24</x:v>
      </x:c>
      <x:c r="C252" s="24" t="n">
        <x:f>IF(A252&lt;$B$5,1000,IF(A252&lt;=$D$5,$H$5+$G$5*B252+$G$5*SUMIFS('Dividend Yield'!$B$41:$B$42,'Dividend Yield'!$A$41:$A$42,"&gt;="&amp;$B$5,'Dividend Yield'!$A$41:$A$42,"&lt;="&amp;A252),IF(A252&lt;$B$6,$J$5,IF(A252&lt;=$D$6,$H$6+$G$6*B252+$G$6*SUMIFS('Dividend Yield'!$B$41:$B$42,'Dividend Yield'!$A$41:$A$42,"&gt;="&amp;$B$6,'Dividend Yield'!$A$41:$A$42,"&lt;="&amp;A252),IF(A252&lt;$B$7,$J$6,IF(A252&lt;=$D$7,$H$7+$G$7*B252+$G$7*SUMIFS('Dividend Yield'!$B$41:$B$42,'Dividend Yield'!$A$41:$A$42,"&gt;="&amp;$B$7,'Dividend Yield'!$A$41:$A$42,"&lt;="&amp;A252),IF(A252&lt;$B$8,$J$7,IF(A252&lt;=$D$8,$H$8+$G$8*B252+$G$8*SUMIFS('Dividend Yield'!$B$41:$B$42,'Dividend Yield'!$A$41:$A$42,"&gt;="&amp;$B$8,'Dividend Yield'!$A$41:$A$42,"&lt;="&amp;A252),IF(A252&lt;$B$9,$J$8,IF(A252&lt;=$D$9,$H$9+$G$9*B252+$G$9*SUMIFS('Dividend Yield'!$B$41:$B$42,'Dividend Yield'!$A$41:$A$42,"&gt;="&amp;$B$9,'Dividend Yield'!$A$41:$A$42,"&lt;="&amp;A252),IF(A252&lt;$B$10,$J$9,IF(A252&lt;=$D$10,$H$10+$G$10*B252+$G$10*SUMIFS('Dividend Yield'!$B$41:$B$42,'Dividend Yield'!$A$41:$A$42,"&gt;="&amp;$B$10,'Dividend Yield'!$A$41:$A$42,"&lt;="&amp;A252),IF(A252&lt;$B$11,$J$10,IF(A252&lt;=$D$11,$H$11+$G$11*B252+$G$11*SUMIFS('Dividend Yield'!$B$41:$B$42,'Dividend Yield'!$A$41:$A$42,"&gt;="&amp;$B$11,'Dividend Yield'!$A$41:$A$42,"&lt;="&amp;A252),$J$11))))))))))))))</x:f>
        <x:v>1623.08</x:v>
      </x:c>
      <x:c r="D252" s="24" t="n">
        <x:f>'Yearly Portfolio'!H230</x:f>
        <x:v>787.2399999999999</x:v>
      </x:c>
    </x:row>
    <x:row r="253">
      <x:c r="A253" s="21" t="n">
        <x:f>'Data Audit'!A200</x:f>
        <x:v>46111</x:v>
      </x:c>
      <x:c r="B253" s="22" t="n">
        <x:f>'Data Audit'!G200</x:f>
        <x:v>3.21</x:v>
      </x:c>
      <x:c r="C253" s="24" t="n">
        <x:f>IF(A253&lt;$B$5,1000,IF(A253&lt;=$D$5,$H$5+$G$5*B253+$G$5*SUMIFS('Dividend Yield'!$B$41:$B$42,'Dividend Yield'!$A$41:$A$42,"&gt;="&amp;$B$5,'Dividend Yield'!$A$41:$A$42,"&lt;="&amp;A253),IF(A253&lt;$B$6,$J$5,IF(A253&lt;=$D$6,$H$6+$G$6*B253+$G$6*SUMIFS('Dividend Yield'!$B$41:$B$42,'Dividend Yield'!$A$41:$A$42,"&gt;="&amp;$B$6,'Dividend Yield'!$A$41:$A$42,"&lt;="&amp;A253),IF(A253&lt;$B$7,$J$6,IF(A253&lt;=$D$7,$H$7+$G$7*B253+$G$7*SUMIFS('Dividend Yield'!$B$41:$B$42,'Dividend Yield'!$A$41:$A$42,"&gt;="&amp;$B$7,'Dividend Yield'!$A$41:$A$42,"&lt;="&amp;A253),IF(A253&lt;$B$8,$J$7,IF(A253&lt;=$D$8,$H$8+$G$8*B253+$G$8*SUMIFS('Dividend Yield'!$B$41:$B$42,'Dividend Yield'!$A$41:$A$42,"&gt;="&amp;$B$8,'Dividend Yield'!$A$41:$A$42,"&lt;="&amp;A253),IF(A253&lt;$B$9,$J$8,IF(A253&lt;=$D$9,$H$9+$G$9*B253+$G$9*SUMIFS('Dividend Yield'!$B$41:$B$42,'Dividend Yield'!$A$41:$A$42,"&gt;="&amp;$B$9,'Dividend Yield'!$A$41:$A$42,"&lt;="&amp;A253),IF(A253&lt;$B$10,$J$9,IF(A253&lt;=$D$10,$H$10+$G$10*B253+$G$10*SUMIFS('Dividend Yield'!$B$41:$B$42,'Dividend Yield'!$A$41:$A$42,"&gt;="&amp;$B$10,'Dividend Yield'!$A$41:$A$42,"&lt;="&amp;A253),IF(A253&lt;$B$11,$J$10,IF(A253&lt;=$D$11,$H$11+$G$11*B253+$G$11*SUMIFS('Dividend Yield'!$B$41:$B$42,'Dividend Yield'!$A$41:$A$42,"&gt;="&amp;$B$11,'Dividend Yield'!$A$41:$A$42,"&lt;="&amp;A253),$J$11))))))))))))))</x:f>
        <x:v>1608.08</x:v>
      </x:c>
      <x:c r="D253" s="24" t="n">
        <x:f>'Yearly Portfolio'!H231</x:f>
        <x:v>780.7599999999999</x:v>
      </x:c>
    </x:row>
    <x:row r="254">
      <x:c r="A254" s="21" t="n">
        <x:f>'Data Audit'!A201</x:f>
        <x:v>46112</x:v>
      </x:c>
      <x:c r="B254" s="22" t="n">
        <x:f>'Data Audit'!G201</x:f>
        <x:v>3.26</x:v>
      </x:c>
      <x:c r="C254" s="24" t="n">
        <x:f>IF(A254&lt;$B$5,1000,IF(A254&lt;=$D$5,$H$5+$G$5*B254+$G$5*SUMIFS('Dividend Yield'!$B$41:$B$42,'Dividend Yield'!$A$41:$A$42,"&gt;="&amp;$B$5,'Dividend Yield'!$A$41:$A$42,"&lt;="&amp;A254),IF(A254&lt;$B$6,$J$5,IF(A254&lt;=$D$6,$H$6+$G$6*B254+$G$6*SUMIFS('Dividend Yield'!$B$41:$B$42,'Dividend Yield'!$A$41:$A$42,"&gt;="&amp;$B$6,'Dividend Yield'!$A$41:$A$42,"&lt;="&amp;A254),IF(A254&lt;$B$7,$J$6,IF(A254&lt;=$D$7,$H$7+$G$7*B254+$G$7*SUMIFS('Dividend Yield'!$B$41:$B$42,'Dividend Yield'!$A$41:$A$42,"&gt;="&amp;$B$7,'Dividend Yield'!$A$41:$A$42,"&lt;="&amp;A254),IF(A254&lt;$B$8,$J$7,IF(A254&lt;=$D$8,$H$8+$G$8*B254+$G$8*SUMIFS('Dividend Yield'!$B$41:$B$42,'Dividend Yield'!$A$41:$A$42,"&gt;="&amp;$B$8,'Dividend Yield'!$A$41:$A$42,"&lt;="&amp;A254),IF(A254&lt;$B$9,$J$8,IF(A254&lt;=$D$9,$H$9+$G$9*B254+$G$9*SUMIFS('Dividend Yield'!$B$41:$B$42,'Dividend Yield'!$A$41:$A$42,"&gt;="&amp;$B$9,'Dividend Yield'!$A$41:$A$42,"&lt;="&amp;A254),IF(A254&lt;$B$10,$J$9,IF(A254&lt;=$D$10,$H$10+$G$10*B254+$G$10*SUMIFS('Dividend Yield'!$B$41:$B$42,'Dividend Yield'!$A$41:$A$42,"&gt;="&amp;$B$10,'Dividend Yield'!$A$41:$A$42,"&lt;="&amp;A254),IF(A254&lt;$B$11,$J$10,IF(A254&lt;=$D$11,$H$11+$G$11*B254+$G$11*SUMIFS('Dividend Yield'!$B$41:$B$42,'Dividend Yield'!$A$41:$A$42,"&gt;="&amp;$B$11,'Dividend Yield'!$A$41:$A$42,"&lt;="&amp;A254),$J$11))))))))))))))</x:f>
        <x:v>1633.08</x:v>
      </x:c>
      <x:c r="D254" s="24" t="n">
        <x:f>'Yearly Portfolio'!H232</x:f>
        <x:v>791.5599999999998</x:v>
      </x:c>
    </x:row>
    <x:row r="255">
      <x:c r="A255" s="21" t="n">
        <x:f>'Data Audit'!A202</x:f>
        <x:v>46113</x:v>
      </x:c>
      <x:c r="B255" s="22" t="n">
        <x:f>'Data Audit'!G202</x:f>
        <x:v>3.38</x:v>
      </x:c>
      <x:c r="C255" s="24" t="n">
        <x:f>IF(A255&lt;$B$5,1000,IF(A255&lt;=$D$5,$H$5+$G$5*B255+$G$5*SUMIFS('Dividend Yield'!$B$41:$B$42,'Dividend Yield'!$A$41:$A$42,"&gt;="&amp;$B$5,'Dividend Yield'!$A$41:$A$42,"&lt;="&amp;A255),IF(A255&lt;$B$6,$J$5,IF(A255&lt;=$D$6,$H$6+$G$6*B255+$G$6*SUMIFS('Dividend Yield'!$B$41:$B$42,'Dividend Yield'!$A$41:$A$42,"&gt;="&amp;$B$6,'Dividend Yield'!$A$41:$A$42,"&lt;="&amp;A255),IF(A255&lt;$B$7,$J$6,IF(A255&lt;=$D$7,$H$7+$G$7*B255+$G$7*SUMIFS('Dividend Yield'!$B$41:$B$42,'Dividend Yield'!$A$41:$A$42,"&gt;="&amp;$B$7,'Dividend Yield'!$A$41:$A$42,"&lt;="&amp;A255),IF(A255&lt;$B$8,$J$7,IF(A255&lt;=$D$8,$H$8+$G$8*B255+$G$8*SUMIFS('Dividend Yield'!$B$41:$B$42,'Dividend Yield'!$A$41:$A$42,"&gt;="&amp;$B$8,'Dividend Yield'!$A$41:$A$42,"&lt;="&amp;A255),IF(A255&lt;$B$9,$J$8,IF(A255&lt;=$D$9,$H$9+$G$9*B255+$G$9*SUMIFS('Dividend Yield'!$B$41:$B$42,'Dividend Yield'!$A$41:$A$42,"&gt;="&amp;$B$9,'Dividend Yield'!$A$41:$A$42,"&lt;="&amp;A255),IF(A255&lt;$B$10,$J$9,IF(A255&lt;=$D$10,$H$10+$G$10*B255+$G$10*SUMIFS('Dividend Yield'!$B$41:$B$42,'Dividend Yield'!$A$41:$A$42,"&gt;="&amp;$B$10,'Dividend Yield'!$A$41:$A$42,"&lt;="&amp;A255),IF(A255&lt;$B$11,$J$10,IF(A255&lt;=$D$11,$H$11+$G$11*B255+$G$11*SUMIFS('Dividend Yield'!$B$41:$B$42,'Dividend Yield'!$A$41:$A$42,"&gt;="&amp;$B$11,'Dividend Yield'!$A$41:$A$42,"&lt;="&amp;A255),$J$11))))))))))))))</x:f>
        <x:v>1693.08</x:v>
      </x:c>
      <x:c r="D255" s="24" t="n">
        <x:f>'Yearly Portfolio'!H233</x:f>
        <x:v>817.4799999999998</x:v>
      </x:c>
    </x:row>
    <x:row r="256">
      <x:c r="A256" s="21" t="n">
        <x:f>'Data Audit'!A203</x:f>
        <x:v>46114</x:v>
      </x:c>
      <x:c r="B256" s="22" t="n">
        <x:f>'Data Audit'!G203</x:f>
        <x:v>3.29</x:v>
      </x:c>
      <x:c r="C256" s="24" t="n">
        <x:f>IF(A256&lt;$B$5,1000,IF(A256&lt;=$D$5,$H$5+$G$5*B256+$G$5*SUMIFS('Dividend Yield'!$B$41:$B$42,'Dividend Yield'!$A$41:$A$42,"&gt;="&amp;$B$5,'Dividend Yield'!$A$41:$A$42,"&lt;="&amp;A256),IF(A256&lt;$B$6,$J$5,IF(A256&lt;=$D$6,$H$6+$G$6*B256+$G$6*SUMIFS('Dividend Yield'!$B$41:$B$42,'Dividend Yield'!$A$41:$A$42,"&gt;="&amp;$B$6,'Dividend Yield'!$A$41:$A$42,"&lt;="&amp;A256),IF(A256&lt;$B$7,$J$6,IF(A256&lt;=$D$7,$H$7+$G$7*B256+$G$7*SUMIFS('Dividend Yield'!$B$41:$B$42,'Dividend Yield'!$A$41:$A$42,"&gt;="&amp;$B$7,'Dividend Yield'!$A$41:$A$42,"&lt;="&amp;A256),IF(A256&lt;$B$8,$J$7,IF(A256&lt;=$D$8,$H$8+$G$8*B256+$G$8*SUMIFS('Dividend Yield'!$B$41:$B$42,'Dividend Yield'!$A$41:$A$42,"&gt;="&amp;$B$8,'Dividend Yield'!$A$41:$A$42,"&lt;="&amp;A256),IF(A256&lt;$B$9,$J$8,IF(A256&lt;=$D$9,$H$9+$G$9*B256+$G$9*SUMIFS('Dividend Yield'!$B$41:$B$42,'Dividend Yield'!$A$41:$A$42,"&gt;="&amp;$B$9,'Dividend Yield'!$A$41:$A$42,"&lt;="&amp;A256),IF(A256&lt;$B$10,$J$9,IF(A256&lt;=$D$10,$H$10+$G$10*B256+$G$10*SUMIFS('Dividend Yield'!$B$41:$B$42,'Dividend Yield'!$A$41:$A$42,"&gt;="&amp;$B$10,'Dividend Yield'!$A$41:$A$42,"&lt;="&amp;A256),IF(A256&lt;$B$11,$J$10,IF(A256&lt;=$D$11,$H$11+$G$11*B256+$G$11*SUMIFS('Dividend Yield'!$B$41:$B$42,'Dividend Yield'!$A$41:$A$42,"&gt;="&amp;$B$11,'Dividend Yield'!$A$41:$A$42,"&lt;="&amp;A256),$J$11))))))))))))))</x:f>
        <x:v>1648.08</x:v>
      </x:c>
      <x:c r="D256" s="24" t="n">
        <x:f>'Yearly Portfolio'!H234</x:f>
        <x:v>798.0399999999998</x:v>
      </x:c>
    </x:row>
    <x:row r="257">
      <x:c r="A257" s="21" t="n">
        <x:f>'Data Audit'!A204</x:f>
        <x:v>46119</x:v>
      </x:c>
      <x:c r="B257" s="22" t="n">
        <x:f>'Data Audit'!G204</x:f>
        <x:v>3.35</x:v>
      </x:c>
      <x:c r="C257" s="24" t="n">
        <x:f>IF(A257&lt;$B$5,1000,IF(A257&lt;=$D$5,$H$5+$G$5*B257+$G$5*SUMIFS('Dividend Yield'!$B$41:$B$42,'Dividend Yield'!$A$41:$A$42,"&gt;="&amp;$B$5,'Dividend Yield'!$A$41:$A$42,"&lt;="&amp;A257),IF(A257&lt;$B$6,$J$5,IF(A257&lt;=$D$6,$H$6+$G$6*B257+$G$6*SUMIFS('Dividend Yield'!$B$41:$B$42,'Dividend Yield'!$A$41:$A$42,"&gt;="&amp;$B$6,'Dividend Yield'!$A$41:$A$42,"&lt;="&amp;A257),IF(A257&lt;$B$7,$J$6,IF(A257&lt;=$D$7,$H$7+$G$7*B257+$G$7*SUMIFS('Dividend Yield'!$B$41:$B$42,'Dividend Yield'!$A$41:$A$42,"&gt;="&amp;$B$7,'Dividend Yield'!$A$41:$A$42,"&lt;="&amp;A257),IF(A257&lt;$B$8,$J$7,IF(A257&lt;=$D$8,$H$8+$G$8*B257+$G$8*SUMIFS('Dividend Yield'!$B$41:$B$42,'Dividend Yield'!$A$41:$A$42,"&gt;="&amp;$B$8,'Dividend Yield'!$A$41:$A$42,"&lt;="&amp;A257),IF(A257&lt;$B$9,$J$8,IF(A257&lt;=$D$9,$H$9+$G$9*B257+$G$9*SUMIFS('Dividend Yield'!$B$41:$B$42,'Dividend Yield'!$A$41:$A$42,"&gt;="&amp;$B$9,'Dividend Yield'!$A$41:$A$42,"&lt;="&amp;A257),IF(A257&lt;$B$10,$J$9,IF(A257&lt;=$D$10,$H$10+$G$10*B257+$G$10*SUMIFS('Dividend Yield'!$B$41:$B$42,'Dividend Yield'!$A$41:$A$42,"&gt;="&amp;$B$10,'Dividend Yield'!$A$41:$A$42,"&lt;="&amp;A257),IF(A257&lt;$B$11,$J$10,IF(A257&lt;=$D$11,$H$11+$G$11*B257+$G$11*SUMIFS('Dividend Yield'!$B$41:$B$42,'Dividend Yield'!$A$41:$A$42,"&gt;="&amp;$B$11,'Dividend Yield'!$A$41:$A$42,"&lt;="&amp;A257),$J$11))))))))))))))</x:f>
        <x:v>1678.08</x:v>
      </x:c>
      <x:c r="D257" s="24" t="n">
        <x:f>'Yearly Portfolio'!H235</x:f>
        <x:v>810.9999999999999</x:v>
      </x:c>
    </x:row>
    <x:row r="258">
      <x:c r="A258" s="21" t="n">
        <x:f>'Data Audit'!A205</x:f>
        <x:v>46120</x:v>
      </x:c>
      <x:c r="B258" s="22" t="n">
        <x:f>'Data Audit'!G205</x:f>
        <x:v>3.46</x:v>
      </x:c>
      <x:c r="C258" s="24" t="n">
        <x:f>IF(A258&lt;$B$5,1000,IF(A258&lt;=$D$5,$H$5+$G$5*B258+$G$5*SUMIFS('Dividend Yield'!$B$41:$B$42,'Dividend Yield'!$A$41:$A$42,"&gt;="&amp;$B$5,'Dividend Yield'!$A$41:$A$42,"&lt;="&amp;A258),IF(A258&lt;$B$6,$J$5,IF(A258&lt;=$D$6,$H$6+$G$6*B258+$G$6*SUMIFS('Dividend Yield'!$B$41:$B$42,'Dividend Yield'!$A$41:$A$42,"&gt;="&amp;$B$6,'Dividend Yield'!$A$41:$A$42,"&lt;="&amp;A258),IF(A258&lt;$B$7,$J$6,IF(A258&lt;=$D$7,$H$7+$G$7*B258+$G$7*SUMIFS('Dividend Yield'!$B$41:$B$42,'Dividend Yield'!$A$41:$A$42,"&gt;="&amp;$B$7,'Dividend Yield'!$A$41:$A$42,"&lt;="&amp;A258),IF(A258&lt;$B$8,$J$7,IF(A258&lt;=$D$8,$H$8+$G$8*B258+$G$8*SUMIFS('Dividend Yield'!$B$41:$B$42,'Dividend Yield'!$A$41:$A$42,"&gt;="&amp;$B$8,'Dividend Yield'!$A$41:$A$42,"&lt;="&amp;A258),IF(A258&lt;$B$9,$J$8,IF(A258&lt;=$D$9,$H$9+$G$9*B258+$G$9*SUMIFS('Dividend Yield'!$B$41:$B$42,'Dividend Yield'!$A$41:$A$42,"&gt;="&amp;$B$9,'Dividend Yield'!$A$41:$A$42,"&lt;="&amp;A258),IF(A258&lt;$B$10,$J$9,IF(A258&lt;=$D$10,$H$10+$G$10*B258+$G$10*SUMIFS('Dividend Yield'!$B$41:$B$42,'Dividend Yield'!$A$41:$A$42,"&gt;="&amp;$B$10,'Dividend Yield'!$A$41:$A$42,"&lt;="&amp;A258),IF(A258&lt;$B$11,$J$10,IF(A258&lt;=$D$11,$H$11+$G$11*B258+$G$11*SUMIFS('Dividend Yield'!$B$41:$B$42,'Dividend Yield'!$A$41:$A$42,"&gt;="&amp;$B$11,'Dividend Yield'!$A$41:$A$42,"&lt;="&amp;A258),$J$11))))))))))))))</x:f>
        <x:v>1733.08</x:v>
      </x:c>
      <x:c r="D258" s="24" t="n">
        <x:f>'Yearly Portfolio'!H236</x:f>
        <x:v>834.7599999999999</x:v>
      </x:c>
    </x:row>
    <x:row r="259">
      <x:c r="A259" s="21" t="n">
        <x:f>'Data Audit'!A206</x:f>
        <x:v>46121</x:v>
      </x:c>
      <x:c r="B259" s="22" t="n">
        <x:f>'Data Audit'!G206</x:f>
        <x:v>3.4</x:v>
      </x:c>
      <x:c r="C259" s="24" t="n">
        <x:f>IF(A259&lt;$B$5,1000,IF(A259&lt;=$D$5,$H$5+$G$5*B259+$G$5*SUMIFS('Dividend Yield'!$B$41:$B$42,'Dividend Yield'!$A$41:$A$42,"&gt;="&amp;$B$5,'Dividend Yield'!$A$41:$A$42,"&lt;="&amp;A259),IF(A259&lt;$B$6,$J$5,IF(A259&lt;=$D$6,$H$6+$G$6*B259+$G$6*SUMIFS('Dividend Yield'!$B$41:$B$42,'Dividend Yield'!$A$41:$A$42,"&gt;="&amp;$B$6,'Dividend Yield'!$A$41:$A$42,"&lt;="&amp;A259),IF(A259&lt;$B$7,$J$6,IF(A259&lt;=$D$7,$H$7+$G$7*B259+$G$7*SUMIFS('Dividend Yield'!$B$41:$B$42,'Dividend Yield'!$A$41:$A$42,"&gt;="&amp;$B$7,'Dividend Yield'!$A$41:$A$42,"&lt;="&amp;A259),IF(A259&lt;$B$8,$J$7,IF(A259&lt;=$D$8,$H$8+$G$8*B259+$G$8*SUMIFS('Dividend Yield'!$B$41:$B$42,'Dividend Yield'!$A$41:$A$42,"&gt;="&amp;$B$8,'Dividend Yield'!$A$41:$A$42,"&lt;="&amp;A259),IF(A259&lt;$B$9,$J$8,IF(A259&lt;=$D$9,$H$9+$G$9*B259+$G$9*SUMIFS('Dividend Yield'!$B$41:$B$42,'Dividend Yield'!$A$41:$A$42,"&gt;="&amp;$B$9,'Dividend Yield'!$A$41:$A$42,"&lt;="&amp;A259),IF(A259&lt;$B$10,$J$9,IF(A259&lt;=$D$10,$H$10+$G$10*B259+$G$10*SUMIFS('Dividend Yield'!$B$41:$B$42,'Dividend Yield'!$A$41:$A$42,"&gt;="&amp;$B$10,'Dividend Yield'!$A$41:$A$42,"&lt;="&amp;A259),IF(A259&lt;$B$11,$J$10,IF(A259&lt;=$D$11,$H$11+$G$11*B259+$G$11*SUMIFS('Dividend Yield'!$B$41:$B$42,'Dividend Yield'!$A$41:$A$42,"&gt;="&amp;$B$11,'Dividend Yield'!$A$41:$A$42,"&lt;="&amp;A259),$J$11))))))))))))))</x:f>
        <x:v>1703.08</x:v>
      </x:c>
      <x:c r="D259" s="24" t="n">
        <x:f>'Yearly Portfolio'!H237</x:f>
        <x:v>821.7999999999998</x:v>
      </x:c>
    </x:row>
    <x:row r="260">
      <x:c r="A260" s="21" t="n">
        <x:f>'Data Audit'!A207</x:f>
        <x:v>46122</x:v>
      </x:c>
      <x:c r="B260" s="22" t="n">
        <x:f>'Data Audit'!G207</x:f>
        <x:v>3.46</x:v>
      </x:c>
      <x:c r="C260" s="24" t="n">
        <x:f>IF(A260&lt;$B$5,1000,IF(A260&lt;=$D$5,$H$5+$G$5*B260+$G$5*SUMIFS('Dividend Yield'!$B$41:$B$42,'Dividend Yield'!$A$41:$A$42,"&gt;="&amp;$B$5,'Dividend Yield'!$A$41:$A$42,"&lt;="&amp;A260),IF(A260&lt;$B$6,$J$5,IF(A260&lt;=$D$6,$H$6+$G$6*B260+$G$6*SUMIFS('Dividend Yield'!$B$41:$B$42,'Dividend Yield'!$A$41:$A$42,"&gt;="&amp;$B$6,'Dividend Yield'!$A$41:$A$42,"&lt;="&amp;A260),IF(A260&lt;$B$7,$J$6,IF(A260&lt;=$D$7,$H$7+$G$7*B260+$G$7*SUMIFS('Dividend Yield'!$B$41:$B$42,'Dividend Yield'!$A$41:$A$42,"&gt;="&amp;$B$7,'Dividend Yield'!$A$41:$A$42,"&lt;="&amp;A260),IF(A260&lt;$B$8,$J$7,IF(A260&lt;=$D$8,$H$8+$G$8*B260+$G$8*SUMIFS('Dividend Yield'!$B$41:$B$42,'Dividend Yield'!$A$41:$A$42,"&gt;="&amp;$B$8,'Dividend Yield'!$A$41:$A$42,"&lt;="&amp;A260),IF(A260&lt;$B$9,$J$8,IF(A260&lt;=$D$9,$H$9+$G$9*B260+$G$9*SUMIFS('Dividend Yield'!$B$41:$B$42,'Dividend Yield'!$A$41:$A$42,"&gt;="&amp;$B$9,'Dividend Yield'!$A$41:$A$42,"&lt;="&amp;A260),IF(A260&lt;$B$10,$J$9,IF(A260&lt;=$D$10,$H$10+$G$10*B260+$G$10*SUMIFS('Dividend Yield'!$B$41:$B$42,'Dividend Yield'!$A$41:$A$42,"&gt;="&amp;$B$10,'Dividend Yield'!$A$41:$A$42,"&lt;="&amp;A260),IF(A260&lt;$B$11,$J$10,IF(A260&lt;=$D$11,$H$11+$G$11*B260+$G$11*SUMIFS('Dividend Yield'!$B$41:$B$42,'Dividend Yield'!$A$41:$A$42,"&gt;="&amp;$B$11,'Dividend Yield'!$A$41:$A$42,"&lt;="&amp;A260),$J$11))))))))))))))</x:f>
        <x:v>1733.08</x:v>
      </x:c>
      <x:c r="D260" s="24" t="n">
        <x:f>'Yearly Portfolio'!H238</x:f>
        <x:v>834.7599999999999</x:v>
      </x:c>
    </x:row>
    <x:row r="261">
      <x:c r="A261" s="21" t="n">
        <x:f>'Data Audit'!A208</x:f>
        <x:v>46125</x:v>
      </x:c>
      <x:c r="B261" s="22" t="n">
        <x:f>'Data Audit'!G208</x:f>
        <x:v>3.42</x:v>
      </x:c>
      <x:c r="C261" s="24" t="n">
        <x:f>IF(A261&lt;$B$5,1000,IF(A261&lt;=$D$5,$H$5+$G$5*B261+$G$5*SUMIFS('Dividend Yield'!$B$41:$B$42,'Dividend Yield'!$A$41:$A$42,"&gt;="&amp;$B$5,'Dividend Yield'!$A$41:$A$42,"&lt;="&amp;A261),IF(A261&lt;$B$6,$J$5,IF(A261&lt;=$D$6,$H$6+$G$6*B261+$G$6*SUMIFS('Dividend Yield'!$B$41:$B$42,'Dividend Yield'!$A$41:$A$42,"&gt;="&amp;$B$6,'Dividend Yield'!$A$41:$A$42,"&lt;="&amp;A261),IF(A261&lt;$B$7,$J$6,IF(A261&lt;=$D$7,$H$7+$G$7*B261+$G$7*SUMIFS('Dividend Yield'!$B$41:$B$42,'Dividend Yield'!$A$41:$A$42,"&gt;="&amp;$B$7,'Dividend Yield'!$A$41:$A$42,"&lt;="&amp;A261),IF(A261&lt;$B$8,$J$7,IF(A261&lt;=$D$8,$H$8+$G$8*B261+$G$8*SUMIFS('Dividend Yield'!$B$41:$B$42,'Dividend Yield'!$A$41:$A$42,"&gt;="&amp;$B$8,'Dividend Yield'!$A$41:$A$42,"&lt;="&amp;A261),IF(A261&lt;$B$9,$J$8,IF(A261&lt;=$D$9,$H$9+$G$9*B261+$G$9*SUMIFS('Dividend Yield'!$B$41:$B$42,'Dividend Yield'!$A$41:$A$42,"&gt;="&amp;$B$9,'Dividend Yield'!$A$41:$A$42,"&lt;="&amp;A261),IF(A261&lt;$B$10,$J$9,IF(A261&lt;=$D$10,$H$10+$G$10*B261+$G$10*SUMIFS('Dividend Yield'!$B$41:$B$42,'Dividend Yield'!$A$41:$A$42,"&gt;="&amp;$B$10,'Dividend Yield'!$A$41:$A$42,"&lt;="&amp;A261),IF(A261&lt;$B$11,$J$10,IF(A261&lt;=$D$11,$H$11+$G$11*B261+$G$11*SUMIFS('Dividend Yield'!$B$41:$B$42,'Dividend Yield'!$A$41:$A$42,"&gt;="&amp;$B$11,'Dividend Yield'!$A$41:$A$42,"&lt;="&amp;A261),$J$11))))))))))))))</x:f>
        <x:v>1713.08</x:v>
      </x:c>
      <x:c r="D261" s="24" t="n">
        <x:f>'Yearly Portfolio'!H239</x:f>
        <x:v>826.1199999999999</x:v>
      </x:c>
    </x:row>
    <x:row r="262">
      <x:c r="A262" s="21" t="n">
        <x:f>'Data Audit'!A209</x:f>
        <x:v>46126</x:v>
      </x:c>
      <x:c r="B262" s="22" t="n">
        <x:f>'Data Audit'!G209</x:f>
        <x:v>3.42</x:v>
      </x:c>
      <x:c r="C262" s="24" t="n">
        <x:f>IF(A262&lt;$B$5,1000,IF(A262&lt;=$D$5,$H$5+$G$5*B262+$G$5*SUMIFS('Dividend Yield'!$B$41:$B$42,'Dividend Yield'!$A$41:$A$42,"&gt;="&amp;$B$5,'Dividend Yield'!$A$41:$A$42,"&lt;="&amp;A262),IF(A262&lt;$B$6,$J$5,IF(A262&lt;=$D$6,$H$6+$G$6*B262+$G$6*SUMIFS('Dividend Yield'!$B$41:$B$42,'Dividend Yield'!$A$41:$A$42,"&gt;="&amp;$B$6,'Dividend Yield'!$A$41:$A$42,"&lt;="&amp;A262),IF(A262&lt;$B$7,$J$6,IF(A262&lt;=$D$7,$H$7+$G$7*B262+$G$7*SUMIFS('Dividend Yield'!$B$41:$B$42,'Dividend Yield'!$A$41:$A$42,"&gt;="&amp;$B$7,'Dividend Yield'!$A$41:$A$42,"&lt;="&amp;A262),IF(A262&lt;$B$8,$J$7,IF(A262&lt;=$D$8,$H$8+$G$8*B262+$G$8*SUMIFS('Dividend Yield'!$B$41:$B$42,'Dividend Yield'!$A$41:$A$42,"&gt;="&amp;$B$8,'Dividend Yield'!$A$41:$A$42,"&lt;="&amp;A262),IF(A262&lt;$B$9,$J$8,IF(A262&lt;=$D$9,$H$9+$G$9*B262+$G$9*SUMIFS('Dividend Yield'!$B$41:$B$42,'Dividend Yield'!$A$41:$A$42,"&gt;="&amp;$B$9,'Dividend Yield'!$A$41:$A$42,"&lt;="&amp;A262),IF(A262&lt;$B$10,$J$9,IF(A262&lt;=$D$10,$H$10+$G$10*B262+$G$10*SUMIFS('Dividend Yield'!$B$41:$B$42,'Dividend Yield'!$A$41:$A$42,"&gt;="&amp;$B$10,'Dividend Yield'!$A$41:$A$42,"&lt;="&amp;A262),IF(A262&lt;$B$11,$J$10,IF(A262&lt;=$D$11,$H$11+$G$11*B262+$G$11*SUMIFS('Dividend Yield'!$B$41:$B$42,'Dividend Yield'!$A$41:$A$42,"&gt;="&amp;$B$11,'Dividend Yield'!$A$41:$A$42,"&lt;="&amp;A262),$J$11))))))))))))))</x:f>
        <x:v>1713.08</x:v>
      </x:c>
      <x:c r="D262" s="24" t="n">
        <x:f>'Yearly Portfolio'!H240</x:f>
        <x:v>826.1199999999999</x:v>
      </x:c>
    </x:row>
    <x:row r="263">
      <x:c r="A263" s="21" t="n">
        <x:f>'Data Audit'!A210</x:f>
        <x:v>46127</x:v>
      </x:c>
      <x:c r="B263" s="22" t="n">
        <x:f>'Data Audit'!G210</x:f>
        <x:v>3.42</x:v>
      </x:c>
      <x:c r="C263" s="24" t="n">
        <x:f>IF(A263&lt;$B$5,1000,IF(A263&lt;=$D$5,$H$5+$G$5*B263+$G$5*SUMIFS('Dividend Yield'!$B$41:$B$42,'Dividend Yield'!$A$41:$A$42,"&gt;="&amp;$B$5,'Dividend Yield'!$A$41:$A$42,"&lt;="&amp;A263),IF(A263&lt;$B$6,$J$5,IF(A263&lt;=$D$6,$H$6+$G$6*B263+$G$6*SUMIFS('Dividend Yield'!$B$41:$B$42,'Dividend Yield'!$A$41:$A$42,"&gt;="&amp;$B$6,'Dividend Yield'!$A$41:$A$42,"&lt;="&amp;A263),IF(A263&lt;$B$7,$J$6,IF(A263&lt;=$D$7,$H$7+$G$7*B263+$G$7*SUMIFS('Dividend Yield'!$B$41:$B$42,'Dividend Yield'!$A$41:$A$42,"&gt;="&amp;$B$7,'Dividend Yield'!$A$41:$A$42,"&lt;="&amp;A263),IF(A263&lt;$B$8,$J$7,IF(A263&lt;=$D$8,$H$8+$G$8*B263+$G$8*SUMIFS('Dividend Yield'!$B$41:$B$42,'Dividend Yield'!$A$41:$A$42,"&gt;="&amp;$B$8,'Dividend Yield'!$A$41:$A$42,"&lt;="&amp;A263),IF(A263&lt;$B$9,$J$8,IF(A263&lt;=$D$9,$H$9+$G$9*B263+$G$9*SUMIFS('Dividend Yield'!$B$41:$B$42,'Dividend Yield'!$A$41:$A$42,"&gt;="&amp;$B$9,'Dividend Yield'!$A$41:$A$42,"&lt;="&amp;A263),IF(A263&lt;$B$10,$J$9,IF(A263&lt;=$D$10,$H$10+$G$10*B263+$G$10*SUMIFS('Dividend Yield'!$B$41:$B$42,'Dividend Yield'!$A$41:$A$42,"&gt;="&amp;$B$10,'Dividend Yield'!$A$41:$A$42,"&lt;="&amp;A263),IF(A263&lt;$B$11,$J$10,IF(A263&lt;=$D$11,$H$11+$G$11*B263+$G$11*SUMIFS('Dividend Yield'!$B$41:$B$42,'Dividend Yield'!$A$41:$A$42,"&gt;="&amp;$B$11,'Dividend Yield'!$A$41:$A$42,"&lt;="&amp;A263),$J$11))))))))))))))</x:f>
        <x:v>1713.08</x:v>
      </x:c>
      <x:c r="D263" s="24" t="n">
        <x:f>'Yearly Portfolio'!H241</x:f>
        <x:v>826.1199999999999</x:v>
      </x:c>
    </x:row>
    <x:row r="264">
      <x:c r="A264" s="21" t="n">
        <x:f>'Data Audit'!A211</x:f>
        <x:v>46128</x:v>
      </x:c>
      <x:c r="B264" s="22" t="n">
        <x:f>'Data Audit'!G211</x:f>
        <x:v>3.5</x:v>
      </x:c>
      <x:c r="C264" s="24" t="n">
        <x:f>IF(A264&lt;$B$5,1000,IF(A264&lt;=$D$5,$H$5+$G$5*B264+$G$5*SUMIFS('Dividend Yield'!$B$41:$B$42,'Dividend Yield'!$A$41:$A$42,"&gt;="&amp;$B$5,'Dividend Yield'!$A$41:$A$42,"&lt;="&amp;A264),IF(A264&lt;$B$6,$J$5,IF(A264&lt;=$D$6,$H$6+$G$6*B264+$G$6*SUMIFS('Dividend Yield'!$B$41:$B$42,'Dividend Yield'!$A$41:$A$42,"&gt;="&amp;$B$6,'Dividend Yield'!$A$41:$A$42,"&lt;="&amp;A264),IF(A264&lt;$B$7,$J$6,IF(A264&lt;=$D$7,$H$7+$G$7*B264+$G$7*SUMIFS('Dividend Yield'!$B$41:$B$42,'Dividend Yield'!$A$41:$A$42,"&gt;="&amp;$B$7,'Dividend Yield'!$A$41:$A$42,"&lt;="&amp;A264),IF(A264&lt;$B$8,$J$7,IF(A264&lt;=$D$8,$H$8+$G$8*B264+$G$8*SUMIFS('Dividend Yield'!$B$41:$B$42,'Dividend Yield'!$A$41:$A$42,"&gt;="&amp;$B$8,'Dividend Yield'!$A$41:$A$42,"&lt;="&amp;A264),IF(A264&lt;$B$9,$J$8,IF(A264&lt;=$D$9,$H$9+$G$9*B264+$G$9*SUMIFS('Dividend Yield'!$B$41:$B$42,'Dividend Yield'!$A$41:$A$42,"&gt;="&amp;$B$9,'Dividend Yield'!$A$41:$A$42,"&lt;="&amp;A264),IF(A264&lt;$B$10,$J$9,IF(A264&lt;=$D$10,$H$10+$G$10*B264+$G$10*SUMIFS('Dividend Yield'!$B$41:$B$42,'Dividend Yield'!$A$41:$A$42,"&gt;="&amp;$B$10,'Dividend Yield'!$A$41:$A$42,"&lt;="&amp;A264),IF(A264&lt;$B$11,$J$10,IF(A264&lt;=$D$11,$H$11+$G$11*B264+$G$11*SUMIFS('Dividend Yield'!$B$41:$B$42,'Dividend Yield'!$A$41:$A$42,"&gt;="&amp;$B$11,'Dividend Yield'!$A$41:$A$42,"&lt;="&amp;A264),$J$11))))))))))))))</x:f>
        <x:v>1753.08</x:v>
      </x:c>
      <x:c r="D264" s="24" t="n">
        <x:f>'Yearly Portfolio'!H242</x:f>
        <x:v>843.3999999999999</x:v>
      </x:c>
    </x:row>
    <x:row r="265">
      <x:c r="A265" s="21" t="n">
        <x:f>'Data Audit'!A212</x:f>
        <x:v>46129</x:v>
      </x:c>
      <x:c r="B265" s="22" t="n">
        <x:f>'Data Audit'!G212</x:f>
        <x:v>3.49</x:v>
      </x:c>
      <x:c r="C265" s="24" t="n">
        <x:f>IF(A265&lt;$B$5,1000,IF(A265&lt;=$D$5,$H$5+$G$5*B265+$G$5*SUMIFS('Dividend Yield'!$B$41:$B$42,'Dividend Yield'!$A$41:$A$42,"&gt;="&amp;$B$5,'Dividend Yield'!$A$41:$A$42,"&lt;="&amp;A265),IF(A265&lt;$B$6,$J$5,IF(A265&lt;=$D$6,$H$6+$G$6*B265+$G$6*SUMIFS('Dividend Yield'!$B$41:$B$42,'Dividend Yield'!$A$41:$A$42,"&gt;="&amp;$B$6,'Dividend Yield'!$A$41:$A$42,"&lt;="&amp;A265),IF(A265&lt;$B$7,$J$6,IF(A265&lt;=$D$7,$H$7+$G$7*B265+$G$7*SUMIFS('Dividend Yield'!$B$41:$B$42,'Dividend Yield'!$A$41:$A$42,"&gt;="&amp;$B$7,'Dividend Yield'!$A$41:$A$42,"&lt;="&amp;A265),IF(A265&lt;$B$8,$J$7,IF(A265&lt;=$D$8,$H$8+$G$8*B265+$G$8*SUMIFS('Dividend Yield'!$B$41:$B$42,'Dividend Yield'!$A$41:$A$42,"&gt;="&amp;$B$8,'Dividend Yield'!$A$41:$A$42,"&lt;="&amp;A265),IF(A265&lt;$B$9,$J$8,IF(A265&lt;=$D$9,$H$9+$G$9*B265+$G$9*SUMIFS('Dividend Yield'!$B$41:$B$42,'Dividend Yield'!$A$41:$A$42,"&gt;="&amp;$B$9,'Dividend Yield'!$A$41:$A$42,"&lt;="&amp;A265),IF(A265&lt;$B$10,$J$9,IF(A265&lt;=$D$10,$H$10+$G$10*B265+$G$10*SUMIFS('Dividend Yield'!$B$41:$B$42,'Dividend Yield'!$A$41:$A$42,"&gt;="&amp;$B$10,'Dividend Yield'!$A$41:$A$42,"&lt;="&amp;A265),IF(A265&lt;$B$11,$J$10,IF(A265&lt;=$D$11,$H$11+$G$11*B265+$G$11*SUMIFS('Dividend Yield'!$B$41:$B$42,'Dividend Yield'!$A$41:$A$42,"&gt;="&amp;$B$11,'Dividend Yield'!$A$41:$A$42,"&lt;="&amp;A265),$J$11))))))))))))))</x:f>
        <x:v>1748.08</x:v>
      </x:c>
      <x:c r="D265" s="24" t="n">
        <x:f>'Yearly Portfolio'!H243</x:f>
        <x:v>841.2399999999999</x:v>
      </x:c>
    </x:row>
    <x:row r="266">
      <x:c r="A266" s="21" t="n">
        <x:f>'Data Audit'!A213</x:f>
        <x:v>46132</x:v>
      </x:c>
      <x:c r="B266" s="22" t="n">
        <x:f>'Data Audit'!G213</x:f>
        <x:v>3.48</x:v>
      </x:c>
      <x:c r="C266" s="24" t="n">
        <x:f>IF(A266&lt;$B$5,1000,IF(A266&lt;=$D$5,$H$5+$G$5*B266+$G$5*SUMIFS('Dividend Yield'!$B$41:$B$42,'Dividend Yield'!$A$41:$A$42,"&gt;="&amp;$B$5,'Dividend Yield'!$A$41:$A$42,"&lt;="&amp;A266),IF(A266&lt;$B$6,$J$5,IF(A266&lt;=$D$6,$H$6+$G$6*B266+$G$6*SUMIFS('Dividend Yield'!$B$41:$B$42,'Dividend Yield'!$A$41:$A$42,"&gt;="&amp;$B$6,'Dividend Yield'!$A$41:$A$42,"&lt;="&amp;A266),IF(A266&lt;$B$7,$J$6,IF(A266&lt;=$D$7,$H$7+$G$7*B266+$G$7*SUMIFS('Dividend Yield'!$B$41:$B$42,'Dividend Yield'!$A$41:$A$42,"&gt;="&amp;$B$7,'Dividend Yield'!$A$41:$A$42,"&lt;="&amp;A266),IF(A266&lt;$B$8,$J$7,IF(A266&lt;=$D$8,$H$8+$G$8*B266+$G$8*SUMIFS('Dividend Yield'!$B$41:$B$42,'Dividend Yield'!$A$41:$A$42,"&gt;="&amp;$B$8,'Dividend Yield'!$A$41:$A$42,"&lt;="&amp;A266),IF(A266&lt;$B$9,$J$8,IF(A266&lt;=$D$9,$H$9+$G$9*B266+$G$9*SUMIFS('Dividend Yield'!$B$41:$B$42,'Dividend Yield'!$A$41:$A$42,"&gt;="&amp;$B$9,'Dividend Yield'!$A$41:$A$42,"&lt;="&amp;A266),IF(A266&lt;$B$10,$J$9,IF(A266&lt;=$D$10,$H$10+$G$10*B266+$G$10*SUMIFS('Dividend Yield'!$B$41:$B$42,'Dividend Yield'!$A$41:$A$42,"&gt;="&amp;$B$10,'Dividend Yield'!$A$41:$A$42,"&lt;="&amp;A266),IF(A266&lt;$B$11,$J$10,IF(A266&lt;=$D$11,$H$11+$G$11*B266+$G$11*SUMIFS('Dividend Yield'!$B$41:$B$42,'Dividend Yield'!$A$41:$A$42,"&gt;="&amp;$B$11,'Dividend Yield'!$A$41:$A$42,"&lt;="&amp;A266),$J$11))))))))))))))</x:f>
        <x:v>1743.08</x:v>
      </x:c>
      <x:c r="D266" s="24" t="n">
        <x:f>'Yearly Portfolio'!H244</x:f>
        <x:v>839.0799999999998</x:v>
      </x:c>
    </x:row>
    <x:row r="267">
      <x:c r="A267" s="21" t="n">
        <x:f>'Data Audit'!A214</x:f>
        <x:v>46133</x:v>
      </x:c>
      <x:c r="B267" s="22" t="n">
        <x:f>'Data Audit'!G214</x:f>
        <x:v>3.51</x:v>
      </x:c>
      <x:c r="C267" s="24" t="n">
        <x:f>IF(A267&lt;$B$5,1000,IF(A267&lt;=$D$5,$H$5+$G$5*B267+$G$5*SUMIFS('Dividend Yield'!$B$41:$B$42,'Dividend Yield'!$A$41:$A$42,"&gt;="&amp;$B$5,'Dividend Yield'!$A$41:$A$42,"&lt;="&amp;A267),IF(A267&lt;$B$6,$J$5,IF(A267&lt;=$D$6,$H$6+$G$6*B267+$G$6*SUMIFS('Dividend Yield'!$B$41:$B$42,'Dividend Yield'!$A$41:$A$42,"&gt;="&amp;$B$6,'Dividend Yield'!$A$41:$A$42,"&lt;="&amp;A267),IF(A267&lt;$B$7,$J$6,IF(A267&lt;=$D$7,$H$7+$G$7*B267+$G$7*SUMIFS('Dividend Yield'!$B$41:$B$42,'Dividend Yield'!$A$41:$A$42,"&gt;="&amp;$B$7,'Dividend Yield'!$A$41:$A$42,"&lt;="&amp;A267),IF(A267&lt;$B$8,$J$7,IF(A267&lt;=$D$8,$H$8+$G$8*B267+$G$8*SUMIFS('Dividend Yield'!$B$41:$B$42,'Dividend Yield'!$A$41:$A$42,"&gt;="&amp;$B$8,'Dividend Yield'!$A$41:$A$42,"&lt;="&amp;A267),IF(A267&lt;$B$9,$J$8,IF(A267&lt;=$D$9,$H$9+$G$9*B267+$G$9*SUMIFS('Dividend Yield'!$B$41:$B$42,'Dividend Yield'!$A$41:$A$42,"&gt;="&amp;$B$9,'Dividend Yield'!$A$41:$A$42,"&lt;="&amp;A267),IF(A267&lt;$B$10,$J$9,IF(A267&lt;=$D$10,$H$10+$G$10*B267+$G$10*SUMIFS('Dividend Yield'!$B$41:$B$42,'Dividend Yield'!$A$41:$A$42,"&gt;="&amp;$B$10,'Dividend Yield'!$A$41:$A$42,"&lt;="&amp;A267),IF(A267&lt;$B$11,$J$10,IF(A267&lt;=$D$11,$H$11+$G$11*B267+$G$11*SUMIFS('Dividend Yield'!$B$41:$B$42,'Dividend Yield'!$A$41:$A$42,"&gt;="&amp;$B$11,'Dividend Yield'!$A$41:$A$42,"&lt;="&amp;A267),$J$11))))))))))))))</x:f>
        <x:v>1758.08</x:v>
      </x:c>
      <x:c r="D267" s="24" t="n">
        <x:f>'Yearly Portfolio'!H245</x:f>
        <x:v>845.5599999999998</x:v>
      </x:c>
    </x:row>
    <x:row r="268">
      <x:c r="A268" s="21" t="n">
        <x:f>'Data Audit'!A215</x:f>
        <x:v>46134</x:v>
      </x:c>
      <x:c r="B268" s="22" t="n">
        <x:f>'Data Audit'!G215</x:f>
        <x:v>3.49</x:v>
      </x:c>
      <x:c r="C268" s="24" t="n">
        <x:f>IF(A268&lt;$B$5,1000,IF(A268&lt;=$D$5,$H$5+$G$5*B268+$G$5*SUMIFS('Dividend Yield'!$B$41:$B$42,'Dividend Yield'!$A$41:$A$42,"&gt;="&amp;$B$5,'Dividend Yield'!$A$41:$A$42,"&lt;="&amp;A268),IF(A268&lt;$B$6,$J$5,IF(A268&lt;=$D$6,$H$6+$G$6*B268+$G$6*SUMIFS('Dividend Yield'!$B$41:$B$42,'Dividend Yield'!$A$41:$A$42,"&gt;="&amp;$B$6,'Dividend Yield'!$A$41:$A$42,"&lt;="&amp;A268),IF(A268&lt;$B$7,$J$6,IF(A268&lt;=$D$7,$H$7+$G$7*B268+$G$7*SUMIFS('Dividend Yield'!$B$41:$B$42,'Dividend Yield'!$A$41:$A$42,"&gt;="&amp;$B$7,'Dividend Yield'!$A$41:$A$42,"&lt;="&amp;A268),IF(A268&lt;$B$8,$J$7,IF(A268&lt;=$D$8,$H$8+$G$8*B268+$G$8*SUMIFS('Dividend Yield'!$B$41:$B$42,'Dividend Yield'!$A$41:$A$42,"&gt;="&amp;$B$8,'Dividend Yield'!$A$41:$A$42,"&lt;="&amp;A268),IF(A268&lt;$B$9,$J$8,IF(A268&lt;=$D$9,$H$9+$G$9*B268+$G$9*SUMIFS('Dividend Yield'!$B$41:$B$42,'Dividend Yield'!$A$41:$A$42,"&gt;="&amp;$B$9,'Dividend Yield'!$A$41:$A$42,"&lt;="&amp;A268),IF(A268&lt;$B$10,$J$9,IF(A268&lt;=$D$10,$H$10+$G$10*B268+$G$10*SUMIFS('Dividend Yield'!$B$41:$B$42,'Dividend Yield'!$A$41:$A$42,"&gt;="&amp;$B$10,'Dividend Yield'!$A$41:$A$42,"&lt;="&amp;A268),IF(A268&lt;$B$11,$J$10,IF(A268&lt;=$D$11,$H$11+$G$11*B268+$G$11*SUMIFS('Dividend Yield'!$B$41:$B$42,'Dividend Yield'!$A$41:$A$42,"&gt;="&amp;$B$11,'Dividend Yield'!$A$41:$A$42,"&lt;="&amp;A268),$J$11))))))))))))))</x:f>
        <x:v>1748.08</x:v>
      </x:c>
      <x:c r="D268" s="24" t="n">
        <x:f>'Yearly Portfolio'!H246</x:f>
        <x:v>841.2399999999999</x:v>
      </x:c>
    </x:row>
    <x:row r="269">
      <x:c r="A269" s="21" t="n">
        <x:f>'Data Audit'!A216</x:f>
        <x:v>46135</x:v>
      </x:c>
      <x:c r="B269" s="22" t="n">
        <x:f>'Data Audit'!G216</x:f>
        <x:v>3.51</x:v>
      </x:c>
      <x:c r="C269" s="24" t="n">
        <x:f>IF(A269&lt;$B$5,1000,IF(A269&lt;=$D$5,$H$5+$G$5*B269+$G$5*SUMIFS('Dividend Yield'!$B$41:$B$42,'Dividend Yield'!$A$41:$A$42,"&gt;="&amp;$B$5,'Dividend Yield'!$A$41:$A$42,"&lt;="&amp;A269),IF(A269&lt;$B$6,$J$5,IF(A269&lt;=$D$6,$H$6+$G$6*B269+$G$6*SUMIFS('Dividend Yield'!$B$41:$B$42,'Dividend Yield'!$A$41:$A$42,"&gt;="&amp;$B$6,'Dividend Yield'!$A$41:$A$42,"&lt;="&amp;A269),IF(A269&lt;$B$7,$J$6,IF(A269&lt;=$D$7,$H$7+$G$7*B269+$G$7*SUMIFS('Dividend Yield'!$B$41:$B$42,'Dividend Yield'!$A$41:$A$42,"&gt;="&amp;$B$7,'Dividend Yield'!$A$41:$A$42,"&lt;="&amp;A269),IF(A269&lt;$B$8,$J$7,IF(A269&lt;=$D$8,$H$8+$G$8*B269+$G$8*SUMIFS('Dividend Yield'!$B$41:$B$42,'Dividend Yield'!$A$41:$A$42,"&gt;="&amp;$B$8,'Dividend Yield'!$A$41:$A$42,"&lt;="&amp;A269),IF(A269&lt;$B$9,$J$8,IF(A269&lt;=$D$9,$H$9+$G$9*B269+$G$9*SUMIFS('Dividend Yield'!$B$41:$B$42,'Dividend Yield'!$A$41:$A$42,"&gt;="&amp;$B$9,'Dividend Yield'!$A$41:$A$42,"&lt;="&amp;A269),IF(A269&lt;$B$10,$J$9,IF(A269&lt;=$D$10,$H$10+$G$10*B269+$G$10*SUMIFS('Dividend Yield'!$B$41:$B$42,'Dividend Yield'!$A$41:$A$42,"&gt;="&amp;$B$10,'Dividend Yield'!$A$41:$A$42,"&lt;="&amp;A269),IF(A269&lt;$B$11,$J$10,IF(A269&lt;=$D$11,$H$11+$G$11*B269+$G$11*SUMIFS('Dividend Yield'!$B$41:$B$42,'Dividend Yield'!$A$41:$A$42,"&gt;="&amp;$B$11,'Dividend Yield'!$A$41:$A$42,"&lt;="&amp;A269),$J$11))))))))))))))</x:f>
        <x:v>1758.08</x:v>
      </x:c>
      <x:c r="D269" s="24" t="n">
        <x:f>'Yearly Portfolio'!H247</x:f>
        <x:v>845.5599999999998</x:v>
      </x:c>
    </x:row>
    <x:row r="270">
      <x:c r="A270" s="21" t="n">
        <x:f>'Data Audit'!A217</x:f>
        <x:v>46136</x:v>
      </x:c>
      <x:c r="B270" s="22" t="n">
        <x:f>'Data Audit'!G217</x:f>
        <x:v>3.56</x:v>
      </x:c>
      <x:c r="C270" s="24" t="n">
        <x:f>IF(A270&lt;$B$5,1000,IF(A270&lt;=$D$5,$H$5+$G$5*B270+$G$5*SUMIFS('Dividend Yield'!$B$41:$B$42,'Dividend Yield'!$A$41:$A$42,"&gt;="&amp;$B$5,'Dividend Yield'!$A$41:$A$42,"&lt;="&amp;A270),IF(A270&lt;$B$6,$J$5,IF(A270&lt;=$D$6,$H$6+$G$6*B270+$G$6*SUMIFS('Dividend Yield'!$B$41:$B$42,'Dividend Yield'!$A$41:$A$42,"&gt;="&amp;$B$6,'Dividend Yield'!$A$41:$A$42,"&lt;="&amp;A270),IF(A270&lt;$B$7,$J$6,IF(A270&lt;=$D$7,$H$7+$G$7*B270+$G$7*SUMIFS('Dividend Yield'!$B$41:$B$42,'Dividend Yield'!$A$41:$A$42,"&gt;="&amp;$B$7,'Dividend Yield'!$A$41:$A$42,"&lt;="&amp;A270),IF(A270&lt;$B$8,$J$7,IF(A270&lt;=$D$8,$H$8+$G$8*B270+$G$8*SUMIFS('Dividend Yield'!$B$41:$B$42,'Dividend Yield'!$A$41:$A$42,"&gt;="&amp;$B$8,'Dividend Yield'!$A$41:$A$42,"&lt;="&amp;A270),IF(A270&lt;$B$9,$J$8,IF(A270&lt;=$D$9,$H$9+$G$9*B270+$G$9*SUMIFS('Dividend Yield'!$B$41:$B$42,'Dividend Yield'!$A$41:$A$42,"&gt;="&amp;$B$9,'Dividend Yield'!$A$41:$A$42,"&lt;="&amp;A270),IF(A270&lt;$B$10,$J$9,IF(A270&lt;=$D$10,$H$10+$G$10*B270+$G$10*SUMIFS('Dividend Yield'!$B$41:$B$42,'Dividend Yield'!$A$41:$A$42,"&gt;="&amp;$B$10,'Dividend Yield'!$A$41:$A$42,"&lt;="&amp;A270),IF(A270&lt;$B$11,$J$10,IF(A270&lt;=$D$11,$H$11+$G$11*B270+$G$11*SUMIFS('Dividend Yield'!$B$41:$B$42,'Dividend Yield'!$A$41:$A$42,"&gt;="&amp;$B$11,'Dividend Yield'!$A$41:$A$42,"&lt;="&amp;A270),$J$11))))))))))))))</x:f>
        <x:v>1783.08</x:v>
      </x:c>
      <x:c r="D270" s="24" t="n">
        <x:f>'Yearly Portfolio'!H248</x:f>
        <x:v>856.3599999999999</x:v>
      </x:c>
    </x:row>
    <x:row r="271">
      <x:c r="A271" s="21" t="n">
        <x:f>'Data Audit'!A218</x:f>
        <x:v>46139</x:v>
      </x:c>
      <x:c r="B271" s="22" t="n">
        <x:f>'Data Audit'!G218</x:f>
        <x:v>3.59</x:v>
      </x:c>
      <x:c r="C271" s="24" t="n">
        <x:f>IF(A271&lt;$B$5,1000,IF(A271&lt;=$D$5,$H$5+$G$5*B271+$G$5*SUMIFS('Dividend Yield'!$B$41:$B$42,'Dividend Yield'!$A$41:$A$42,"&gt;="&amp;$B$5,'Dividend Yield'!$A$41:$A$42,"&lt;="&amp;A271),IF(A271&lt;$B$6,$J$5,IF(A271&lt;=$D$6,$H$6+$G$6*B271+$G$6*SUMIFS('Dividend Yield'!$B$41:$B$42,'Dividend Yield'!$A$41:$A$42,"&gt;="&amp;$B$6,'Dividend Yield'!$A$41:$A$42,"&lt;="&amp;A271),IF(A271&lt;$B$7,$J$6,IF(A271&lt;=$D$7,$H$7+$G$7*B271+$G$7*SUMIFS('Dividend Yield'!$B$41:$B$42,'Dividend Yield'!$A$41:$A$42,"&gt;="&amp;$B$7,'Dividend Yield'!$A$41:$A$42,"&lt;="&amp;A271),IF(A271&lt;$B$8,$J$7,IF(A271&lt;=$D$8,$H$8+$G$8*B271+$G$8*SUMIFS('Dividend Yield'!$B$41:$B$42,'Dividend Yield'!$A$41:$A$42,"&gt;="&amp;$B$8,'Dividend Yield'!$A$41:$A$42,"&lt;="&amp;A271),IF(A271&lt;$B$9,$J$8,IF(A271&lt;=$D$9,$H$9+$G$9*B271+$G$9*SUMIFS('Dividend Yield'!$B$41:$B$42,'Dividend Yield'!$A$41:$A$42,"&gt;="&amp;$B$9,'Dividend Yield'!$A$41:$A$42,"&lt;="&amp;A271),IF(A271&lt;$B$10,$J$9,IF(A271&lt;=$D$10,$H$10+$G$10*B271+$G$10*SUMIFS('Dividend Yield'!$B$41:$B$42,'Dividend Yield'!$A$41:$A$42,"&gt;="&amp;$B$10,'Dividend Yield'!$A$41:$A$42,"&lt;="&amp;A271),IF(A271&lt;$B$11,$J$10,IF(A271&lt;=$D$11,$H$11+$G$11*B271+$G$11*SUMIFS('Dividend Yield'!$B$41:$B$42,'Dividend Yield'!$A$41:$A$42,"&gt;="&amp;$B$11,'Dividend Yield'!$A$41:$A$42,"&lt;="&amp;A271),$J$11))))))))))))))</x:f>
        <x:v>1798.08</x:v>
      </x:c>
      <x:c r="D271" s="24" t="n">
        <x:f>'Yearly Portfolio'!H249</x:f>
        <x:v>862.8399999999998</x:v>
      </x:c>
    </x:row>
    <x:row r="272">
      <x:c r="A272" s="21" t="n">
        <x:f>'Data Audit'!A219</x:f>
        <x:v>46140</x:v>
      </x:c>
      <x:c r="B272" s="22" t="n">
        <x:f>'Data Audit'!G219</x:f>
        <x:v>3.56</x:v>
      </x:c>
      <x:c r="C272" s="24" t="n">
        <x:f>IF(A272&lt;$B$5,1000,IF(A272&lt;=$D$5,$H$5+$G$5*B272+$G$5*SUMIFS('Dividend Yield'!$B$41:$B$42,'Dividend Yield'!$A$41:$A$42,"&gt;="&amp;$B$5,'Dividend Yield'!$A$41:$A$42,"&lt;="&amp;A272),IF(A272&lt;$B$6,$J$5,IF(A272&lt;=$D$6,$H$6+$G$6*B272+$G$6*SUMIFS('Dividend Yield'!$B$41:$B$42,'Dividend Yield'!$A$41:$A$42,"&gt;="&amp;$B$6,'Dividend Yield'!$A$41:$A$42,"&lt;="&amp;A272),IF(A272&lt;$B$7,$J$6,IF(A272&lt;=$D$7,$H$7+$G$7*B272+$G$7*SUMIFS('Dividend Yield'!$B$41:$B$42,'Dividend Yield'!$A$41:$A$42,"&gt;="&amp;$B$7,'Dividend Yield'!$A$41:$A$42,"&lt;="&amp;A272),IF(A272&lt;$B$8,$J$7,IF(A272&lt;=$D$8,$H$8+$G$8*B272+$G$8*SUMIFS('Dividend Yield'!$B$41:$B$42,'Dividend Yield'!$A$41:$A$42,"&gt;="&amp;$B$8,'Dividend Yield'!$A$41:$A$42,"&lt;="&amp;A272),IF(A272&lt;$B$9,$J$8,IF(A272&lt;=$D$9,$H$9+$G$9*B272+$G$9*SUMIFS('Dividend Yield'!$B$41:$B$42,'Dividend Yield'!$A$41:$A$42,"&gt;="&amp;$B$9,'Dividend Yield'!$A$41:$A$42,"&lt;="&amp;A272),IF(A272&lt;$B$10,$J$9,IF(A272&lt;=$D$10,$H$10+$G$10*B272+$G$10*SUMIFS('Dividend Yield'!$B$41:$B$42,'Dividend Yield'!$A$41:$A$42,"&gt;="&amp;$B$10,'Dividend Yield'!$A$41:$A$42,"&lt;="&amp;A272),IF(A272&lt;$B$11,$J$10,IF(A272&lt;=$D$11,$H$11+$G$11*B272+$G$11*SUMIFS('Dividend Yield'!$B$41:$B$42,'Dividend Yield'!$A$41:$A$42,"&gt;="&amp;$B$11,'Dividend Yield'!$A$41:$A$42,"&lt;="&amp;A272),$J$11))))))))))))))</x:f>
        <x:v>1783.08</x:v>
      </x:c>
      <x:c r="D272" s="24" t="n">
        <x:f>'Yearly Portfolio'!H250</x:f>
        <x:v>856.3599999999999</x:v>
      </x:c>
    </x:row>
    <x:row r="273">
      <x:c r="A273" s="21" t="n">
        <x:f>'Data Audit'!A220</x:f>
        <x:v>46141</x:v>
      </x:c>
      <x:c r="B273" s="22" t="n">
        <x:f>'Data Audit'!G220</x:f>
        <x:v>3.61</x:v>
      </x:c>
      <x:c r="C273" s="24" t="n">
        <x:f>IF(A273&lt;$B$5,1000,IF(A273&lt;=$D$5,$H$5+$G$5*B273+$G$5*SUMIFS('Dividend Yield'!$B$41:$B$42,'Dividend Yield'!$A$41:$A$42,"&gt;="&amp;$B$5,'Dividend Yield'!$A$41:$A$42,"&lt;="&amp;A273),IF(A273&lt;$B$6,$J$5,IF(A273&lt;=$D$6,$H$6+$G$6*B273+$G$6*SUMIFS('Dividend Yield'!$B$41:$B$42,'Dividend Yield'!$A$41:$A$42,"&gt;="&amp;$B$6,'Dividend Yield'!$A$41:$A$42,"&lt;="&amp;A273),IF(A273&lt;$B$7,$J$6,IF(A273&lt;=$D$7,$H$7+$G$7*B273+$G$7*SUMIFS('Dividend Yield'!$B$41:$B$42,'Dividend Yield'!$A$41:$A$42,"&gt;="&amp;$B$7,'Dividend Yield'!$A$41:$A$42,"&lt;="&amp;A273),IF(A273&lt;$B$8,$J$7,IF(A273&lt;=$D$8,$H$8+$G$8*B273+$G$8*SUMIFS('Dividend Yield'!$B$41:$B$42,'Dividend Yield'!$A$41:$A$42,"&gt;="&amp;$B$8,'Dividend Yield'!$A$41:$A$42,"&lt;="&amp;A273),IF(A273&lt;$B$9,$J$8,IF(A273&lt;=$D$9,$H$9+$G$9*B273+$G$9*SUMIFS('Dividend Yield'!$B$41:$B$42,'Dividend Yield'!$A$41:$A$42,"&gt;="&amp;$B$9,'Dividend Yield'!$A$41:$A$42,"&lt;="&amp;A273),IF(A273&lt;$B$10,$J$9,IF(A273&lt;=$D$10,$H$10+$G$10*B273+$G$10*SUMIFS('Dividend Yield'!$B$41:$B$42,'Dividend Yield'!$A$41:$A$42,"&gt;="&amp;$B$10,'Dividend Yield'!$A$41:$A$42,"&lt;="&amp;A273),IF(A273&lt;$B$11,$J$10,IF(A273&lt;=$D$11,$H$11+$G$11*B273+$G$11*SUMIFS('Dividend Yield'!$B$41:$B$42,'Dividend Yield'!$A$41:$A$42,"&gt;="&amp;$B$11,'Dividend Yield'!$A$41:$A$42,"&lt;="&amp;A273),$J$11))))))))))))))</x:f>
        <x:v>1808.08</x:v>
      </x:c>
      <x:c r="D273" s="24" t="n">
        <x:f>'Yearly Portfolio'!H251</x:f>
        <x:v>867.1599999999999</x:v>
      </x:c>
    </x:row>
    <x:row r="274">
      <x:c r="A274" s="21" t="n">
        <x:f>'Data Audit'!A221</x:f>
        <x:v>46142</x:v>
      </x:c>
      <x:c r="B274" s="22" t="n">
        <x:f>'Data Audit'!G221</x:f>
        <x:v>3.63</x:v>
      </x:c>
      <x:c r="C274" s="24" t="n">
        <x:f>IF(A274&lt;$B$5,1000,IF(A274&lt;=$D$5,$H$5+$G$5*B274+$G$5*SUMIFS('Dividend Yield'!$B$41:$B$42,'Dividend Yield'!$A$41:$A$42,"&gt;="&amp;$B$5,'Dividend Yield'!$A$41:$A$42,"&lt;="&amp;A274),IF(A274&lt;$B$6,$J$5,IF(A274&lt;=$D$6,$H$6+$G$6*B274+$G$6*SUMIFS('Dividend Yield'!$B$41:$B$42,'Dividend Yield'!$A$41:$A$42,"&gt;="&amp;$B$6,'Dividend Yield'!$A$41:$A$42,"&lt;="&amp;A274),IF(A274&lt;$B$7,$J$6,IF(A274&lt;=$D$7,$H$7+$G$7*B274+$G$7*SUMIFS('Dividend Yield'!$B$41:$B$42,'Dividend Yield'!$A$41:$A$42,"&gt;="&amp;$B$7,'Dividend Yield'!$A$41:$A$42,"&lt;="&amp;A274),IF(A274&lt;$B$8,$J$7,IF(A274&lt;=$D$8,$H$8+$G$8*B274+$G$8*SUMIFS('Dividend Yield'!$B$41:$B$42,'Dividend Yield'!$A$41:$A$42,"&gt;="&amp;$B$8,'Dividend Yield'!$A$41:$A$42,"&lt;="&amp;A274),IF(A274&lt;$B$9,$J$8,IF(A274&lt;=$D$9,$H$9+$G$9*B274+$G$9*SUMIFS('Dividend Yield'!$B$41:$B$42,'Dividend Yield'!$A$41:$A$42,"&gt;="&amp;$B$9,'Dividend Yield'!$A$41:$A$42,"&lt;="&amp;A274),IF(A274&lt;$B$10,$J$9,IF(A274&lt;=$D$10,$H$10+$G$10*B274+$G$10*SUMIFS('Dividend Yield'!$B$41:$B$42,'Dividend Yield'!$A$41:$A$42,"&gt;="&amp;$B$10,'Dividend Yield'!$A$41:$A$42,"&lt;="&amp;A274),IF(A274&lt;$B$11,$J$10,IF(A274&lt;=$D$11,$H$11+$G$11*B274+$G$11*SUMIFS('Dividend Yield'!$B$41:$B$42,'Dividend Yield'!$A$41:$A$42,"&gt;="&amp;$B$11,'Dividend Yield'!$A$41:$A$42,"&lt;="&amp;A274),$J$11))))))))))))))</x:f>
        <x:v>1818.08</x:v>
      </x:c>
      <x:c r="D274" s="24" t="n">
        <x:f>'Yearly Portfolio'!H252</x:f>
        <x:v>871.4799999999998</x:v>
      </x:c>
    </x:row>
    <x:row r="275">
      <x:c r="A275" s="21" t="n">
        <x:f>'Data Audit'!A222</x:f>
        <x:v>46143</x:v>
      </x:c>
      <x:c r="B275" s="22" t="n">
        <x:f>'Data Audit'!G222</x:f>
        <x:v>3.73</x:v>
      </x:c>
      <x:c r="C275" s="24" t="n">
        <x:f>IF(A275&lt;$B$5,1000,IF(A275&lt;=$D$5,$H$5+$G$5*B275+$G$5*SUMIFS('Dividend Yield'!$B$41:$B$42,'Dividend Yield'!$A$41:$A$42,"&gt;="&amp;$B$5,'Dividend Yield'!$A$41:$A$42,"&lt;="&amp;A275),IF(A275&lt;$B$6,$J$5,IF(A275&lt;=$D$6,$H$6+$G$6*B275+$G$6*SUMIFS('Dividend Yield'!$B$41:$B$42,'Dividend Yield'!$A$41:$A$42,"&gt;="&amp;$B$6,'Dividend Yield'!$A$41:$A$42,"&lt;="&amp;A275),IF(A275&lt;$B$7,$J$6,IF(A275&lt;=$D$7,$H$7+$G$7*B275+$G$7*SUMIFS('Dividend Yield'!$B$41:$B$42,'Dividend Yield'!$A$41:$A$42,"&gt;="&amp;$B$7,'Dividend Yield'!$A$41:$A$42,"&lt;="&amp;A275),IF(A275&lt;$B$8,$J$7,IF(A275&lt;=$D$8,$H$8+$G$8*B275+$G$8*SUMIFS('Dividend Yield'!$B$41:$B$42,'Dividend Yield'!$A$41:$A$42,"&gt;="&amp;$B$8,'Dividend Yield'!$A$41:$A$42,"&lt;="&amp;A275),IF(A275&lt;$B$9,$J$8,IF(A275&lt;=$D$9,$H$9+$G$9*B275+$G$9*SUMIFS('Dividend Yield'!$B$41:$B$42,'Dividend Yield'!$A$41:$A$42,"&gt;="&amp;$B$9,'Dividend Yield'!$A$41:$A$42,"&lt;="&amp;A275),IF(A275&lt;$B$10,$J$9,IF(A275&lt;=$D$10,$H$10+$G$10*B275+$G$10*SUMIFS('Dividend Yield'!$B$41:$B$42,'Dividend Yield'!$A$41:$A$42,"&gt;="&amp;$B$10,'Dividend Yield'!$A$41:$A$42,"&lt;="&amp;A275),IF(A275&lt;$B$11,$J$10,IF(A275&lt;=$D$11,$H$11+$G$11*B275+$G$11*SUMIFS('Dividend Yield'!$B$41:$B$42,'Dividend Yield'!$A$41:$A$42,"&gt;="&amp;$B$11,'Dividend Yield'!$A$41:$A$42,"&lt;="&amp;A275),$J$11))))))))))))))</x:f>
        <x:v>1868.08</x:v>
      </x:c>
      <x:c r="D275" s="24" t="n">
        <x:f>'Yearly Portfolio'!H253</x:f>
        <x:v>893.0799999999998</x:v>
      </x:c>
    </x:row>
    <x:row r="276">
      <x:c r="A276" s="21" t="n">
        <x:f>'Data Audit'!A223</x:f>
        <x:v>46146</x:v>
      </x:c>
      <x:c r="B276" s="22" t="n">
        <x:f>'Data Audit'!G223</x:f>
        <x:v>3.68</x:v>
      </x:c>
      <x:c r="C276" s="24" t="n">
        <x:f>IF(A276&lt;$B$5,1000,IF(A276&lt;=$D$5,$H$5+$G$5*B276+$G$5*SUMIFS('Dividend Yield'!$B$41:$B$42,'Dividend Yield'!$A$41:$A$42,"&gt;="&amp;$B$5,'Dividend Yield'!$A$41:$A$42,"&lt;="&amp;A276),IF(A276&lt;$B$6,$J$5,IF(A276&lt;=$D$6,$H$6+$G$6*B276+$G$6*SUMIFS('Dividend Yield'!$B$41:$B$42,'Dividend Yield'!$A$41:$A$42,"&gt;="&amp;$B$6,'Dividend Yield'!$A$41:$A$42,"&lt;="&amp;A276),IF(A276&lt;$B$7,$J$6,IF(A276&lt;=$D$7,$H$7+$G$7*B276+$G$7*SUMIFS('Dividend Yield'!$B$41:$B$42,'Dividend Yield'!$A$41:$A$42,"&gt;="&amp;$B$7,'Dividend Yield'!$A$41:$A$42,"&lt;="&amp;A276),IF(A276&lt;$B$8,$J$7,IF(A276&lt;=$D$8,$H$8+$G$8*B276+$G$8*SUMIFS('Dividend Yield'!$B$41:$B$42,'Dividend Yield'!$A$41:$A$42,"&gt;="&amp;$B$8,'Dividend Yield'!$A$41:$A$42,"&lt;="&amp;A276),IF(A276&lt;$B$9,$J$8,IF(A276&lt;=$D$9,$H$9+$G$9*B276+$G$9*SUMIFS('Dividend Yield'!$B$41:$B$42,'Dividend Yield'!$A$41:$A$42,"&gt;="&amp;$B$9,'Dividend Yield'!$A$41:$A$42,"&lt;="&amp;A276),IF(A276&lt;$B$10,$J$9,IF(A276&lt;=$D$10,$H$10+$G$10*B276+$G$10*SUMIFS('Dividend Yield'!$B$41:$B$42,'Dividend Yield'!$A$41:$A$42,"&gt;="&amp;$B$10,'Dividend Yield'!$A$41:$A$42,"&lt;="&amp;A276),IF(A276&lt;$B$11,$J$10,IF(A276&lt;=$D$11,$H$11+$G$11*B276+$G$11*SUMIFS('Dividend Yield'!$B$41:$B$42,'Dividend Yield'!$A$41:$A$42,"&gt;="&amp;$B$11,'Dividend Yield'!$A$41:$A$42,"&lt;="&amp;A276),$J$11))))))))))))))</x:f>
        <x:v>1843.08</x:v>
      </x:c>
      <x:c r="D276" s="24" t="n">
        <x:f>'Yearly Portfolio'!H254</x:f>
        <x:v>882.2799999999999</x:v>
      </x:c>
    </x:row>
    <x:row r="277">
      <x:c r="A277" s="21" t="n">
        <x:f>'Data Audit'!A224</x:f>
        <x:v>46147</x:v>
      </x:c>
      <x:c r="B277" s="22" t="n">
        <x:f>'Data Audit'!G224</x:f>
        <x:v>3.73</x:v>
      </x:c>
      <x:c r="C277" s="24" t="n">
        <x:f>IF(A277&lt;$B$5,1000,IF(A277&lt;=$D$5,$H$5+$G$5*B277+$G$5*SUMIFS('Dividend Yield'!$B$41:$B$42,'Dividend Yield'!$A$41:$A$42,"&gt;="&amp;$B$5,'Dividend Yield'!$A$41:$A$42,"&lt;="&amp;A277),IF(A277&lt;$B$6,$J$5,IF(A277&lt;=$D$6,$H$6+$G$6*B277+$G$6*SUMIFS('Dividend Yield'!$B$41:$B$42,'Dividend Yield'!$A$41:$A$42,"&gt;="&amp;$B$6,'Dividend Yield'!$A$41:$A$42,"&lt;="&amp;A277),IF(A277&lt;$B$7,$J$6,IF(A277&lt;=$D$7,$H$7+$G$7*B277+$G$7*SUMIFS('Dividend Yield'!$B$41:$B$42,'Dividend Yield'!$A$41:$A$42,"&gt;="&amp;$B$7,'Dividend Yield'!$A$41:$A$42,"&lt;="&amp;A277),IF(A277&lt;$B$8,$J$7,IF(A277&lt;=$D$8,$H$8+$G$8*B277+$G$8*SUMIFS('Dividend Yield'!$B$41:$B$42,'Dividend Yield'!$A$41:$A$42,"&gt;="&amp;$B$8,'Dividend Yield'!$A$41:$A$42,"&lt;="&amp;A277),IF(A277&lt;$B$9,$J$8,IF(A277&lt;=$D$9,$H$9+$G$9*B277+$G$9*SUMIFS('Dividend Yield'!$B$41:$B$42,'Dividend Yield'!$A$41:$A$42,"&gt;="&amp;$B$9,'Dividend Yield'!$A$41:$A$42,"&lt;="&amp;A277),IF(A277&lt;$B$10,$J$9,IF(A277&lt;=$D$10,$H$10+$G$10*B277+$G$10*SUMIFS('Dividend Yield'!$B$41:$B$42,'Dividend Yield'!$A$41:$A$42,"&gt;="&amp;$B$10,'Dividend Yield'!$A$41:$A$42,"&lt;="&amp;A277),IF(A277&lt;$B$11,$J$10,IF(A277&lt;=$D$11,$H$11+$G$11*B277+$G$11*SUMIFS('Dividend Yield'!$B$41:$B$42,'Dividend Yield'!$A$41:$A$42,"&gt;="&amp;$B$11,'Dividend Yield'!$A$41:$A$42,"&lt;="&amp;A277),$J$11))))))))))))))</x:f>
        <x:v>1868.08</x:v>
      </x:c>
      <x:c r="D277" s="24" t="n">
        <x:f>'Yearly Portfolio'!H255</x:f>
        <x:v>893.0799999999998</x:v>
      </x:c>
    </x:row>
    <x:row r="278">
      <x:c r="A278" s="21" t="n">
        <x:f>'Data Audit'!A225</x:f>
        <x:v>46148</x:v>
      </x:c>
      <x:c r="B278" s="22" t="n">
        <x:f>'Data Audit'!G225</x:f>
        <x:v>3.83</x:v>
      </x:c>
      <x:c r="C278" s="24" t="n">
        <x:f>IF(A278&lt;$B$5,1000,IF(A278&lt;=$D$5,$H$5+$G$5*B278+$G$5*SUMIFS('Dividend Yield'!$B$41:$B$42,'Dividend Yield'!$A$41:$A$42,"&gt;="&amp;$B$5,'Dividend Yield'!$A$41:$A$42,"&lt;="&amp;A278),IF(A278&lt;$B$6,$J$5,IF(A278&lt;=$D$6,$H$6+$G$6*B278+$G$6*SUMIFS('Dividend Yield'!$B$41:$B$42,'Dividend Yield'!$A$41:$A$42,"&gt;="&amp;$B$6,'Dividend Yield'!$A$41:$A$42,"&lt;="&amp;A278),IF(A278&lt;$B$7,$J$6,IF(A278&lt;=$D$7,$H$7+$G$7*B278+$G$7*SUMIFS('Dividend Yield'!$B$41:$B$42,'Dividend Yield'!$A$41:$A$42,"&gt;="&amp;$B$7,'Dividend Yield'!$A$41:$A$42,"&lt;="&amp;A278),IF(A278&lt;$B$8,$J$7,IF(A278&lt;=$D$8,$H$8+$G$8*B278+$G$8*SUMIFS('Dividend Yield'!$B$41:$B$42,'Dividend Yield'!$A$41:$A$42,"&gt;="&amp;$B$8,'Dividend Yield'!$A$41:$A$42,"&lt;="&amp;A278),IF(A278&lt;$B$9,$J$8,IF(A278&lt;=$D$9,$H$9+$G$9*B278+$G$9*SUMIFS('Dividend Yield'!$B$41:$B$42,'Dividend Yield'!$A$41:$A$42,"&gt;="&amp;$B$9,'Dividend Yield'!$A$41:$A$42,"&lt;="&amp;A278),IF(A278&lt;$B$10,$J$9,IF(A278&lt;=$D$10,$H$10+$G$10*B278+$G$10*SUMIFS('Dividend Yield'!$B$41:$B$42,'Dividend Yield'!$A$41:$A$42,"&gt;="&amp;$B$10,'Dividend Yield'!$A$41:$A$42,"&lt;="&amp;A278),IF(A278&lt;$B$11,$J$10,IF(A278&lt;=$D$11,$H$11+$G$11*B278+$G$11*SUMIFS('Dividend Yield'!$B$41:$B$42,'Dividend Yield'!$A$41:$A$42,"&gt;="&amp;$B$11,'Dividend Yield'!$A$41:$A$42,"&lt;="&amp;A278),$J$11))))))))))))))</x:f>
        <x:v>1918.08</x:v>
      </x:c>
      <x:c r="D278" s="24" t="n">
        <x:f>'Yearly Portfolio'!H256</x:f>
        <x:v>914.6799999999998</x:v>
      </x:c>
    </x:row>
    <x:row r="279">
      <x:c r="A279" s="21" t="n">
        <x:f>'Data Audit'!A226</x:f>
        <x:v>46149</x:v>
      </x:c>
      <x:c r="B279" s="22" t="n">
        <x:f>'Data Audit'!G226</x:f>
        <x:v>3.83</x:v>
      </x:c>
      <x:c r="C279" s="24" t="n">
        <x:f>IF(A279&lt;$B$5,1000,IF(A279&lt;=$D$5,$H$5+$G$5*B279+$G$5*SUMIFS('Dividend Yield'!$B$41:$B$42,'Dividend Yield'!$A$41:$A$42,"&gt;="&amp;$B$5,'Dividend Yield'!$A$41:$A$42,"&lt;="&amp;A279),IF(A279&lt;$B$6,$J$5,IF(A279&lt;=$D$6,$H$6+$G$6*B279+$G$6*SUMIFS('Dividend Yield'!$B$41:$B$42,'Dividend Yield'!$A$41:$A$42,"&gt;="&amp;$B$6,'Dividend Yield'!$A$41:$A$42,"&lt;="&amp;A279),IF(A279&lt;$B$7,$J$6,IF(A279&lt;=$D$7,$H$7+$G$7*B279+$G$7*SUMIFS('Dividend Yield'!$B$41:$B$42,'Dividend Yield'!$A$41:$A$42,"&gt;="&amp;$B$7,'Dividend Yield'!$A$41:$A$42,"&lt;="&amp;A279),IF(A279&lt;$B$8,$J$7,IF(A279&lt;=$D$8,$H$8+$G$8*B279+$G$8*SUMIFS('Dividend Yield'!$B$41:$B$42,'Dividend Yield'!$A$41:$A$42,"&gt;="&amp;$B$8,'Dividend Yield'!$A$41:$A$42,"&lt;="&amp;A279),IF(A279&lt;$B$9,$J$8,IF(A279&lt;=$D$9,$H$9+$G$9*B279+$G$9*SUMIFS('Dividend Yield'!$B$41:$B$42,'Dividend Yield'!$A$41:$A$42,"&gt;="&amp;$B$9,'Dividend Yield'!$A$41:$A$42,"&lt;="&amp;A279),IF(A279&lt;$B$10,$J$9,IF(A279&lt;=$D$10,$H$10+$G$10*B279+$G$10*SUMIFS('Dividend Yield'!$B$41:$B$42,'Dividend Yield'!$A$41:$A$42,"&gt;="&amp;$B$10,'Dividend Yield'!$A$41:$A$42,"&lt;="&amp;A279),IF(A279&lt;$B$11,$J$10,IF(A279&lt;=$D$11,$H$11+$G$11*B279+$G$11*SUMIFS('Dividend Yield'!$B$41:$B$42,'Dividend Yield'!$A$41:$A$42,"&gt;="&amp;$B$11,'Dividend Yield'!$A$41:$A$42,"&lt;="&amp;A279),$J$11))))))))))))))</x:f>
        <x:v>1918.08</x:v>
      </x:c>
      <x:c r="D279" s="24" t="n">
        <x:f>'Yearly Portfolio'!H257</x:f>
        <x:v>914.6799999999998</x:v>
      </x:c>
    </x:row>
    <x:row r="280">
      <x:c r="A280" s="21" t="n">
        <x:f>'Data Audit'!A227</x:f>
        <x:v>46150</x:v>
      </x:c>
      <x:c r="B280" s="22" t="n">
        <x:f>'Data Audit'!G227</x:f>
        <x:v>3.74</x:v>
      </x:c>
      <x:c r="C280" s="24" t="n">
        <x:f>IF(A280&lt;$B$5,1000,IF(A280&lt;=$D$5,$H$5+$G$5*B280+$G$5*SUMIFS('Dividend Yield'!$B$41:$B$42,'Dividend Yield'!$A$41:$A$42,"&gt;="&amp;$B$5,'Dividend Yield'!$A$41:$A$42,"&lt;="&amp;A280),IF(A280&lt;$B$6,$J$5,IF(A280&lt;=$D$6,$H$6+$G$6*B280+$G$6*SUMIFS('Dividend Yield'!$B$41:$B$42,'Dividend Yield'!$A$41:$A$42,"&gt;="&amp;$B$6,'Dividend Yield'!$A$41:$A$42,"&lt;="&amp;A280),IF(A280&lt;$B$7,$J$6,IF(A280&lt;=$D$7,$H$7+$G$7*B280+$G$7*SUMIFS('Dividend Yield'!$B$41:$B$42,'Dividend Yield'!$A$41:$A$42,"&gt;="&amp;$B$7,'Dividend Yield'!$A$41:$A$42,"&lt;="&amp;A280),IF(A280&lt;$B$8,$J$7,IF(A280&lt;=$D$8,$H$8+$G$8*B280+$G$8*SUMIFS('Dividend Yield'!$B$41:$B$42,'Dividend Yield'!$A$41:$A$42,"&gt;="&amp;$B$8,'Dividend Yield'!$A$41:$A$42,"&lt;="&amp;A280),IF(A280&lt;$B$9,$J$8,IF(A280&lt;=$D$9,$H$9+$G$9*B280+$G$9*SUMIFS('Dividend Yield'!$B$41:$B$42,'Dividend Yield'!$A$41:$A$42,"&gt;="&amp;$B$9,'Dividend Yield'!$A$41:$A$42,"&lt;="&amp;A280),IF(A280&lt;$B$10,$J$9,IF(A280&lt;=$D$10,$H$10+$G$10*B280+$G$10*SUMIFS('Dividend Yield'!$B$41:$B$42,'Dividend Yield'!$A$41:$A$42,"&gt;="&amp;$B$10,'Dividend Yield'!$A$41:$A$42,"&lt;="&amp;A280),IF(A280&lt;$B$11,$J$10,IF(A280&lt;=$D$11,$H$11+$G$11*B280+$G$11*SUMIFS('Dividend Yield'!$B$41:$B$42,'Dividend Yield'!$A$41:$A$42,"&gt;="&amp;$B$11,'Dividend Yield'!$A$41:$A$42,"&lt;="&amp;A280),$J$11))))))))))))))</x:f>
        <x:v>1918.08</x:v>
      </x:c>
      <x:c r="D280" s="24" t="n">
        <x:f>'Yearly Portfolio'!H258</x:f>
        <x:v>895.2399999999999</x:v>
      </x:c>
    </x:row>
    <x:row r="281">
      <x:c r="A281" s="21" t="n">
        <x:f>'Data Audit'!A228</x:f>
        <x:v>46153</x:v>
      </x:c>
      <x:c r="B281" s="22" t="n">
        <x:f>'Data Audit'!G228</x:f>
        <x:v>3.77</x:v>
      </x:c>
      <x:c r="C281" s="24" t="n">
        <x:f>IF(A281&lt;$B$5,1000,IF(A281&lt;=$D$5,$H$5+$G$5*B281+$G$5*SUMIFS('Dividend Yield'!$B$41:$B$42,'Dividend Yield'!$A$41:$A$42,"&gt;="&amp;$B$5,'Dividend Yield'!$A$41:$A$42,"&lt;="&amp;A281),IF(A281&lt;$B$6,$J$5,IF(A281&lt;=$D$6,$H$6+$G$6*B281+$G$6*SUMIFS('Dividend Yield'!$B$41:$B$42,'Dividend Yield'!$A$41:$A$42,"&gt;="&amp;$B$6,'Dividend Yield'!$A$41:$A$42,"&lt;="&amp;A281),IF(A281&lt;$B$7,$J$6,IF(A281&lt;=$D$7,$H$7+$G$7*B281+$G$7*SUMIFS('Dividend Yield'!$B$41:$B$42,'Dividend Yield'!$A$41:$A$42,"&gt;="&amp;$B$7,'Dividend Yield'!$A$41:$A$42,"&lt;="&amp;A281),IF(A281&lt;$B$8,$J$7,IF(A281&lt;=$D$8,$H$8+$G$8*B281+$G$8*SUMIFS('Dividend Yield'!$B$41:$B$42,'Dividend Yield'!$A$41:$A$42,"&gt;="&amp;$B$8,'Dividend Yield'!$A$41:$A$42,"&lt;="&amp;A281),IF(A281&lt;$B$9,$J$8,IF(A281&lt;=$D$9,$H$9+$G$9*B281+$G$9*SUMIFS('Dividend Yield'!$B$41:$B$42,'Dividend Yield'!$A$41:$A$42,"&gt;="&amp;$B$9,'Dividend Yield'!$A$41:$A$42,"&lt;="&amp;A281),IF(A281&lt;$B$10,$J$9,IF(A281&lt;=$D$10,$H$10+$G$10*B281+$G$10*SUMIFS('Dividend Yield'!$B$41:$B$42,'Dividend Yield'!$A$41:$A$42,"&gt;="&amp;$B$10,'Dividend Yield'!$A$41:$A$42,"&lt;="&amp;A281),IF(A281&lt;$B$11,$J$10,IF(A281&lt;=$D$11,$H$11+$G$11*B281+$G$11*SUMIFS('Dividend Yield'!$B$41:$B$42,'Dividend Yield'!$A$41:$A$42,"&gt;="&amp;$B$11,'Dividend Yield'!$A$41:$A$42,"&lt;="&amp;A281),$J$11))))))))))))))</x:f>
        <x:v>1918.08</x:v>
      </x:c>
      <x:c r="D281" s="24" t="n">
        <x:f>'Yearly Portfolio'!H259</x:f>
        <x:v>901.7199999999999</x:v>
      </x:c>
    </x:row>
    <x:row r="282">
      <x:c r="A282" s="21" t="n">
        <x:f>'Data Audit'!A229</x:f>
        <x:v>46154</x:v>
      </x:c>
      <x:c r="B282" s="22" t="n">
        <x:f>'Data Audit'!G229</x:f>
        <x:v>3.58</x:v>
      </x:c>
      <x:c r="C282" s="24" t="n">
        <x:f>IF(A282&lt;$B$5,1000,IF(A282&lt;=$D$5,$H$5+$G$5*B282+$G$5*SUMIFS('Dividend Yield'!$B$41:$B$42,'Dividend Yield'!$A$41:$A$42,"&gt;="&amp;$B$5,'Dividend Yield'!$A$41:$A$42,"&lt;="&amp;A282),IF(A282&lt;$B$6,$J$5,IF(A282&lt;=$D$6,$H$6+$G$6*B282+$G$6*SUMIFS('Dividend Yield'!$B$41:$B$42,'Dividend Yield'!$A$41:$A$42,"&gt;="&amp;$B$6,'Dividend Yield'!$A$41:$A$42,"&lt;="&amp;A282),IF(A282&lt;$B$7,$J$6,IF(A282&lt;=$D$7,$H$7+$G$7*B282+$G$7*SUMIFS('Dividend Yield'!$B$41:$B$42,'Dividend Yield'!$A$41:$A$42,"&gt;="&amp;$B$7,'Dividend Yield'!$A$41:$A$42,"&lt;="&amp;A282),IF(A282&lt;$B$8,$J$7,IF(A282&lt;=$D$8,$H$8+$G$8*B282+$G$8*SUMIFS('Dividend Yield'!$B$41:$B$42,'Dividend Yield'!$A$41:$A$42,"&gt;="&amp;$B$8,'Dividend Yield'!$A$41:$A$42,"&lt;="&amp;A282),IF(A282&lt;$B$9,$J$8,IF(A282&lt;=$D$9,$H$9+$G$9*B282+$G$9*SUMIFS('Dividend Yield'!$B$41:$B$42,'Dividend Yield'!$A$41:$A$42,"&gt;="&amp;$B$9,'Dividend Yield'!$A$41:$A$42,"&lt;="&amp;A282),IF(A282&lt;$B$10,$J$9,IF(A282&lt;=$D$10,$H$10+$G$10*B282+$G$10*SUMIFS('Dividend Yield'!$B$41:$B$42,'Dividend Yield'!$A$41:$A$42,"&gt;="&amp;$B$10,'Dividend Yield'!$A$41:$A$42,"&lt;="&amp;A282),IF(A282&lt;$B$11,$J$10,IF(A282&lt;=$D$11,$H$11+$G$11*B282+$G$11*SUMIFS('Dividend Yield'!$B$41:$B$42,'Dividend Yield'!$A$41:$A$42,"&gt;="&amp;$B$11,'Dividend Yield'!$A$41:$A$42,"&lt;="&amp;A282),$J$11))))))))))))))</x:f>
        <x:v>1918.08</x:v>
      </x:c>
      <x:c r="D282" s="24" t="n">
        <x:f>'Yearly Portfolio'!H260</x:f>
        <x:v>860.6799999999998</x:v>
      </x:c>
    </x:row>
    <x:row r="283">
      <x:c r="A283" s="21" t="n">
        <x:f>'Data Audit'!A230</x:f>
        <x:v>46155</x:v>
      </x:c>
      <x:c r="B283" s="22" t="n">
        <x:f>'Data Audit'!G230</x:f>
        <x:v>3.55</x:v>
      </x:c>
      <x:c r="C283" s="24" t="n">
        <x:f>IF(A283&lt;$B$5,1000,IF(A283&lt;=$D$5,$H$5+$G$5*B283+$G$5*SUMIFS('Dividend Yield'!$B$41:$B$42,'Dividend Yield'!$A$41:$A$42,"&gt;="&amp;$B$5,'Dividend Yield'!$A$41:$A$42,"&lt;="&amp;A283),IF(A283&lt;$B$6,$J$5,IF(A283&lt;=$D$6,$H$6+$G$6*B283+$G$6*SUMIFS('Dividend Yield'!$B$41:$B$42,'Dividend Yield'!$A$41:$A$42,"&gt;="&amp;$B$6,'Dividend Yield'!$A$41:$A$42,"&lt;="&amp;A283),IF(A283&lt;$B$7,$J$6,IF(A283&lt;=$D$7,$H$7+$G$7*B283+$G$7*SUMIFS('Dividend Yield'!$B$41:$B$42,'Dividend Yield'!$A$41:$A$42,"&gt;="&amp;$B$7,'Dividend Yield'!$A$41:$A$42,"&lt;="&amp;A283),IF(A283&lt;$B$8,$J$7,IF(A283&lt;=$D$8,$H$8+$G$8*B283+$G$8*SUMIFS('Dividend Yield'!$B$41:$B$42,'Dividend Yield'!$A$41:$A$42,"&gt;="&amp;$B$8,'Dividend Yield'!$A$41:$A$42,"&lt;="&amp;A283),IF(A283&lt;$B$9,$J$8,IF(A283&lt;=$D$9,$H$9+$G$9*B283+$G$9*SUMIFS('Dividend Yield'!$B$41:$B$42,'Dividend Yield'!$A$41:$A$42,"&gt;="&amp;$B$9,'Dividend Yield'!$A$41:$A$42,"&lt;="&amp;A283),IF(A283&lt;$B$10,$J$9,IF(A283&lt;=$D$10,$H$10+$G$10*B283+$G$10*SUMIFS('Dividend Yield'!$B$41:$B$42,'Dividend Yield'!$A$41:$A$42,"&gt;="&amp;$B$10,'Dividend Yield'!$A$41:$A$42,"&lt;="&amp;A283),IF(A283&lt;$B$11,$J$10,IF(A283&lt;=$D$11,$H$11+$G$11*B283+$G$11*SUMIFS('Dividend Yield'!$B$41:$B$42,'Dividend Yield'!$A$41:$A$42,"&gt;="&amp;$B$11,'Dividend Yield'!$A$41:$A$42,"&lt;="&amp;A283),$J$11))))))))))))))</x:f>
        <x:v>1918.08</x:v>
      </x:c>
      <x:c r="D283" s="24" t="n">
        <x:f>'Yearly Portfolio'!H261</x:f>
        <x:v>854.1999999999998</x:v>
      </x:c>
    </x:row>
    <x:row r="284">
      <x:c r="A284" s="21" t="n">
        <x:f>'Data Audit'!A231</x:f>
        <x:v>46156</x:v>
      </x:c>
      <x:c r="B284" s="22" t="n">
        <x:f>'Data Audit'!G231</x:f>
        <x:v>3.47</x:v>
      </x:c>
      <x:c r="C284" s="24" t="n">
        <x:f>IF(A284&lt;$B$5,1000,IF(A284&lt;=$D$5,$H$5+$G$5*B284+$G$5*SUMIFS('Dividend Yield'!$B$41:$B$42,'Dividend Yield'!$A$41:$A$42,"&gt;="&amp;$B$5,'Dividend Yield'!$A$41:$A$42,"&lt;="&amp;A284),IF(A284&lt;$B$6,$J$5,IF(A284&lt;=$D$6,$H$6+$G$6*B284+$G$6*SUMIFS('Dividend Yield'!$B$41:$B$42,'Dividend Yield'!$A$41:$A$42,"&gt;="&amp;$B$6,'Dividend Yield'!$A$41:$A$42,"&lt;="&amp;A284),IF(A284&lt;$B$7,$J$6,IF(A284&lt;=$D$7,$H$7+$G$7*B284+$G$7*SUMIFS('Dividend Yield'!$B$41:$B$42,'Dividend Yield'!$A$41:$A$42,"&gt;="&amp;$B$7,'Dividend Yield'!$A$41:$A$42,"&lt;="&amp;A284),IF(A284&lt;$B$8,$J$7,IF(A284&lt;=$D$8,$H$8+$G$8*B284+$G$8*SUMIFS('Dividend Yield'!$B$41:$B$42,'Dividend Yield'!$A$41:$A$42,"&gt;="&amp;$B$8,'Dividend Yield'!$A$41:$A$42,"&lt;="&amp;A284),IF(A284&lt;$B$9,$J$8,IF(A284&lt;=$D$9,$H$9+$G$9*B284+$G$9*SUMIFS('Dividend Yield'!$B$41:$B$42,'Dividend Yield'!$A$41:$A$42,"&gt;="&amp;$B$9,'Dividend Yield'!$A$41:$A$42,"&lt;="&amp;A284),IF(A284&lt;$B$10,$J$9,IF(A284&lt;=$D$10,$H$10+$G$10*B284+$G$10*SUMIFS('Dividend Yield'!$B$41:$B$42,'Dividend Yield'!$A$41:$A$42,"&gt;="&amp;$B$10,'Dividend Yield'!$A$41:$A$42,"&lt;="&amp;A284),IF(A284&lt;$B$11,$J$10,IF(A284&lt;=$D$11,$H$11+$G$11*B284+$G$11*SUMIFS('Dividend Yield'!$B$41:$B$42,'Dividend Yield'!$A$41:$A$42,"&gt;="&amp;$B$11,'Dividend Yield'!$A$41:$A$42,"&lt;="&amp;A284),$J$11))))))))))))))</x:f>
        <x:v>1918.08</x:v>
      </x:c>
      <x:c r="D284" s="24" t="n">
        <x:f>'Yearly Portfolio'!H262</x:f>
        <x:v>836.92</x:v>
      </x:c>
    </x:row>
    <x:row r="285">
      <x:c r="A285" s="21" t="n">
        <x:f>'Data Audit'!A232</x:f>
        <x:v>46157</x:v>
      </x:c>
      <x:c r="B285" s="22" t="n">
        <x:f>'Data Audit'!G232</x:f>
        <x:v>3.52</x:v>
      </x:c>
      <x:c r="C285" s="24" t="n">
        <x:f>IF(A285&lt;$B$5,1000,IF(A285&lt;=$D$5,$H$5+$G$5*B285+$G$5*SUMIFS('Dividend Yield'!$B$41:$B$42,'Dividend Yield'!$A$41:$A$42,"&gt;="&amp;$B$5,'Dividend Yield'!$A$41:$A$42,"&lt;="&amp;A285),IF(A285&lt;$B$6,$J$5,IF(A285&lt;=$D$6,$H$6+$G$6*B285+$G$6*SUMIFS('Dividend Yield'!$B$41:$B$42,'Dividend Yield'!$A$41:$A$42,"&gt;="&amp;$B$6,'Dividend Yield'!$A$41:$A$42,"&lt;="&amp;A285),IF(A285&lt;$B$7,$J$6,IF(A285&lt;=$D$7,$H$7+$G$7*B285+$G$7*SUMIFS('Dividend Yield'!$B$41:$B$42,'Dividend Yield'!$A$41:$A$42,"&gt;="&amp;$B$7,'Dividend Yield'!$A$41:$A$42,"&lt;="&amp;A285),IF(A285&lt;$B$8,$J$7,IF(A285&lt;=$D$8,$H$8+$G$8*B285+$G$8*SUMIFS('Dividend Yield'!$B$41:$B$42,'Dividend Yield'!$A$41:$A$42,"&gt;="&amp;$B$8,'Dividend Yield'!$A$41:$A$42,"&lt;="&amp;A285),IF(A285&lt;$B$9,$J$8,IF(A285&lt;=$D$9,$H$9+$G$9*B285+$G$9*SUMIFS('Dividend Yield'!$B$41:$B$42,'Dividend Yield'!$A$41:$A$42,"&gt;="&amp;$B$9,'Dividend Yield'!$A$41:$A$42,"&lt;="&amp;A285),IF(A285&lt;$B$10,$J$9,IF(A285&lt;=$D$10,$H$10+$G$10*B285+$G$10*SUMIFS('Dividend Yield'!$B$41:$B$42,'Dividend Yield'!$A$41:$A$42,"&gt;="&amp;$B$10,'Dividend Yield'!$A$41:$A$42,"&lt;="&amp;A285),IF(A285&lt;$B$11,$J$10,IF(A285&lt;=$D$11,$H$11+$G$11*B285+$G$11*SUMIFS('Dividend Yield'!$B$41:$B$42,'Dividend Yield'!$A$41:$A$42,"&gt;="&amp;$B$11,'Dividend Yield'!$A$41:$A$42,"&lt;="&amp;A285),$J$11))))))))))))))</x:f>
        <x:v>1945.6799999999998</x:v>
      </x:c>
      <x:c r="D285" s="24" t="n">
        <x:f>'Yearly Portfolio'!H263</x:f>
        <x:v>847.7199999999999</x:v>
      </x:c>
    </x:row>
    <x:row r="286">
      <x:c r="A286" s="21" t="n">
        <x:f>'Data Audit'!A233</x:f>
        <x:v>46160</x:v>
      </x:c>
      <x:c r="B286" s="22" t="n">
        <x:f>'Data Audit'!G233</x:f>
        <x:v>3.53</x:v>
      </x:c>
      <x:c r="C286" s="24" t="n">
        <x:f>IF(A286&lt;$B$5,1000,IF(A286&lt;=$D$5,$H$5+$G$5*B286+$G$5*SUMIFS('Dividend Yield'!$B$41:$B$42,'Dividend Yield'!$A$41:$A$42,"&gt;="&amp;$B$5,'Dividend Yield'!$A$41:$A$42,"&lt;="&amp;A286),IF(A286&lt;$B$6,$J$5,IF(A286&lt;=$D$6,$H$6+$G$6*B286+$G$6*SUMIFS('Dividend Yield'!$B$41:$B$42,'Dividend Yield'!$A$41:$A$42,"&gt;="&amp;$B$6,'Dividend Yield'!$A$41:$A$42,"&lt;="&amp;A286),IF(A286&lt;$B$7,$J$6,IF(A286&lt;=$D$7,$H$7+$G$7*B286+$G$7*SUMIFS('Dividend Yield'!$B$41:$B$42,'Dividend Yield'!$A$41:$A$42,"&gt;="&amp;$B$7,'Dividend Yield'!$A$41:$A$42,"&lt;="&amp;A286),IF(A286&lt;$B$8,$J$7,IF(A286&lt;=$D$8,$H$8+$G$8*B286+$G$8*SUMIFS('Dividend Yield'!$B$41:$B$42,'Dividend Yield'!$A$41:$A$42,"&gt;="&amp;$B$8,'Dividend Yield'!$A$41:$A$42,"&lt;="&amp;A286),IF(A286&lt;$B$9,$J$8,IF(A286&lt;=$D$9,$H$9+$G$9*B286+$G$9*SUMIFS('Dividend Yield'!$B$41:$B$42,'Dividend Yield'!$A$41:$A$42,"&gt;="&amp;$B$9,'Dividend Yield'!$A$41:$A$42,"&lt;="&amp;A286),IF(A286&lt;$B$10,$J$9,IF(A286&lt;=$D$10,$H$10+$G$10*B286+$G$10*SUMIFS('Dividend Yield'!$B$41:$B$42,'Dividend Yield'!$A$41:$A$42,"&gt;="&amp;$B$10,'Dividend Yield'!$A$41:$A$42,"&lt;="&amp;A286),IF(A286&lt;$B$11,$J$10,IF(A286&lt;=$D$11,$H$11+$G$11*B286+$G$11*SUMIFS('Dividend Yield'!$B$41:$B$42,'Dividend Yield'!$A$41:$A$42,"&gt;="&amp;$B$11,'Dividend Yield'!$A$41:$A$42,"&lt;="&amp;A286),$J$11))))))))))))))</x:f>
        <x:v>1951.1999999999998</x:v>
      </x:c>
      <x:c r="D286" s="24" t="n">
        <x:f>'Yearly Portfolio'!H264</x:f>
        <x:v>849.8799999999998</x:v>
      </x:c>
    </x:row>
    <x:row r="287">
      <x:c r="A287" s="21" t="n">
        <x:f>'Data Audit'!A234</x:f>
        <x:v>46161</x:v>
      </x:c>
      <x:c r="B287" s="22" t="n">
        <x:f>'Data Audit'!G234</x:f>
        <x:v>3.63</x:v>
      </x:c>
      <x:c r="C287" s="24" t="n">
        <x:f>IF(A287&lt;$B$5,1000,IF(A287&lt;=$D$5,$H$5+$G$5*B287+$G$5*SUMIFS('Dividend Yield'!$B$41:$B$42,'Dividend Yield'!$A$41:$A$42,"&gt;="&amp;$B$5,'Dividend Yield'!$A$41:$A$42,"&lt;="&amp;A287),IF(A287&lt;$B$6,$J$5,IF(A287&lt;=$D$6,$H$6+$G$6*B287+$G$6*SUMIFS('Dividend Yield'!$B$41:$B$42,'Dividend Yield'!$A$41:$A$42,"&gt;="&amp;$B$6,'Dividend Yield'!$A$41:$A$42,"&lt;="&amp;A287),IF(A287&lt;$B$7,$J$6,IF(A287&lt;=$D$7,$H$7+$G$7*B287+$G$7*SUMIFS('Dividend Yield'!$B$41:$B$42,'Dividend Yield'!$A$41:$A$42,"&gt;="&amp;$B$7,'Dividend Yield'!$A$41:$A$42,"&lt;="&amp;A287),IF(A287&lt;$B$8,$J$7,IF(A287&lt;=$D$8,$H$8+$G$8*B287+$G$8*SUMIFS('Dividend Yield'!$B$41:$B$42,'Dividend Yield'!$A$41:$A$42,"&gt;="&amp;$B$8,'Dividend Yield'!$A$41:$A$42,"&lt;="&amp;A287),IF(A287&lt;$B$9,$J$8,IF(A287&lt;=$D$9,$H$9+$G$9*B287+$G$9*SUMIFS('Dividend Yield'!$B$41:$B$42,'Dividend Yield'!$A$41:$A$42,"&gt;="&amp;$B$9,'Dividend Yield'!$A$41:$A$42,"&lt;="&amp;A287),IF(A287&lt;$B$10,$J$9,IF(A287&lt;=$D$10,$H$10+$G$10*B287+$G$10*SUMIFS('Dividend Yield'!$B$41:$B$42,'Dividend Yield'!$A$41:$A$42,"&gt;="&amp;$B$10,'Dividend Yield'!$A$41:$A$42,"&lt;="&amp;A287),IF(A287&lt;$B$11,$J$10,IF(A287&lt;=$D$11,$H$11+$G$11*B287+$G$11*SUMIFS('Dividend Yield'!$B$41:$B$42,'Dividend Yield'!$A$41:$A$42,"&gt;="&amp;$B$11,'Dividend Yield'!$A$41:$A$42,"&lt;="&amp;A287),$J$11))))))))))))))</x:f>
        <x:v>2006.3999999999999</x:v>
      </x:c>
      <x:c r="D287" s="24" t="n">
        <x:f>'Yearly Portfolio'!H265</x:f>
        <x:v>871.4799999999998</x:v>
      </x:c>
    </x:row>
    <x:row r="288">
      <x:c r="A288" s="21" t="n">
        <x:f>'Data Audit'!A235</x:f>
        <x:v>46162</x:v>
      </x:c>
      <x:c r="B288" s="22" t="n">
        <x:f>'Data Audit'!G235</x:f>
        <x:v>3.62</x:v>
      </x:c>
      <x:c r="C288" s="24" t="n">
        <x:f>IF(A288&lt;$B$5,1000,IF(A288&lt;=$D$5,$H$5+$G$5*B288+$G$5*SUMIFS('Dividend Yield'!$B$41:$B$42,'Dividend Yield'!$A$41:$A$42,"&gt;="&amp;$B$5,'Dividend Yield'!$A$41:$A$42,"&lt;="&amp;A288),IF(A288&lt;$B$6,$J$5,IF(A288&lt;=$D$6,$H$6+$G$6*B288+$G$6*SUMIFS('Dividend Yield'!$B$41:$B$42,'Dividend Yield'!$A$41:$A$42,"&gt;="&amp;$B$6,'Dividend Yield'!$A$41:$A$42,"&lt;="&amp;A288),IF(A288&lt;$B$7,$J$6,IF(A288&lt;=$D$7,$H$7+$G$7*B288+$G$7*SUMIFS('Dividend Yield'!$B$41:$B$42,'Dividend Yield'!$A$41:$A$42,"&gt;="&amp;$B$7,'Dividend Yield'!$A$41:$A$42,"&lt;="&amp;A288),IF(A288&lt;$B$8,$J$7,IF(A288&lt;=$D$8,$H$8+$G$8*B288+$G$8*SUMIFS('Dividend Yield'!$B$41:$B$42,'Dividend Yield'!$A$41:$A$42,"&gt;="&amp;$B$8,'Dividend Yield'!$A$41:$A$42,"&lt;="&amp;A288),IF(A288&lt;$B$9,$J$8,IF(A288&lt;=$D$9,$H$9+$G$9*B288+$G$9*SUMIFS('Dividend Yield'!$B$41:$B$42,'Dividend Yield'!$A$41:$A$42,"&gt;="&amp;$B$9,'Dividend Yield'!$A$41:$A$42,"&lt;="&amp;A288),IF(A288&lt;$B$10,$J$9,IF(A288&lt;=$D$10,$H$10+$G$10*B288+$G$10*SUMIFS('Dividend Yield'!$B$41:$B$42,'Dividend Yield'!$A$41:$A$42,"&gt;="&amp;$B$10,'Dividend Yield'!$A$41:$A$42,"&lt;="&amp;A288),IF(A288&lt;$B$11,$J$10,IF(A288&lt;=$D$11,$H$11+$G$11*B288+$G$11*SUMIFS('Dividend Yield'!$B$41:$B$42,'Dividend Yield'!$A$41:$A$42,"&gt;="&amp;$B$11,'Dividend Yield'!$A$41:$A$42,"&lt;="&amp;A288),$J$11))))))))))))))</x:f>
        <x:v>2000.8799999999999</x:v>
      </x:c>
      <x:c r="D288" s="24" t="n">
        <x:f>'Yearly Portfolio'!H266</x:f>
        <x:v>869.3199999999999</x:v>
      </x:c>
    </x:row>
    <x:row r="289">
      <x:c r="A289" s="21" t="n">
        <x:f>'Data Audit'!A236</x:f>
        <x:v>46163</x:v>
      </x:c>
      <x:c r="B289" s="22" t="n">
        <x:f>'Data Audit'!G236</x:f>
        <x:v>3.76</x:v>
      </x:c>
      <x:c r="C289" s="24" t="n">
        <x:f>IF(A289&lt;$B$5,1000,IF(A289&lt;=$D$5,$H$5+$G$5*B289+$G$5*SUMIFS('Dividend Yield'!$B$41:$B$42,'Dividend Yield'!$A$41:$A$42,"&gt;="&amp;$B$5,'Dividend Yield'!$A$41:$A$42,"&lt;="&amp;A289),IF(A289&lt;$B$6,$J$5,IF(A289&lt;=$D$6,$H$6+$G$6*B289+$G$6*SUMIFS('Dividend Yield'!$B$41:$B$42,'Dividend Yield'!$A$41:$A$42,"&gt;="&amp;$B$6,'Dividend Yield'!$A$41:$A$42,"&lt;="&amp;A289),IF(A289&lt;$B$7,$J$6,IF(A289&lt;=$D$7,$H$7+$G$7*B289+$G$7*SUMIFS('Dividend Yield'!$B$41:$B$42,'Dividend Yield'!$A$41:$A$42,"&gt;="&amp;$B$7,'Dividend Yield'!$A$41:$A$42,"&lt;="&amp;A289),IF(A289&lt;$B$8,$J$7,IF(A289&lt;=$D$8,$H$8+$G$8*B289+$G$8*SUMIFS('Dividend Yield'!$B$41:$B$42,'Dividend Yield'!$A$41:$A$42,"&gt;="&amp;$B$8,'Dividend Yield'!$A$41:$A$42,"&lt;="&amp;A289),IF(A289&lt;$B$9,$J$8,IF(A289&lt;=$D$9,$H$9+$G$9*B289+$G$9*SUMIFS('Dividend Yield'!$B$41:$B$42,'Dividend Yield'!$A$41:$A$42,"&gt;="&amp;$B$9,'Dividend Yield'!$A$41:$A$42,"&lt;="&amp;A289),IF(A289&lt;$B$10,$J$9,IF(A289&lt;=$D$10,$H$10+$G$10*B289+$G$10*SUMIFS('Dividend Yield'!$B$41:$B$42,'Dividend Yield'!$A$41:$A$42,"&gt;="&amp;$B$10,'Dividend Yield'!$A$41:$A$42,"&lt;="&amp;A289),IF(A289&lt;$B$11,$J$10,IF(A289&lt;=$D$11,$H$11+$G$11*B289+$G$11*SUMIFS('Dividend Yield'!$B$41:$B$42,'Dividend Yield'!$A$41:$A$42,"&gt;="&amp;$B$11,'Dividend Yield'!$A$41:$A$42,"&lt;="&amp;A289),$J$11))))))))))))))</x:f>
        <x:v>2078.16</x:v>
      </x:c>
      <x:c r="D289" s="24" t="n">
        <x:f>'Yearly Portfolio'!H267</x:f>
        <x:v>899.5599999999998</x:v>
      </x:c>
    </x:row>
    <x:row r="290">
      <x:c r="A290" s="21" t="n">
        <x:f>'Data Audit'!A237</x:f>
        <x:v>46164</x:v>
      </x:c>
      <x:c r="B290" s="22" t="n">
        <x:f>'Data Audit'!G237</x:f>
        <x:v>3.81</x:v>
      </x:c>
      <x:c r="C290" s="24" t="n">
        <x:f>IF(A290&lt;$B$5,1000,IF(A290&lt;=$D$5,$H$5+$G$5*B290+$G$5*SUMIFS('Dividend Yield'!$B$41:$B$42,'Dividend Yield'!$A$41:$A$42,"&gt;="&amp;$B$5,'Dividend Yield'!$A$41:$A$42,"&lt;="&amp;A290),IF(A290&lt;$B$6,$J$5,IF(A290&lt;=$D$6,$H$6+$G$6*B290+$G$6*SUMIFS('Dividend Yield'!$B$41:$B$42,'Dividend Yield'!$A$41:$A$42,"&gt;="&amp;$B$6,'Dividend Yield'!$A$41:$A$42,"&lt;="&amp;A290),IF(A290&lt;$B$7,$J$6,IF(A290&lt;=$D$7,$H$7+$G$7*B290+$G$7*SUMIFS('Dividend Yield'!$B$41:$B$42,'Dividend Yield'!$A$41:$A$42,"&gt;="&amp;$B$7,'Dividend Yield'!$A$41:$A$42,"&lt;="&amp;A290),IF(A290&lt;$B$8,$J$7,IF(A290&lt;=$D$8,$H$8+$G$8*B290+$G$8*SUMIFS('Dividend Yield'!$B$41:$B$42,'Dividend Yield'!$A$41:$A$42,"&gt;="&amp;$B$8,'Dividend Yield'!$A$41:$A$42,"&lt;="&amp;A290),IF(A290&lt;$B$9,$J$8,IF(A290&lt;=$D$9,$H$9+$G$9*B290+$G$9*SUMIFS('Dividend Yield'!$B$41:$B$42,'Dividend Yield'!$A$41:$A$42,"&gt;="&amp;$B$9,'Dividend Yield'!$A$41:$A$42,"&lt;="&amp;A290),IF(A290&lt;$B$10,$J$9,IF(A290&lt;=$D$10,$H$10+$G$10*B290+$G$10*SUMIFS('Dividend Yield'!$B$41:$B$42,'Dividend Yield'!$A$41:$A$42,"&gt;="&amp;$B$10,'Dividend Yield'!$A$41:$A$42,"&lt;="&amp;A290),IF(A290&lt;$B$11,$J$10,IF(A290&lt;=$D$11,$H$11+$G$11*B290+$G$11*SUMIFS('Dividend Yield'!$B$41:$B$42,'Dividend Yield'!$A$41:$A$42,"&gt;="&amp;$B$11,'Dividend Yield'!$A$41:$A$42,"&lt;="&amp;A290),$J$11))))))))))))))</x:f>
        <x:v>2105.7599999999998</x:v>
      </x:c>
      <x:c r="D290" s="24" t="n">
        <x:f>'Yearly Portfolio'!H268</x:f>
        <x:v>910.3599999999999</x:v>
      </x:c>
    </x:row>
    <x:row r="291">
      <x:c r="A291" s="21" t="n">
        <x:f>'Data Audit'!A238</x:f>
        <x:v>46167</x:v>
      </x:c>
      <x:c r="B291" s="22" t="n">
        <x:f>'Data Audit'!G238</x:f>
        <x:v>3.86</x:v>
      </x:c>
      <x:c r="C291" s="24" t="n">
        <x:f>IF(A291&lt;$B$5,1000,IF(A291&lt;=$D$5,$H$5+$G$5*B291+$G$5*SUMIFS('Dividend Yield'!$B$41:$B$42,'Dividend Yield'!$A$41:$A$42,"&gt;="&amp;$B$5,'Dividend Yield'!$A$41:$A$42,"&lt;="&amp;A291),IF(A291&lt;$B$6,$J$5,IF(A291&lt;=$D$6,$H$6+$G$6*B291+$G$6*SUMIFS('Dividend Yield'!$B$41:$B$42,'Dividend Yield'!$A$41:$A$42,"&gt;="&amp;$B$6,'Dividend Yield'!$A$41:$A$42,"&lt;="&amp;A291),IF(A291&lt;$B$7,$J$6,IF(A291&lt;=$D$7,$H$7+$G$7*B291+$G$7*SUMIFS('Dividend Yield'!$B$41:$B$42,'Dividend Yield'!$A$41:$A$42,"&gt;="&amp;$B$7,'Dividend Yield'!$A$41:$A$42,"&lt;="&amp;A291),IF(A291&lt;$B$8,$J$7,IF(A291&lt;=$D$8,$H$8+$G$8*B291+$G$8*SUMIFS('Dividend Yield'!$B$41:$B$42,'Dividend Yield'!$A$41:$A$42,"&gt;="&amp;$B$8,'Dividend Yield'!$A$41:$A$42,"&lt;="&amp;A291),IF(A291&lt;$B$9,$J$8,IF(A291&lt;=$D$9,$H$9+$G$9*B291+$G$9*SUMIFS('Dividend Yield'!$B$41:$B$42,'Dividend Yield'!$A$41:$A$42,"&gt;="&amp;$B$9,'Dividend Yield'!$A$41:$A$42,"&lt;="&amp;A291),IF(A291&lt;$B$10,$J$9,IF(A291&lt;=$D$10,$H$10+$G$10*B291+$G$10*SUMIFS('Dividend Yield'!$B$41:$B$42,'Dividend Yield'!$A$41:$A$42,"&gt;="&amp;$B$10,'Dividend Yield'!$A$41:$A$42,"&lt;="&amp;A291),IF(A291&lt;$B$11,$J$10,IF(A291&lt;=$D$11,$H$11+$G$11*B291+$G$11*SUMIFS('Dividend Yield'!$B$41:$B$42,'Dividend Yield'!$A$41:$A$42,"&gt;="&amp;$B$11,'Dividend Yield'!$A$41:$A$42,"&lt;="&amp;A291),$J$11))))))))))))))</x:f>
        <x:v>2133.3599999999997</x:v>
      </x:c>
      <x:c r="D291" s="24" t="n">
        <x:f>'Yearly Portfolio'!H269</x:f>
        <x:v>921.1599999999999</x:v>
      </x:c>
    </x:row>
    <x:row r="292">
      <x:c r="A292" s="21" t="n">
        <x:f>'Data Audit'!A239</x:f>
        <x:v>46168</x:v>
      </x:c>
      <x:c r="B292" s="22" t="n">
        <x:f>'Data Audit'!G239</x:f>
        <x:v>3.81</x:v>
      </x:c>
      <x:c r="C292" s="24" t="n">
        <x:f>IF(A292&lt;$B$5,1000,IF(A292&lt;=$D$5,$H$5+$G$5*B292+$G$5*SUMIFS('Dividend Yield'!$B$41:$B$42,'Dividend Yield'!$A$41:$A$42,"&gt;="&amp;$B$5,'Dividend Yield'!$A$41:$A$42,"&lt;="&amp;A292),IF(A292&lt;$B$6,$J$5,IF(A292&lt;=$D$6,$H$6+$G$6*B292+$G$6*SUMIFS('Dividend Yield'!$B$41:$B$42,'Dividend Yield'!$A$41:$A$42,"&gt;="&amp;$B$6,'Dividend Yield'!$A$41:$A$42,"&lt;="&amp;A292),IF(A292&lt;$B$7,$J$6,IF(A292&lt;=$D$7,$H$7+$G$7*B292+$G$7*SUMIFS('Dividend Yield'!$B$41:$B$42,'Dividend Yield'!$A$41:$A$42,"&gt;="&amp;$B$7,'Dividend Yield'!$A$41:$A$42,"&lt;="&amp;A292),IF(A292&lt;$B$8,$J$7,IF(A292&lt;=$D$8,$H$8+$G$8*B292+$G$8*SUMIFS('Dividend Yield'!$B$41:$B$42,'Dividend Yield'!$A$41:$A$42,"&gt;="&amp;$B$8,'Dividend Yield'!$A$41:$A$42,"&lt;="&amp;A292),IF(A292&lt;$B$9,$J$8,IF(A292&lt;=$D$9,$H$9+$G$9*B292+$G$9*SUMIFS('Dividend Yield'!$B$41:$B$42,'Dividend Yield'!$A$41:$A$42,"&gt;="&amp;$B$9,'Dividend Yield'!$A$41:$A$42,"&lt;="&amp;A292),IF(A292&lt;$B$10,$J$9,IF(A292&lt;=$D$10,$H$10+$G$10*B292+$G$10*SUMIFS('Dividend Yield'!$B$41:$B$42,'Dividend Yield'!$A$41:$A$42,"&gt;="&amp;$B$10,'Dividend Yield'!$A$41:$A$42,"&lt;="&amp;A292),IF(A292&lt;$B$11,$J$10,IF(A292&lt;=$D$11,$H$11+$G$11*B292+$G$11*SUMIFS('Dividend Yield'!$B$41:$B$42,'Dividend Yield'!$A$41:$A$42,"&gt;="&amp;$B$11,'Dividend Yield'!$A$41:$A$42,"&lt;="&amp;A292),$J$11))))))))))))))</x:f>
        <x:v>2133.3599999999997</x:v>
      </x:c>
      <x:c r="D292" s="24" t="n">
        <x:f>'Yearly Portfolio'!H270</x:f>
        <x:v>910.3599999999999</x:v>
      </x:c>
    </x:row>
    <x:row r="293">
      <x:c r="A293" s="21" t="n">
        <x:f>'Data Audit'!A240</x:f>
        <x:v>46169</x:v>
      </x:c>
      <x:c r="B293" s="22" t="n">
        <x:f>'Data Audit'!G240</x:f>
        <x:v>3.86</x:v>
      </x:c>
      <x:c r="C293" s="24" t="n">
        <x:f>IF(A293&lt;$B$5,1000,IF(A293&lt;=$D$5,$H$5+$G$5*B293+$G$5*SUMIFS('Dividend Yield'!$B$41:$B$42,'Dividend Yield'!$A$41:$A$42,"&gt;="&amp;$B$5,'Dividend Yield'!$A$41:$A$42,"&lt;="&amp;A293),IF(A293&lt;$B$6,$J$5,IF(A293&lt;=$D$6,$H$6+$G$6*B293+$G$6*SUMIFS('Dividend Yield'!$B$41:$B$42,'Dividend Yield'!$A$41:$A$42,"&gt;="&amp;$B$6,'Dividend Yield'!$A$41:$A$42,"&lt;="&amp;A293),IF(A293&lt;$B$7,$J$6,IF(A293&lt;=$D$7,$H$7+$G$7*B293+$G$7*SUMIFS('Dividend Yield'!$B$41:$B$42,'Dividend Yield'!$A$41:$A$42,"&gt;="&amp;$B$7,'Dividend Yield'!$A$41:$A$42,"&lt;="&amp;A293),IF(A293&lt;$B$8,$J$7,IF(A293&lt;=$D$8,$H$8+$G$8*B293+$G$8*SUMIFS('Dividend Yield'!$B$41:$B$42,'Dividend Yield'!$A$41:$A$42,"&gt;="&amp;$B$8,'Dividend Yield'!$A$41:$A$42,"&lt;="&amp;A293),IF(A293&lt;$B$9,$J$8,IF(A293&lt;=$D$9,$H$9+$G$9*B293+$G$9*SUMIFS('Dividend Yield'!$B$41:$B$42,'Dividend Yield'!$A$41:$A$42,"&gt;="&amp;$B$9,'Dividend Yield'!$A$41:$A$42,"&lt;="&amp;A293),IF(A293&lt;$B$10,$J$9,IF(A293&lt;=$D$10,$H$10+$G$10*B293+$G$10*SUMIFS('Dividend Yield'!$B$41:$B$42,'Dividend Yield'!$A$41:$A$42,"&gt;="&amp;$B$10,'Dividend Yield'!$A$41:$A$42,"&lt;="&amp;A293),IF(A293&lt;$B$11,$J$10,IF(A293&lt;=$D$11,$H$11+$G$11*B293+$G$11*SUMIFS('Dividend Yield'!$B$41:$B$42,'Dividend Yield'!$A$41:$A$42,"&gt;="&amp;$B$11,'Dividend Yield'!$A$41:$A$42,"&lt;="&amp;A293),$J$11))))))))))))))</x:f>
        <x:v>2133.3599999999997</x:v>
      </x:c>
      <x:c r="D293" s="24" t="n">
        <x:f>'Yearly Portfolio'!H271</x:f>
        <x:v>921.1599999999999</x:v>
      </x:c>
    </x:row>
    <x:row r="294">
      <x:c r="A294" s="21" t="n">
        <x:f>'Data Audit'!A241</x:f>
        <x:v>46170</x:v>
      </x:c>
      <x:c r="B294" s="22" t="n">
        <x:f>'Data Audit'!G241</x:f>
        <x:v>3.81</x:v>
      </x:c>
      <x:c r="C294" s="24" t="n">
        <x:f>IF(A294&lt;$B$5,1000,IF(A294&lt;=$D$5,$H$5+$G$5*B294+$G$5*SUMIFS('Dividend Yield'!$B$41:$B$42,'Dividend Yield'!$A$41:$A$42,"&gt;="&amp;$B$5,'Dividend Yield'!$A$41:$A$42,"&lt;="&amp;A294),IF(A294&lt;$B$6,$J$5,IF(A294&lt;=$D$6,$H$6+$G$6*B294+$G$6*SUMIFS('Dividend Yield'!$B$41:$B$42,'Dividend Yield'!$A$41:$A$42,"&gt;="&amp;$B$6,'Dividend Yield'!$A$41:$A$42,"&lt;="&amp;A294),IF(A294&lt;$B$7,$J$6,IF(A294&lt;=$D$7,$H$7+$G$7*B294+$G$7*SUMIFS('Dividend Yield'!$B$41:$B$42,'Dividend Yield'!$A$41:$A$42,"&gt;="&amp;$B$7,'Dividend Yield'!$A$41:$A$42,"&lt;="&amp;A294),IF(A294&lt;$B$8,$J$7,IF(A294&lt;=$D$8,$H$8+$G$8*B294+$G$8*SUMIFS('Dividend Yield'!$B$41:$B$42,'Dividend Yield'!$A$41:$A$42,"&gt;="&amp;$B$8,'Dividend Yield'!$A$41:$A$42,"&lt;="&amp;A294),IF(A294&lt;$B$9,$J$8,IF(A294&lt;=$D$9,$H$9+$G$9*B294+$G$9*SUMIFS('Dividend Yield'!$B$41:$B$42,'Dividend Yield'!$A$41:$A$42,"&gt;="&amp;$B$9,'Dividend Yield'!$A$41:$A$42,"&lt;="&amp;A294),IF(A294&lt;$B$10,$J$9,IF(A294&lt;=$D$10,$H$10+$G$10*B294+$G$10*SUMIFS('Dividend Yield'!$B$41:$B$42,'Dividend Yield'!$A$41:$A$42,"&gt;="&amp;$B$10,'Dividend Yield'!$A$41:$A$42,"&lt;="&amp;A294),IF(A294&lt;$B$11,$J$10,IF(A294&lt;=$D$11,$H$11+$G$11*B294+$G$11*SUMIFS('Dividend Yield'!$B$41:$B$42,'Dividend Yield'!$A$41:$A$42,"&gt;="&amp;$B$11,'Dividend Yield'!$A$41:$A$42,"&lt;="&amp;A294),$J$11))))))))))))))</x:f>
        <x:v>2133.3599999999997</x:v>
      </x:c>
      <x:c r="D294" s="24" t="n">
        <x:f>'Yearly Portfolio'!H272</x:f>
        <x:v>910.3599999999999</x:v>
      </x:c>
    </x:row>
    <x:row r="295">
      <x:c r="A295" s="21" t="n">
        <x:f>'Data Audit'!A242</x:f>
        <x:v>46171</x:v>
      </x:c>
      <x:c r="B295" s="22" t="n">
        <x:f>'Data Audit'!G242</x:f>
        <x:v>3.78</x:v>
      </x:c>
      <x:c r="C295" s="24" t="n">
        <x:f>IF(A295&lt;$B$5,1000,IF(A295&lt;=$D$5,$H$5+$G$5*B295+$G$5*SUMIFS('Dividend Yield'!$B$41:$B$42,'Dividend Yield'!$A$41:$A$42,"&gt;="&amp;$B$5,'Dividend Yield'!$A$41:$A$42,"&lt;="&amp;A295),IF(A295&lt;$B$6,$J$5,IF(A295&lt;=$D$6,$H$6+$G$6*B295+$G$6*SUMIFS('Dividend Yield'!$B$41:$B$42,'Dividend Yield'!$A$41:$A$42,"&gt;="&amp;$B$6,'Dividend Yield'!$A$41:$A$42,"&lt;="&amp;A295),IF(A295&lt;$B$7,$J$6,IF(A295&lt;=$D$7,$H$7+$G$7*B295+$G$7*SUMIFS('Dividend Yield'!$B$41:$B$42,'Dividend Yield'!$A$41:$A$42,"&gt;="&amp;$B$7,'Dividend Yield'!$A$41:$A$42,"&lt;="&amp;A295),IF(A295&lt;$B$8,$J$7,IF(A295&lt;=$D$8,$H$8+$G$8*B295+$G$8*SUMIFS('Dividend Yield'!$B$41:$B$42,'Dividend Yield'!$A$41:$A$42,"&gt;="&amp;$B$8,'Dividend Yield'!$A$41:$A$42,"&lt;="&amp;A295),IF(A295&lt;$B$9,$J$8,IF(A295&lt;=$D$9,$H$9+$G$9*B295+$G$9*SUMIFS('Dividend Yield'!$B$41:$B$42,'Dividend Yield'!$A$41:$A$42,"&gt;="&amp;$B$9,'Dividend Yield'!$A$41:$A$42,"&lt;="&amp;A295),IF(A295&lt;$B$10,$J$9,IF(A295&lt;=$D$10,$H$10+$G$10*B295+$G$10*SUMIFS('Dividend Yield'!$B$41:$B$42,'Dividend Yield'!$A$41:$A$42,"&gt;="&amp;$B$10,'Dividend Yield'!$A$41:$A$42,"&lt;="&amp;A295),IF(A295&lt;$B$11,$J$10,IF(A295&lt;=$D$11,$H$11+$G$11*B295+$G$11*SUMIFS('Dividend Yield'!$B$41:$B$42,'Dividend Yield'!$A$41:$A$42,"&gt;="&amp;$B$11,'Dividend Yield'!$A$41:$A$42,"&lt;="&amp;A295),$J$11))))))))))))))</x:f>
        <x:v>2133.3599999999997</x:v>
      </x:c>
      <x:c r="D295" s="24" t="n">
        <x:f>'Yearly Portfolio'!H273</x:f>
        <x:v>903.8799999999998</x:v>
      </x:c>
    </x:row>
    <x:row r="296">
      <x:c r="A296" s="21" t="n">
        <x:f>'Data Audit'!A243</x:f>
        <x:v>46174</x:v>
      </x:c>
      <x:c r="B296" s="22" t="n">
        <x:f>'Data Audit'!G243</x:f>
        <x:v>3.85</x:v>
      </x:c>
      <x:c r="C296" s="24" t="n">
        <x:f>IF(A296&lt;$B$5,1000,IF(A296&lt;=$D$5,$H$5+$G$5*B296+$G$5*SUMIFS('Dividend Yield'!$B$41:$B$42,'Dividend Yield'!$A$41:$A$42,"&gt;="&amp;$B$5,'Dividend Yield'!$A$41:$A$42,"&lt;="&amp;A296),IF(A296&lt;$B$6,$J$5,IF(A296&lt;=$D$6,$H$6+$G$6*B296+$G$6*SUMIFS('Dividend Yield'!$B$41:$B$42,'Dividend Yield'!$A$41:$A$42,"&gt;="&amp;$B$6,'Dividend Yield'!$A$41:$A$42,"&lt;="&amp;A296),IF(A296&lt;$B$7,$J$6,IF(A296&lt;=$D$7,$H$7+$G$7*B296+$G$7*SUMIFS('Dividend Yield'!$B$41:$B$42,'Dividend Yield'!$A$41:$A$42,"&gt;="&amp;$B$7,'Dividend Yield'!$A$41:$A$42,"&lt;="&amp;A296),IF(A296&lt;$B$8,$J$7,IF(A296&lt;=$D$8,$H$8+$G$8*B296+$G$8*SUMIFS('Dividend Yield'!$B$41:$B$42,'Dividend Yield'!$A$41:$A$42,"&gt;="&amp;$B$8,'Dividend Yield'!$A$41:$A$42,"&lt;="&amp;A296),IF(A296&lt;$B$9,$J$8,IF(A296&lt;=$D$9,$H$9+$G$9*B296+$G$9*SUMIFS('Dividend Yield'!$B$41:$B$42,'Dividend Yield'!$A$41:$A$42,"&gt;="&amp;$B$9,'Dividend Yield'!$A$41:$A$42,"&lt;="&amp;A296),IF(A296&lt;$B$10,$J$9,IF(A296&lt;=$D$10,$H$10+$G$10*B296+$G$10*SUMIFS('Dividend Yield'!$B$41:$B$42,'Dividend Yield'!$A$41:$A$42,"&gt;="&amp;$B$10,'Dividend Yield'!$A$41:$A$42,"&lt;="&amp;A296),IF(A296&lt;$B$11,$J$10,IF(A296&lt;=$D$11,$H$11+$G$11*B296+$G$11*SUMIFS('Dividend Yield'!$B$41:$B$42,'Dividend Yield'!$A$41:$A$42,"&gt;="&amp;$B$11,'Dividend Yield'!$A$41:$A$42,"&lt;="&amp;A296),$J$11))))))))))))))</x:f>
        <x:v>2172.8399999999997</x:v>
      </x:c>
      <x:c r="D296" s="24" t="n">
        <x:f>'Yearly Portfolio'!H274</x:f>
        <x:v>918.9999999999999</x:v>
      </x:c>
    </x:row>
    <x:row r="297">
      <x:c r="A297" s="21" t="n">
        <x:f>'Data Audit'!A244</x:f>
        <x:v>46175</x:v>
      </x:c>
      <x:c r="B297" s="22" t="n">
        <x:f>'Data Audit'!G244</x:f>
        <x:v>3.88</x:v>
      </x:c>
      <x:c r="C297" s="24" t="n">
        <x:f>IF(A297&lt;$B$5,1000,IF(A297&lt;=$D$5,$H$5+$G$5*B297+$G$5*SUMIFS('Dividend Yield'!$B$41:$B$42,'Dividend Yield'!$A$41:$A$42,"&gt;="&amp;$B$5,'Dividend Yield'!$A$41:$A$42,"&lt;="&amp;A297),IF(A297&lt;$B$6,$J$5,IF(A297&lt;=$D$6,$H$6+$G$6*B297+$G$6*SUMIFS('Dividend Yield'!$B$41:$B$42,'Dividend Yield'!$A$41:$A$42,"&gt;="&amp;$B$6,'Dividend Yield'!$A$41:$A$42,"&lt;="&amp;A297),IF(A297&lt;$B$7,$J$6,IF(A297&lt;=$D$7,$H$7+$G$7*B297+$G$7*SUMIFS('Dividend Yield'!$B$41:$B$42,'Dividend Yield'!$A$41:$A$42,"&gt;="&amp;$B$7,'Dividend Yield'!$A$41:$A$42,"&lt;="&amp;A297),IF(A297&lt;$B$8,$J$7,IF(A297&lt;=$D$8,$H$8+$G$8*B297+$G$8*SUMIFS('Dividend Yield'!$B$41:$B$42,'Dividend Yield'!$A$41:$A$42,"&gt;="&amp;$B$8,'Dividend Yield'!$A$41:$A$42,"&lt;="&amp;A297),IF(A297&lt;$B$9,$J$8,IF(A297&lt;=$D$9,$H$9+$G$9*B297+$G$9*SUMIFS('Dividend Yield'!$B$41:$B$42,'Dividend Yield'!$A$41:$A$42,"&gt;="&amp;$B$9,'Dividend Yield'!$A$41:$A$42,"&lt;="&amp;A297),IF(A297&lt;$B$10,$J$9,IF(A297&lt;=$D$10,$H$10+$G$10*B297+$G$10*SUMIFS('Dividend Yield'!$B$41:$B$42,'Dividend Yield'!$A$41:$A$42,"&gt;="&amp;$B$10,'Dividend Yield'!$A$41:$A$42,"&lt;="&amp;A297),IF(A297&lt;$B$11,$J$10,IF(A297&lt;=$D$11,$H$11+$G$11*B297+$G$11*SUMIFS('Dividend Yield'!$B$41:$B$42,'Dividend Yield'!$A$41:$A$42,"&gt;="&amp;$B$11,'Dividend Yield'!$A$41:$A$42,"&lt;="&amp;A297),$J$11))))))))))))))</x:f>
        <x:v>2189.7599999999998</x:v>
      </x:c>
      <x:c r="D297" s="24" t="n">
        <x:f>'Yearly Portfolio'!H275</x:f>
        <x:v>925.4799999999998</x:v>
      </x:c>
    </x:row>
    <x:row r="298">
      <x:c r="A298" s="21" t="n">
        <x:f>'Data Audit'!A245</x:f>
        <x:v>46176</x:v>
      </x:c>
      <x:c r="B298" s="22" t="n">
        <x:f>'Data Audit'!G245</x:f>
        <x:v>3.89</x:v>
      </x:c>
      <x:c r="C298" s="24" t="n">
        <x:f>IF(A298&lt;$B$5,1000,IF(A298&lt;=$D$5,$H$5+$G$5*B298+$G$5*SUMIFS('Dividend Yield'!$B$41:$B$42,'Dividend Yield'!$A$41:$A$42,"&gt;="&amp;$B$5,'Dividend Yield'!$A$41:$A$42,"&lt;="&amp;A298),IF(A298&lt;$B$6,$J$5,IF(A298&lt;=$D$6,$H$6+$G$6*B298+$G$6*SUMIFS('Dividend Yield'!$B$41:$B$42,'Dividend Yield'!$A$41:$A$42,"&gt;="&amp;$B$6,'Dividend Yield'!$A$41:$A$42,"&lt;="&amp;A298),IF(A298&lt;$B$7,$J$6,IF(A298&lt;=$D$7,$H$7+$G$7*B298+$G$7*SUMIFS('Dividend Yield'!$B$41:$B$42,'Dividend Yield'!$A$41:$A$42,"&gt;="&amp;$B$7,'Dividend Yield'!$A$41:$A$42,"&lt;="&amp;A298),IF(A298&lt;$B$8,$J$7,IF(A298&lt;=$D$8,$H$8+$G$8*B298+$G$8*SUMIFS('Dividend Yield'!$B$41:$B$42,'Dividend Yield'!$A$41:$A$42,"&gt;="&amp;$B$8,'Dividend Yield'!$A$41:$A$42,"&lt;="&amp;A298),IF(A298&lt;$B$9,$J$8,IF(A298&lt;=$D$9,$H$9+$G$9*B298+$G$9*SUMIFS('Dividend Yield'!$B$41:$B$42,'Dividend Yield'!$A$41:$A$42,"&gt;="&amp;$B$9,'Dividend Yield'!$A$41:$A$42,"&lt;="&amp;A298),IF(A298&lt;$B$10,$J$9,IF(A298&lt;=$D$10,$H$10+$G$10*B298+$G$10*SUMIFS('Dividend Yield'!$B$41:$B$42,'Dividend Yield'!$A$41:$A$42,"&gt;="&amp;$B$10,'Dividend Yield'!$A$41:$A$42,"&lt;="&amp;A298),IF(A298&lt;$B$11,$J$10,IF(A298&lt;=$D$11,$H$11+$G$11*B298+$G$11*SUMIFS('Dividend Yield'!$B$41:$B$42,'Dividend Yield'!$A$41:$A$42,"&gt;="&amp;$B$11,'Dividend Yield'!$A$41:$A$42,"&lt;="&amp;A298),$J$11))))))))))))))</x:f>
        <x:v>2195.3999999999996</x:v>
      </x:c>
      <x:c r="D298" s="24" t="n">
        <x:f>'Yearly Portfolio'!H276</x:f>
        <x:v>927.6399999999999</x:v>
      </x:c>
    </x:row>
    <x:row r="299">
      <x:c r="A299" s="21" t="n">
        <x:f>'Data Audit'!A246</x:f>
        <x:v>46177</x:v>
      </x:c>
      <x:c r="B299" s="22" t="n">
        <x:f>'Data Audit'!G246</x:f>
        <x:v>3.96</x:v>
      </x:c>
      <x:c r="C299" s="24" t="n">
        <x:f>IF(A299&lt;$B$5,1000,IF(A299&lt;=$D$5,$H$5+$G$5*B299+$G$5*SUMIFS('Dividend Yield'!$B$41:$B$42,'Dividend Yield'!$A$41:$A$42,"&gt;="&amp;$B$5,'Dividend Yield'!$A$41:$A$42,"&lt;="&amp;A299),IF(A299&lt;$B$6,$J$5,IF(A299&lt;=$D$6,$H$6+$G$6*B299+$G$6*SUMIFS('Dividend Yield'!$B$41:$B$42,'Dividend Yield'!$A$41:$A$42,"&gt;="&amp;$B$6,'Dividend Yield'!$A$41:$A$42,"&lt;="&amp;A299),IF(A299&lt;$B$7,$J$6,IF(A299&lt;=$D$7,$H$7+$G$7*B299+$G$7*SUMIFS('Dividend Yield'!$B$41:$B$42,'Dividend Yield'!$A$41:$A$42,"&gt;="&amp;$B$7,'Dividend Yield'!$A$41:$A$42,"&lt;="&amp;A299),IF(A299&lt;$B$8,$J$7,IF(A299&lt;=$D$8,$H$8+$G$8*B299+$G$8*SUMIFS('Dividend Yield'!$B$41:$B$42,'Dividend Yield'!$A$41:$A$42,"&gt;="&amp;$B$8,'Dividend Yield'!$A$41:$A$42,"&lt;="&amp;A299),IF(A299&lt;$B$9,$J$8,IF(A299&lt;=$D$9,$H$9+$G$9*B299+$G$9*SUMIFS('Dividend Yield'!$B$41:$B$42,'Dividend Yield'!$A$41:$A$42,"&gt;="&amp;$B$9,'Dividend Yield'!$A$41:$A$42,"&lt;="&amp;A299),IF(A299&lt;$B$10,$J$9,IF(A299&lt;=$D$10,$H$10+$G$10*B299+$G$10*SUMIFS('Dividend Yield'!$B$41:$B$42,'Dividend Yield'!$A$41:$A$42,"&gt;="&amp;$B$10,'Dividend Yield'!$A$41:$A$42,"&lt;="&amp;A299),IF(A299&lt;$B$11,$J$10,IF(A299&lt;=$D$11,$H$11+$G$11*B299+$G$11*SUMIFS('Dividend Yield'!$B$41:$B$42,'Dividend Yield'!$A$41:$A$42,"&gt;="&amp;$B$11,'Dividend Yield'!$A$41:$A$42,"&lt;="&amp;A299),$J$11))))))))))))))</x:f>
        <x:v>2234.8799999999997</x:v>
      </x:c>
      <x:c r="D299" s="24" t="n">
        <x:f>'Yearly Portfolio'!H277</x:f>
        <x:v>942.7599999999999</x:v>
      </x:c>
    </x:row>
    <x:row r="300">
      <x:c r="A300" s="21" t="n">
        <x:f>'Data Audit'!A247</x:f>
        <x:v>46178</x:v>
      </x:c>
      <x:c r="B300" s="22" t="n">
        <x:f>'Data Audit'!G247</x:f>
        <x:v>4.04</x:v>
      </x:c>
      <x:c r="C300" s="24" t="n">
        <x:f>IF(A300&lt;$B$5,1000,IF(A300&lt;=$D$5,$H$5+$G$5*B300+$G$5*SUMIFS('Dividend Yield'!$B$41:$B$42,'Dividend Yield'!$A$41:$A$42,"&gt;="&amp;$B$5,'Dividend Yield'!$A$41:$A$42,"&lt;="&amp;A300),IF(A300&lt;$B$6,$J$5,IF(A300&lt;=$D$6,$H$6+$G$6*B300+$G$6*SUMIFS('Dividend Yield'!$B$41:$B$42,'Dividend Yield'!$A$41:$A$42,"&gt;="&amp;$B$6,'Dividend Yield'!$A$41:$A$42,"&lt;="&amp;A300),IF(A300&lt;$B$7,$J$6,IF(A300&lt;=$D$7,$H$7+$G$7*B300+$G$7*SUMIFS('Dividend Yield'!$B$41:$B$42,'Dividend Yield'!$A$41:$A$42,"&gt;="&amp;$B$7,'Dividend Yield'!$A$41:$A$42,"&lt;="&amp;A300),IF(A300&lt;$B$8,$J$7,IF(A300&lt;=$D$8,$H$8+$G$8*B300+$G$8*SUMIFS('Dividend Yield'!$B$41:$B$42,'Dividend Yield'!$A$41:$A$42,"&gt;="&amp;$B$8,'Dividend Yield'!$A$41:$A$42,"&lt;="&amp;A300),IF(A300&lt;$B$9,$J$8,IF(A300&lt;=$D$9,$H$9+$G$9*B300+$G$9*SUMIFS('Dividend Yield'!$B$41:$B$42,'Dividend Yield'!$A$41:$A$42,"&gt;="&amp;$B$9,'Dividend Yield'!$A$41:$A$42,"&lt;="&amp;A300),IF(A300&lt;$B$10,$J$9,IF(A300&lt;=$D$10,$H$10+$G$10*B300+$G$10*SUMIFS('Dividend Yield'!$B$41:$B$42,'Dividend Yield'!$A$41:$A$42,"&gt;="&amp;$B$10,'Dividend Yield'!$A$41:$A$42,"&lt;="&amp;A300),IF(A300&lt;$B$11,$J$10,IF(A300&lt;=$D$11,$H$11+$G$11*B300+$G$11*SUMIFS('Dividend Yield'!$B$41:$B$42,'Dividend Yield'!$A$41:$A$42,"&gt;="&amp;$B$11,'Dividend Yield'!$A$41:$A$42,"&lt;="&amp;A300),$J$11))))))))))))))</x:f>
        <x:v>2279.9999999999995</x:v>
      </x:c>
      <x:c r="D300" s="24" t="n">
        <x:f>'Yearly Portfolio'!H278</x:f>
        <x:v>960.0399999999998</x:v>
      </x:c>
    </x:row>
    <x:row r="301">
      <x:c r="A301" s="21" t="n">
        <x:f>'Data Audit'!A248</x:f>
        <x:v>46182</x:v>
      </x:c>
      <x:c r="B301" s="22" t="n">
        <x:f>'Data Audit'!G248</x:f>
        <x:v>4.02</x:v>
      </x:c>
      <x:c r="C301" s="24" t="n">
        <x:f>IF(A301&lt;$B$5,1000,IF(A301&lt;=$D$5,$H$5+$G$5*B301+$G$5*SUMIFS('Dividend Yield'!$B$41:$B$42,'Dividend Yield'!$A$41:$A$42,"&gt;="&amp;$B$5,'Dividend Yield'!$A$41:$A$42,"&lt;="&amp;A301),IF(A301&lt;$B$6,$J$5,IF(A301&lt;=$D$6,$H$6+$G$6*B301+$G$6*SUMIFS('Dividend Yield'!$B$41:$B$42,'Dividend Yield'!$A$41:$A$42,"&gt;="&amp;$B$6,'Dividend Yield'!$A$41:$A$42,"&lt;="&amp;A301),IF(A301&lt;$B$7,$J$6,IF(A301&lt;=$D$7,$H$7+$G$7*B301+$G$7*SUMIFS('Dividend Yield'!$B$41:$B$42,'Dividend Yield'!$A$41:$A$42,"&gt;="&amp;$B$7,'Dividend Yield'!$A$41:$A$42,"&lt;="&amp;A301),IF(A301&lt;$B$8,$J$7,IF(A301&lt;=$D$8,$H$8+$G$8*B301+$G$8*SUMIFS('Dividend Yield'!$B$41:$B$42,'Dividend Yield'!$A$41:$A$42,"&gt;="&amp;$B$8,'Dividend Yield'!$A$41:$A$42,"&lt;="&amp;A301),IF(A301&lt;$B$9,$J$8,IF(A301&lt;=$D$9,$H$9+$G$9*B301+$G$9*SUMIFS('Dividend Yield'!$B$41:$B$42,'Dividend Yield'!$A$41:$A$42,"&gt;="&amp;$B$9,'Dividend Yield'!$A$41:$A$42,"&lt;="&amp;A301),IF(A301&lt;$B$10,$J$9,IF(A301&lt;=$D$10,$H$10+$G$10*B301+$G$10*SUMIFS('Dividend Yield'!$B$41:$B$42,'Dividend Yield'!$A$41:$A$42,"&gt;="&amp;$B$10,'Dividend Yield'!$A$41:$A$42,"&lt;="&amp;A301),IF(A301&lt;$B$11,$J$10,IF(A301&lt;=$D$11,$H$11+$G$11*B301+$G$11*SUMIFS('Dividend Yield'!$B$41:$B$42,'Dividend Yield'!$A$41:$A$42,"&gt;="&amp;$B$11,'Dividend Yield'!$A$41:$A$42,"&lt;="&amp;A301),$J$11))))))))))))))</x:f>
        <x:v>2268.7199999999993</x:v>
      </x:c>
      <x:c r="D301" s="24" t="n">
        <x:f>'Yearly Portfolio'!H279</x:f>
        <x:v>955.7199999999998</x:v>
      </x:c>
    </x:row>
    <x:row r="302">
      <x:c r="A302" s="21" t="n">
        <x:f>'Data Audit'!A249</x:f>
        <x:v>46183</x:v>
      </x:c>
      <x:c r="B302" s="22" t="n">
        <x:f>'Data Audit'!G249</x:f>
        <x:v>4.17</x:v>
      </x:c>
      <x:c r="C302" s="24" t="n">
        <x:f>IF(A302&lt;$B$5,1000,IF(A302&lt;=$D$5,$H$5+$G$5*B302+$G$5*SUMIFS('Dividend Yield'!$B$41:$B$42,'Dividend Yield'!$A$41:$A$42,"&gt;="&amp;$B$5,'Dividend Yield'!$A$41:$A$42,"&lt;="&amp;A302),IF(A302&lt;$B$6,$J$5,IF(A302&lt;=$D$6,$H$6+$G$6*B302+$G$6*SUMIFS('Dividend Yield'!$B$41:$B$42,'Dividend Yield'!$A$41:$A$42,"&gt;="&amp;$B$6,'Dividend Yield'!$A$41:$A$42,"&lt;="&amp;A302),IF(A302&lt;$B$7,$J$6,IF(A302&lt;=$D$7,$H$7+$G$7*B302+$G$7*SUMIFS('Dividend Yield'!$B$41:$B$42,'Dividend Yield'!$A$41:$A$42,"&gt;="&amp;$B$7,'Dividend Yield'!$A$41:$A$42,"&lt;="&amp;A302),IF(A302&lt;$B$8,$J$7,IF(A302&lt;=$D$8,$H$8+$G$8*B302+$G$8*SUMIFS('Dividend Yield'!$B$41:$B$42,'Dividend Yield'!$A$41:$A$42,"&gt;="&amp;$B$8,'Dividend Yield'!$A$41:$A$42,"&lt;="&amp;A302),IF(A302&lt;$B$9,$J$8,IF(A302&lt;=$D$9,$H$9+$G$9*B302+$G$9*SUMIFS('Dividend Yield'!$B$41:$B$42,'Dividend Yield'!$A$41:$A$42,"&gt;="&amp;$B$9,'Dividend Yield'!$A$41:$A$42,"&lt;="&amp;A302),IF(A302&lt;$B$10,$J$9,IF(A302&lt;=$D$10,$H$10+$G$10*B302+$G$10*SUMIFS('Dividend Yield'!$B$41:$B$42,'Dividend Yield'!$A$41:$A$42,"&gt;="&amp;$B$10,'Dividend Yield'!$A$41:$A$42,"&lt;="&amp;A302),IF(A302&lt;$B$11,$J$10,IF(A302&lt;=$D$11,$H$11+$G$11*B302+$G$11*SUMIFS('Dividend Yield'!$B$41:$B$42,'Dividend Yield'!$A$41:$A$42,"&gt;="&amp;$B$11,'Dividend Yield'!$A$41:$A$42,"&lt;="&amp;A302),$J$11))))))))))))))</x:f>
        <x:v>2353.3199999999997</x:v>
      </x:c>
      <x:c r="D302" s="24" t="n">
        <x:f>'Yearly Portfolio'!H280</x:f>
        <x:v>988.1199999999999</x:v>
      </x:c>
    </x:row>
    <x:row r="303">
      <x:c r="A303" s="21" t="n">
        <x:f>'Data Audit'!A250</x:f>
        <x:v>46184</x:v>
      </x:c>
      <x:c r="B303" s="22" t="n">
        <x:f>'Data Audit'!G250</x:f>
        <x:v>4.24</x:v>
      </x:c>
      <x:c r="C303" s="24" t="n">
        <x:f>IF(A303&lt;$B$5,1000,IF(A303&lt;=$D$5,$H$5+$G$5*B303+$G$5*SUMIFS('Dividend Yield'!$B$41:$B$42,'Dividend Yield'!$A$41:$A$42,"&gt;="&amp;$B$5,'Dividend Yield'!$A$41:$A$42,"&lt;="&amp;A303),IF(A303&lt;$B$6,$J$5,IF(A303&lt;=$D$6,$H$6+$G$6*B303+$G$6*SUMIFS('Dividend Yield'!$B$41:$B$42,'Dividend Yield'!$A$41:$A$42,"&gt;="&amp;$B$6,'Dividend Yield'!$A$41:$A$42,"&lt;="&amp;A303),IF(A303&lt;$B$7,$J$6,IF(A303&lt;=$D$7,$H$7+$G$7*B303+$G$7*SUMIFS('Dividend Yield'!$B$41:$B$42,'Dividend Yield'!$A$41:$A$42,"&gt;="&amp;$B$7,'Dividend Yield'!$A$41:$A$42,"&lt;="&amp;A303),IF(A303&lt;$B$8,$J$7,IF(A303&lt;=$D$8,$H$8+$G$8*B303+$G$8*SUMIFS('Dividend Yield'!$B$41:$B$42,'Dividend Yield'!$A$41:$A$42,"&gt;="&amp;$B$8,'Dividend Yield'!$A$41:$A$42,"&lt;="&amp;A303),IF(A303&lt;$B$9,$J$8,IF(A303&lt;=$D$9,$H$9+$G$9*B303+$G$9*SUMIFS('Dividend Yield'!$B$41:$B$42,'Dividend Yield'!$A$41:$A$42,"&gt;="&amp;$B$9,'Dividend Yield'!$A$41:$A$42,"&lt;="&amp;A303),IF(A303&lt;$B$10,$J$9,IF(A303&lt;=$D$10,$H$10+$G$10*B303+$G$10*SUMIFS('Dividend Yield'!$B$41:$B$42,'Dividend Yield'!$A$41:$A$42,"&gt;="&amp;$B$10,'Dividend Yield'!$A$41:$A$42,"&lt;="&amp;A303),IF(A303&lt;$B$11,$J$10,IF(A303&lt;=$D$11,$H$11+$G$11*B303+$G$11*SUMIFS('Dividend Yield'!$B$41:$B$42,'Dividend Yield'!$A$41:$A$42,"&gt;="&amp;$B$11,'Dividend Yield'!$A$41:$A$42,"&lt;="&amp;A303),$J$11))))))))))))))</x:f>
        <x:v>2392.7999999999997</x:v>
      </x:c>
      <x:c r="D303" s="24" t="n">
        <x:f>'Yearly Portfolio'!H281</x:f>
        <x:v>1003.2399999999999</x:v>
      </x:c>
    </x:row>
    <x:row r="304">
      <x:c r="A304" s="21" t="n">
        <x:f>'Data Audit'!A251</x:f>
        <x:v>46185</x:v>
      </x:c>
      <x:c r="B304" s="22" t="n">
        <x:f>'Data Audit'!G251</x:f>
        <x:v>4.24</x:v>
      </x:c>
      <x:c r="C304" s="24" t="n">
        <x:f>IF(A304&lt;$B$5,1000,IF(A304&lt;=$D$5,$H$5+$G$5*B304+$G$5*SUMIFS('Dividend Yield'!$B$41:$B$42,'Dividend Yield'!$A$41:$A$42,"&gt;="&amp;$B$5,'Dividend Yield'!$A$41:$A$42,"&lt;="&amp;A304),IF(A304&lt;$B$6,$J$5,IF(A304&lt;=$D$6,$H$6+$G$6*B304+$G$6*SUMIFS('Dividend Yield'!$B$41:$B$42,'Dividend Yield'!$A$41:$A$42,"&gt;="&amp;$B$6,'Dividend Yield'!$A$41:$A$42,"&lt;="&amp;A304),IF(A304&lt;$B$7,$J$6,IF(A304&lt;=$D$7,$H$7+$G$7*B304+$G$7*SUMIFS('Dividend Yield'!$B$41:$B$42,'Dividend Yield'!$A$41:$A$42,"&gt;="&amp;$B$7,'Dividend Yield'!$A$41:$A$42,"&lt;="&amp;A304),IF(A304&lt;$B$8,$J$7,IF(A304&lt;=$D$8,$H$8+$G$8*B304+$G$8*SUMIFS('Dividend Yield'!$B$41:$B$42,'Dividend Yield'!$A$41:$A$42,"&gt;="&amp;$B$8,'Dividend Yield'!$A$41:$A$42,"&lt;="&amp;A304),IF(A304&lt;$B$9,$J$8,IF(A304&lt;=$D$9,$H$9+$G$9*B304+$G$9*SUMIFS('Dividend Yield'!$B$41:$B$42,'Dividend Yield'!$A$41:$A$42,"&gt;="&amp;$B$9,'Dividend Yield'!$A$41:$A$42,"&lt;="&amp;A304),IF(A304&lt;$B$10,$J$9,IF(A304&lt;=$D$10,$H$10+$G$10*B304+$G$10*SUMIFS('Dividend Yield'!$B$41:$B$42,'Dividend Yield'!$A$41:$A$42,"&gt;="&amp;$B$10,'Dividend Yield'!$A$41:$A$42,"&lt;="&amp;A304),IF(A304&lt;$B$11,$J$10,IF(A304&lt;=$D$11,$H$11+$G$11*B304+$G$11*SUMIFS('Dividend Yield'!$B$41:$B$42,'Dividend Yield'!$A$41:$A$42,"&gt;="&amp;$B$11,'Dividend Yield'!$A$41:$A$42,"&lt;="&amp;A304),$J$11))))))))))))))</x:f>
        <x:v>2392.7999999999997</x:v>
      </x:c>
      <x:c r="D304" s="24" t="n">
        <x:f>'Yearly Portfolio'!H282</x:f>
        <x:v>1003.2399999999999</x:v>
      </x:c>
    </x:row>
    <x:row r="305">
      <x:c r="A305" s="21" t="n">
        <x:f>'Data Audit'!A252</x:f>
        <x:v>46188</x:v>
      </x:c>
      <x:c r="B305" s="22" t="n">
        <x:f>'Data Audit'!G252</x:f>
        <x:v>4.24</x:v>
      </x:c>
      <x:c r="C305" s="24" t="n">
        <x:f>IF(A305&lt;$B$5,1000,IF(A305&lt;=$D$5,$H$5+$G$5*B305+$G$5*SUMIFS('Dividend Yield'!$B$41:$B$42,'Dividend Yield'!$A$41:$A$42,"&gt;="&amp;$B$5,'Dividend Yield'!$A$41:$A$42,"&lt;="&amp;A305),IF(A305&lt;$B$6,$J$5,IF(A305&lt;=$D$6,$H$6+$G$6*B305+$G$6*SUMIFS('Dividend Yield'!$B$41:$B$42,'Dividend Yield'!$A$41:$A$42,"&gt;="&amp;$B$6,'Dividend Yield'!$A$41:$A$42,"&lt;="&amp;A305),IF(A305&lt;$B$7,$J$6,IF(A305&lt;=$D$7,$H$7+$G$7*B305+$G$7*SUMIFS('Dividend Yield'!$B$41:$B$42,'Dividend Yield'!$A$41:$A$42,"&gt;="&amp;$B$7,'Dividend Yield'!$A$41:$A$42,"&lt;="&amp;A305),IF(A305&lt;$B$8,$J$7,IF(A305&lt;=$D$8,$H$8+$G$8*B305+$G$8*SUMIFS('Dividend Yield'!$B$41:$B$42,'Dividend Yield'!$A$41:$A$42,"&gt;="&amp;$B$8,'Dividend Yield'!$A$41:$A$42,"&lt;="&amp;A305),IF(A305&lt;$B$9,$J$8,IF(A305&lt;=$D$9,$H$9+$G$9*B305+$G$9*SUMIFS('Dividend Yield'!$B$41:$B$42,'Dividend Yield'!$A$41:$A$42,"&gt;="&amp;$B$9,'Dividend Yield'!$A$41:$A$42,"&lt;="&amp;A305),IF(A305&lt;$B$10,$J$9,IF(A305&lt;=$D$10,$H$10+$G$10*B305+$G$10*SUMIFS('Dividend Yield'!$B$41:$B$42,'Dividend Yield'!$A$41:$A$42,"&gt;="&amp;$B$10,'Dividend Yield'!$A$41:$A$42,"&lt;="&amp;A305),IF(A305&lt;$B$11,$J$10,IF(A305&lt;=$D$11,$H$11+$G$11*B305+$G$11*SUMIFS('Dividend Yield'!$B$41:$B$42,'Dividend Yield'!$A$41:$A$42,"&gt;="&amp;$B$11,'Dividend Yield'!$A$41:$A$42,"&lt;="&amp;A305),$J$11))))))))))))))</x:f>
        <x:v>2392.7999999999997</x:v>
      </x:c>
      <x:c r="D305" s="24" t="n">
        <x:f>'Yearly Portfolio'!H283</x:f>
        <x:v>1003.2399999999999</x:v>
      </x:c>
    </x:row>
    <x:row r="306">
      <x:c r="A306" s="21" t="n">
        <x:f>'Data Audit'!A253</x:f>
        <x:v>46189</x:v>
      </x:c>
      <x:c r="B306" s="22" t="n">
        <x:f>'Data Audit'!G253</x:f>
        <x:v>4.18</x:v>
      </x:c>
      <x:c r="C306" s="24" t="n">
        <x:f>IF(A306&lt;$B$5,1000,IF(A306&lt;=$D$5,$H$5+$G$5*B306+$G$5*SUMIFS('Dividend Yield'!$B$41:$B$42,'Dividend Yield'!$A$41:$A$42,"&gt;="&amp;$B$5,'Dividend Yield'!$A$41:$A$42,"&lt;="&amp;A306),IF(A306&lt;$B$6,$J$5,IF(A306&lt;=$D$6,$H$6+$G$6*B306+$G$6*SUMIFS('Dividend Yield'!$B$41:$B$42,'Dividend Yield'!$A$41:$A$42,"&gt;="&amp;$B$6,'Dividend Yield'!$A$41:$A$42,"&lt;="&amp;A306),IF(A306&lt;$B$7,$J$6,IF(A306&lt;=$D$7,$H$7+$G$7*B306+$G$7*SUMIFS('Dividend Yield'!$B$41:$B$42,'Dividend Yield'!$A$41:$A$42,"&gt;="&amp;$B$7,'Dividend Yield'!$A$41:$A$42,"&lt;="&amp;A306),IF(A306&lt;$B$8,$J$7,IF(A306&lt;=$D$8,$H$8+$G$8*B306+$G$8*SUMIFS('Dividend Yield'!$B$41:$B$42,'Dividend Yield'!$A$41:$A$42,"&gt;="&amp;$B$8,'Dividend Yield'!$A$41:$A$42,"&lt;="&amp;A306),IF(A306&lt;$B$9,$J$8,IF(A306&lt;=$D$9,$H$9+$G$9*B306+$G$9*SUMIFS('Dividend Yield'!$B$41:$B$42,'Dividend Yield'!$A$41:$A$42,"&gt;="&amp;$B$9,'Dividend Yield'!$A$41:$A$42,"&lt;="&amp;A306),IF(A306&lt;$B$10,$J$9,IF(A306&lt;=$D$10,$H$10+$G$10*B306+$G$10*SUMIFS('Dividend Yield'!$B$41:$B$42,'Dividend Yield'!$A$41:$A$42,"&gt;="&amp;$B$10,'Dividend Yield'!$A$41:$A$42,"&lt;="&amp;A306),IF(A306&lt;$B$11,$J$10,IF(A306&lt;=$D$11,$H$11+$G$11*B306+$G$11*SUMIFS('Dividend Yield'!$B$41:$B$42,'Dividend Yield'!$A$41:$A$42,"&gt;="&amp;$B$11,'Dividend Yield'!$A$41:$A$42,"&lt;="&amp;A306),$J$11))))))))))))))</x:f>
        <x:v>2392.7999999999997</x:v>
      </x:c>
      <x:c r="D306" s="24" t="n">
        <x:f>'Yearly Portfolio'!H284</x:f>
        <x:v>990.2799999999997</x:v>
      </x:c>
    </x:row>
    <x:row r="307">
      <x:c r="A307" s="21" t="n">
        <x:f>'Data Audit'!A254</x:f>
        <x:v>46190</x:v>
      </x:c>
      <x:c r="B307" s="22" t="n">
        <x:f>'Data Audit'!G254</x:f>
        <x:v>4.21</x:v>
      </x:c>
      <x:c r="C307" s="24" t="n">
        <x:f>IF(A307&lt;$B$5,1000,IF(A307&lt;=$D$5,$H$5+$G$5*B307+$G$5*SUMIFS('Dividend Yield'!$B$41:$B$42,'Dividend Yield'!$A$41:$A$42,"&gt;="&amp;$B$5,'Dividend Yield'!$A$41:$A$42,"&lt;="&amp;A307),IF(A307&lt;$B$6,$J$5,IF(A307&lt;=$D$6,$H$6+$G$6*B307+$G$6*SUMIFS('Dividend Yield'!$B$41:$B$42,'Dividend Yield'!$A$41:$A$42,"&gt;="&amp;$B$6,'Dividend Yield'!$A$41:$A$42,"&lt;="&amp;A307),IF(A307&lt;$B$7,$J$6,IF(A307&lt;=$D$7,$H$7+$G$7*B307+$G$7*SUMIFS('Dividend Yield'!$B$41:$B$42,'Dividend Yield'!$A$41:$A$42,"&gt;="&amp;$B$7,'Dividend Yield'!$A$41:$A$42,"&lt;="&amp;A307),IF(A307&lt;$B$8,$J$7,IF(A307&lt;=$D$8,$H$8+$G$8*B307+$G$8*SUMIFS('Dividend Yield'!$B$41:$B$42,'Dividend Yield'!$A$41:$A$42,"&gt;="&amp;$B$8,'Dividend Yield'!$A$41:$A$42,"&lt;="&amp;A307),IF(A307&lt;$B$9,$J$8,IF(A307&lt;=$D$9,$H$9+$G$9*B307+$G$9*SUMIFS('Dividend Yield'!$B$41:$B$42,'Dividend Yield'!$A$41:$A$42,"&gt;="&amp;$B$9,'Dividend Yield'!$A$41:$A$42,"&lt;="&amp;A307),IF(A307&lt;$B$10,$J$9,IF(A307&lt;=$D$10,$H$10+$G$10*B307+$G$10*SUMIFS('Dividend Yield'!$B$41:$B$42,'Dividend Yield'!$A$41:$A$42,"&gt;="&amp;$B$10,'Dividend Yield'!$A$41:$A$42,"&lt;="&amp;A307),IF(A307&lt;$B$11,$J$10,IF(A307&lt;=$D$11,$H$11+$G$11*B307+$G$11*SUMIFS('Dividend Yield'!$B$41:$B$42,'Dividend Yield'!$A$41:$A$42,"&gt;="&amp;$B$11,'Dividend Yield'!$A$41:$A$42,"&lt;="&amp;A307),$J$11))))))))))))))</x:f>
        <x:v>2392.7999999999997</x:v>
      </x:c>
      <x:c r="D307" s="24" t="n">
        <x:f>'Yearly Portfolio'!H285</x:f>
        <x:v>996.7599999999999</x:v>
      </x:c>
    </x:row>
    <x:row r="308">
      <x:c r="A308" s="21" t="n">
        <x:f>'Data Audit'!A255</x:f>
        <x:v>46191</x:v>
      </x:c>
      <x:c r="B308" s="22" t="n">
        <x:f>'Data Audit'!G255</x:f>
        <x:v>4.16</x:v>
      </x:c>
      <x:c r="C308" s="24" t="n">
        <x:f>IF(A308&lt;$B$5,1000,IF(A308&lt;=$D$5,$H$5+$G$5*B308+$G$5*SUMIFS('Dividend Yield'!$B$41:$B$42,'Dividend Yield'!$A$41:$A$42,"&gt;="&amp;$B$5,'Dividend Yield'!$A$41:$A$42,"&lt;="&amp;A308),IF(A308&lt;$B$6,$J$5,IF(A308&lt;=$D$6,$H$6+$G$6*B308+$G$6*SUMIFS('Dividend Yield'!$B$41:$B$42,'Dividend Yield'!$A$41:$A$42,"&gt;="&amp;$B$6,'Dividend Yield'!$A$41:$A$42,"&lt;="&amp;A308),IF(A308&lt;$B$7,$J$6,IF(A308&lt;=$D$7,$H$7+$G$7*B308+$G$7*SUMIFS('Dividend Yield'!$B$41:$B$42,'Dividend Yield'!$A$41:$A$42,"&gt;="&amp;$B$7,'Dividend Yield'!$A$41:$A$42,"&lt;="&amp;A308),IF(A308&lt;$B$8,$J$7,IF(A308&lt;=$D$8,$H$8+$G$8*B308+$G$8*SUMIFS('Dividend Yield'!$B$41:$B$42,'Dividend Yield'!$A$41:$A$42,"&gt;="&amp;$B$8,'Dividend Yield'!$A$41:$A$42,"&lt;="&amp;A308),IF(A308&lt;$B$9,$J$8,IF(A308&lt;=$D$9,$H$9+$G$9*B308+$G$9*SUMIFS('Dividend Yield'!$B$41:$B$42,'Dividend Yield'!$A$41:$A$42,"&gt;="&amp;$B$9,'Dividend Yield'!$A$41:$A$42,"&lt;="&amp;A308),IF(A308&lt;$B$10,$J$9,IF(A308&lt;=$D$10,$H$10+$G$10*B308+$G$10*SUMIFS('Dividend Yield'!$B$41:$B$42,'Dividend Yield'!$A$41:$A$42,"&gt;="&amp;$B$10,'Dividend Yield'!$A$41:$A$42,"&lt;="&amp;A308),IF(A308&lt;$B$11,$J$10,IF(A308&lt;=$D$11,$H$11+$G$11*B308+$G$11*SUMIFS('Dividend Yield'!$B$41:$B$42,'Dividend Yield'!$A$41:$A$42,"&gt;="&amp;$B$11,'Dividend Yield'!$A$41:$A$42,"&lt;="&amp;A308),$J$11))))))))))))))</x:f>
        <x:v>2392.7999999999997</x:v>
      </x:c>
      <x:c r="D308" s="24" t="n">
        <x:f>'Yearly Portfolio'!H286</x:f>
        <x:v>985.9599999999999</x:v>
      </x:c>
    </x:row>
    <x:row r="309">
      <x:c r="A309" s="21" t="n">
        <x:f>'Data Audit'!A256</x:f>
        <x:v>46192</x:v>
      </x:c>
      <x:c r="B309" s="22" t="n">
        <x:f>'Data Audit'!G256</x:f>
        <x:v>4.19</x:v>
      </x:c>
      <x:c r="C309" s="24" t="n">
        <x:f>IF(A309&lt;$B$5,1000,IF(A309&lt;=$D$5,$H$5+$G$5*B309+$G$5*SUMIFS('Dividend Yield'!$B$41:$B$42,'Dividend Yield'!$A$41:$A$42,"&gt;="&amp;$B$5,'Dividend Yield'!$A$41:$A$42,"&lt;="&amp;A309),IF(A309&lt;$B$6,$J$5,IF(A309&lt;=$D$6,$H$6+$G$6*B309+$G$6*SUMIFS('Dividend Yield'!$B$41:$B$42,'Dividend Yield'!$A$41:$A$42,"&gt;="&amp;$B$6,'Dividend Yield'!$A$41:$A$42,"&lt;="&amp;A309),IF(A309&lt;$B$7,$J$6,IF(A309&lt;=$D$7,$H$7+$G$7*B309+$G$7*SUMIFS('Dividend Yield'!$B$41:$B$42,'Dividend Yield'!$A$41:$A$42,"&gt;="&amp;$B$7,'Dividend Yield'!$A$41:$A$42,"&lt;="&amp;A309),IF(A309&lt;$B$8,$J$7,IF(A309&lt;=$D$8,$H$8+$G$8*B309+$G$8*SUMIFS('Dividend Yield'!$B$41:$B$42,'Dividend Yield'!$A$41:$A$42,"&gt;="&amp;$B$8,'Dividend Yield'!$A$41:$A$42,"&lt;="&amp;A309),IF(A309&lt;$B$9,$J$8,IF(A309&lt;=$D$9,$H$9+$G$9*B309+$G$9*SUMIFS('Dividend Yield'!$B$41:$B$42,'Dividend Yield'!$A$41:$A$42,"&gt;="&amp;$B$9,'Dividend Yield'!$A$41:$A$42,"&lt;="&amp;A309),IF(A309&lt;$B$10,$J$9,IF(A309&lt;=$D$10,$H$10+$G$10*B309+$G$10*SUMIFS('Dividend Yield'!$B$41:$B$42,'Dividend Yield'!$A$41:$A$42,"&gt;="&amp;$B$10,'Dividend Yield'!$A$41:$A$42,"&lt;="&amp;A309),IF(A309&lt;$B$11,$J$10,IF(A309&lt;=$D$11,$H$11+$G$11*B309+$G$11*SUMIFS('Dividend Yield'!$B$41:$B$42,'Dividend Yield'!$A$41:$A$42,"&gt;="&amp;$B$11,'Dividend Yield'!$A$41:$A$42,"&lt;="&amp;A309),$J$11))))))))))))))</x:f>
        <x:v>2392.7999999999997</x:v>
      </x:c>
      <x:c r="D309" s="24" t="n">
        <x:f>'Yearly Portfolio'!H287</x:f>
        <x:v>992.4399999999999</x:v>
      </x:c>
    </x:row>
    <x:row r="310">
      <x:c r="A310" s="21" t="n">
        <x:f>'Data Audit'!A257</x:f>
        <x:v>46195</x:v>
      </x:c>
      <x:c r="B310" s="22" t="n">
        <x:f>'Data Audit'!G257</x:f>
        <x:v>4.15</x:v>
      </x:c>
      <x:c r="C310" s="24" t="n">
        <x:f>IF(A310&lt;$B$5,1000,IF(A310&lt;=$D$5,$H$5+$G$5*B310+$G$5*SUMIFS('Dividend Yield'!$B$41:$B$42,'Dividend Yield'!$A$41:$A$42,"&gt;="&amp;$B$5,'Dividend Yield'!$A$41:$A$42,"&lt;="&amp;A310),IF(A310&lt;$B$6,$J$5,IF(A310&lt;=$D$6,$H$6+$G$6*B310+$G$6*SUMIFS('Dividend Yield'!$B$41:$B$42,'Dividend Yield'!$A$41:$A$42,"&gt;="&amp;$B$6,'Dividend Yield'!$A$41:$A$42,"&lt;="&amp;A310),IF(A310&lt;$B$7,$J$6,IF(A310&lt;=$D$7,$H$7+$G$7*B310+$G$7*SUMIFS('Dividend Yield'!$B$41:$B$42,'Dividend Yield'!$A$41:$A$42,"&gt;="&amp;$B$7,'Dividend Yield'!$A$41:$A$42,"&lt;="&amp;A310),IF(A310&lt;$B$8,$J$7,IF(A310&lt;=$D$8,$H$8+$G$8*B310+$G$8*SUMIFS('Dividend Yield'!$B$41:$B$42,'Dividend Yield'!$A$41:$A$42,"&gt;="&amp;$B$8,'Dividend Yield'!$A$41:$A$42,"&lt;="&amp;A310),IF(A310&lt;$B$9,$J$8,IF(A310&lt;=$D$9,$H$9+$G$9*B310+$G$9*SUMIFS('Dividend Yield'!$B$41:$B$42,'Dividend Yield'!$A$41:$A$42,"&gt;="&amp;$B$9,'Dividend Yield'!$A$41:$A$42,"&lt;="&amp;A310),IF(A310&lt;$B$10,$J$9,IF(A310&lt;=$D$10,$H$10+$G$10*B310+$G$10*SUMIFS('Dividend Yield'!$B$41:$B$42,'Dividend Yield'!$A$41:$A$42,"&gt;="&amp;$B$10,'Dividend Yield'!$A$41:$A$42,"&lt;="&amp;A310),IF(A310&lt;$B$11,$J$10,IF(A310&lt;=$D$11,$H$11+$G$11*B310+$G$11*SUMIFS('Dividend Yield'!$B$41:$B$42,'Dividend Yield'!$A$41:$A$42,"&gt;="&amp;$B$11,'Dividend Yield'!$A$41:$A$42,"&lt;="&amp;A310),$J$11))))))))))))))</x:f>
        <x:v>2392.7999999999997</x:v>
      </x:c>
      <x:c r="D310" s="24" t="n">
        <x:f>'Yearly Portfolio'!H288</x:f>
        <x:v>983.8</x:v>
      </x:c>
    </x:row>
    <x:row r="311">
      <x:c r="A311" s="21" t="n">
        <x:f>'Data Audit'!A258</x:f>
        <x:v>46196</x:v>
      </x:c>
      <x:c r="B311" s="22" t="n">
        <x:f>'Data Audit'!G258</x:f>
        <x:v>3.99</x:v>
      </x:c>
      <x:c r="C311" s="24" t="n">
        <x:f>IF(A311&lt;$B$5,1000,IF(A311&lt;=$D$5,$H$5+$G$5*B311+$G$5*SUMIFS('Dividend Yield'!$B$41:$B$42,'Dividend Yield'!$A$41:$A$42,"&gt;="&amp;$B$5,'Dividend Yield'!$A$41:$A$42,"&lt;="&amp;A311),IF(A311&lt;$B$6,$J$5,IF(A311&lt;=$D$6,$H$6+$G$6*B311+$G$6*SUMIFS('Dividend Yield'!$B$41:$B$42,'Dividend Yield'!$A$41:$A$42,"&gt;="&amp;$B$6,'Dividend Yield'!$A$41:$A$42,"&lt;="&amp;A311),IF(A311&lt;$B$7,$J$6,IF(A311&lt;=$D$7,$H$7+$G$7*B311+$G$7*SUMIFS('Dividend Yield'!$B$41:$B$42,'Dividend Yield'!$A$41:$A$42,"&gt;="&amp;$B$7,'Dividend Yield'!$A$41:$A$42,"&lt;="&amp;A311),IF(A311&lt;$B$8,$J$7,IF(A311&lt;=$D$8,$H$8+$G$8*B311+$G$8*SUMIFS('Dividend Yield'!$B$41:$B$42,'Dividend Yield'!$A$41:$A$42,"&gt;="&amp;$B$8,'Dividend Yield'!$A$41:$A$42,"&lt;="&amp;A311),IF(A311&lt;$B$9,$J$8,IF(A311&lt;=$D$9,$H$9+$G$9*B311+$G$9*SUMIFS('Dividend Yield'!$B$41:$B$42,'Dividend Yield'!$A$41:$A$42,"&gt;="&amp;$B$9,'Dividend Yield'!$A$41:$A$42,"&lt;="&amp;A311),IF(A311&lt;$B$10,$J$9,IF(A311&lt;=$D$10,$H$10+$G$10*B311+$G$10*SUMIFS('Dividend Yield'!$B$41:$B$42,'Dividend Yield'!$A$41:$A$42,"&gt;="&amp;$B$10,'Dividend Yield'!$A$41:$A$42,"&lt;="&amp;A311),IF(A311&lt;$B$11,$J$10,IF(A311&lt;=$D$11,$H$11+$G$11*B311+$G$11*SUMIFS('Dividend Yield'!$B$41:$B$42,'Dividend Yield'!$A$41:$A$42,"&gt;="&amp;$B$11,'Dividend Yield'!$A$41:$A$42,"&lt;="&amp;A311),$J$11))))))))))))))</x:f>
        <x:v>2392.7999999999997</x:v>
      </x:c>
      <x:c r="D311" s="24" t="n">
        <x:f>'Yearly Portfolio'!H289</x:f>
        <x:v>949.2399999999999</x:v>
      </x:c>
    </x:row>
    <x:row r="312">
      <x:c r="A312" s="21" t="n">
        <x:f>'Data Audit'!A259</x:f>
        <x:v>46197</x:v>
      </x:c>
      <x:c r="B312" s="22" t="n">
        <x:f>'Data Audit'!G259</x:f>
        <x:v>3.86</x:v>
      </x:c>
      <x:c r="C312" s="24" t="n">
        <x:f>IF(A312&lt;$B$5,1000,IF(A312&lt;=$D$5,$H$5+$G$5*B312+$G$5*SUMIFS('Dividend Yield'!$B$41:$B$42,'Dividend Yield'!$A$41:$A$42,"&gt;="&amp;$B$5,'Dividend Yield'!$A$41:$A$42,"&lt;="&amp;A312),IF(A312&lt;$B$6,$J$5,IF(A312&lt;=$D$6,$H$6+$G$6*B312+$G$6*SUMIFS('Dividend Yield'!$B$41:$B$42,'Dividend Yield'!$A$41:$A$42,"&gt;="&amp;$B$6,'Dividend Yield'!$A$41:$A$42,"&lt;="&amp;A312),IF(A312&lt;$B$7,$J$6,IF(A312&lt;=$D$7,$H$7+$G$7*B312+$G$7*SUMIFS('Dividend Yield'!$B$41:$B$42,'Dividend Yield'!$A$41:$A$42,"&gt;="&amp;$B$7,'Dividend Yield'!$A$41:$A$42,"&lt;="&amp;A312),IF(A312&lt;$B$8,$J$7,IF(A312&lt;=$D$8,$H$8+$G$8*B312+$G$8*SUMIFS('Dividend Yield'!$B$41:$B$42,'Dividend Yield'!$A$41:$A$42,"&gt;="&amp;$B$8,'Dividend Yield'!$A$41:$A$42,"&lt;="&amp;A312),IF(A312&lt;$B$9,$J$8,IF(A312&lt;=$D$9,$H$9+$G$9*B312+$G$9*SUMIFS('Dividend Yield'!$B$41:$B$42,'Dividend Yield'!$A$41:$A$42,"&gt;="&amp;$B$9,'Dividend Yield'!$A$41:$A$42,"&lt;="&amp;A312),IF(A312&lt;$B$10,$J$9,IF(A312&lt;=$D$10,$H$10+$G$10*B312+$G$10*SUMIFS('Dividend Yield'!$B$41:$B$42,'Dividend Yield'!$A$41:$A$42,"&gt;="&amp;$B$10,'Dividend Yield'!$A$41:$A$42,"&lt;="&amp;A312),IF(A312&lt;$B$11,$J$10,IF(A312&lt;=$D$11,$H$11+$G$11*B312+$G$11*SUMIFS('Dividend Yield'!$B$41:$B$42,'Dividend Yield'!$A$41:$A$42,"&gt;="&amp;$B$11,'Dividend Yield'!$A$41:$A$42,"&lt;="&amp;A312),$J$11))))))))))))))</x:f>
        <x:v>2392.7999999999997</x:v>
      </x:c>
      <x:c r="D312" s="24" t="n">
        <x:f>'Yearly Portfolio'!H290</x:f>
        <x:v>921.1599999999999</x:v>
      </x:c>
    </x:row>
    <x:row r="313">
      <x:c r="A313" s="21" t="n">
        <x:f>'Data Audit'!A260</x:f>
        <x:v>46198</x:v>
      </x:c>
      <x:c r="B313" s="22" t="n">
        <x:f>'Data Audit'!G260</x:f>
        <x:v>3.86</x:v>
      </x:c>
      <x:c r="C313" s="24" t="n">
        <x:f>IF(A313&lt;$B$5,1000,IF(A313&lt;=$D$5,$H$5+$G$5*B313+$G$5*SUMIFS('Dividend Yield'!$B$41:$B$42,'Dividend Yield'!$A$41:$A$42,"&gt;="&amp;$B$5,'Dividend Yield'!$A$41:$A$42,"&lt;="&amp;A313),IF(A313&lt;$B$6,$J$5,IF(A313&lt;=$D$6,$H$6+$G$6*B313+$G$6*SUMIFS('Dividend Yield'!$B$41:$B$42,'Dividend Yield'!$A$41:$A$42,"&gt;="&amp;$B$6,'Dividend Yield'!$A$41:$A$42,"&lt;="&amp;A313),IF(A313&lt;$B$7,$J$6,IF(A313&lt;=$D$7,$H$7+$G$7*B313+$G$7*SUMIFS('Dividend Yield'!$B$41:$B$42,'Dividend Yield'!$A$41:$A$42,"&gt;="&amp;$B$7,'Dividend Yield'!$A$41:$A$42,"&lt;="&amp;A313),IF(A313&lt;$B$8,$J$7,IF(A313&lt;=$D$8,$H$8+$G$8*B313+$G$8*SUMIFS('Dividend Yield'!$B$41:$B$42,'Dividend Yield'!$A$41:$A$42,"&gt;="&amp;$B$8,'Dividend Yield'!$A$41:$A$42,"&lt;="&amp;A313),IF(A313&lt;$B$9,$J$8,IF(A313&lt;=$D$9,$H$9+$G$9*B313+$G$9*SUMIFS('Dividend Yield'!$B$41:$B$42,'Dividend Yield'!$A$41:$A$42,"&gt;="&amp;$B$9,'Dividend Yield'!$A$41:$A$42,"&lt;="&amp;A313),IF(A313&lt;$B$10,$J$9,IF(A313&lt;=$D$10,$H$10+$G$10*B313+$G$10*SUMIFS('Dividend Yield'!$B$41:$B$42,'Dividend Yield'!$A$41:$A$42,"&gt;="&amp;$B$10,'Dividend Yield'!$A$41:$A$42,"&lt;="&amp;A313),IF(A313&lt;$B$11,$J$10,IF(A313&lt;=$D$11,$H$11+$G$11*B313+$G$11*SUMIFS('Dividend Yield'!$B$41:$B$42,'Dividend Yield'!$A$41:$A$42,"&gt;="&amp;$B$11,'Dividend Yield'!$A$41:$A$42,"&lt;="&amp;A313),$J$11))))))))))))))</x:f>
        <x:v>2392.7999999999997</x:v>
      </x:c>
      <x:c r="D313" s="24" t="n">
        <x:f>'Yearly Portfolio'!H291</x:f>
        <x:v>921.1599999999999</x:v>
      </x:c>
    </x:row>
    <x:row r="314">
      <x:c r="A314" s="21" t="n">
        <x:f>'Data Audit'!A261</x:f>
        <x:v>46199</x:v>
      </x:c>
      <x:c r="B314" s="22" t="n">
        <x:f>'Data Audit'!G261</x:f>
        <x:v>3.8</x:v>
      </x:c>
      <x:c r="C314" s="24" t="n">
        <x:f>IF(A314&lt;$B$5,1000,IF(A314&lt;=$D$5,$H$5+$G$5*B314+$G$5*SUMIFS('Dividend Yield'!$B$41:$B$42,'Dividend Yield'!$A$41:$A$42,"&gt;="&amp;$B$5,'Dividend Yield'!$A$41:$A$42,"&lt;="&amp;A314),IF(A314&lt;$B$6,$J$5,IF(A314&lt;=$D$6,$H$6+$G$6*B314+$G$6*SUMIFS('Dividend Yield'!$B$41:$B$42,'Dividend Yield'!$A$41:$A$42,"&gt;="&amp;$B$6,'Dividend Yield'!$A$41:$A$42,"&lt;="&amp;A314),IF(A314&lt;$B$7,$J$6,IF(A314&lt;=$D$7,$H$7+$G$7*B314+$G$7*SUMIFS('Dividend Yield'!$B$41:$B$42,'Dividend Yield'!$A$41:$A$42,"&gt;="&amp;$B$7,'Dividend Yield'!$A$41:$A$42,"&lt;="&amp;A314),IF(A314&lt;$B$8,$J$7,IF(A314&lt;=$D$8,$H$8+$G$8*B314+$G$8*SUMIFS('Dividend Yield'!$B$41:$B$42,'Dividend Yield'!$A$41:$A$42,"&gt;="&amp;$B$8,'Dividend Yield'!$A$41:$A$42,"&lt;="&amp;A314),IF(A314&lt;$B$9,$J$8,IF(A314&lt;=$D$9,$H$9+$G$9*B314+$G$9*SUMIFS('Dividend Yield'!$B$41:$B$42,'Dividend Yield'!$A$41:$A$42,"&gt;="&amp;$B$9,'Dividend Yield'!$A$41:$A$42,"&lt;="&amp;A314),IF(A314&lt;$B$10,$J$9,IF(A314&lt;=$D$10,$H$10+$G$10*B314+$G$10*SUMIFS('Dividend Yield'!$B$41:$B$42,'Dividend Yield'!$A$41:$A$42,"&gt;="&amp;$B$10,'Dividend Yield'!$A$41:$A$42,"&lt;="&amp;A314),IF(A314&lt;$B$11,$J$10,IF(A314&lt;=$D$11,$H$11+$G$11*B314+$G$11*SUMIFS('Dividend Yield'!$B$41:$B$42,'Dividend Yield'!$A$41:$A$42,"&gt;="&amp;$B$11,'Dividend Yield'!$A$41:$A$42,"&lt;="&amp;A314),$J$11))))))))))))))</x:f>
        <x:v>2392.7999999999997</x:v>
      </x:c>
      <x:c r="D314" s="24" t="n">
        <x:f>'Yearly Portfolio'!H292</x:f>
        <x:v>908.1999999999998</x:v>
      </x:c>
    </x:row>
    <x:row r="315">
      <x:c r="A315" s="21" t="n">
        <x:f>'Data Audit'!A262</x:f>
        <x:v>46202</x:v>
      </x:c>
      <x:c r="B315" s="22" t="n">
        <x:f>'Data Audit'!G262</x:f>
        <x:v>3.75</x:v>
      </x:c>
      <x:c r="C315" s="24" t="n">
        <x:f>IF(A315&lt;$B$5,1000,IF(A315&lt;=$D$5,$H$5+$G$5*B315+$G$5*SUMIFS('Dividend Yield'!$B$41:$B$42,'Dividend Yield'!$A$41:$A$42,"&gt;="&amp;$B$5,'Dividend Yield'!$A$41:$A$42,"&lt;="&amp;A315),IF(A315&lt;$B$6,$J$5,IF(A315&lt;=$D$6,$H$6+$G$6*B315+$G$6*SUMIFS('Dividend Yield'!$B$41:$B$42,'Dividend Yield'!$A$41:$A$42,"&gt;="&amp;$B$6,'Dividend Yield'!$A$41:$A$42,"&lt;="&amp;A315),IF(A315&lt;$B$7,$J$6,IF(A315&lt;=$D$7,$H$7+$G$7*B315+$G$7*SUMIFS('Dividend Yield'!$B$41:$B$42,'Dividend Yield'!$A$41:$A$42,"&gt;="&amp;$B$7,'Dividend Yield'!$A$41:$A$42,"&lt;="&amp;A315),IF(A315&lt;$B$8,$J$7,IF(A315&lt;=$D$8,$H$8+$G$8*B315+$G$8*SUMIFS('Dividend Yield'!$B$41:$B$42,'Dividend Yield'!$A$41:$A$42,"&gt;="&amp;$B$8,'Dividend Yield'!$A$41:$A$42,"&lt;="&amp;A315),IF(A315&lt;$B$9,$J$8,IF(A315&lt;=$D$9,$H$9+$G$9*B315+$G$9*SUMIFS('Dividend Yield'!$B$41:$B$42,'Dividend Yield'!$A$41:$A$42,"&gt;="&amp;$B$9,'Dividend Yield'!$A$41:$A$42,"&lt;="&amp;A315),IF(A315&lt;$B$10,$J$9,IF(A315&lt;=$D$10,$H$10+$G$10*B315+$G$10*SUMIFS('Dividend Yield'!$B$41:$B$42,'Dividend Yield'!$A$41:$A$42,"&gt;="&amp;$B$10,'Dividend Yield'!$A$41:$A$42,"&lt;="&amp;A315),IF(A315&lt;$B$11,$J$10,IF(A315&lt;=$D$11,$H$11+$G$11*B315+$G$11*SUMIFS('Dividend Yield'!$B$41:$B$42,'Dividend Yield'!$A$41:$A$42,"&gt;="&amp;$B$11,'Dividend Yield'!$A$41:$A$42,"&lt;="&amp;A315),$J$11))))))))))))))</x:f>
        <x:v>2392.7999999999997</x:v>
      </x:c>
      <x:c r="D315" s="24" t="n">
        <x:f>'Yearly Portfolio'!H293</x:f>
        <x:v>897.3999999999999</x:v>
      </x:c>
    </x:row>
    <x:row r="316">
      <x:c r="A316" s="21" t="n">
        <x:f>'Data Audit'!A263</x:f>
        <x:v>46203</x:v>
      </x:c>
      <x:c r="B316" s="22" t="n">
        <x:f>'Data Audit'!G263</x:f>
        <x:v>3.86</x:v>
      </x:c>
      <x:c r="C316" s="24" t="n">
        <x:f>IF(A316&lt;$B$5,1000,IF(A316&lt;=$D$5,$H$5+$G$5*B316+$G$5*SUMIFS('Dividend Yield'!$B$41:$B$42,'Dividend Yield'!$A$41:$A$42,"&gt;="&amp;$B$5,'Dividend Yield'!$A$41:$A$42,"&lt;="&amp;A316),IF(A316&lt;$B$6,$J$5,IF(A316&lt;=$D$6,$H$6+$G$6*B316+$G$6*SUMIFS('Dividend Yield'!$B$41:$B$42,'Dividend Yield'!$A$41:$A$42,"&gt;="&amp;$B$6,'Dividend Yield'!$A$41:$A$42,"&lt;="&amp;A316),IF(A316&lt;$B$7,$J$6,IF(A316&lt;=$D$7,$H$7+$G$7*B316+$G$7*SUMIFS('Dividend Yield'!$B$41:$B$42,'Dividend Yield'!$A$41:$A$42,"&gt;="&amp;$B$7,'Dividend Yield'!$A$41:$A$42,"&lt;="&amp;A316),IF(A316&lt;$B$8,$J$7,IF(A316&lt;=$D$8,$H$8+$G$8*B316+$G$8*SUMIFS('Dividend Yield'!$B$41:$B$42,'Dividend Yield'!$A$41:$A$42,"&gt;="&amp;$B$8,'Dividend Yield'!$A$41:$A$42,"&lt;="&amp;A316),IF(A316&lt;$B$9,$J$8,IF(A316&lt;=$D$9,$H$9+$G$9*B316+$G$9*SUMIFS('Dividend Yield'!$B$41:$B$42,'Dividend Yield'!$A$41:$A$42,"&gt;="&amp;$B$9,'Dividend Yield'!$A$41:$A$42,"&lt;="&amp;A316),IF(A316&lt;$B$10,$J$9,IF(A316&lt;=$D$10,$H$10+$G$10*B316+$G$10*SUMIFS('Dividend Yield'!$B$41:$B$42,'Dividend Yield'!$A$41:$A$42,"&gt;="&amp;$B$10,'Dividend Yield'!$A$41:$A$42,"&lt;="&amp;A316),IF(A316&lt;$B$11,$J$10,IF(A316&lt;=$D$11,$H$11+$G$11*B316+$G$11*SUMIFS('Dividend Yield'!$B$41:$B$42,'Dividend Yield'!$A$41:$A$42,"&gt;="&amp;$B$11,'Dividend Yield'!$A$41:$A$42,"&lt;="&amp;A316),$J$11))))))))))))))</x:f>
        <x:v>2392.7999999999997</x:v>
      </x:c>
      <x:c r="D316" s="24" t="n">
        <x:f>'Yearly Portfolio'!H294</x:f>
        <x:v>921.1599999999999</x:v>
      </x:c>
    </x:row>
  </x:sheetData>
  <x:mergeCells>
    <x:mergeCell ref="A1:N1"/>
    <x:mergeCell ref="A2:N2"/>
    <x:mergeCell ref="A13:N13"/>
    <x:mergeCell ref="A20:N20"/>
    <x:mergeCell ref="A21:N21"/>
  </x:mergeCells>
  <x:pageMargins left="0.7" right="0.7" top="0.75" bottom="0.75" header="0.3" footer="0.3"/>
  <x:drawing xmlns:r="http://schemas.openxmlformats.org/officeDocument/2006/relationships" r:id="R928ed865d4e443d0"/>
  <x:legacyDrawing xmlns:r="http://schemas.openxmlformats.org/officeDocument/2006/relationships" r:id="R6854f7ea524f4f4f"/>
  <x:tableParts count="2">
    <x:tablePart xmlns:r="http://schemas.openxmlformats.org/officeDocument/2006/relationships" r:id="R1d4a081e45094886"/>
    <x:tablePart xmlns:r="http://schemas.openxmlformats.org/officeDocument/2006/relationships" r:id="Ra75f54dfe75e45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7" customWidth="1"/>
    <x:col min="2" max="3" width="13" customWidth="1"/>
    <x:col min="4" max="4" width="9" customWidth="1"/>
    <x:col min="5" max="13" width="12" customWidth="1"/>
    <x:col min="14" max="14" width="23" customWidth="1"/>
    <x:col min="15" max="15" width="24" customWidth="1"/>
  </x:cols>
  <x:sheetData>
    <x:row r="1" ht="31" customHeight="1">
      <x:c r="A1" s="35" t="s">
        <x:v>552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</x:row>
    <x:row r="2" ht="28" customHeight="1">
      <x:c r="A2" s="36" t="s">
        <x:v>553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8"/>
    </x:row>
    <x:row r="4" ht="30" customHeight="1">
      <x:c r="A4" s="13" t="s">
        <x:v>527</x:v>
      </x:c>
      <x:c r="B4" s="13" t="s">
        <x:v>528</x:v>
      </x:c>
      <x:c r="C4" s="13" t="s">
        <x:v>530</x:v>
      </x:c>
      <x:c r="D4" s="13" t="s">
        <x:v>554</x:v>
      </x:c>
      <x:c r="E4" s="13" t="s">
        <x:v>555</x:v>
      </x:c>
      <x:c r="F4" s="13" t="s">
        <x:v>556</x:v>
      </x:c>
      <x:c r="G4" s="13" t="s">
        <x:v>557</x:v>
      </x:c>
      <x:c r="H4" s="13" t="s">
        <x:v>558</x:v>
      </x:c>
      <x:c r="I4" s="13" t="s">
        <x:v>559</x:v>
      </x:c>
      <x:c r="J4" s="13" t="s">
        <x:v>560</x:v>
      </x:c>
      <x:c r="K4" s="13" t="s">
        <x:v>561</x:v>
      </x:c>
      <x:c r="L4" s="13" t="s">
        <x:v>562</x:v>
      </x:c>
      <x:c r="M4" s="13" t="s">
        <x:v>563</x:v>
      </x:c>
      <x:c r="N4" s="13" t="s">
        <x:v>564</x:v>
      </x:c>
      <x:c r="O4" s="13" t="s">
        <x:v>565</x:v>
      </x:c>
    </x:row>
    <x:row r="5" ht="32" customHeight="1">
      <x:c r="A5" s="14" t="n">
        <x:f>'Multiple Trades'!A5</x:f>
        <x:v>1</x:v>
      </x:c>
      <x:c r="B5" s="21" t="n">
        <x:f>'Multiple Trades'!B5</x:f>
        <x:v>45839</x:v>
      </x:c>
      <x:c r="C5" s="21" t="n">
        <x:f>'Multiple Trades'!D5</x:f>
        <x:v>45849</x:v>
      </x:c>
      <x:c r="D5" s="31" t="n">
        <x:f>MATCH(C5,'Data Audit'!$A$10:$A$263,0)-MATCH(B5,'Data Audit'!$A$10:$A$263,0)</x:f>
        <x:v>8</x:v>
      </x:c>
      <x:c r="E5" s="29" t="n">
        <x:f>'Multiple Trades'!E5/'Multiple Trades'!C5-1</x:f>
        <x:v>0.10195227765726678</x:v>
      </x:c>
      <x:c r="F5" s="29" t="n">
        <x:f>IFERROR(('Multiple Trades'!I5/'Multiple Trades'!G5)/'Multiple Trades'!C5,0)</x:f>
        <x:v>0</x:v>
      </x:c>
      <x:c r="G5" s="29" t="n">
        <x:f>('Multiple Trades'!E5-'Multiple Trades'!C5+IFERROR('Multiple Trades'!I5/'Multiple Trades'!G5,0))/'Multiple Trades'!C5</x:f>
        <x:v>0.10195227765726675</x:v>
      </x:c>
      <x:c r="H5" s="33" t="n">
        <x:f>INDEX('Data Audit'!$H$10:$H$263,MATCH(B5,'Data Audit'!$A$10:$A$263,0))/AVERAGE('Data Audit'!$H$10:$H$263)</x:f>
        <x:v>0.7628842304215325</x:v>
      </x:c>
      <x:c r="I5" s="33" t="n">
        <x:f>INDEX('Data Audit'!$H$10:$H$263,MATCH(C5,'Data Audit'!$A$10:$A$263,0))/AVERAGE('Data Audit'!$H$10:$H$263)</x:f>
        <x:v>0.36788221849600283</x:v>
      </x:c>
      <x:c r="J5" s="33" t="n">
        <x:f>SUMIFS('Data Audit'!$H$10:$H$263,'Data Audit'!$A$10:$A$263,"&gt;="&amp;B5,'Data Audit'!$A$10:$A$263,"&lt;="&amp;C5)/COUNTIFS('Data Audit'!$A$10:$A$263,"&gt;="&amp;B5,'Data Audit'!$A$10:$A$263,"&lt;="&amp;C5)/AVERAGE('Data Audit'!$H$10:$H$263)</x:f>
        <x:v>0.6161059369565506</x:v>
      </x:c>
      <x:c r="K5" s="33" t="e">
        <x:f ca="1">_xludf.MAXIFS('Data Audit'!$H$10:$H$263,'Data Audit'!$A$10:$A$263,"&gt;="&amp;B5,'Data Audit'!$A$10:$A$263,"&lt;="&amp;C5)/AVERAGE('Data Audit'!$H$10:$H$263)</x:f>
        <x:v>#NAME?</x:v>
      </x:c>
      <x:c r="L5" s="29" t="str">
        <x:f>IFERROR(INDEX('Data Audit'!$G$10:$G$263,MATCH(B5,'Data Audit'!$A$10:$A$263,0))/INDEX('Data Audit'!$N$10:$N$263,MATCH(B5,'Data Audit'!$A$10:$A$263,0))-1,"")</x:f>
      </x:c>
      <x:c r="M5" s="29" t="str">
        <x:f>IFERROR(INDEX('Data Audit'!$N$10:$N$263,MATCH(B5,'Data Audit'!$A$10:$A$263,0))/INDEX('Data Audit'!$O$10:$O$263,MATCH(B5,'Data Audit'!$A$10:$A$263,0))-1,"")</x:f>
      </x:c>
      <x:c r="N5" s="32" t="str">
        <x:f t="shared" ref="N5:N11" si="0">IF(L5="","Insufficient prior history",IF(M5="","Short-term trend only",IF(AND(L5&gt;=0,M5&gt;=0),"Bullish alignment",IF(AND(L5&gt;=0,M5&lt;0),"Early recovery",IF(AND(L5&lt;0,M5&gt;=0),"Pullback in bullish trend","Counter-trend reversal")))))</x:f>
        <x:v>Insufficient prior history</x:v>
      </x:c>
      <x:c r="O5" s="32" t="s">
        <x:v>566</x:v>
      </x:c>
    </x:row>
    <x:row r="6" ht="32" customHeight="1">
      <x:c r="A6" s="14" t="n">
        <x:f>'Multiple Trades'!A6</x:f>
        <x:v>2</x:v>
      </x:c>
      <x:c r="B6" s="21" t="n">
        <x:f>'Multiple Trades'!B6</x:f>
        <x:v>45854</x:v>
      </x:c>
      <x:c r="C6" s="21" t="n">
        <x:f>'Multiple Trades'!D6</x:f>
        <x:v>45887</x:v>
      </x:c>
      <x:c r="D6" s="31" t="n">
        <x:f>MATCH(C6,'Data Audit'!$A$10:$A$263,0)-MATCH(B6,'Data Audit'!$A$10:$A$263,0)</x:f>
        <x:v>23</x:v>
      </x:c>
      <x:c r="E6" s="29" t="n">
        <x:f>'Multiple Trades'!E6/'Multiple Trades'!C6-1</x:f>
        <x:v>0.12375249500997998</x:v>
      </x:c>
      <x:c r="F6" s="29" t="n">
        <x:f>IFERROR(('Multiple Trades'!I6/'Multiple Trades'!G6)/'Multiple Trades'!C6,0)</x:f>
        <x:v>0</x:v>
      </x:c>
      <x:c r="G6" s="29" t="n">
        <x:f>('Multiple Trades'!E6-'Multiple Trades'!C6+IFERROR('Multiple Trades'!I6/'Multiple Trades'!G6,0))/'Multiple Trades'!C6</x:f>
        <x:v>0.12375249500998006</x:v>
      </x:c>
      <x:c r="H6" s="33" t="n">
        <x:f>INDEX('Data Audit'!$H$10:$H$263,MATCH(B6,'Data Audit'!$A$10:$A$263,0))/AVERAGE('Data Audit'!$H$10:$H$263)</x:f>
        <x:v>1.5946389601264521</x:v>
      </x:c>
      <x:c r="I6" s="33" t="n">
        <x:f>INDEX('Data Audit'!$H$10:$H$263,MATCH(C6,'Data Audit'!$A$10:$A$263,0))/AVERAGE('Data Audit'!$H$10:$H$263)</x:f>
        <x:v>0.5714360017139264</x:v>
      </x:c>
      <x:c r="J6" s="33" t="n">
        <x:f>SUMIFS('Data Audit'!$H$10:$H$263,'Data Audit'!$A$10:$A$263,"&gt;="&amp;B6,'Data Audit'!$A$10:$A$263,"&lt;="&amp;C6)/COUNTIFS('Data Audit'!$A$10:$A$263,"&gt;="&amp;B6,'Data Audit'!$A$10:$A$263,"&lt;="&amp;C6)/AVERAGE('Data Audit'!$H$10:$H$263)</x:f>
        <x:v>0.6357409057325495</x:v>
      </x:c>
      <x:c r="K6" s="33" t="e">
        <x:f ca="1">_xludf.MAXIFS('Data Audit'!$H$10:$H$263,'Data Audit'!$A$10:$A$263,"&gt;="&amp;B6,'Data Audit'!$A$10:$A$263,"&lt;="&amp;C6)/AVERAGE('Data Audit'!$H$10:$H$263)</x:f>
        <x:v>#NAME?</x:v>
      </x:c>
      <x:c r="L6" s="29" t="str">
        <x:f>IFERROR(INDEX('Data Audit'!$G$10:$G$263,MATCH(B6,'Data Audit'!$A$10:$A$263,0))/INDEX('Data Audit'!$N$10:$N$263,MATCH(B6,'Data Audit'!$A$10:$A$263,0))-1,"")</x:f>
      </x:c>
      <x:c r="M6" s="29" t="str">
        <x:f>IFERROR(INDEX('Data Audit'!$N$10:$N$263,MATCH(B6,'Data Audit'!$A$10:$A$263,0))/INDEX('Data Audit'!$O$10:$O$263,MATCH(B6,'Data Audit'!$A$10:$A$263,0))-1,"")</x:f>
      </x:c>
      <x:c r="N6" s="32" t="str">
        <x:f t="shared" si="0"/>
        <x:v>Insufficient prior history</x:v>
      </x:c>
      <x:c r="O6" s="32" t="s">
        <x:v>567</x:v>
      </x:c>
    </x:row>
    <x:row r="7" ht="32" customHeight="1">
      <x:c r="A7" s="14" t="n">
        <x:f>'Multiple Trades'!A7</x:f>
        <x:v>3</x:v>
      </x:c>
      <x:c r="B7" s="21" t="n">
        <x:f>'Multiple Trades'!B7</x:f>
        <x:v>46007</x:v>
      </x:c>
      <x:c r="C7" s="21" t="n">
        <x:f>'Multiple Trades'!D7</x:f>
        <x:v>46041</x:v>
      </x:c>
      <x:c r="D7" s="31" t="n">
        <x:f>MATCH(C7,'Data Audit'!$A$10:$A$263,0)-MATCH(B7,'Data Audit'!$A$10:$A$263,0)</x:f>
        <x:v>21</x:v>
      </x:c>
      <x:c r="E7" s="29" t="n">
        <x:f>'Multiple Trades'!E7/'Multiple Trades'!C7-1</x:f>
        <x:v>0.16109422492401215</x:v>
      </x:c>
      <x:c r="F7" s="29" t="n">
        <x:f>IFERROR(('Multiple Trades'!I7/'Multiple Trades'!G7)/'Multiple Trades'!C7,0)</x:f>
        <x:v>0</x:v>
      </x:c>
      <x:c r="G7" s="29" t="n">
        <x:f>('Multiple Trades'!E7-'Multiple Trades'!C7+IFERROR('Multiple Trades'!I7/'Multiple Trades'!G7,0))/'Multiple Trades'!C7</x:f>
        <x:v>0.1610942249240121</x:v>
      </x:c>
      <x:c r="H7" s="33" t="n">
        <x:f>INDEX('Data Audit'!$H$10:$H$263,MATCH(B7,'Data Audit'!$A$10:$A$263,0))/AVERAGE('Data Audit'!$H$10:$H$263)</x:f>
        <x:v>1.370914195683981</x:v>
      </x:c>
      <x:c r="I7" s="33" t="n">
        <x:f>INDEX('Data Audit'!$H$10:$H$263,MATCH(C7,'Data Audit'!$A$10:$A$263,0))/AVERAGE('Data Audit'!$H$10:$H$263)</x:f>
        <x:v>0.796545783356451</x:v>
      </x:c>
      <x:c r="J7" s="33" t="n">
        <x:f>SUMIFS('Data Audit'!$H$10:$H$263,'Data Audit'!$A$10:$A$263,"&gt;="&amp;B7,'Data Audit'!$A$10:$A$263,"&lt;="&amp;C7)/COUNTIFS('Data Audit'!$A$10:$A$263,"&gt;="&amp;B7,'Data Audit'!$A$10:$A$263,"&lt;="&amp;C7)/AVERAGE('Data Audit'!$H$10:$H$263)</x:f>
        <x:v>1.0426019954340553</x:v>
      </x:c>
      <x:c r="K7" s="33" t="e">
        <x:f ca="1">_xludf.MAXIFS('Data Audit'!$H$10:$H$263,'Data Audit'!$A$10:$A$263,"&gt;="&amp;B7,'Data Audit'!$A$10:$A$263,"&lt;="&amp;C7)/AVERAGE('Data Audit'!$H$10:$H$263)</x:f>
        <x:v>#NAME?</x:v>
      </x:c>
      <x:c r="L7" s="29" t="n">
        <x:f>IFERROR(INDEX('Data Audit'!$G$10:$G$263,MATCH(B7,'Data Audit'!$A$10:$A$263,0))/INDEX('Data Audit'!$N$10:$N$263,MATCH(B7,'Data Audit'!$A$10:$A$263,0))-1,"")</x:f>
        <x:v>-0.05200979685924223</x:v>
      </x:c>
      <x:c r="M7" s="29" t="n">
        <x:f>IFERROR(INDEX('Data Audit'!$N$10:$N$263,MATCH(B7,'Data Audit'!$A$10:$A$263,0))/INDEX('Data Audit'!$O$10:$O$263,MATCH(B7,'Data Audit'!$A$10:$A$263,0))-1,"")</x:f>
        <x:v>-0.025085678970728442</x:v>
      </x:c>
      <x:c r="N7" s="32" t="str">
        <x:f t="shared" si="0"/>
        <x:v>Counter-trend reversal</x:v>
      </x:c>
      <x:c r="O7" s="32" t="s">
        <x:v>568</x:v>
      </x:c>
    </x:row>
    <x:row r="8" ht="32" customHeight="1">
      <x:c r="A8" s="14" t="n">
        <x:f>'Multiple Trades'!A8</x:f>
        <x:v>4</x:v>
      </x:c>
      <x:c r="B8" s="21" t="n">
        <x:f>'Multiple Trades'!B8</x:f>
        <x:v>46070</x:v>
      </x:c>
      <x:c r="C8" s="21" t="n">
        <x:f>'Multiple Trades'!D8</x:f>
        <x:v>46078</x:v>
      </x:c>
      <x:c r="D8" s="31" t="n">
        <x:f>MATCH(C8,'Data Audit'!$A$10:$A$263,0)-MATCH(B8,'Data Audit'!$A$10:$A$263,0)</x:f>
        <x:v>6</x:v>
      </x:c>
      <x:c r="E8" s="29" t="n">
        <x:f>'Multiple Trades'!E8/'Multiple Trades'!C8-1</x:f>
        <x:v>0.11242603550295849</x:v>
      </x:c>
      <x:c r="F8" s="29" t="n">
        <x:f>IFERROR(('Multiple Trades'!I8/'Multiple Trades'!G8)/'Multiple Trades'!C8,0)</x:f>
        <x:v>0</x:v>
      </x:c>
      <x:c r="G8" s="29" t="n">
        <x:f>('Multiple Trades'!E8-'Multiple Trades'!C8+IFERROR('Multiple Trades'!I8/'Multiple Trades'!G8,0))/'Multiple Trades'!C8</x:f>
        <x:v>0.11242603550295856</x:v>
      </x:c>
      <x:c r="H8" s="33" t="n">
        <x:f>INDEX('Data Audit'!$H$10:$H$263,MATCH(B8,'Data Audit'!$A$10:$A$263,0))/AVERAGE('Data Audit'!$H$10:$H$263)</x:f>
        <x:v>0.4326325140424001</x:v>
      </x:c>
      <x:c r="I8" s="33" t="n">
        <x:f>INDEX('Data Audit'!$H$10:$H$263,MATCH(C8,'Data Audit'!$A$10:$A$263,0))/AVERAGE('Data Audit'!$H$10:$H$263)</x:f>
        <x:v>1.7336641395232546</x:v>
      </x:c>
      <x:c r="J8" s="33" t="n">
        <x:f>SUMIFS('Data Audit'!$H$10:$H$263,'Data Audit'!$A$10:$A$263,"&gt;="&amp;B8,'Data Audit'!$A$10:$A$263,"&lt;="&amp;C8)/COUNTIFS('Data Audit'!$A$10:$A$263,"&gt;="&amp;B8,'Data Audit'!$A$10:$A$263,"&lt;="&amp;C8)/AVERAGE('Data Audit'!$H$10:$H$263)</x:f>
        <x:v>1.9551500611577164</x:v>
      </x:c>
      <x:c r="K8" s="33" t="e">
        <x:f ca="1">_xludf.MAXIFS('Data Audit'!$H$10:$H$263,'Data Audit'!$A$10:$A$263,"&gt;="&amp;B8,'Data Audit'!$A$10:$A$263,"&lt;="&amp;C8)/AVERAGE('Data Audit'!$H$10:$H$263)</x:f>
        <x:v>#NAME?</x:v>
      </x:c>
      <x:c r="L8" s="29" t="n">
        <x:f>IFERROR(INDEX('Data Audit'!$G$10:$G$263,MATCH(B8,'Data Audit'!$A$10:$A$263,0))/INDEX('Data Audit'!$N$10:$N$263,MATCH(B8,'Data Audit'!$A$10:$A$263,0))-1,"")</x:f>
        <x:v>-0.06642728904847395</x:v>
      </x:c>
      <x:c r="M8" s="29" t="n">
        <x:f>IFERROR(INDEX('Data Audit'!$N$10:$N$263,MATCH(B8,'Data Audit'!$A$10:$A$263,0))/INDEX('Data Audit'!$O$10:$O$263,MATCH(B8,'Data Audit'!$A$10:$A$263,0))-1,"")</x:f>
        <x:v>0.016024022001459137</x:v>
      </x:c>
      <x:c r="N8" s="32" t="str">
        <x:f t="shared" si="0"/>
        <x:v>Pullback in bullish trend</x:v>
      </x:c>
      <x:c r="O8" s="32" t="s">
        <x:v>569</x:v>
      </x:c>
    </x:row>
    <x:row r="9" ht="32" customHeight="1">
      <x:c r="A9" s="14" t="n">
        <x:f>'Multiple Trades'!A9</x:f>
        <x:v>5</x:v>
      </x:c>
      <x:c r="B9" s="21" t="n">
        <x:f>'Multiple Trades'!B9</x:f>
        <x:v>46093</x:v>
      </x:c>
      <x:c r="C9" s="21" t="n">
        <x:f>'Multiple Trades'!D9</x:f>
        <x:v>46148</x:v>
      </x:c>
      <x:c r="D9" s="31" t="n">
        <x:f>MATCH(C9,'Data Audit'!$A$10:$A$263,0)-MATCH(B9,'Data Audit'!$A$10:$A$263,0)</x:f>
        <x:v>37</x:v>
      </x:c>
      <x:c r="E9" s="29" t="n">
        <x:f>'Multiple Trades'!E9/'Multiple Trades'!C9-1</x:f>
        <x:v>0.20062695924764884</x:v>
      </x:c>
      <x:c r="F9" s="29" t="n">
        <x:f>IFERROR(('Multiple Trades'!I9/'Multiple Trades'!G9)/'Multiple Trades'!C9,0)</x:f>
        <x:v>0</x:v>
      </x:c>
      <x:c r="G9" s="29" t="n">
        <x:f>('Multiple Trades'!E9-'Multiple Trades'!C9+IFERROR('Multiple Trades'!I9/'Multiple Trades'!G9,0))/'Multiple Trades'!C9</x:f>
        <x:v>0.20062695924764895</x:v>
      </x:c>
      <x:c r="H9" s="33" t="n">
        <x:f>INDEX('Data Audit'!$H$10:$H$263,MATCH(B9,'Data Audit'!$A$10:$A$263,0))/AVERAGE('Data Audit'!$H$10:$H$263)</x:f>
        <x:v>2.0622075691631347</x:v>
      </x:c>
      <x:c r="I9" s="33" t="n">
        <x:f>INDEX('Data Audit'!$H$10:$H$263,MATCH(C9,'Data Audit'!$A$10:$A$263,0))/AVERAGE('Data Audit'!$H$10:$H$263)</x:f>
        <x:v>0.8178222574317907</x:v>
      </x:c>
      <x:c r="J9" s="33" t="n">
        <x:f>SUMIFS('Data Audit'!$H$10:$H$263,'Data Audit'!$A$10:$A$263,"&gt;="&amp;B9,'Data Audit'!$A$10:$A$263,"&lt;="&amp;C9)/COUNTIFS('Data Audit'!$A$10:$A$263,"&gt;="&amp;B9,'Data Audit'!$A$10:$A$263,"&lt;="&amp;C9)/AVERAGE('Data Audit'!$H$10:$H$263)</x:f>
        <x:v>0.7572102334394583</x:v>
      </x:c>
      <x:c r="K9" s="33" t="e">
        <x:f ca="1">_xludf.MAXIFS('Data Audit'!$H$10:$H$263,'Data Audit'!$A$10:$A$263,"&gt;="&amp;B9,'Data Audit'!$A$10:$A$263,"&lt;="&amp;C9)/AVERAGE('Data Audit'!$H$10:$H$263)</x:f>
        <x:v>#NAME?</x:v>
      </x:c>
      <x:c r="L9" s="29" t="n">
        <x:f>IFERROR(INDEX('Data Audit'!$G$10:$G$263,MATCH(B9,'Data Audit'!$A$10:$A$263,0))/INDEX('Data Audit'!$N$10:$N$263,MATCH(B9,'Data Audit'!$A$10:$A$263,0))-1,"")</x:f>
        <x:v>-0.08844120588655491</x:v>
      </x:c>
      <x:c r="M9" s="29" t="n">
        <x:f>IFERROR(INDEX('Data Audit'!$N$10:$N$263,MATCH(B9,'Data Audit'!$A$10:$A$263,0))/INDEX('Data Audit'!$O$10:$O$263,MATCH(B9,'Data Audit'!$A$10:$A$263,0))-1,"")</x:f>
        <x:v>-0.026889494466381114</x:v>
      </x:c>
      <x:c r="N9" s="32" t="str">
        <x:f t="shared" si="0"/>
        <x:v>Counter-trend reversal</x:v>
      </x:c>
      <x:c r="O9" s="32" t="s">
        <x:v>570</x:v>
      </x:c>
    </x:row>
    <x:row r="10" ht="32" customHeight="1">
      <x:c r="A10" s="14" t="n">
        <x:f>'Multiple Trades'!A10</x:f>
        <x:v>6</x:v>
      </x:c>
      <x:c r="B10" s="21" t="n">
        <x:f>'Multiple Trades'!B10</x:f>
        <x:v>46156</x:v>
      </x:c>
      <x:c r="C10" s="21" t="n">
        <x:f>'Multiple Trades'!D10</x:f>
        <x:v>46167</x:v>
      </x:c>
      <x:c r="D10" s="31" t="n">
        <x:f>MATCH(C10,'Data Audit'!$A$10:$A$263,0)-MATCH(B10,'Data Audit'!$A$10:$A$263,0)</x:f>
        <x:v>7</x:v>
      </x:c>
      <x:c r="E10" s="29" t="n">
        <x:f>'Multiple Trades'!E10/'Multiple Trades'!C10-1</x:f>
        <x:v>0.11239193083573484</x:v>
      </x:c>
      <x:c r="F10" s="29" t="n">
        <x:f>IFERROR(('Multiple Trades'!I10/'Multiple Trades'!G10)/'Multiple Trades'!C10,0)</x:f>
        <x:v>0</x:v>
      </x:c>
      <x:c r="G10" s="29" t="n">
        <x:f>('Multiple Trades'!E10-'Multiple Trades'!C10+IFERROR('Multiple Trades'!I10/'Multiple Trades'!G10,0))/'Multiple Trades'!C10</x:f>
        <x:v>0.11239193083573477</x:v>
      </x:c>
      <x:c r="H10" s="33" t="n">
        <x:f>INDEX('Data Audit'!$H$10:$H$263,MATCH(B10,'Data Audit'!$A$10:$A$263,0))/AVERAGE('Data Audit'!$H$10:$H$263)</x:f>
        <x:v>0.5250104920879369</x:v>
      </x:c>
      <x:c r="I10" s="33" t="n">
        <x:f>INDEX('Data Audit'!$H$10:$H$263,MATCH(C10,'Data Audit'!$A$10:$A$263,0))/AVERAGE('Data Audit'!$H$10:$H$263)</x:f>
        <x:v>0.851949437134179</x:v>
      </x:c>
      <x:c r="J10" s="33" t="n">
        <x:f>SUMIFS('Data Audit'!$H$10:$H$263,'Data Audit'!$A$10:$A$263,"&gt;="&amp;B10,'Data Audit'!$A$10:$A$263,"&lt;="&amp;C10)/COUNTIFS('Data Audit'!$A$10:$A$263,"&gt;="&amp;B10,'Data Audit'!$A$10:$A$263,"&lt;="&amp;C10)/AVERAGE('Data Audit'!$H$10:$H$263)</x:f>
        <x:v>0.5956275551517716</x:v>
      </x:c>
      <x:c r="K10" s="33" t="e">
        <x:f ca="1">_xludf.MAXIFS('Data Audit'!$H$10:$H$263,'Data Audit'!$A$10:$A$263,"&gt;="&amp;B10,'Data Audit'!$A$10:$A$263,"&lt;="&amp;C10)/AVERAGE('Data Audit'!$H$10:$H$263)</x:f>
        <x:v>#NAME?</x:v>
      </x:c>
      <x:c r="L10" s="29" t="n">
        <x:f>IFERROR(INDEX('Data Audit'!$G$10:$G$263,MATCH(B10,'Data Audit'!$A$10:$A$263,0))/INDEX('Data Audit'!$N$10:$N$263,MATCH(B10,'Data Audit'!$A$10:$A$263,0))-1,"")</x:f>
        <x:v>-0.04064141553773826</x:v>
      </x:c>
      <x:c r="M10" s="29" t="n">
        <x:f>IFERROR(INDEX('Data Audit'!$N$10:$N$263,MATCH(B10,'Data Audit'!$A$10:$A$263,0))/INDEX('Data Audit'!$O$10:$O$263,MATCH(B10,'Data Audit'!$A$10:$A$263,0))-1,"")</x:f>
        <x:v>0.04956183622540733</x:v>
      </x:c>
      <x:c r="N10" s="32" t="str">
        <x:f t="shared" si="0"/>
        <x:v>Pullback in bullish trend</x:v>
      </x:c>
      <x:c r="O10" s="32" t="s">
        <x:v>571</x:v>
      </x:c>
    </x:row>
    <x:row r="11" ht="32" customHeight="1">
      <x:c r="A11" s="14" t="n">
        <x:f>'Multiple Trades'!A11</x:f>
        <x:v>7</x:v>
      </x:c>
      <x:c r="B11" s="21" t="n">
        <x:f>'Multiple Trades'!B11</x:f>
        <x:v>46171</x:v>
      </x:c>
      <x:c r="C11" s="21" t="n">
        <x:f>'Multiple Trades'!D11</x:f>
        <x:v>46184</x:v>
      </x:c>
      <x:c r="D11" s="31" t="n">
        <x:f>MATCH(C11,'Data Audit'!$A$10:$A$263,0)-MATCH(B11,'Data Audit'!$A$10:$A$263,0)</x:f>
        <x:v>8</x:v>
      </x:c>
      <x:c r="E11" s="29" t="n">
        <x:f>'Multiple Trades'!E11/'Multiple Trades'!C11-1</x:f>
        <x:v>0.12169312169312185</x:v>
      </x:c>
      <x:c r="F11" s="29" t="n">
        <x:f>IFERROR(('Multiple Trades'!I11/'Multiple Trades'!G11)/'Multiple Trades'!C11,0)</x:f>
        <x:v>0</x:v>
      </x:c>
      <x:c r="G11" s="29" t="n">
        <x:f>('Multiple Trades'!E11-'Multiple Trades'!C11+IFERROR('Multiple Trades'!I11/'Multiple Trades'!G11,0))/'Multiple Trades'!C11</x:f>
        <x:v>0.12169312169312181</x:v>
      </x:c>
      <x:c r="H11" s="33" t="n">
        <x:f>INDEX('Data Audit'!$H$10:$H$263,MATCH(B11,'Data Audit'!$A$10:$A$263,0))/AVERAGE('Data Audit'!$H$10:$H$263)</x:f>
        <x:v>0.8284152663917286</x:v>
      </x:c>
      <x:c r="I11" s="33" t="n">
        <x:f>INDEX('Data Audit'!$H$10:$H$263,MATCH(C11,'Data Audit'!$A$10:$A$263,0))/AVERAGE('Data Audit'!$H$10:$H$263)</x:f>
        <x:v>2.0026243961366372</x:v>
      </x:c>
      <x:c r="J11" s="33" t="n">
        <x:f>SUMIFS('Data Audit'!$H$10:$H$263,'Data Audit'!$A$10:$A$263,"&gt;="&amp;B11,'Data Audit'!$A$10:$A$263,"&lt;="&amp;C11)/COUNTIFS('Data Audit'!$A$10:$A$263,"&gt;="&amp;B11,'Data Audit'!$A$10:$A$263,"&lt;="&amp;C11)/AVERAGE('Data Audit'!$H$10:$H$263)</x:f>
        <x:v>1.3045391494107546</x:v>
      </x:c>
      <x:c r="K11" s="33" t="e">
        <x:f ca="1">_xludf.MAXIFS('Data Audit'!$H$10:$H$263,'Data Audit'!$A$10:$A$263,"&gt;="&amp;B11,'Data Audit'!$A$10:$A$263,"&lt;="&amp;C11)/AVERAGE('Data Audit'!$H$10:$H$263)</x:f>
        <x:v>#NAME?</x:v>
      </x:c>
      <x:c r="L11" s="29" t="n">
        <x:f>IFERROR(INDEX('Data Audit'!$G$10:$G$263,MATCH(B11,'Data Audit'!$A$10:$A$263,0))/INDEX('Data Audit'!$N$10:$N$263,MATCH(B11,'Data Audit'!$A$10:$A$263,0))-1,"")</x:f>
        <x:v>0.019280032358095944</x:v>
      </x:c>
      <x:c r="M11" s="29" t="n">
        <x:f>IFERROR(INDEX('Data Audit'!$N$10:$N$263,MATCH(B11,'Data Audit'!$A$10:$A$263,0))/INDEX('Data Audit'!$O$10:$O$263,MATCH(B11,'Data Audit'!$A$10:$A$263,0))-1,"")</x:f>
        <x:v>0.05009061048816377</x:v>
      </x:c>
      <x:c r="N11" s="32" t="str">
        <x:f t="shared" si="0"/>
        <x:v>Bullish alignment</x:v>
      </x:c>
      <x:c r="O11" s="32" t="s">
        <x:v>572</x:v>
      </x:c>
    </x:row>
    <x:row r="14" ht="30" customHeight="1">
      <x:c r="A14" s="13" t="s">
        <x:v>527</x:v>
      </x:c>
      <x:c r="B14" s="79" t="s">
        <x:v>573</x:v>
      </x:c>
      <x:c r="C14" s="79"/>
      <x:c r="D14" s="79"/>
      <x:c r="E14" s="79"/>
      <x:c r="F14" s="79" t="s">
        <x:v>574</x:v>
      </x:c>
      <x:c r="G14" s="79"/>
      <x:c r="H14" s="79"/>
      <x:c r="I14" s="79" t="s">
        <x:v>575</x:v>
      </x:c>
      <x:c r="J14" s="79"/>
      <x:c r="K14" s="79"/>
      <x:c r="L14" s="79" t="s">
        <x:v>576</x:v>
      </x:c>
      <x:c r="M14" s="79"/>
      <x:c r="N14" s="79"/>
      <x:c r="O14" s="79"/>
    </x:row>
    <x:row r="15" ht="54" customHeight="1">
      <x:c r="A15" s="34" t="s">
        <x:v>577</x:v>
      </x:c>
      <x:c r="B15" s="80" t="s">
        <x:v>578</x:v>
      </x:c>
      <x:c r="C15" s="80"/>
      <x:c r="D15" s="80"/>
      <x:c r="E15" s="80"/>
      <x:c r="F15" s="80" t="s">
        <x:v>579</x:v>
      </x:c>
      <x:c r="G15" s="80"/>
      <x:c r="H15" s="80"/>
      <x:c r="I15" s="80" t="s">
        <x:v>580</x:v>
      </x:c>
      <x:c r="J15" s="80"/>
      <x:c r="K15" s="80"/>
      <x:c r="L15" s="80" t="s">
        <x:v>581</x:v>
      </x:c>
      <x:c r="M15" s="80"/>
      <x:c r="N15" s="80"/>
      <x:c r="O15" s="80"/>
    </x:row>
    <x:row r="16" ht="54" customHeight="1">
      <x:c r="A16" s="34" t="s">
        <x:v>582</x:v>
      </x:c>
      <x:c r="B16" s="80" t="s">
        <x:v>583</x:v>
      </x:c>
      <x:c r="C16" s="80"/>
      <x:c r="D16" s="80"/>
      <x:c r="E16" s="80"/>
      <x:c r="F16" s="80" t="s">
        <x:v>584</x:v>
      </x:c>
      <x:c r="G16" s="80"/>
      <x:c r="H16" s="80"/>
      <x:c r="I16" s="80" t="s">
        <x:v>585</x:v>
      </x:c>
      <x:c r="J16" s="80"/>
      <x:c r="K16" s="80"/>
      <x:c r="L16" s="80" t="s">
        <x:v>586</x:v>
      </x:c>
      <x:c r="M16" s="80"/>
      <x:c r="N16" s="80"/>
      <x:c r="O16" s="80"/>
    </x:row>
    <x:row r="17" ht="54" customHeight="1">
      <x:c r="A17" s="34" t="s">
        <x:v>587</x:v>
      </x:c>
      <x:c r="B17" s="80" t="s">
        <x:v>588</x:v>
      </x:c>
      <x:c r="C17" s="80"/>
      <x:c r="D17" s="80"/>
      <x:c r="E17" s="80"/>
      <x:c r="F17" s="80" t="s">
        <x:v>589</x:v>
      </x:c>
      <x:c r="G17" s="80"/>
      <x:c r="H17" s="80"/>
      <x:c r="I17" s="80" t="s">
        <x:v>585</x:v>
      </x:c>
      <x:c r="J17" s="80"/>
      <x:c r="K17" s="80"/>
      <x:c r="L17" s="80" t="s">
        <x:v>590</x:v>
      </x:c>
      <x:c r="M17" s="80"/>
      <x:c r="N17" s="80"/>
      <x:c r="O17" s="80"/>
    </x:row>
    <x:row r="18" ht="54" customHeight="1">
      <x:c r="A18" s="34" t="s">
        <x:v>591</x:v>
      </x:c>
      <x:c r="B18" s="80" t="s">
        <x:v>592</x:v>
      </x:c>
      <x:c r="C18" s="80"/>
      <x:c r="D18" s="80"/>
      <x:c r="E18" s="80"/>
      <x:c r="F18" s="80" t="s">
        <x:v>593</x:v>
      </x:c>
      <x:c r="G18" s="80"/>
      <x:c r="H18" s="80"/>
      <x:c r="I18" s="80" t="s">
        <x:v>594</x:v>
      </x:c>
      <x:c r="J18" s="80"/>
      <x:c r="K18" s="80"/>
      <x:c r="L18" s="80" t="s">
        <x:v>595</x:v>
      </x:c>
      <x:c r="M18" s="80"/>
      <x:c r="N18" s="80"/>
      <x:c r="O18" s="80"/>
    </x:row>
    <x:row r="19" ht="54" customHeight="1">
      <x:c r="A19" s="34" t="s">
        <x:v>596</x:v>
      </x:c>
      <x:c r="B19" s="80" t="s">
        <x:v>597</x:v>
      </x:c>
      <x:c r="C19" s="80"/>
      <x:c r="D19" s="80"/>
      <x:c r="E19" s="80"/>
      <x:c r="F19" s="80" t="s">
        <x:v>598</x:v>
      </x:c>
      <x:c r="G19" s="80"/>
      <x:c r="H19" s="80"/>
      <x:c r="I19" s="80" t="s">
        <x:v>585</x:v>
      </x:c>
      <x:c r="J19" s="80"/>
      <x:c r="K19" s="80"/>
      <x:c r="L19" s="80" t="s">
        <x:v>599</x:v>
      </x:c>
      <x:c r="M19" s="80"/>
      <x:c r="N19" s="80"/>
      <x:c r="O19" s="80"/>
    </x:row>
    <x:row r="20" ht="54" customHeight="1">
      <x:c r="A20" s="34" t="s">
        <x:v>600</x:v>
      </x:c>
      <x:c r="B20" s="80" t="s">
        <x:v>601</x:v>
      </x:c>
      <x:c r="C20" s="80"/>
      <x:c r="D20" s="80"/>
      <x:c r="E20" s="80"/>
      <x:c r="F20" s="80" t="s">
        <x:v>602</x:v>
      </x:c>
      <x:c r="G20" s="80"/>
      <x:c r="H20" s="80"/>
      <x:c r="I20" s="80" t="s">
        <x:v>585</x:v>
      </x:c>
      <x:c r="J20" s="80"/>
      <x:c r="K20" s="80"/>
      <x:c r="L20" s="80" t="s">
        <x:v>603</x:v>
      </x:c>
      <x:c r="M20" s="80"/>
      <x:c r="N20" s="80"/>
      <x:c r="O20" s="80"/>
    </x:row>
    <x:row r="21" ht="54" customHeight="1">
      <x:c r="A21" s="34" t="s">
        <x:v>604</x:v>
      </x:c>
      <x:c r="B21" s="80" t="s">
        <x:v>605</x:v>
      </x:c>
      <x:c r="C21" s="80"/>
      <x:c r="D21" s="80"/>
      <x:c r="E21" s="80"/>
      <x:c r="F21" s="80" t="s">
        <x:v>606</x:v>
      </x:c>
      <x:c r="G21" s="80"/>
      <x:c r="H21" s="80"/>
      <x:c r="I21" s="80" t="s">
        <x:v>585</x:v>
      </x:c>
      <x:c r="J21" s="80"/>
      <x:c r="K21" s="80"/>
      <x:c r="L21" s="80" t="s">
        <x:v>607</x:v>
      </x:c>
      <x:c r="M21" s="80"/>
      <x:c r="N21" s="80"/>
      <x:c r="O21" s="80"/>
    </x:row>
    <x:row r="23" ht="34" customHeight="1">
      <x:c r="A23" s="76" t="s">
        <x:v>608</x:v>
      </x:c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8"/>
    </x:row>
    <x:row r="24" ht="52" customHeight="1">
      <x:c r="A24" s="81" t="s">
        <x:v>609</x:v>
      </x:c>
      <x:c r="B24" s="82"/>
      <x:c r="C24" s="82"/>
      <x:c r="D24" s="82"/>
      <x:c r="E24" s="82"/>
      <x:c r="F24" s="82"/>
      <x:c r="G24" s="82"/>
      <x:c r="H24" s="82"/>
      <x:c r="I24" s="82"/>
      <x:c r="J24" s="82"/>
      <x:c r="K24" s="82"/>
      <x:c r="L24" s="82"/>
      <x:c r="M24" s="82"/>
      <x:c r="N24" s="82"/>
      <x:c r="O24" s="83"/>
    </x:row>
  </x:sheetData>
  <x:mergeCells>
    <x:mergeCell ref="A24:O24"/>
    <x:mergeCell ref="B21:E21"/>
    <x:mergeCell ref="F21:H21"/>
    <x:mergeCell ref="I21:K21"/>
    <x:mergeCell ref="L21:O21"/>
    <x:mergeCell ref="A23:O23"/>
    <x:mergeCell ref="B19:E19"/>
    <x:mergeCell ref="F19:H19"/>
    <x:mergeCell ref="I19:K19"/>
    <x:mergeCell ref="L19:O19"/>
    <x:mergeCell ref="B20:E20"/>
    <x:mergeCell ref="F20:H20"/>
    <x:mergeCell ref="I20:K20"/>
    <x:mergeCell ref="L20:O20"/>
    <x:mergeCell ref="B17:E17"/>
    <x:mergeCell ref="F17:H17"/>
    <x:mergeCell ref="I17:K17"/>
    <x:mergeCell ref="L17:O17"/>
    <x:mergeCell ref="B18:E18"/>
    <x:mergeCell ref="F18:H18"/>
    <x:mergeCell ref="I18:K18"/>
    <x:mergeCell ref="L18:O18"/>
    <x:mergeCell ref="B15:E15"/>
    <x:mergeCell ref="F15:H15"/>
    <x:mergeCell ref="I15:K15"/>
    <x:mergeCell ref="L15:O15"/>
    <x:mergeCell ref="B16:E16"/>
    <x:mergeCell ref="F16:H16"/>
    <x:mergeCell ref="I16:K16"/>
    <x:mergeCell ref="L16:O16"/>
    <x:mergeCell ref="A1:O1"/>
    <x:mergeCell ref="A2:O2"/>
    <x:mergeCell ref="B14:E14"/>
    <x:mergeCell ref="F14:H14"/>
    <x:mergeCell ref="I14:K14"/>
    <x:mergeCell ref="L14:O14"/>
  </x:mergeCells>
  <x:conditionalFormatting sqref="O5:O11">
    <x:cfRule type="containsText" dxfId="1" priority="1" operator="containsText" text="Strongest"/>
    <x:cfRule type="containsText" dxfId="0" priority="2" operator="containsText" text="Limited"/>
  </x:conditionalFormatting>
  <x:pageMargins left="0.7" right="0.7" top="0.75" bottom="0.75" header="0.3" footer="0.3"/>
  <x:drawing xmlns:r="http://schemas.openxmlformats.org/officeDocument/2006/relationships" r:id="R3214222005bc4d4c"/>
  <x:legacyDrawing xmlns:r="http://schemas.openxmlformats.org/officeDocument/2006/relationships" r:id="Re1df0b08281c4a82"/>
  <x:tableParts count="1">
    <x:tablePart xmlns:r="http://schemas.openxmlformats.org/officeDocument/2006/relationships" r:id="R5829effd8960407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2.5"/>
  <x:cols>
    <x:col min="1" max="1" width="14" customWidth="1"/>
    <x:col min="2" max="6" width="16" customWidth="1"/>
    <x:col min="7" max="14" width="12" customWidth="1"/>
    <x:col min="15" max="15" width="3" customWidth="1"/>
    <x:col min="16" max="26" width="11" customWidth="1"/>
  </x:cols>
  <x:sheetData>
    <x:row r="1" ht="31" customHeight="1">
      <x:c r="A1" s="35" t="s">
        <x:v>610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8" customHeight="1">
      <x:c r="A2" s="36" t="s">
        <x:v>611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8"/>
    </x:row>
    <x:row r="4" ht="22" customHeight="1">
      <x:c r="A4" s="39" t="s">
        <x:v>612</x:v>
      </x:c>
      <x:c r="B4" s="40"/>
      <x:c r="C4" s="41"/>
      <x:c r="D4" s="39" t="s">
        <x:v>613</x:v>
      </x:c>
      <x:c r="E4" s="40"/>
      <x:c r="F4" s="41"/>
      <x:c r="G4" s="39" t="s">
        <x:v>614</x:v>
      </x:c>
      <x:c r="H4" s="40"/>
      <x:c r="I4" s="41"/>
      <x:c r="J4" s="39" t="s">
        <x:v>467</x:v>
      </x:c>
      <x:c r="K4" s="40"/>
      <x:c r="L4" s="40"/>
      <x:c r="M4" s="40"/>
      <x:c r="N4" s="41"/>
    </x:row>
    <x:row r="5" ht="22" customHeight="1">
      <x:c r="A5" s="48">
        <x:v>0.3655697446767201</x:v>
      </x:c>
      <x:c r="B5" s="46"/>
      <x:c r="C5" s="47"/>
      <x:c r="D5" s="48" t="n">
        <x:f>MIN('Data Audit'!Q10:Q263)</x:f>
        <x:v>-0.433392539964476</x:v>
      </x:c>
      <x:c r="E5" s="46"/>
      <x:c r="F5" s="47"/>
      <x:c r="G5" s="67" t="n">
        <x:f>DATE(2026,4,27)</x:f>
        <x:v>46139</x:v>
      </x:c>
      <x:c r="H5" s="50"/>
      <x:c r="I5" s="51"/>
      <x:c r="J5" s="42" t="n">
        <x:f>'Data Audit'!G263</x:f>
        <x:v>3.86</x:v>
      </x:c>
      <x:c r="K5" s="43"/>
      <x:c r="L5" s="43"/>
      <x:c r="M5" s="43"/>
      <x:c r="N5" s="44"/>
    </x:row>
    <x:row r="39" ht="13">
      <x:c r="A39" s="52" t="s">
        <x:v>470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4"/>
    </x:row>
    <x:row r="40" ht="30" customHeight="1">
      <x:c r="A40" s="13" t="s">
        <x:v>2</x:v>
      </x:c>
      <x:c r="B40" s="13" t="s">
        <x:v>6</x:v>
      </x:c>
      <x:c r="C40" s="13" t="s">
        <x:v>454</x:v>
      </x:c>
      <x:c r="D40" s="13" t="s">
        <x:v>455</x:v>
      </x:c>
      <x:c r="E40" s="13" t="s">
        <x:v>457</x:v>
      </x:c>
      <x:c r="F40" s="13" t="s">
        <x:v>452</x:v>
      </x:c>
    </x:row>
    <x:row r="41">
      <x:c r="A41" s="21" t="n">
        <x:f>'Data Audit'!A10</x:f>
        <x:v>45839</x:v>
      </x:c>
      <x:c r="B41" s="22" t="n">
        <x:f>'Data Audit'!G10</x:f>
        <x:v>4.61</x:v>
      </x:c>
      <x:c r="C41" s="22" t="str">
        <x:f>'Data Audit'!N10</x:f>
      </x:c>
      <x:c r="D41" s="22" t="str">
        <x:f>'Data Audit'!O10</x:f>
      </x:c>
      <x:c r="E41" s="29" t="n">
        <x:f>'Data Audit'!Q10</x:f>
        <x:v>0</x:v>
      </x:c>
      <x:c r="F41" s="29" t="str">
        <x:f>'Data Audit'!L10</x:f>
      </x:c>
    </x:row>
    <x:row r="42">
      <x:c r="A42" s="21" t="n">
        <x:f>'Data Audit'!A11</x:f>
        <x:v>45840</x:v>
      </x:c>
      <x:c r="B42" s="22" t="n">
        <x:f>'Data Audit'!G11</x:f>
        <x:v>4.66</x:v>
      </x:c>
      <x:c r="C42" s="22" t="str">
        <x:f>'Data Audit'!N11</x:f>
      </x:c>
      <x:c r="D42" s="22" t="str">
        <x:f>'Data Audit'!O11</x:f>
      </x:c>
      <x:c r="E42" s="29" t="n">
        <x:f>'Data Audit'!Q11</x:f>
        <x:v>0</x:v>
      </x:c>
      <x:c r="F42" s="29" t="n">
        <x:f>'Data Audit'!L11</x:f>
        <x:v>0.010845986984815648</x:v>
      </x:c>
    </x:row>
    <x:row r="43">
      <x:c r="A43" s="21" t="n">
        <x:f>'Data Audit'!A12</x:f>
        <x:v>45841</x:v>
      </x:c>
      <x:c r="B43" s="22" t="n">
        <x:f>'Data Audit'!G12</x:f>
        <x:v>4.72</x:v>
      </x:c>
      <x:c r="C43" s="22" t="str">
        <x:f>'Data Audit'!N12</x:f>
      </x:c>
      <x:c r="D43" s="22" t="str">
        <x:f>'Data Audit'!O12</x:f>
      </x:c>
      <x:c r="E43" s="29" t="n">
        <x:f>'Data Audit'!Q12</x:f>
        <x:v>0</x:v>
      </x:c>
      <x:c r="F43" s="29" t="n">
        <x:f>'Data Audit'!L12</x:f>
        <x:v>0.012875536480686511</x:v>
      </x:c>
    </x:row>
    <x:row r="44">
      <x:c r="A44" s="21" t="n">
        <x:f>'Data Audit'!A13</x:f>
        <x:v>45842</x:v>
      </x:c>
      <x:c r="B44" s="22" t="n">
        <x:f>'Data Audit'!G13</x:f>
        <x:v>4.71</x:v>
      </x:c>
      <x:c r="C44" s="22" t="str">
        <x:f>'Data Audit'!N13</x:f>
      </x:c>
      <x:c r="D44" s="22" t="str">
        <x:f>'Data Audit'!O13</x:f>
      </x:c>
      <x:c r="E44" s="29" t="n">
        <x:f>'Data Audit'!Q13</x:f>
        <x:v>-0.0021186440677966045</x:v>
      </x:c>
      <x:c r="F44" s="29" t="n">
        <x:f>'Data Audit'!L13</x:f>
        <x:v>0.0021186440677966045</x:v>
      </x:c>
    </x:row>
    <x:row r="45">
      <x:c r="A45" s="21" t="n">
        <x:f>'Data Audit'!A14</x:f>
        <x:v>45845</x:v>
      </x:c>
      <x:c r="B45" s="22" t="n">
        <x:f>'Data Audit'!G14</x:f>
        <x:v>4.85</x:v>
      </x:c>
      <x:c r="C45" s="22" t="str">
        <x:f>'Data Audit'!N14</x:f>
      </x:c>
      <x:c r="D45" s="22" t="str">
        <x:f>'Data Audit'!O14</x:f>
      </x:c>
      <x:c r="E45" s="29" t="n">
        <x:f>'Data Audit'!Q14</x:f>
        <x:v>0</x:v>
      </x:c>
      <x:c r="F45" s="29" t="n">
        <x:f>'Data Audit'!L14</x:f>
        <x:v>0.02972399150743099</x:v>
      </x:c>
    </x:row>
    <x:row r="46">
      <x:c r="A46" s="21" t="n">
        <x:f>'Data Audit'!A15</x:f>
        <x:v>45846</x:v>
      </x:c>
      <x:c r="B46" s="22" t="n">
        <x:f>'Data Audit'!G15</x:f>
        <x:v>4.82</x:v>
      </x:c>
      <x:c r="C46" s="22" t="str">
        <x:f>'Data Audit'!N15</x:f>
      </x:c>
      <x:c r="D46" s="22" t="str">
        <x:f>'Data Audit'!O15</x:f>
      </x:c>
      <x:c r="E46" s="29" t="n">
        <x:f>'Data Audit'!Q15</x:f>
        <x:v>-0.006185567010309145</x:v>
      </x:c>
      <x:c r="F46" s="29" t="n">
        <x:f>'Data Audit'!L15</x:f>
        <x:v>0.006185567010309145</x:v>
      </x:c>
    </x:row>
    <x:row r="47">
      <x:c r="A47" s="21" t="n">
        <x:f>'Data Audit'!A16</x:f>
        <x:v>45847</x:v>
      </x:c>
      <x:c r="B47" s="22" t="n">
        <x:f>'Data Audit'!G16</x:f>
        <x:v>4.92</x:v>
      </x:c>
      <x:c r="C47" s="22" t="str">
        <x:f>'Data Audit'!N16</x:f>
      </x:c>
      <x:c r="D47" s="22" t="str">
        <x:f>'Data Audit'!O16</x:f>
      </x:c>
      <x:c r="E47" s="29" t="n">
        <x:f>'Data Audit'!Q16</x:f>
        <x:v>0</x:v>
      </x:c>
      <x:c r="F47" s="29" t="n">
        <x:f>'Data Audit'!L16</x:f>
        <x:v>0.020746887966804906</x:v>
      </x:c>
    </x:row>
    <x:row r="48">
      <x:c r="A48" s="21" t="n">
        <x:f>'Data Audit'!A17</x:f>
        <x:v>45848</x:v>
      </x:c>
      <x:c r="B48" s="22" t="n">
        <x:f>'Data Audit'!G17</x:f>
        <x:v>5.04</x:v>
      </x:c>
      <x:c r="C48" s="22" t="str">
        <x:f>'Data Audit'!N17</x:f>
      </x:c>
      <x:c r="D48" s="22" t="str">
        <x:f>'Data Audit'!O17</x:f>
      </x:c>
      <x:c r="E48" s="29" t="n">
        <x:f>'Data Audit'!Q17</x:f>
        <x:v>0</x:v>
      </x:c>
      <x:c r="F48" s="29" t="n">
        <x:f>'Data Audit'!L17</x:f>
        <x:v>0.024390243902439046</x:v>
      </x:c>
    </x:row>
    <x:row r="49">
      <x:c r="A49" s="21" t="n">
        <x:f>'Data Audit'!A18</x:f>
        <x:v>45849</x:v>
      </x:c>
      <x:c r="B49" s="22" t="n">
        <x:f>'Data Audit'!G18</x:f>
        <x:v>5.08</x:v>
      </x:c>
      <x:c r="C49" s="22" t="str">
        <x:f>'Data Audit'!N18</x:f>
      </x:c>
      <x:c r="D49" s="22" t="str">
        <x:f>'Data Audit'!O18</x:f>
      </x:c>
      <x:c r="E49" s="29" t="n">
        <x:f>'Data Audit'!Q18</x:f>
        <x:v>0</x:v>
      </x:c>
      <x:c r="F49" s="29" t="n">
        <x:f>'Data Audit'!L18</x:f>
        <x:v>0.007936507936507908</x:v>
      </x:c>
    </x:row>
    <x:row r="50">
      <x:c r="A50" s="21" t="n">
        <x:f>'Data Audit'!A19</x:f>
        <x:v>45852</x:v>
      </x:c>
      <x:c r="B50" s="22" t="n">
        <x:f>'Data Audit'!G19</x:f>
        <x:v>5.07</x:v>
      </x:c>
      <x:c r="C50" s="22" t="str">
        <x:f>'Data Audit'!N19</x:f>
      </x:c>
      <x:c r="D50" s="22" t="str">
        <x:f>'Data Audit'!O19</x:f>
      </x:c>
      <x:c r="E50" s="29" t="n">
        <x:f>'Data Audit'!Q19</x:f>
        <x:v>-0.0019685039370078705</x:v>
      </x:c>
      <x:c r="F50" s="29" t="n">
        <x:f>'Data Audit'!L19</x:f>
        <x:v>0.0019685039370078705</x:v>
      </x:c>
    </x:row>
    <x:row r="51">
      <x:c r="A51" s="21" t="n">
        <x:f>'Data Audit'!A20</x:f>
        <x:v>45853</x:v>
      </x:c>
      <x:c r="B51" s="22" t="n">
        <x:f>'Data Audit'!G20</x:f>
        <x:v>5.08</x:v>
      </x:c>
      <x:c r="C51" s="22" t="str">
        <x:f>'Data Audit'!N20</x:f>
      </x:c>
      <x:c r="D51" s="22" t="str">
        <x:f>'Data Audit'!O20</x:f>
      </x:c>
      <x:c r="E51" s="29" t="n">
        <x:f>'Data Audit'!Q20</x:f>
        <x:v>0</x:v>
      </x:c>
      <x:c r="F51" s="29" t="n">
        <x:f>'Data Audit'!L20</x:f>
        <x:v>0.0019723865877712132</x:v>
      </x:c>
    </x:row>
    <x:row r="52">
      <x:c r="A52" s="21" t="n">
        <x:f>'Data Audit'!A21</x:f>
        <x:v>45854</x:v>
      </x:c>
      <x:c r="B52" s="22" t="n">
        <x:f>'Data Audit'!G21</x:f>
        <x:v>5.01</x:v>
      </x:c>
      <x:c r="C52" s="22" t="str">
        <x:f>'Data Audit'!N21</x:f>
      </x:c>
      <x:c r="D52" s="22" t="str">
        <x:f>'Data Audit'!O21</x:f>
      </x:c>
      <x:c r="E52" s="29" t="n">
        <x:f>'Data Audit'!Q21</x:f>
        <x:v>-0.013779527559055205</x:v>
      </x:c>
      <x:c r="F52" s="29" t="n">
        <x:f>'Data Audit'!L21</x:f>
        <x:v>0.013779527559055205</x:v>
      </x:c>
    </x:row>
    <x:row r="53">
      <x:c r="A53" s="21" t="n">
        <x:f>'Data Audit'!A22</x:f>
        <x:v>45855</x:v>
      </x:c>
      <x:c r="B53" s="22" t="n">
        <x:f>'Data Audit'!G22</x:f>
        <x:v>5.11</x:v>
      </x:c>
      <x:c r="C53" s="22" t="str">
        <x:f>'Data Audit'!N22</x:f>
      </x:c>
      <x:c r="D53" s="22" t="str">
        <x:f>'Data Audit'!O22</x:f>
      </x:c>
      <x:c r="E53" s="29" t="n">
        <x:f>'Data Audit'!Q22</x:f>
        <x:v>0</x:v>
      </x:c>
      <x:c r="F53" s="29" t="n">
        <x:f>'Data Audit'!L22</x:f>
        <x:v>0.019960079840319445</x:v>
      </x:c>
    </x:row>
    <x:row r="54">
      <x:c r="A54" s="21" t="n">
        <x:f>'Data Audit'!A23</x:f>
        <x:v>45856</x:v>
      </x:c>
      <x:c r="B54" s="22" t="n">
        <x:f>'Data Audit'!G23</x:f>
        <x:v>5.17</x:v>
      </x:c>
      <x:c r="C54" s="22" t="str">
        <x:f>'Data Audit'!N23</x:f>
      </x:c>
      <x:c r="D54" s="22" t="str">
        <x:f>'Data Audit'!O23</x:f>
      </x:c>
      <x:c r="E54" s="29" t="n">
        <x:f>'Data Audit'!Q23</x:f>
        <x:v>0</x:v>
      </x:c>
      <x:c r="F54" s="29" t="n">
        <x:f>'Data Audit'!L23</x:f>
        <x:v>0.011741682974559575</x:v>
      </x:c>
    </x:row>
    <x:row r="55">
      <x:c r="A55" s="21" t="n">
        <x:f>'Data Audit'!A24</x:f>
        <x:v>45859</x:v>
      </x:c>
      <x:c r="B55" s="22" t="n">
        <x:f>'Data Audit'!G24</x:f>
        <x:v>5.15</x:v>
      </x:c>
      <x:c r="C55" s="22" t="str">
        <x:f>'Data Audit'!N24</x:f>
      </x:c>
      <x:c r="D55" s="22" t="str">
        <x:f>'Data Audit'!O24</x:f>
      </x:c>
      <x:c r="E55" s="29" t="n">
        <x:f>'Data Audit'!Q24</x:f>
        <x:v>-0.003868471953578201</x:v>
      </x:c>
      <x:c r="F55" s="29" t="n">
        <x:f>'Data Audit'!L24</x:f>
        <x:v>0.003868471953578201</x:v>
      </x:c>
    </x:row>
    <x:row r="56">
      <x:c r="A56" s="21" t="n">
        <x:f>'Data Audit'!A25</x:f>
        <x:v>45860</x:v>
      </x:c>
      <x:c r="B56" s="22" t="n">
        <x:f>'Data Audit'!G25</x:f>
        <x:v>5.18</x:v>
      </x:c>
      <x:c r="C56" s="22" t="str">
        <x:f>'Data Audit'!N25</x:f>
      </x:c>
      <x:c r="D56" s="22" t="str">
        <x:f>'Data Audit'!O25</x:f>
      </x:c>
      <x:c r="E56" s="29" t="n">
        <x:f>'Data Audit'!Q25</x:f>
        <x:v>0</x:v>
      </x:c>
      <x:c r="F56" s="29" t="n">
        <x:f>'Data Audit'!L25</x:f>
        <x:v>0.005825242718446422</x:v>
      </x:c>
    </x:row>
    <x:row r="57">
      <x:c r="A57" s="21" t="n">
        <x:f>'Data Audit'!A26</x:f>
        <x:v>45861</x:v>
      </x:c>
      <x:c r="B57" s="22" t="n">
        <x:f>'Data Audit'!G26</x:f>
        <x:v>5.25</x:v>
      </x:c>
      <x:c r="C57" s="22" t="str">
        <x:f>'Data Audit'!N26</x:f>
      </x:c>
      <x:c r="D57" s="22" t="str">
        <x:f>'Data Audit'!O26</x:f>
      </x:c>
      <x:c r="E57" s="29" t="n">
        <x:f>'Data Audit'!Q26</x:f>
        <x:v>0</x:v>
      </x:c>
      <x:c r="F57" s="29" t="n">
        <x:f>'Data Audit'!L26</x:f>
        <x:v>0.013513513513513598</x:v>
      </x:c>
    </x:row>
    <x:row r="58">
      <x:c r="A58" s="21" t="n">
        <x:f>'Data Audit'!A27</x:f>
        <x:v>45862</x:v>
      </x:c>
      <x:c r="B58" s="22" t="n">
        <x:f>'Data Audit'!G27</x:f>
        <x:v>5.16</x:v>
      </x:c>
      <x:c r="C58" s="22" t="str">
        <x:f>'Data Audit'!N27</x:f>
      </x:c>
      <x:c r="D58" s="22" t="str">
        <x:f>'Data Audit'!O27</x:f>
      </x:c>
      <x:c r="E58" s="29" t="n">
        <x:f>'Data Audit'!Q27</x:f>
        <x:v>-0.017142857142857126</x:v>
      </x:c>
      <x:c r="F58" s="29" t="n">
        <x:f>'Data Audit'!L27</x:f>
        <x:v>0.017142857142857126</x:v>
      </x:c>
    </x:row>
    <x:row r="59">
      <x:c r="A59" s="21" t="n">
        <x:f>'Data Audit'!A28</x:f>
        <x:v>45863</x:v>
      </x:c>
      <x:c r="B59" s="22" t="n">
        <x:f>'Data Audit'!G28</x:f>
        <x:v>5.2</x:v>
      </x:c>
      <x:c r="C59" s="22" t="str">
        <x:f>'Data Audit'!N28</x:f>
      </x:c>
      <x:c r="D59" s="22" t="str">
        <x:f>'Data Audit'!O28</x:f>
      </x:c>
      <x:c r="E59" s="29" t="n">
        <x:f>'Data Audit'!Q28</x:f>
        <x:v>-0.00952380952380949</x:v>
      </x:c>
      <x:c r="F59" s="29" t="n">
        <x:f>'Data Audit'!L28</x:f>
        <x:v>0.007751937984496138</x:v>
      </x:c>
    </x:row>
    <x:row r="60">
      <x:c r="A60" s="21" t="n">
        <x:f>'Data Audit'!A29</x:f>
        <x:v>45866</x:v>
      </x:c>
      <x:c r="B60" s="22" t="n">
        <x:f>'Data Audit'!G29</x:f>
        <x:v>5.24</x:v>
      </x:c>
      <x:c r="C60" s="22" t="n">
        <x:f>'Data Audit'!N29</x:f>
        <x:v>5.0015</x:v>
      </x:c>
      <x:c r="D60" s="22" t="str">
        <x:f>'Data Audit'!O29</x:f>
      </x:c>
      <x:c r="E60" s="29" t="n">
        <x:f>'Data Audit'!Q29</x:f>
        <x:v>-0.0019047619047618536</x:v>
      </x:c>
      <x:c r="F60" s="29" t="n">
        <x:f>'Data Audit'!L29</x:f>
        <x:v>0.007692307692307665</x:v>
      </x:c>
    </x:row>
    <x:row r="61">
      <x:c r="A61" s="21" t="n">
        <x:f>'Data Audit'!A30</x:f>
        <x:v>45867</x:v>
      </x:c>
      <x:c r="B61" s="22" t="n">
        <x:f>'Data Audit'!G30</x:f>
        <x:v>5.23</x:v>
      </x:c>
      <x:c r="C61" s="22" t="n">
        <x:f>'Data Audit'!N30</x:f>
        <x:v>5.0325</x:v>
      </x:c>
      <x:c r="D61" s="22" t="str">
        <x:f>'Data Audit'!O30</x:f>
      </x:c>
      <x:c r="E61" s="29" t="n">
        <x:f>'Data Audit'!Q30</x:f>
        <x:v>-0.003809523809523707</x:v>
      </x:c>
      <x:c r="F61" s="29" t="n">
        <x:f>'Data Audit'!L30</x:f>
        <x:v>0.001908396946564861</x:v>
      </x:c>
    </x:row>
    <x:row r="62">
      <x:c r="A62" s="21" t="n">
        <x:f>'Data Audit'!A31</x:f>
        <x:v>45868</x:v>
      </x:c>
      <x:c r="B62" s="22" t="n">
        <x:f>'Data Audit'!G31</x:f>
        <x:v>5.26</x:v>
      </x:c>
      <x:c r="C62" s="22" t="n">
        <x:f>'Data Audit'!N31</x:f>
        <x:v>5.0625</x:v>
      </x:c>
      <x:c r="D62" s="22" t="str">
        <x:f>'Data Audit'!O31</x:f>
      </x:c>
      <x:c r="E62" s="29" t="n">
        <x:f>'Data Audit'!Q31</x:f>
        <x:v>0</x:v>
      </x:c>
      <x:c r="F62" s="29" t="n">
        <x:f>'Data Audit'!L31</x:f>
        <x:v>0.005736137667303964</x:v>
      </x:c>
    </x:row>
    <x:row r="63">
      <x:c r="A63" s="21" t="n">
        <x:f>'Data Audit'!A32</x:f>
        <x:v>45869</x:v>
      </x:c>
      <x:c r="B63" s="22" t="n">
        <x:f>'Data Audit'!G32</x:f>
        <x:v>5.25</x:v>
      </x:c>
      <x:c r="C63" s="22" t="n">
        <x:f>'Data Audit'!N32</x:f>
        <x:v>5.089</x:v>
      </x:c>
      <x:c r="D63" s="22" t="str">
        <x:f>'Data Audit'!O32</x:f>
      </x:c>
      <x:c r="E63" s="29" t="n">
        <x:f>'Data Audit'!Q32</x:f>
        <x:v>-0.0019011406844106071</x:v>
      </x:c>
      <x:c r="F63" s="29" t="n">
        <x:f>'Data Audit'!L32</x:f>
        <x:v>0.0019011406844106071</x:v>
      </x:c>
    </x:row>
    <x:row r="64">
      <x:c r="A64" s="21" t="n">
        <x:f>'Data Audit'!A33</x:f>
        <x:v>45870</x:v>
      </x:c>
      <x:c r="B64" s="22" t="n">
        <x:f>'Data Audit'!G33</x:f>
        <x:v>5.25</x:v>
      </x:c>
      <x:c r="C64" s="22" t="n">
        <x:f>'Data Audit'!N33</x:f>
        <x:v>5.116</x:v>
      </x:c>
      <x:c r="D64" s="22" t="str">
        <x:f>'Data Audit'!O33</x:f>
      </x:c>
      <x:c r="E64" s="29" t="n">
        <x:f>'Data Audit'!Q33</x:f>
        <x:v>-0.0019011406844106071</x:v>
      </x:c>
      <x:c r="F64" s="29" t="n">
        <x:f>'Data Audit'!L33</x:f>
        <x:v>0</x:v>
      </x:c>
    </x:row>
    <x:row r="65">
      <x:c r="A65" s="21" t="n">
        <x:f>'Data Audit'!A34</x:f>
        <x:v>45873</x:v>
      </x:c>
      <x:c r="B65" s="22" t="n">
        <x:f>'Data Audit'!G34</x:f>
        <x:v>5.24</x:v>
      </x:c>
      <x:c r="C65" s="22" t="n">
        <x:f>'Data Audit'!N34</x:f>
        <x:v>5.1354999999999995</x:v>
      </x:c>
      <x:c r="D65" s="22" t="str">
        <x:f>'Data Audit'!O34</x:f>
      </x:c>
      <x:c r="E65" s="29" t="n">
        <x:f>'Data Audit'!Q34</x:f>
        <x:v>-0.0038022813688212143</x:v>
      </x:c>
      <x:c r="F65" s="29" t="n">
        <x:f>'Data Audit'!L34</x:f>
        <x:v>0.0019047619047618536</x:v>
      </x:c>
    </x:row>
    <x:row r="66">
      <x:c r="A66" s="21" t="n">
        <x:f>'Data Audit'!A35</x:f>
        <x:v>45874</x:v>
      </x:c>
      <x:c r="B66" s="22" t="n">
        <x:f>'Data Audit'!G35</x:f>
        <x:v>5.28</x:v>
      </x:c>
      <x:c r="C66" s="22" t="n">
        <x:f>'Data Audit'!N35</x:f>
        <x:v>5.1585</x:v>
      </x:c>
      <x:c r="D66" s="22" t="str">
        <x:f>'Data Audit'!O35</x:f>
      </x:c>
      <x:c r="E66" s="29" t="n">
        <x:f>'Data Audit'!Q35</x:f>
        <x:v>0</x:v>
      </x:c>
      <x:c r="F66" s="29" t="n">
        <x:f>'Data Audit'!L35</x:f>
        <x:v>0.007633587786259444</x:v>
      </x:c>
    </x:row>
    <x:row r="67">
      <x:c r="A67" s="21" t="n">
        <x:f>'Data Audit'!A36</x:f>
        <x:v>45875</x:v>
      </x:c>
      <x:c r="B67" s="22" t="n">
        <x:f>'Data Audit'!G36</x:f>
        <x:v>5.29</x:v>
      </x:c>
      <x:c r="C67" s="22" t="n">
        <x:f>'Data Audit'!N36</x:f>
        <x:v>5.1770000000000005</x:v>
      </x:c>
      <x:c r="D67" s="22" t="str">
        <x:f>'Data Audit'!O36</x:f>
      </x:c>
      <x:c r="E67" s="29" t="n">
        <x:f>'Data Audit'!Q36</x:f>
        <x:v>0</x:v>
      </x:c>
      <x:c r="F67" s="29" t="n">
        <x:f>'Data Audit'!L36</x:f>
        <x:v>0.0018939393939394478</x:v>
      </x:c>
    </x:row>
    <x:row r="68">
      <x:c r="A68" s="21" t="n">
        <x:f>'Data Audit'!A37</x:f>
        <x:v>45876</x:v>
      </x:c>
      <x:c r="B68" s="22" t="n">
        <x:f>'Data Audit'!G37</x:f>
        <x:v>5.33</x:v>
      </x:c>
      <x:c r="C68" s="22" t="n">
        <x:f>'Data Audit'!N37</x:f>
        <x:v>5.1915000000000004</x:v>
      </x:c>
      <x:c r="D68" s="22" t="str">
        <x:f>'Data Audit'!O37</x:f>
      </x:c>
      <x:c r="E68" s="29" t="n">
        <x:f>'Data Audit'!Q37</x:f>
        <x:v>0</x:v>
      </x:c>
      <x:c r="F68" s="29" t="n">
        <x:f>'Data Audit'!L37</x:f>
        <x:v>0.007561436672967936</x:v>
      </x:c>
    </x:row>
    <x:row r="69">
      <x:c r="A69" s="21" t="n">
        <x:f>'Data Audit'!A38</x:f>
        <x:v>45877</x:v>
      </x:c>
      <x:c r="B69" s="22" t="n">
        <x:f>'Data Audit'!G38</x:f>
        <x:v>5.38</x:v>
      </x:c>
      <x:c r="C69" s="22" t="n">
        <x:f>'Data Audit'!N38</x:f>
        <x:v>5.2065</x:v>
      </x:c>
      <x:c r="D69" s="22" t="str">
        <x:f>'Data Audit'!O38</x:f>
      </x:c>
      <x:c r="E69" s="29" t="n">
        <x:f>'Data Audit'!Q38</x:f>
        <x:v>0</x:v>
      </x:c>
      <x:c r="F69" s="29" t="n">
        <x:f>'Data Audit'!L38</x:f>
        <x:v>0.009380863039399667</x:v>
      </x:c>
    </x:row>
    <x:row r="70">
      <x:c r="A70" s="21" t="n">
        <x:f>'Data Audit'!A39</x:f>
        <x:v>45880</x:v>
      </x:c>
      <x:c r="B70" s="22" t="n">
        <x:f>'Data Audit'!G39</x:f>
        <x:v>5.42</x:v>
      </x:c>
      <x:c r="C70" s="22" t="n">
        <x:f>'Data Audit'!N39</x:f>
        <x:v>5.223999999999999</x:v>
      </x:c>
      <x:c r="D70" s="22" t="str">
        <x:f>'Data Audit'!O39</x:f>
      </x:c>
      <x:c r="E70" s="29" t="n">
        <x:f>'Data Audit'!Q39</x:f>
        <x:v>0</x:v>
      </x:c>
      <x:c r="F70" s="29" t="n">
        <x:f>'Data Audit'!L39</x:f>
        <x:v>0.0074349442379182396</x:v>
      </x:c>
    </x:row>
    <x:row r="71">
      <x:c r="A71" s="21" t="n">
        <x:f>'Data Audit'!A40</x:f>
        <x:v>45881</x:v>
      </x:c>
      <x:c r="B71" s="22" t="n">
        <x:f>'Data Audit'!G40</x:f>
        <x:v>5.42</x:v>
      </x:c>
      <x:c r="C71" s="22" t="n">
        <x:f>'Data Audit'!N40</x:f>
        <x:v>5.2410000000000005</x:v>
      </x:c>
      <x:c r="D71" s="22" t="str">
        <x:f>'Data Audit'!O40</x:f>
      </x:c>
      <x:c r="E71" s="29" t="n">
        <x:f>'Data Audit'!Q40</x:f>
        <x:v>0</x:v>
      </x:c>
      <x:c r="F71" s="29" t="n">
        <x:f>'Data Audit'!L40</x:f>
        <x:v>0</x:v>
      </x:c>
    </x:row>
    <x:row r="72">
      <x:c r="A72" s="21" t="n">
        <x:f>'Data Audit'!A41</x:f>
        <x:v>45882</x:v>
      </x:c>
      <x:c r="B72" s="22" t="n">
        <x:f>'Data Audit'!G41</x:f>
        <x:v>5.47</x:v>
      </x:c>
      <x:c r="C72" s="22" t="n">
        <x:f>'Data Audit'!N41</x:f>
        <x:v>5.264</x:v>
      </x:c>
      <x:c r="D72" s="22" t="str">
        <x:f>'Data Audit'!O41</x:f>
      </x:c>
      <x:c r="E72" s="29" t="n">
        <x:f>'Data Audit'!Q41</x:f>
        <x:v>0</x:v>
      </x:c>
      <x:c r="F72" s="29" t="n">
        <x:f>'Data Audit'!L41</x:f>
        <x:v>0.009225092250922495</x:v>
      </x:c>
    </x:row>
    <x:row r="73">
      <x:c r="A73" s="21" t="n">
        <x:f>'Data Audit'!A42</x:f>
        <x:v>45883</x:v>
      </x:c>
      <x:c r="B73" s="22" t="n">
        <x:f>'Data Audit'!G42</x:f>
        <x:v>5.51</x:v>
      </x:c>
      <x:c r="C73" s="22" t="n">
        <x:f>'Data Audit'!N42</x:f>
        <x:v>5.284000000000001</x:v>
      </x:c>
      <x:c r="D73" s="22" t="str">
        <x:f>'Data Audit'!O42</x:f>
      </x:c>
      <x:c r="E73" s="29" t="n">
        <x:f>'Data Audit'!Q42</x:f>
        <x:v>0</x:v>
      </x:c>
      <x:c r="F73" s="29" t="n">
        <x:f>'Data Audit'!L42</x:f>
        <x:v>0.007312614259597838</x:v>
      </x:c>
    </x:row>
    <x:row r="74">
      <x:c r="A74" s="21" t="n">
        <x:f>'Data Audit'!A43</x:f>
        <x:v>45884</x:v>
      </x:c>
      <x:c r="B74" s="22" t="n">
        <x:f>'Data Audit'!G43</x:f>
        <x:v>5.6</x:v>
      </x:c>
      <x:c r="C74" s="22" t="n">
        <x:f>'Data Audit'!N43</x:f>
        <x:v>5.3055</x:v>
      </x:c>
      <x:c r="D74" s="22" t="str">
        <x:f>'Data Audit'!O43</x:f>
      </x:c>
      <x:c r="E74" s="29" t="n">
        <x:f>'Data Audit'!Q43</x:f>
        <x:v>0</x:v>
      </x:c>
      <x:c r="F74" s="29" t="n">
        <x:f>'Data Audit'!L43</x:f>
        <x:v>0.016333938294010864</x:v>
      </x:c>
    </x:row>
    <x:row r="75">
      <x:c r="A75" s="21" t="n">
        <x:f>'Data Audit'!A44</x:f>
        <x:v>45887</x:v>
      </x:c>
      <x:c r="B75" s="22" t="n">
        <x:f>'Data Audit'!G44</x:f>
        <x:v>5.63</x:v>
      </x:c>
      <x:c r="C75" s="22" t="n">
        <x:f>'Data Audit'!N44</x:f>
        <x:v>5.3295</x:v>
      </x:c>
      <x:c r="D75" s="22" t="str">
        <x:f>'Data Audit'!O44</x:f>
      </x:c>
      <x:c r="E75" s="29" t="n">
        <x:f>'Data Audit'!Q44</x:f>
        <x:v>0</x:v>
      </x:c>
      <x:c r="F75" s="29" t="n">
        <x:f>'Data Audit'!L44</x:f>
        <x:v>0.005357142857142838</x:v>
      </x:c>
    </x:row>
    <x:row r="76">
      <x:c r="A76" s="21" t="n">
        <x:f>'Data Audit'!A45</x:f>
        <x:v>45888</x:v>
      </x:c>
      <x:c r="B76" s="22" t="n">
        <x:f>'Data Audit'!G45</x:f>
        <x:v>5.59</x:v>
      </x:c>
      <x:c r="C76" s="22" t="n">
        <x:f>'Data Audit'!N45</x:f>
        <x:v>5.35</x:v>
      </x:c>
      <x:c r="D76" s="22" t="str">
        <x:f>'Data Audit'!O45</x:f>
      </x:c>
      <x:c r="E76" s="29" t="n">
        <x:f>'Data Audit'!Q45</x:f>
        <x:v>-0.007104795737122527</x:v>
      </x:c>
      <x:c r="F76" s="29" t="n">
        <x:f>'Data Audit'!L45</x:f>
        <x:v>0.007104795737122527</x:v>
      </x:c>
    </x:row>
    <x:row r="77">
      <x:c r="A77" s="21" t="n">
        <x:f>'Data Audit'!A46</x:f>
        <x:v>45889</x:v>
      </x:c>
      <x:c r="B77" s="22" t="n">
        <x:f>'Data Audit'!G46</x:f>
        <x:v>5.59</x:v>
      </x:c>
      <x:c r="C77" s="22" t="n">
        <x:f>'Data Audit'!N46</x:f>
        <x:v>5.367</x:v>
      </x:c>
      <x:c r="D77" s="22" t="str">
        <x:f>'Data Audit'!O46</x:f>
      </x:c>
      <x:c r="E77" s="29" t="n">
        <x:f>'Data Audit'!Q46</x:f>
        <x:v>-0.007104795737122527</x:v>
      </x:c>
      <x:c r="F77" s="29" t="n">
        <x:f>'Data Audit'!L46</x:f>
        <x:v>0</x:v>
      </x:c>
    </x:row>
    <x:row r="78">
      <x:c r="A78" s="21" t="n">
        <x:f>'Data Audit'!A47</x:f>
        <x:v>45890</x:v>
      </x:c>
      <x:c r="B78" s="22" t="n">
        <x:f>'Data Audit'!G47</x:f>
        <x:v>4.5</x:v>
      </x:c>
      <x:c r="C78" s="22" t="n">
        <x:f>'Data Audit'!N47</x:f>
        <x:v>5.3340000000000005</x:v>
      </x:c>
      <x:c r="D78" s="22" t="str">
        <x:f>'Data Audit'!O47</x:f>
      </x:c>
      <x:c r="E78" s="29" t="n">
        <x:f>'Data Audit'!Q47</x:f>
        <x:v>-0.20071047957371224</x:v>
      </x:c>
      <x:c r="F78" s="29" t="n">
        <x:f>'Data Audit'!L47</x:f>
        <x:v>0.19499105545617168</x:v>
      </x:c>
    </x:row>
    <x:row r="79">
      <x:c r="A79" s="21" t="n">
        <x:f>'Data Audit'!A48</x:f>
        <x:v>45891</x:v>
      </x:c>
      <x:c r="B79" s="22" t="n">
        <x:f>'Data Audit'!G48</x:f>
        <x:v>4.59</x:v>
      </x:c>
      <x:c r="C79" s="22" t="n">
        <x:f>'Data Audit'!N48</x:f>
        <x:v>5.3035000000000005</x:v>
      </x:c>
      <x:c r="D79" s="22" t="str">
        <x:f>'Data Audit'!O48</x:f>
      </x:c>
      <x:c r="E79" s="29" t="n">
        <x:f>'Data Audit'!Q48</x:f>
        <x:v>-0.18472468916518647</x:v>
      </x:c>
      <x:c r="F79" s="29" t="n">
        <x:f>'Data Audit'!L48</x:f>
        <x:v>0.020000000000000018</x:v>
      </x:c>
    </x:row>
    <x:row r="80">
      <x:c r="A80" s="21" t="n">
        <x:f>'Data Audit'!A49</x:f>
        <x:v>45894</x:v>
      </x:c>
      <x:c r="B80" s="22" t="n">
        <x:f>'Data Audit'!G49</x:f>
        <x:v>4.74</x:v>
      </x:c>
      <x:c r="C80" s="22" t="n">
        <x:f>'Data Audit'!N49</x:f>
        <x:v>5.2785</x:v>
      </x:c>
      <x:c r="D80" s="22" t="str">
        <x:f>'Data Audit'!O49</x:f>
      </x:c>
      <x:c r="E80" s="29" t="n">
        <x:f>'Data Audit'!Q49</x:f>
        <x:v>-0.15808170515097686</x:v>
      </x:c>
      <x:c r="F80" s="29" t="n">
        <x:f>'Data Audit'!L49</x:f>
        <x:v>0.03267973856209161</x:v>
      </x:c>
    </x:row>
    <x:row r="81">
      <x:c r="A81" s="21" t="n">
        <x:f>'Data Audit'!A50</x:f>
        <x:v>45895</x:v>
      </x:c>
      <x:c r="B81" s="22" t="n">
        <x:f>'Data Audit'!G50</x:f>
        <x:v>4.78</x:v>
      </x:c>
      <x:c r="C81" s="22" t="n">
        <x:f>'Data Audit'!N50</x:f>
        <x:v>5.256</x:v>
      </x:c>
      <x:c r="D81" s="22" t="str">
        <x:f>'Data Audit'!O50</x:f>
      </x:c>
      <x:c r="E81" s="29" t="n">
        <x:f>'Data Audit'!Q50</x:f>
        <x:v>-0.15097690941385433</x:v>
      </x:c>
      <x:c r="F81" s="29" t="n">
        <x:f>'Data Audit'!L50</x:f>
        <x:v>0.00843881856540074</x:v>
      </x:c>
    </x:row>
    <x:row r="82">
      <x:c r="A82" s="21" t="n">
        <x:f>'Data Audit'!A51</x:f>
        <x:v>45896</x:v>
      </x:c>
      <x:c r="B82" s="22" t="n">
        <x:f>'Data Audit'!G51</x:f>
        <x:v>4.76</x:v>
      </x:c>
      <x:c r="C82" s="22" t="n">
        <x:f>'Data Audit'!N51</x:f>
        <x:v>5.231</x:v>
      </x:c>
      <x:c r="D82" s="22" t="str">
        <x:f>'Data Audit'!O51</x:f>
      </x:c>
      <x:c r="E82" s="29" t="n">
        <x:f>'Data Audit'!Q51</x:f>
        <x:v>-0.15452930728241565</x:v>
      </x:c>
      <x:c r="F82" s="29" t="n">
        <x:f>'Data Audit'!L51</x:f>
        <x:v>0.004184100418410108</x:v>
      </x:c>
    </x:row>
    <x:row r="83">
      <x:c r="A83" s="21" t="n">
        <x:f>'Data Audit'!A52</x:f>
        <x:v>45897</x:v>
      </x:c>
      <x:c r="B83" s="22" t="n">
        <x:f>'Data Audit'!G52</x:f>
        <x:v>4.56</x:v>
      </x:c>
      <x:c r="C83" s="22" t="n">
        <x:f>'Data Audit'!N52</x:f>
        <x:v>5.1965</x:v>
      </x:c>
      <x:c r="D83" s="22" t="str">
        <x:f>'Data Audit'!O52</x:f>
      </x:c>
      <x:c r="E83" s="29" t="n">
        <x:f>'Data Audit'!Q52</x:f>
        <x:v>-0.1900532859680285</x:v>
      </x:c>
      <x:c r="F83" s="29" t="n">
        <x:f>'Data Audit'!L52</x:f>
        <x:v>0.04201680672268915</x:v>
      </x:c>
    </x:row>
    <x:row r="84">
      <x:c r="A84" s="21" t="n">
        <x:f>'Data Audit'!A53</x:f>
        <x:v>45898</x:v>
      </x:c>
      <x:c r="B84" s="22" t="n">
        <x:f>'Data Audit'!G53</x:f>
        <x:v>4.57</x:v>
      </x:c>
      <x:c r="C84" s="22" t="n">
        <x:f>'Data Audit'!N53</x:f>
        <x:v>5.1625</x:v>
      </x:c>
      <x:c r="D84" s="22" t="str">
        <x:f>'Data Audit'!O53</x:f>
      </x:c>
      <x:c r="E84" s="29" t="n">
        <x:f>'Data Audit'!Q53</x:f>
        <x:v>-0.18827708703374768</x:v>
      </x:c>
      <x:c r="F84" s="29" t="n">
        <x:f>'Data Audit'!L53</x:f>
        <x:v>0.002192982456140413</x:v>
      </x:c>
    </x:row>
    <x:row r="85">
      <x:c r="A85" s="21" t="n">
        <x:f>'Data Audit'!A54</x:f>
        <x:v>45901</x:v>
      </x:c>
      <x:c r="B85" s="22" t="n">
        <x:f>'Data Audit'!G54</x:f>
        <x:v>4.46</x:v>
      </x:c>
      <x:c r="C85" s="22" t="n">
        <x:f>'Data Audit'!N54</x:f>
        <x:v>5.123500000000001</x:v>
      </x:c>
      <x:c r="D85" s="22" t="str">
        <x:f>'Data Audit'!O54</x:f>
      </x:c>
      <x:c r="E85" s="29" t="n">
        <x:f>'Data Audit'!Q54</x:f>
        <x:v>-0.20781527531083477</x:v>
      </x:c>
      <x:c r="F85" s="29" t="n">
        <x:f>'Data Audit'!L54</x:f>
        <x:v>0.024070021881838155</x:v>
      </x:c>
    </x:row>
    <x:row r="86">
      <x:c r="A86" s="21" t="n">
        <x:f>'Data Audit'!A55</x:f>
        <x:v>45902</x:v>
      </x:c>
      <x:c r="B86" s="22" t="n">
        <x:f>'Data Audit'!G55</x:f>
        <x:v>4.38</x:v>
      </x:c>
      <x:c r="C86" s="22" t="n">
        <x:f>'Data Audit'!N55</x:f>
        <x:v>5.0785</x:v>
      </x:c>
      <x:c r="D86" s="22" t="str">
        <x:f>'Data Audit'!O55</x:f>
      </x:c>
      <x:c r="E86" s="29" t="n">
        <x:f>'Data Audit'!Q55</x:f>
        <x:v>-0.22202486678507993</x:v>
      </x:c>
      <x:c r="F86" s="29" t="n">
        <x:f>'Data Audit'!L55</x:f>
        <x:v>0.017937219730941756</x:v>
      </x:c>
    </x:row>
    <x:row r="87">
      <x:c r="A87" s="21" t="n">
        <x:f>'Data Audit'!A56</x:f>
        <x:v>45903</x:v>
      </x:c>
      <x:c r="B87" s="22" t="n">
        <x:f>'Data Audit'!G56</x:f>
        <x:v>4.38</x:v>
      </x:c>
      <x:c r="C87" s="22" t="n">
        <x:f>'Data Audit'!N56</x:f>
        <x:v>5.033</x:v>
      </x:c>
      <x:c r="D87" s="22" t="str">
        <x:f>'Data Audit'!O56</x:f>
      </x:c>
      <x:c r="E87" s="29" t="n">
        <x:f>'Data Audit'!Q56</x:f>
        <x:v>-0.22202486678507993</x:v>
      </x:c>
      <x:c r="F87" s="29" t="n">
        <x:f>'Data Audit'!L56</x:f>
        <x:v>0</x:v>
      </x:c>
    </x:row>
    <x:row r="88">
      <x:c r="A88" s="21" t="n">
        <x:f>'Data Audit'!A57</x:f>
        <x:v>45904</x:v>
      </x:c>
      <x:c r="B88" s="22" t="n">
        <x:f>'Data Audit'!G57</x:f>
        <x:v>4.39</x:v>
      </x:c>
      <x:c r="C88" s="22" t="n">
        <x:f>'Data Audit'!N57</x:f>
        <x:v>4.986</x:v>
      </x:c>
      <x:c r="D88" s="22" t="str">
        <x:f>'Data Audit'!O57</x:f>
      </x:c>
      <x:c r="E88" s="29" t="n">
        <x:f>'Data Audit'!Q57</x:f>
        <x:v>-0.22024866785079933</x:v>
      </x:c>
      <x:c r="F88" s="29" t="n">
        <x:f>'Data Audit'!L57</x:f>
        <x:v>0.0022831050228309113</x:v>
      </x:c>
    </x:row>
    <x:row r="89">
      <x:c r="A89" s="21" t="n">
        <x:f>'Data Audit'!A58</x:f>
        <x:v>45905</x:v>
      </x:c>
      <x:c r="B89" s="22" t="n">
        <x:f>'Data Audit'!G58</x:f>
        <x:v>4.41</x:v>
      </x:c>
      <x:c r="C89" s="22" t="n">
        <x:f>'Data Audit'!N58</x:f>
        <x:v>4.9375</x:v>
      </x:c>
      <x:c r="D89" s="22" t="str">
        <x:f>'Data Audit'!O58</x:f>
      </x:c>
      <x:c r="E89" s="29" t="n">
        <x:f>'Data Audit'!Q58</x:f>
        <x:v>-0.216696269982238</x:v>
      </x:c>
      <x:c r="F89" s="29" t="n">
        <x:f>'Data Audit'!L58</x:f>
        <x:v>0.004555808656036442</x:v>
      </x:c>
    </x:row>
    <x:row r="90">
      <x:c r="A90" s="21" t="n">
        <x:f>'Data Audit'!A59</x:f>
        <x:v>45908</x:v>
      </x:c>
      <x:c r="B90" s="22" t="n">
        <x:f>'Data Audit'!G59</x:f>
        <x:v>4.38</x:v>
      </x:c>
      <x:c r="C90" s="22" t="n">
        <x:f>'Data Audit'!N59</x:f>
        <x:v>4.885499999999999</x:v>
      </x:c>
      <x:c r="D90" s="22" t="n">
        <x:f>'Data Audit'!O59</x:f>
        <x:v>5.013399999999999</x:v>
      </x:c>
      <x:c r="E90" s="29" t="n">
        <x:f>'Data Audit'!Q59</x:f>
        <x:v>-0.22202486678507993</x:v>
      </x:c>
      <x:c r="F90" s="29" t="n">
        <x:f>'Data Audit'!L59</x:f>
        <x:v>0.006802721088435382</x:v>
      </x:c>
    </x:row>
    <x:row r="91">
      <x:c r="A91" s="21" t="n">
        <x:f>'Data Audit'!A60</x:f>
        <x:v>45909</x:v>
      </x:c>
      <x:c r="B91" s="22" t="n">
        <x:f>'Data Audit'!G60</x:f>
        <x:v>4.24</x:v>
      </x:c>
      <x:c r="C91" s="22" t="n">
        <x:f>'Data Audit'!N60</x:f>
        <x:v>4.826499999999999</x:v>
      </x:c>
      <x:c r="D91" s="22" t="n">
        <x:f>'Data Audit'!O60</x:f>
        <x:v>5.005999999999999</x:v>
      </x:c>
      <x:c r="E91" s="29" t="n">
        <x:f>'Data Audit'!Q60</x:f>
        <x:v>-0.24689165186500883</x:v>
      </x:c>
      <x:c r="F91" s="29" t="n">
        <x:f>'Data Audit'!L60</x:f>
        <x:v>0.031963470319634646</x:v>
      </x:c>
    </x:row>
    <x:row r="92">
      <x:c r="A92" s="21" t="n">
        <x:f>'Data Audit'!A61</x:f>
        <x:v>45910</x:v>
      </x:c>
      <x:c r="B92" s="22" t="n">
        <x:f>'Data Audit'!G61</x:f>
        <x:v>4.18</x:v>
      </x:c>
      <x:c r="C92" s="22" t="n">
        <x:f>'Data Audit'!N61</x:f>
        <x:v>4.761999999999999</x:v>
      </x:c>
      <x:c r="D92" s="22" t="n">
        <x:f>'Data Audit'!O61</x:f>
        <x:v>4.9963999999999995</x:v>
      </x:c>
      <x:c r="E92" s="29" t="n">
        <x:f>'Data Audit'!Q61</x:f>
        <x:v>-0.2575488454706928</x:v>
      </x:c>
      <x:c r="F92" s="29" t="n">
        <x:f>'Data Audit'!L61</x:f>
        <x:v>0.014150943396226578</x:v>
      </x:c>
    </x:row>
    <x:row r="93">
      <x:c r="A93" s="21" t="n">
        <x:f>'Data Audit'!A62</x:f>
        <x:v>45911</x:v>
      </x:c>
      <x:c r="B93" s="22" t="n">
        <x:f>'Data Audit'!G62</x:f>
        <x:v>4.05</x:v>
      </x:c>
      <x:c r="C93" s="22" t="n">
        <x:f>'Data Audit'!N62</x:f>
        <x:v>4.688999999999999</x:v>
      </x:c>
      <x:c r="D93" s="22" t="n">
        <x:f>'Data Audit'!O62</x:f>
        <x:v>4.983</x:v>
      </x:c>
      <x:c r="E93" s="29" t="n">
        <x:f>'Data Audit'!Q62</x:f>
        <x:v>-0.2806394316163411</x:v>
      </x:c>
      <x:c r="F93" s="29" t="n">
        <x:f>'Data Audit'!L62</x:f>
        <x:v>0.031100478468899517</x:v>
      </x:c>
    </x:row>
    <x:row r="94">
      <x:c r="A94" s="21" t="n">
        <x:f>'Data Audit'!A63</x:f>
        <x:v>45912</x:v>
      </x:c>
      <x:c r="B94" s="22" t="n">
        <x:f>'Data Audit'!G63</x:f>
        <x:v>4.01</x:v>
      </x:c>
      <x:c r="C94" s="22" t="n">
        <x:f>'Data Audit'!N63</x:f>
        <x:v>4.6095</x:v>
      </x:c>
      <x:c r="D94" s="22" t="n">
        <x:f>'Data Audit'!O63</x:f>
        <x:v>4.968999999999999</x:v>
      </x:c>
      <x:c r="E94" s="29" t="n">
        <x:f>'Data Audit'!Q63</x:f>
        <x:v>-0.2877442273534636</x:v>
      </x:c>
      <x:c r="F94" s="29" t="n">
        <x:f>'Data Audit'!L63</x:f>
        <x:v>0.00987654320987652</x:v>
      </x:c>
    </x:row>
    <x:row r="95">
      <x:c r="A95" s="21" t="n">
        <x:f>'Data Audit'!A64</x:f>
        <x:v>45915</x:v>
      </x:c>
      <x:c r="B95" s="22" t="n">
        <x:f>'Data Audit'!G64</x:f>
        <x:v>3.99</x:v>
      </x:c>
      <x:c r="C95" s="22" t="n">
        <x:f>'Data Audit'!N64</x:f>
        <x:v>4.5275</x:v>
      </x:c>
      <x:c r="D95" s="22" t="n">
        <x:f>'Data Audit'!O64</x:f>
        <x:v>4.9517999999999995</x:v>
      </x:c>
      <x:c r="E95" s="29" t="n">
        <x:f>'Data Audit'!Q64</x:f>
        <x:v>-0.2912966252220248</x:v>
      </x:c>
      <x:c r="F95" s="29" t="n">
        <x:f>'Data Audit'!L64</x:f>
        <x:v>0.004987531172069737</x:v>
      </x:c>
    </x:row>
    <x:row r="96">
      <x:c r="A96" s="21" t="n">
        <x:f>'Data Audit'!A65</x:f>
        <x:v>45916</x:v>
      </x:c>
      <x:c r="B96" s="22" t="n">
        <x:f>'Data Audit'!G65</x:f>
        <x:v>3.94</x:v>
      </x:c>
      <x:c r="C96" s="22" t="n">
        <x:f>'Data Audit'!N65</x:f>
        <x:v>4.444999999999999</x:v>
      </x:c>
      <x:c r="D96" s="22" t="n">
        <x:f>'Data Audit'!O65</x:f>
        <x:v>4.9342</x:v>
      </x:c>
      <x:c r="E96" s="29" t="n">
        <x:f>'Data Audit'!Q65</x:f>
        <x:v>-0.30017761989342806</x:v>
      </x:c>
      <x:c r="F96" s="29" t="n">
        <x:f>'Data Audit'!L65</x:f>
        <x:v>0.01253132832080206</x:v>
      </x:c>
    </x:row>
    <x:row r="97">
      <x:c r="A97" s="21" t="n">
        <x:f>'Data Audit'!A66</x:f>
        <x:v>45917</x:v>
      </x:c>
      <x:c r="B97" s="22" t="n">
        <x:f>'Data Audit'!G66</x:f>
        <x:v>3.92</x:v>
      </x:c>
      <x:c r="C97" s="22" t="n">
        <x:f>'Data Audit'!N66</x:f>
        <x:v>4.361500000000001</x:v>
      </x:c>
      <x:c r="D97" s="22" t="n">
        <x:f>'Data Audit'!O66</x:f>
        <x:v>4.914199999999999</x:v>
      </x:c>
      <x:c r="E97" s="29" t="n">
        <x:f>'Data Audit'!Q66</x:f>
        <x:v>-0.3037300177619894</x:v>
      </x:c>
      <x:c r="F97" s="29" t="n">
        <x:f>'Data Audit'!L66</x:f>
        <x:v>0.005076142131979711</x:v>
      </x:c>
    </x:row>
    <x:row r="98">
      <x:c r="A98" s="21" t="n">
        <x:f>'Data Audit'!A67</x:f>
        <x:v>45918</x:v>
      </x:c>
      <x:c r="B98" s="22" t="n">
        <x:f>'Data Audit'!G67</x:f>
        <x:v>3.88</x:v>
      </x:c>
      <x:c r="C98" s="22" t="n">
        <x:f>'Data Audit'!N67</x:f>
        <x:v>4.3305</x:v>
      </x:c>
      <x:c r="D98" s="22" t="n">
        <x:f>'Data Audit'!O67</x:f>
        <x:v>4.891</x:v>
      </x:c>
      <x:c r="E98" s="29" t="n">
        <x:f>'Data Audit'!Q67</x:f>
        <x:v>-0.3108348134991119</x:v>
      </x:c>
      <x:c r="F98" s="29" t="n">
        <x:f>'Data Audit'!L67</x:f>
        <x:v>0.010204081632653073</x:v>
      </x:c>
    </x:row>
    <x:row r="99">
      <x:c r="A99" s="21" t="n">
        <x:f>'Data Audit'!A68</x:f>
        <x:v>45919</x:v>
      </x:c>
      <x:c r="B99" s="22" t="n">
        <x:f>'Data Audit'!G68</x:f>
        <x:v>3.85</x:v>
      </x:c>
      <x:c r="C99" s="22" t="n">
        <x:f>'Data Audit'!N68</x:f>
        <x:v>4.2935</x:v>
      </x:c>
      <x:c r="D99" s="22" t="n">
        <x:f>'Data Audit'!O68</x:f>
        <x:v>4.8664</x:v>
      </x:c>
      <x:c r="E99" s="29" t="n">
        <x:f>'Data Audit'!Q68</x:f>
        <x:v>-0.31616341030195383</x:v>
      </x:c>
      <x:c r="F99" s="29" t="n">
        <x:f>'Data Audit'!L68</x:f>
        <x:v>0.0077319587628865705</x:v>
      </x:c>
    </x:row>
    <x:row r="100">
      <x:c r="A100" s="21" t="n">
        <x:f>'Data Audit'!A69</x:f>
        <x:v>45922</x:v>
      </x:c>
      <x:c r="B100" s="22" t="n">
        <x:f>'Data Audit'!G69</x:f>
        <x:v>3.79</x:v>
      </x:c>
      <x:c r="C100" s="22" t="n">
        <x:f>'Data Audit'!N69</x:f>
        <x:v>4.2459999999999996</x:v>
      </x:c>
      <x:c r="D100" s="22" t="n">
        <x:f>'Data Audit'!O69</x:f>
        <x:v>4.840799999999999</x:v>
      </x:c>
      <x:c r="E100" s="29" t="n">
        <x:f>'Data Audit'!Q69</x:f>
        <x:v>-0.3268206039076377</x:v>
      </x:c>
      <x:c r="F100" s="29" t="n">
        <x:f>'Data Audit'!L69</x:f>
        <x:v>0.01558441558441559</x:v>
      </x:c>
    </x:row>
    <x:row r="101">
      <x:c r="A101" s="21" t="n">
        <x:f>'Data Audit'!A70</x:f>
        <x:v>45923</x:v>
      </x:c>
      <x:c r="B101" s="22" t="n">
        <x:f>'Data Audit'!G70</x:f>
        <x:v>3.73</x:v>
      </x:c>
      <x:c r="C101" s="22" t="n">
        <x:f>'Data Audit'!N70</x:f>
        <x:v>4.1935</x:v>
      </x:c>
      <x:c r="D101" s="22" t="n">
        <x:f>'Data Audit'!O70</x:f>
        <x:v>4.8138</x:v>
      </x:c>
      <x:c r="E101" s="29" t="n">
        <x:f>'Data Audit'!Q70</x:f>
        <x:v>-0.3374777975133215</x:v>
      </x:c>
      <x:c r="F101" s="29" t="n">
        <x:f>'Data Audit'!L70</x:f>
        <x:v>0.0158311345646438</x:v>
      </x:c>
    </x:row>
    <x:row r="102">
      <x:c r="A102" s="21" t="n">
        <x:f>'Data Audit'!A71</x:f>
        <x:v>45924</x:v>
      </x:c>
      <x:c r="B102" s="22" t="n">
        <x:f>'Data Audit'!G71</x:f>
        <x:v>3.71</x:v>
      </x:c>
      <x:c r="C102" s="22" t="n">
        <x:f>'Data Audit'!N71</x:f>
        <x:v>4.141</x:v>
      </x:c>
      <x:c r="D102" s="22" t="n">
        <x:f>'Data Audit'!O71</x:f>
        <x:v>4.787799999999999</x:v>
      </x:c>
      <x:c r="E102" s="29" t="n">
        <x:f>'Data Audit'!Q71</x:f>
        <x:v>-0.34103019538188273</x:v>
      </x:c>
      <x:c r="F102" s="29" t="n">
        <x:f>'Data Audit'!L71</x:f>
        <x:v>0.00536193029490617</x:v>
      </x:c>
    </x:row>
    <x:row r="103">
      <x:c r="A103" s="21" t="n">
        <x:f>'Data Audit'!A72</x:f>
        <x:v>45925</x:v>
      </x:c>
      <x:c r="B103" s="22" t="n">
        <x:f>'Data Audit'!G72</x:f>
        <x:v>3.66</x:v>
      </x:c>
      <x:c r="C103" s="22" t="n">
        <x:f>'Data Audit'!N72</x:f>
        <x:v>4.096</x:v>
      </x:c>
      <x:c r="D103" s="22" t="n">
        <x:f>'Data Audit'!O72</x:f>
        <x:v>4.758799999999999</x:v>
      </x:c>
      <x:c r="E103" s="29" t="n">
        <x:f>'Data Audit'!Q72</x:f>
        <x:v>-0.34991119005328597</x:v>
      </x:c>
      <x:c r="F103" s="29" t="n">
        <x:f>'Data Audit'!L72</x:f>
        <x:v>0.013477088948786964</x:v>
      </x:c>
    </x:row>
    <x:row r="104">
      <x:c r="A104" s="21" t="n">
        <x:f>'Data Audit'!A73</x:f>
        <x:v>45926</x:v>
      </x:c>
      <x:c r="B104" s="22" t="n">
        <x:f>'Data Audit'!G73</x:f>
        <x:v>3.65</x:v>
      </x:c>
      <x:c r="C104" s="22" t="n">
        <x:f>'Data Audit'!N73</x:f>
        <x:v>4.05</x:v>
      </x:c>
      <x:c r="D104" s="22" t="n">
        <x:f>'Data Audit'!O73</x:f>
        <x:v>4.728399999999999</x:v>
      </x:c>
      <x:c r="E104" s="29" t="n">
        <x:f>'Data Audit'!Q73</x:f>
        <x:v>-0.3516873889875666</x:v>
      </x:c>
      <x:c r="F104" s="29" t="n">
        <x:f>'Data Audit'!L73</x:f>
        <x:v>0.002732240437158584</x:v>
      </x:c>
    </x:row>
    <x:row r="105">
      <x:c r="A105" s="21" t="n">
        <x:f>'Data Audit'!A74</x:f>
        <x:v>45929</x:v>
      </x:c>
      <x:c r="B105" s="22" t="n">
        <x:f>'Data Audit'!G74</x:f>
        <x:v>3.64</x:v>
      </x:c>
      <x:c r="C105" s="22" t="n">
        <x:f>'Data Audit'!N74</x:f>
        <x:v>4.0089999999999995</x:v>
      </x:c>
      <x:c r="D105" s="22" t="n">
        <x:f>'Data Audit'!O74</x:f>
        <x:v>4.698199999999999</x:v>
      </x:c>
      <x:c r="E105" s="29" t="n">
        <x:f>'Data Audit'!Q74</x:f>
        <x:v>-0.3534635879218472</x:v>
      </x:c>
      <x:c r="F105" s="29" t="n">
        <x:f>'Data Audit'!L74</x:f>
        <x:v>0.002739726027397249</x:v>
      </x:c>
    </x:row>
    <x:row r="106">
      <x:c r="A106" s="21" t="n">
        <x:f>'Data Audit'!A75</x:f>
        <x:v>45930</x:v>
      </x:c>
      <x:c r="B106" s="22" t="n">
        <x:f>'Data Audit'!G75</x:f>
        <x:v>3.57</x:v>
      </x:c>
      <x:c r="C106" s="22" t="n">
        <x:f>'Data Audit'!N75</x:f>
        <x:v>3.9684999999999997</x:v>
      </x:c>
      <x:c r="D106" s="22" t="n">
        <x:f>'Data Audit'!O75</x:f>
        <x:v>4.665999999999999</x:v>
      </x:c>
      <x:c r="E106" s="29" t="n">
        <x:f>'Data Audit'!Q75</x:f>
        <x:v>-0.36589698046181174</x:v>
      </x:c>
      <x:c r="F106" s="29" t="n">
        <x:f>'Data Audit'!L75</x:f>
        <x:v>0.019230769230769273</x:v>
      </x:c>
    </x:row>
    <x:row r="107">
      <x:c r="A107" s="21" t="n">
        <x:f>'Data Audit'!A76</x:f>
        <x:v>45931</x:v>
      </x:c>
      <x:c r="B107" s="22" t="n">
        <x:f>'Data Audit'!G76</x:f>
        <x:v>3.53</x:v>
      </x:c>
      <x:c r="C107" s="22" t="n">
        <x:f>'Data Audit'!N76</x:f>
        <x:v>3.9260000000000006</x:v>
      </x:c>
      <x:c r="D107" s="22" t="n">
        <x:f>'Data Audit'!O76</x:f>
        <x:v>4.631599999999999</x:v>
      </x:c>
      <x:c r="E107" s="29" t="n">
        <x:f>'Data Audit'!Q76</x:f>
        <x:v>-0.37300177619893427</x:v>
      </x:c>
      <x:c r="F107" s="29" t="n">
        <x:f>'Data Audit'!L76</x:f>
        <x:v>0.011204481792717047</x:v>
      </x:c>
    </x:row>
    <x:row r="108">
      <x:c r="A108" s="21" t="n">
        <x:f>'Data Audit'!A77</x:f>
        <x:v>45932</x:v>
      </x:c>
      <x:c r="B108" s="22" t="n">
        <x:f>'Data Audit'!G77</x:f>
        <x:v>3.6</x:v>
      </x:c>
      <x:c r="C108" s="22" t="n">
        <x:f>'Data Audit'!N77</x:f>
        <x:v>3.8864999999999994</x:v>
      </x:c>
      <x:c r="D108" s="22" t="n">
        <x:f>'Data Audit'!O77</x:f>
        <x:v>4.600399999999999</x:v>
      </x:c>
      <x:c r="E108" s="29" t="n">
        <x:f>'Data Audit'!Q77</x:f>
        <x:v>-0.3605683836589698</x:v>
      </x:c>
      <x:c r="F108" s="29" t="n">
        <x:f>'Data Audit'!L77</x:f>
        <x:v>0.019830028328611915</x:v>
      </x:c>
    </x:row>
    <x:row r="109">
      <x:c r="A109" s="21" t="n">
        <x:f>'Data Audit'!A78</x:f>
        <x:v>45933</x:v>
      </x:c>
      <x:c r="B109" s="22" t="n">
        <x:f>'Data Audit'!G78</x:f>
        <x:v>3.64</x:v>
      </x:c>
      <x:c r="C109" s="22" t="n">
        <x:f>'Data Audit'!N78</x:f>
        <x:v>3.848</x:v>
      </x:c>
      <x:c r="D109" s="22" t="n">
        <x:f>'Data Audit'!O78</x:f>
        <x:v>4.569199999999999</x:v>
      </x:c>
      <x:c r="E109" s="29" t="n">
        <x:f>'Data Audit'!Q78</x:f>
        <x:v>-0.3534635879218472</x:v>
      </x:c>
      <x:c r="F109" s="29" t="n">
        <x:f>'Data Audit'!L78</x:f>
        <x:v>0.011111111111111072</x:v>
      </x:c>
    </x:row>
    <x:row r="110">
      <x:c r="A110" s="21" t="n">
        <x:f>'Data Audit'!A79</x:f>
        <x:v>45936</x:v>
      </x:c>
      <x:c r="B110" s="22" t="n">
        <x:f>'Data Audit'!G79</x:f>
        <x:v>3.63</x:v>
      </x:c>
      <x:c r="C110" s="22" t="n">
        <x:f>'Data Audit'!N79</x:f>
        <x:v>3.8104999999999998</x:v>
      </x:c>
      <x:c r="D110" s="22" t="n">
        <x:f>'Data Audit'!O79</x:f>
        <x:v>4.536999999999999</x:v>
      </x:c>
      <x:c r="E110" s="29" t="n">
        <x:f>'Data Audit'!Q79</x:f>
        <x:v>-0.3552397868561279</x:v>
      </x:c>
      <x:c r="F110" s="29" t="n">
        <x:f>'Data Audit'!L79</x:f>
        <x:v>0.0027472527472528485</x:v>
      </x:c>
    </x:row>
    <x:row r="111">
      <x:c r="A111" s="21" t="n">
        <x:f>'Data Audit'!A80</x:f>
        <x:v>45937</x:v>
      </x:c>
      <x:c r="B111" s="22" t="n">
        <x:f>'Data Audit'!G80</x:f>
        <x:v>3.59</x:v>
      </x:c>
      <x:c r="C111" s="22" t="n">
        <x:f>'Data Audit'!N80</x:f>
        <x:v>3.778</x:v>
      </x:c>
      <x:c r="D111" s="22" t="n">
        <x:f>'Data Audit'!O80</x:f>
        <x:v>4.504199999999999</x:v>
      </x:c>
      <x:c r="E111" s="29" t="n">
        <x:f>'Data Audit'!Q80</x:f>
        <x:v>-0.3623445825932504</x:v>
      </x:c>
      <x:c r="F111" s="29" t="n">
        <x:f>'Data Audit'!L80</x:f>
        <x:v>0.011019283746556474</x:v>
      </x:c>
    </x:row>
    <x:row r="112">
      <x:c r="A112" s="21" t="n">
        <x:f>'Data Audit'!A81</x:f>
        <x:v>45938</x:v>
      </x:c>
      <x:c r="B112" s="22" t="n">
        <x:f>'Data Audit'!G81</x:f>
        <x:v>3.62</x:v>
      </x:c>
      <x:c r="C112" s="22" t="n">
        <x:f>'Data Audit'!N81</x:f>
        <x:v>3.75</x:v>
      </x:c>
      <x:c r="D112" s="22" t="n">
        <x:f>'Data Audit'!O81</x:f>
        <x:v>4.471399999999999</x:v>
      </x:c>
      <x:c r="E112" s="29" t="n">
        <x:f>'Data Audit'!Q81</x:f>
        <x:v>-0.3570159857904085</x:v>
      </x:c>
      <x:c r="F112" s="29" t="n">
        <x:f>'Data Audit'!L81</x:f>
        <x:v>0.008356545961002881</x:v>
      </x:c>
    </x:row>
    <x:row r="113">
      <x:c r="A113" s="21" t="n">
        <x:f>'Data Audit'!A82</x:f>
        <x:v>45939</x:v>
      </x:c>
      <x:c r="B113" s="22" t="n">
        <x:f>'Data Audit'!G82</x:f>
        <x:v>3.59</x:v>
      </x:c>
      <x:c r="C113" s="22" t="n">
        <x:f>'Data Audit'!N82</x:f>
        <x:v>3.727000000000001</x:v>
      </x:c>
      <x:c r="D113" s="22" t="n">
        <x:f>'Data Audit'!O82</x:f>
        <x:v>4.438199999999998</x:v>
      </x:c>
      <x:c r="E113" s="29" t="n">
        <x:f>'Data Audit'!Q82</x:f>
        <x:v>-0.3623445825932504</x:v>
      </x:c>
      <x:c r="F113" s="29" t="n">
        <x:f>'Data Audit'!L82</x:f>
        <x:v>0.008287292817679592</x:v>
      </x:c>
    </x:row>
    <x:row r="114">
      <x:c r="A114" s="21" t="n">
        <x:f>'Data Audit'!A83</x:f>
        <x:v>45940</x:v>
      </x:c>
      <x:c r="B114" s="22" t="n">
        <x:f>'Data Audit'!G83</x:f>
        <x:v>3.64</x:v>
      </x:c>
      <x:c r="C114" s="22" t="n">
        <x:f>'Data Audit'!N83</x:f>
        <x:v>3.708500000000001</x:v>
      </x:c>
      <x:c r="D114" s="22" t="n">
        <x:f>'Data Audit'!O83</x:f>
        <x:v>4.405999999999999</x:v>
      </x:c>
      <x:c r="E114" s="29" t="n">
        <x:f>'Data Audit'!Q83</x:f>
        <x:v>-0.3534635879218472</x:v>
      </x:c>
      <x:c r="F114" s="29" t="n">
        <x:f>'Data Audit'!L83</x:f>
        <x:v>0.013927576601671321</x:v>
      </x:c>
    </x:row>
    <x:row r="115">
      <x:c r="A115" s="21" t="n">
        <x:f>'Data Audit'!A84</x:f>
        <x:v>45943</x:v>
      </x:c>
      <x:c r="B115" s="22" t="n">
        <x:f>'Data Audit'!G84</x:f>
        <x:v>3.57</x:v>
      </x:c>
      <x:c r="C115" s="22" t="n">
        <x:f>'Data Audit'!N84</x:f>
        <x:v>3.6875</x:v>
      </x:c>
      <x:c r="D115" s="22" t="n">
        <x:f>'Data Audit'!O84</x:f>
        <x:v>4.3725999999999985</x:v>
      </x:c>
      <x:c r="E115" s="29" t="n">
        <x:f>'Data Audit'!Q84</x:f>
        <x:v>-0.36589698046181174</x:v>
      </x:c>
      <x:c r="F115" s="29" t="n">
        <x:f>'Data Audit'!L84</x:f>
        <x:v>0.019230769230769273</x:v>
      </x:c>
    </x:row>
    <x:row r="116">
      <x:c r="A116" s="21" t="n">
        <x:f>'Data Audit'!A85</x:f>
        <x:v>45944</x:v>
      </x:c>
      <x:c r="B116" s="22" t="n">
        <x:f>'Data Audit'!G85</x:f>
        <x:v>3.52</x:v>
      </x:c>
      <x:c r="C116" s="22" t="n">
        <x:f>'Data Audit'!N85</x:f>
        <x:v>3.666499999999999</x:v>
      </x:c>
      <x:c r="D116" s="22" t="n">
        <x:f>'Data Audit'!O85</x:f>
        <x:v>4.337399999999999</x:v>
      </x:c>
      <x:c r="E116" s="29" t="n">
        <x:f>'Data Audit'!Q85</x:f>
        <x:v>-0.37477797513321487</x:v>
      </x:c>
      <x:c r="F116" s="29" t="n">
        <x:f>'Data Audit'!L85</x:f>
        <x:v>0.014005602240896309</x:v>
      </x:c>
    </x:row>
    <x:row r="117">
      <x:c r="A117" s="21" t="n">
        <x:f>'Data Audit'!A86</x:f>
        <x:v>45945</x:v>
      </x:c>
      <x:c r="B117" s="22" t="n">
        <x:f>'Data Audit'!G86</x:f>
        <x:v>3.55</x:v>
      </x:c>
      <x:c r="C117" s="22" t="n">
        <x:f>'Data Audit'!N86</x:f>
        <x:v>3.647999999999999</x:v>
      </x:c>
      <x:c r="D117" s="22" t="n">
        <x:f>'Data Audit'!O86</x:f>
        <x:v>4.302599999999999</x:v>
      </x:c>
      <x:c r="E117" s="29" t="n">
        <x:f>'Data Audit'!Q86</x:f>
        <x:v>-0.36944937833037306</x:v>
      </x:c>
      <x:c r="F117" s="29" t="n">
        <x:f>'Data Audit'!L86</x:f>
        <x:v>0.008522727272727293</x:v>
      </x:c>
    </x:row>
    <x:row r="118">
      <x:c r="A118" s="21" t="n">
        <x:f>'Data Audit'!A87</x:f>
        <x:v>45946</x:v>
      </x:c>
      <x:c r="B118" s="22" t="n">
        <x:f>'Data Audit'!G87</x:f>
        <x:v>3.54</x:v>
      </x:c>
      <x:c r="C118" s="22" t="n">
        <x:f>'Data Audit'!N87</x:f>
        <x:v>3.6310000000000002</x:v>
      </x:c>
      <x:c r="D118" s="22" t="n">
        <x:f>'Data Audit'!O87</x:f>
        <x:v>4.266799999999998</x:v>
      </x:c>
      <x:c r="E118" s="29" t="n">
        <x:f>'Data Audit'!Q87</x:f>
        <x:v>-0.37122557726465366</x:v>
      </x:c>
      <x:c r="F118" s="29" t="n">
        <x:f>'Data Audit'!L87</x:f>
        <x:v>0.0028169014084505895</x:v>
      </x:c>
    </x:row>
    <x:row r="119">
      <x:c r="A119" s="21" t="n">
        <x:f>'Data Audit'!A88</x:f>
        <x:v>45947</x:v>
      </x:c>
      <x:c r="B119" s="22" t="n">
        <x:f>'Data Audit'!G88</x:f>
        <x:v>3.52</x:v>
      </x:c>
      <x:c r="C119" s="22" t="n">
        <x:f>'Data Audit'!N88</x:f>
        <x:v>3.6145000000000005</x:v>
      </x:c>
      <x:c r="D119" s="22" t="n">
        <x:f>'Data Audit'!O88</x:f>
        <x:v>4.229599999999999</x:v>
      </x:c>
      <x:c r="E119" s="29" t="n">
        <x:f>'Data Audit'!Q88</x:f>
        <x:v>-0.37477797513321487</x:v>
      </x:c>
      <x:c r="F119" s="29" t="n">
        <x:f>'Data Audit'!L88</x:f>
        <x:v>0.005649717514124353</x:v>
      </x:c>
    </x:row>
    <x:row r="120">
      <x:c r="A120" s="21" t="n">
        <x:f>'Data Audit'!A89</x:f>
        <x:v>45950</x:v>
      </x:c>
      <x:c r="B120" s="22" t="n">
        <x:f>'Data Audit'!G89</x:f>
        <x:v>3.48</x:v>
      </x:c>
      <x:c r="C120" s="22" t="n">
        <x:f>'Data Audit'!N89</x:f>
        <x:v>3.599</x:v>
      </x:c>
      <x:c r="D120" s="22" t="n">
        <x:f>'Data Audit'!O89</x:f>
        <x:v>4.1907999999999985</x:v>
      </x:c>
      <x:c r="E120" s="29" t="n">
        <x:f>'Data Audit'!Q89</x:f>
        <x:v>-0.3818827708703375</x:v>
      </x:c>
      <x:c r="F120" s="29" t="n">
        <x:f>'Data Audit'!L89</x:f>
        <x:v>0.011363636363636354</x:v>
      </x:c>
    </x:row>
    <x:row r="121">
      <x:c r="A121" s="21" t="n">
        <x:f>'Data Audit'!A90</x:f>
        <x:v>45951</x:v>
      </x:c>
      <x:c r="B121" s="22" t="n">
        <x:f>'Data Audit'!G90</x:f>
        <x:v>3.52</x:v>
      </x:c>
      <x:c r="C121" s="22" t="n">
        <x:f>'Data Audit'!N90</x:f>
        <x:v>3.5885</x:v>
      </x:c>
      <x:c r="D121" s="22" t="n">
        <x:f>'Data Audit'!O90</x:f>
        <x:v>4.152799999999998</x:v>
      </x:c>
      <x:c r="E121" s="29" t="n">
        <x:f>'Data Audit'!Q90</x:f>
        <x:v>-0.37477797513321487</x:v>
      </x:c>
      <x:c r="F121" s="29" t="n">
        <x:f>'Data Audit'!L90</x:f>
        <x:v>0.011494252873563315</x:v>
      </x:c>
    </x:row>
    <x:row r="122">
      <x:c r="A122" s="21" t="n">
        <x:f>'Data Audit'!A91</x:f>
        <x:v>45952</x:v>
      </x:c>
      <x:c r="B122" s="22" t="n">
        <x:f>'Data Audit'!G91</x:f>
        <x:v>3.52</x:v>
      </x:c>
      <x:c r="C122" s="22" t="n">
        <x:f>'Data Audit'!N91</x:f>
        <x:v>3.5789999999999997</x:v>
      </x:c>
      <x:c r="D122" s="22" t="n">
        <x:f>'Data Audit'!O91</x:f>
        <x:v>4.1137999999999995</x:v>
      </x:c>
      <x:c r="E122" s="29" t="n">
        <x:f>'Data Audit'!Q91</x:f>
        <x:v>-0.37477797513321487</x:v>
      </x:c>
      <x:c r="F122" s="29" t="n">
        <x:f>'Data Audit'!L91</x:f>
        <x:v>0</x:v>
      </x:c>
    </x:row>
    <x:row r="123">
      <x:c r="A123" s="21" t="n">
        <x:f>'Data Audit'!A92</x:f>
        <x:v>45953</x:v>
      </x:c>
      <x:c r="B123" s="22" t="n">
        <x:f>'Data Audit'!G92</x:f>
        <x:v>3.59</x:v>
      </x:c>
      <x:c r="C123" s="22" t="n">
        <x:f>'Data Audit'!N92</x:f>
        <x:v>3.5755000000000003</x:v>
      </x:c>
      <x:c r="D123" s="22" t="n">
        <x:f>'Data Audit'!O92</x:f>
        <x:v>4.075399999999999</x:v>
      </x:c>
      <x:c r="E123" s="29" t="n">
        <x:f>'Data Audit'!Q92</x:f>
        <x:v>-0.3623445825932504</x:v>
      </x:c>
      <x:c r="F123" s="29" t="n">
        <x:f>'Data Audit'!L92</x:f>
        <x:v>0.019886363636363535</x:v>
      </x:c>
    </x:row>
    <x:row r="124">
      <x:c r="A124" s="21" t="n">
        <x:f>'Data Audit'!A93</x:f>
        <x:v>45954</x:v>
      </x:c>
      <x:c r="B124" s="22" t="n">
        <x:f>'Data Audit'!G93</x:f>
        <x:v>3.68</x:v>
      </x:c>
      <x:c r="C124" s="22" t="n">
        <x:f>'Data Audit'!N93</x:f>
        <x:v>3.5770000000000004</x:v>
      </x:c>
      <x:c r="D124" s="22" t="n">
        <x:f>'Data Audit'!O93</x:f>
        <x:v>4.036999999999999</x:v>
      </x:c>
      <x:c r="E124" s="29" t="n">
        <x:f>'Data Audit'!Q93</x:f>
        <x:v>-0.34635879218472465</x:v>
      </x:c>
      <x:c r="F124" s="29" t="n">
        <x:f>'Data Audit'!L93</x:f>
        <x:v>0.025069637883008422</x:v>
      </x:c>
    </x:row>
    <x:row r="125">
      <x:c r="A125" s="21" t="n">
        <x:f>'Data Audit'!A94</x:f>
        <x:v>45957</x:v>
      </x:c>
      <x:c r="B125" s="22" t="n">
        <x:f>'Data Audit'!G94</x:f>
        <x:v>3.79</x:v>
      </x:c>
      <x:c r="C125" s="22" t="n">
        <x:f>'Data Audit'!N94</x:f>
        <x:v>3.5845000000000007</x:v>
      </x:c>
      <x:c r="D125" s="22" t="n">
        <x:f>'Data Audit'!O94</x:f>
        <x:v>4.0001999999999995</x:v>
      </x:c>
      <x:c r="E125" s="29" t="n">
        <x:f>'Data Audit'!Q94</x:f>
        <x:v>-0.3268206039076377</x:v>
      </x:c>
      <x:c r="F125" s="29" t="n">
        <x:f>'Data Audit'!L94</x:f>
        <x:v>0.029891304347825942</x:v>
      </x:c>
    </x:row>
    <x:row r="126">
      <x:c r="A126" s="21" t="n">
        <x:f>'Data Audit'!A95</x:f>
        <x:v>45958</x:v>
      </x:c>
      <x:c r="B126" s="22" t="n">
        <x:f>'Data Audit'!G95</x:f>
        <x:v>3.72</x:v>
      </x:c>
      <x:c r="C126" s="22" t="n">
        <x:f>'Data Audit'!N95</x:f>
        <x:v>3.592000000000001</x:v>
      </x:c>
      <x:c r="D126" s="22" t="n">
        <x:f>'Data Audit'!O95</x:f>
        <x:v>3.9627999999999997</x:v>
      </x:c>
      <x:c r="E126" s="29" t="n">
        <x:f>'Data Audit'!Q95</x:f>
        <x:v>-0.3392539964476021</x:v>
      </x:c>
      <x:c r="F126" s="29" t="n">
        <x:f>'Data Audit'!L95</x:f>
        <x:v>0.01846965699208436</x:v>
      </x:c>
    </x:row>
    <x:row r="127">
      <x:c r="A127" s="21" t="n">
        <x:f>'Data Audit'!A96</x:f>
        <x:v>45959</x:v>
      </x:c>
      <x:c r="B127" s="22" t="n">
        <x:f>'Data Audit'!G96</x:f>
        <x:v>3.66</x:v>
      </x:c>
      <x:c r="C127" s="22" t="n">
        <x:f>'Data Audit'!N96</x:f>
        <x:v>3.5985</x:v>
      </x:c>
      <x:c r="D127" s="22" t="n">
        <x:f>'Data Audit'!O96</x:f>
        <x:v>3.9242000000000004</x:v>
      </x:c>
      <x:c r="E127" s="29" t="n">
        <x:f>'Data Audit'!Q96</x:f>
        <x:v>-0.34991119005328597</x:v>
      </x:c>
      <x:c r="F127" s="29" t="n">
        <x:f>'Data Audit'!L96</x:f>
        <x:v>0.016129032258064502</x:v>
      </x:c>
    </x:row>
    <x:row r="128">
      <x:c r="A128" s="21" t="n">
        <x:f>'Data Audit'!A97</x:f>
        <x:v>45960</x:v>
      </x:c>
      <x:c r="B128" s="22" t="n">
        <x:f>'Data Audit'!G97</x:f>
        <x:v>3.64</x:v>
      </x:c>
      <x:c r="C128" s="22" t="n">
        <x:f>'Data Audit'!N97</x:f>
        <x:v>3.6005000000000003</x:v>
      </x:c>
      <x:c r="D128" s="22" t="n">
        <x:f>'Data Audit'!O97</x:f>
        <x:v>3.907</x:v>
      </x:c>
      <x:c r="E128" s="29" t="n">
        <x:f>'Data Audit'!Q97</x:f>
        <x:v>-0.3534635879218472</x:v>
      </x:c>
      <x:c r="F128" s="29" t="n">
        <x:f>'Data Audit'!L97</x:f>
        <x:v>0.005464480874316946</x:v>
      </x:c>
    </x:row>
    <x:row r="129">
      <x:c r="A129" s="21" t="n">
        <x:f>'Data Audit'!A98</x:f>
        <x:v>45961</x:v>
      </x:c>
      <x:c r="B129" s="22" t="n">
        <x:f>'Data Audit'!G98</x:f>
        <x:v>3.69</x:v>
      </x:c>
      <x:c r="C129" s="22" t="n">
        <x:f>'Data Audit'!N98</x:f>
        <x:v>3.603</x:v>
      </x:c>
      <x:c r="D129" s="22" t="n">
        <x:f>'Data Audit'!O98</x:f>
        <x:v>3.889</x:v>
      </x:c>
      <x:c r="E129" s="29" t="n">
        <x:f>'Data Audit'!Q98</x:f>
        <x:v>-0.34458259325044405</x:v>
      </x:c>
      <x:c r="F129" s="29" t="n">
        <x:f>'Data Audit'!L98</x:f>
        <x:v>0.013736263736263687</x:v>
      </x:c>
    </x:row>
    <x:row r="130">
      <x:c r="A130" s="21" t="n">
        <x:f>'Data Audit'!A99</x:f>
        <x:v>45964</x:v>
      </x:c>
      <x:c r="B130" s="22" t="n">
        <x:f>'Data Audit'!G99</x:f>
        <x:v>3.7</x:v>
      </x:c>
      <x:c r="C130" s="22" t="n">
        <x:f>'Data Audit'!N99</x:f>
        <x:v>3.6064999999999996</x:v>
      </x:c>
      <x:c r="D130" s="22" t="n">
        <x:f>'Data Audit'!O99</x:f>
        <x:v>3.8681999999999994</x:v>
      </x:c>
      <x:c r="E130" s="29" t="n">
        <x:f>'Data Audit'!Q99</x:f>
        <x:v>-0.34280639431616333</x:v>
      </x:c>
      <x:c r="F130" s="29" t="n">
        <x:f>'Data Audit'!L99</x:f>
        <x:v>0.0027100271002711285</x:v>
      </x:c>
    </x:row>
    <x:row r="131">
      <x:c r="A131" s="21" t="n">
        <x:f>'Data Audit'!A100</x:f>
        <x:v>45965</x:v>
      </x:c>
      <x:c r="B131" s="22" t="n">
        <x:f>'Data Audit'!G100</x:f>
        <x:v>3.81</x:v>
      </x:c>
      <x:c r="C131" s="22" t="n">
        <x:f>'Data Audit'!N100</x:f>
        <x:v>3.6175000000000006</x:v>
      </x:c>
      <x:c r="D131" s="22" t="n">
        <x:f>'Data Audit'!O100</x:f>
        <x:v>3.8487999999999998</x:v>
      </x:c>
      <x:c r="E131" s="29" t="n">
        <x:f>'Data Audit'!Q100</x:f>
        <x:v>-0.32326820603907636</x:v>
      </x:c>
      <x:c r="F131" s="29" t="n">
        <x:f>'Data Audit'!L100</x:f>
        <x:v>0.029729729729729648</x:v>
      </x:c>
    </x:row>
    <x:row r="132">
      <x:c r="A132" s="21" t="n">
        <x:f>'Data Audit'!A101</x:f>
        <x:v>45966</x:v>
      </x:c>
      <x:c r="B132" s="22" t="n">
        <x:f>'Data Audit'!G101</x:f>
        <x:v>3.7</x:v>
      </x:c>
      <x:c r="C132" s="22" t="n">
        <x:f>'Data Audit'!N101</x:f>
        <x:v>3.6215</x:v>
      </x:c>
      <x:c r="D132" s="22" t="n">
        <x:f>'Data Audit'!O101</x:f>
        <x:v>3.8276</x:v>
      </x:c>
      <x:c r="E132" s="29" t="n">
        <x:f>'Data Audit'!Q101</x:f>
        <x:v>-0.34280639431616333</x:v>
      </x:c>
      <x:c r="F132" s="29" t="n">
        <x:f>'Data Audit'!L101</x:f>
        <x:v>0.02887139107611547</x:v>
      </x:c>
    </x:row>
    <x:row r="133">
      <x:c r="A133" s="21" t="n">
        <x:f>'Data Audit'!A102</x:f>
        <x:v>45967</x:v>
      </x:c>
      <x:c r="B133" s="22" t="n">
        <x:f>'Data Audit'!G102</x:f>
        <x:v>3.5</x:v>
      </x:c>
      <x:c r="C133" s="22" t="n">
        <x:f>'Data Audit'!N102</x:f>
        <x:v>3.617</x:v>
      </x:c>
      <x:c r="D133" s="22" t="n">
        <x:f>'Data Audit'!O102</x:f>
        <x:v>3.8064</x:v>
      </x:c>
      <x:c r="E133" s="29" t="n">
        <x:f>'Data Audit'!Q102</x:f>
        <x:v>-0.3783303730017762</x:v>
      </x:c>
      <x:c r="F133" s="29" t="n">
        <x:f>'Data Audit'!L102</x:f>
        <x:v>0.05405405405405406</x:v>
      </x:c>
    </x:row>
    <x:row r="134">
      <x:c r="A134" s="21" t="n">
        <x:f>'Data Audit'!A103</x:f>
        <x:v>45968</x:v>
      </x:c>
      <x:c r="B134" s="22" t="n">
        <x:f>'Data Audit'!G103</x:f>
        <x:v>3.6</x:v>
      </x:c>
      <x:c r="C134" s="22" t="n">
        <x:f>'Data Audit'!N103</x:f>
        <x:v>3.6149999999999998</x:v>
      </x:c>
      <x:c r="D134" s="22" t="n">
        <x:f>'Data Audit'!O103</x:f>
        <x:v>3.7869999999999995</x:v>
      </x:c>
      <x:c r="E134" s="29" t="n">
        <x:f>'Data Audit'!Q103</x:f>
        <x:v>-0.3605683836589698</x:v>
      </x:c>
      <x:c r="F134" s="29" t="n">
        <x:f>'Data Audit'!L103</x:f>
        <x:v>0.028571428571428692</x:v>
      </x:c>
    </x:row>
    <x:row r="135">
      <x:c r="A135" s="21" t="n">
        <x:f>'Data Audit'!A104</x:f>
        <x:v>45971</x:v>
      </x:c>
      <x:c r="B135" s="22" t="n">
        <x:f>'Data Audit'!G104</x:f>
        <x:v>3.64</x:v>
      </x:c>
      <x:c r="C135" s="22" t="n">
        <x:f>'Data Audit'!N104</x:f>
        <x:v>3.6185</x:v>
      </x:c>
      <x:c r="D135" s="22" t="n">
        <x:f>'Data Audit'!O104</x:f>
        <x:v>3.770599999999999</x:v>
      </x:c>
      <x:c r="E135" s="29" t="n">
        <x:f>'Data Audit'!Q104</x:f>
        <x:v>-0.3534635879218472</x:v>
      </x:c>
      <x:c r="F135" s="29" t="n">
        <x:f>'Data Audit'!L104</x:f>
        <x:v>0.011111111111111072</x:v>
      </x:c>
    </x:row>
    <x:row r="136">
      <x:c r="A136" s="21" t="n">
        <x:f>'Data Audit'!A105</x:f>
        <x:v>45972</x:v>
      </x:c>
      <x:c r="B136" s="22" t="n">
        <x:f>'Data Audit'!G105</x:f>
        <x:v>3.59</x:v>
      </x:c>
      <x:c r="C136" s="22" t="n">
        <x:f>'Data Audit'!N105</x:f>
        <x:v>3.622</x:v>
      </x:c>
      <x:c r="D136" s="22" t="n">
        <x:f>'Data Audit'!O105</x:f>
        <x:v>3.754799999999999</x:v>
      </x:c>
      <x:c r="E136" s="29" t="n">
        <x:f>'Data Audit'!Q105</x:f>
        <x:v>-0.3623445825932504</x:v>
      </x:c>
      <x:c r="F136" s="29" t="n">
        <x:f>'Data Audit'!L105</x:f>
        <x:v>0.013736263736263798</x:v>
      </x:c>
    </x:row>
    <x:row r="137">
      <x:c r="A137" s="21" t="n">
        <x:f>'Data Audit'!A106</x:f>
        <x:v>45973</x:v>
      </x:c>
      <x:c r="B137" s="22" t="n">
        <x:f>'Data Audit'!G106</x:f>
        <x:v>3.72</x:v>
      </x:c>
      <x:c r="C137" s="22" t="n">
        <x:f>'Data Audit'!N106</x:f>
        <x:v>3.6305</x:v>
      </x:c>
      <x:c r="D137" s="22" t="n">
        <x:f>'Data Audit'!O106</x:f>
        <x:v>3.741599999999999</x:v>
      </x:c>
      <x:c r="E137" s="29" t="n">
        <x:f>'Data Audit'!Q106</x:f>
        <x:v>-0.3392539964476021</x:v>
      </x:c>
      <x:c r="F137" s="29" t="n">
        <x:f>'Data Audit'!L106</x:f>
        <x:v>0.03621169916434552</x:v>
      </x:c>
    </x:row>
    <x:row r="138">
      <x:c r="A138" s="21" t="n">
        <x:f>'Data Audit'!A107</x:f>
        <x:v>45974</x:v>
      </x:c>
      <x:c r="B138" s="22" t="n">
        <x:f>'Data Audit'!G107</x:f>
        <x:v>3.66</x:v>
      </x:c>
      <x:c r="C138" s="22" t="n">
        <x:f>'Data Audit'!N107</x:f>
        <x:v>3.6365000000000003</x:v>
      </x:c>
      <x:c r="D138" s="22" t="n">
        <x:f>'Data Audit'!O107</x:f>
        <x:v>3.726999999999998</x:v>
      </x:c>
      <x:c r="E138" s="29" t="n">
        <x:f>'Data Audit'!Q107</x:f>
        <x:v>-0.34991119005328597</x:v>
      </x:c>
      <x:c r="F138" s="29" t="n">
        <x:f>'Data Audit'!L107</x:f>
        <x:v>0.016129032258064502</x:v>
      </x:c>
    </x:row>
    <x:row r="139">
      <x:c r="A139" s="21" t="n">
        <x:f>'Data Audit'!A108</x:f>
        <x:v>45975</x:v>
      </x:c>
      <x:c r="B139" s="22" t="n">
        <x:f>'Data Audit'!G108</x:f>
        <x:v>3.6</x:v>
      </x:c>
      <x:c r="C139" s="22" t="n">
        <x:f>'Data Audit'!N108</x:f>
        <x:v>3.6404999999999994</x:v>
      </x:c>
      <x:c r="D139" s="22" t="n">
        <x:f>'Data Audit'!O108</x:f>
        <x:v>3.710799999999998</x:v>
      </x:c>
      <x:c r="E139" s="29" t="n">
        <x:f>'Data Audit'!Q108</x:f>
        <x:v>-0.3605683836589698</x:v>
      </x:c>
      <x:c r="F139" s="29" t="n">
        <x:f>'Data Audit'!L108</x:f>
        <x:v>0.016393442622950838</x:v>
      </x:c>
    </x:row>
    <x:row r="140">
      <x:c r="A140" s="21" t="n">
        <x:f>'Data Audit'!A109</x:f>
        <x:v>45978</x:v>
      </x:c>
      <x:c r="B140" s="22" t="n">
        <x:f>'Data Audit'!G109</x:f>
        <x:v>3.63</x:v>
      </x:c>
      <x:c r="C140" s="22" t="n">
        <x:f>'Data Audit'!N109</x:f>
        <x:v>3.6479999999999997</x:v>
      </x:c>
      <x:c r="D140" s="22" t="n">
        <x:f>'Data Audit'!O109</x:f>
        <x:v>3.695799999999999</x:v>
      </x:c>
      <x:c r="E140" s="29" t="n">
        <x:f>'Data Audit'!Q109</x:f>
        <x:v>-0.3552397868561279</x:v>
      </x:c>
      <x:c r="F140" s="29" t="n">
        <x:f>'Data Audit'!L109</x:f>
        <x:v>0.008333333333333304</x:v>
      </x:c>
    </x:row>
    <x:row r="141">
      <x:c r="A141" s="21" t="n">
        <x:f>'Data Audit'!A110</x:f>
        <x:v>45979</x:v>
      </x:c>
      <x:c r="B141" s="22" t="n">
        <x:f>'Data Audit'!G110</x:f>
        <x:v>3.59</x:v>
      </x:c>
      <x:c r="C141" s="22" t="n">
        <x:f>'Data Audit'!N110</x:f>
        <x:v>3.6515</x:v>
      </x:c>
      <x:c r="D141" s="22" t="n">
        <x:f>'Data Audit'!O110</x:f>
        <x:v>3.682799999999999</x:v>
      </x:c>
      <x:c r="E141" s="29" t="n">
        <x:f>'Data Audit'!Q110</x:f>
        <x:v>-0.3623445825932504</x:v>
      </x:c>
      <x:c r="F141" s="29" t="n">
        <x:f>'Data Audit'!L110</x:f>
        <x:v>0.011019283746556474</x:v>
      </x:c>
    </x:row>
    <x:row r="142">
      <x:c r="A142" s="21" t="n">
        <x:f>'Data Audit'!A111</x:f>
        <x:v>45980</x:v>
      </x:c>
      <x:c r="B142" s="22" t="n">
        <x:f>'Data Audit'!G111</x:f>
        <x:v>3.51</x:v>
      </x:c>
      <x:c r="C142" s="22" t="n">
        <x:f>'Data Audit'!N111</x:f>
        <x:v>3.6510000000000007</x:v>
      </x:c>
      <x:c r="D142" s="22" t="n">
        <x:f>'Data Audit'!O111</x:f>
        <x:v>3.6693999999999987</x:v>
      </x:c>
      <x:c r="E142" s="29" t="n">
        <x:f>'Data Audit'!Q111</x:f>
        <x:v>-0.3765541740674956</x:v>
      </x:c>
      <x:c r="F142" s="29" t="n">
        <x:f>'Data Audit'!L111</x:f>
        <x:v>0.02228412256267409</x:v>
      </x:c>
    </x:row>
    <x:row r="143">
      <x:c r="A143" s="21" t="n">
        <x:f>'Data Audit'!A112</x:f>
        <x:v>45981</x:v>
      </x:c>
      <x:c r="B143" s="22" t="n">
        <x:f>'Data Audit'!G112</x:f>
        <x:v>3.6</x:v>
      </x:c>
      <x:c r="C143" s="22" t="n">
        <x:f>'Data Audit'!N112</x:f>
        <x:v>3.6515</x:v>
      </x:c>
      <x:c r="D143" s="22" t="n">
        <x:f>'Data Audit'!O112</x:f>
        <x:v>3.660399999999999</x:v>
      </x:c>
      <x:c r="E143" s="29" t="n">
        <x:f>'Data Audit'!Q112</x:f>
        <x:v>-0.3605683836589698</x:v>
      </x:c>
      <x:c r="F143" s="29" t="n">
        <x:f>'Data Audit'!L112</x:f>
        <x:v>0.025641025641025772</x:v>
      </x:c>
    </x:row>
    <x:row r="144">
      <x:c r="A144" s="21" t="n">
        <x:f>'Data Audit'!A113</x:f>
        <x:v>45982</x:v>
      </x:c>
      <x:c r="B144" s="22" t="n">
        <x:f>'Data Audit'!G113</x:f>
        <x:v>3.47</x:v>
      </x:c>
      <x:c r="C144" s="22" t="n">
        <x:f>'Data Audit'!N113</x:f>
        <x:v>3.6409999999999996</x:v>
      </x:c>
      <x:c r="D144" s="22" t="n">
        <x:f>'Data Audit'!O113</x:f>
        <x:v>3.649599999999999</x:v>
      </x:c>
      <x:c r="E144" s="29" t="n">
        <x:f>'Data Audit'!Q113</x:f>
        <x:v>-0.3836589698046181</x:v>
      </x:c>
      <x:c r="F144" s="29" t="n">
        <x:f>'Data Audit'!L113</x:f>
        <x:v>0.036111111111111094</x:v>
      </x:c>
    </x:row>
    <x:row r="145">
      <x:c r="A145" s="21" t="n">
        <x:f>'Data Audit'!A114</x:f>
        <x:v>45985</x:v>
      </x:c>
      <x:c r="B145" s="22" t="n">
        <x:f>'Data Audit'!G114</x:f>
        <x:v>3.51</x:v>
      </x:c>
      <x:c r="C145" s="22" t="n">
        <x:f>'Data Audit'!N114</x:f>
        <x:v>3.6270000000000002</x:v>
      </x:c>
      <x:c r="D145" s="22" t="n">
        <x:f>'Data Audit'!O114</x:f>
        <x:v>3.639999999999999</x:v>
      </x:c>
      <x:c r="E145" s="29" t="n">
        <x:f>'Data Audit'!Q114</x:f>
        <x:v>-0.3765541740674956</x:v>
      </x:c>
      <x:c r="F145" s="29" t="n">
        <x:f>'Data Audit'!L114</x:f>
        <x:v>0.011527377521613813</x:v>
      </x:c>
    </x:row>
    <x:row r="146">
      <x:c r="A146" s="21" t="n">
        <x:f>'Data Audit'!A115</x:f>
        <x:v>45986</x:v>
      </x:c>
      <x:c r="B146" s="22" t="n">
        <x:f>'Data Audit'!G115</x:f>
        <x:v>3.47</x:v>
      </x:c>
      <x:c r="C146" s="22" t="n">
        <x:f>'Data Audit'!N115</x:f>
        <x:v>3.6145000000000005</x:v>
      </x:c>
      <x:c r="D146" s="22" t="n">
        <x:f>'Data Audit'!O115</x:f>
        <x:v>3.630599999999999</x:v>
      </x:c>
      <x:c r="E146" s="29" t="n">
        <x:f>'Data Audit'!Q115</x:f>
        <x:v>-0.3836589698046181</x:v>
      </x:c>
      <x:c r="F146" s="29" t="n">
        <x:f>'Data Audit'!L115</x:f>
        <x:v>0.011396011396011319</x:v>
      </x:c>
    </x:row>
    <x:row r="147">
      <x:c r="A147" s="21" t="n">
        <x:f>'Data Audit'!A116</x:f>
        <x:v>45987</x:v>
      </x:c>
      <x:c r="B147" s="22" t="n">
        <x:f>'Data Audit'!G116</x:f>
        <x:v>3.48</x:v>
      </x:c>
      <x:c r="C147" s="22" t="n">
        <x:f>'Data Audit'!N116</x:f>
        <x:v>3.6055000000000006</x:v>
      </x:c>
      <x:c r="D147" s="22" t="n">
        <x:f>'Data Audit'!O116</x:f>
        <x:v>3.6217999999999986</x:v>
      </x:c>
      <x:c r="E147" s="29" t="n">
        <x:f>'Data Audit'!Q116</x:f>
        <x:v>-0.3818827708703375</x:v>
      </x:c>
      <x:c r="F147" s="29" t="n">
        <x:f>'Data Audit'!L116</x:f>
        <x:v>0.0028818443804032867</x:v>
      </x:c>
    </x:row>
    <x:row r="148">
      <x:c r="A148" s="21" t="n">
        <x:f>'Data Audit'!A117</x:f>
        <x:v>45988</x:v>
      </x:c>
      <x:c r="B148" s="22" t="n">
        <x:f>'Data Audit'!G117</x:f>
        <x:v>3.48</x:v>
      </x:c>
      <x:c r="C148" s="22" t="n">
        <x:f>'Data Audit'!N117</x:f>
        <x:v>3.597500000000001</x:v>
      </x:c>
      <x:c r="D148" s="22" t="n">
        <x:f>'Data Audit'!O117</x:f>
        <x:v>3.613799999999999</x:v>
      </x:c>
      <x:c r="E148" s="29" t="n">
        <x:f>'Data Audit'!Q117</x:f>
        <x:v>-0.3818827708703375</x:v>
      </x:c>
      <x:c r="F148" s="29" t="n">
        <x:f>'Data Audit'!L117</x:f>
        <x:v>0</x:v>
      </x:c>
    </x:row>
    <x:row r="149">
      <x:c r="A149" s="21" t="n">
        <x:f>'Data Audit'!A118</x:f>
        <x:v>45989</x:v>
      </x:c>
      <x:c r="B149" s="22" t="n">
        <x:f>'Data Audit'!G118</x:f>
        <x:v>3.52</x:v>
      </x:c>
      <x:c r="C149" s="22" t="n">
        <x:f>'Data Audit'!N118</x:f>
        <x:v>3.589</x:v>
      </x:c>
      <x:c r="D149" s="22" t="n">
        <x:f>'Data Audit'!O118</x:f>
        <x:v>3.6071999999999993</x:v>
      </x:c>
      <x:c r="E149" s="29" t="n">
        <x:f>'Data Audit'!Q118</x:f>
        <x:v>-0.37477797513321487</x:v>
      </x:c>
      <x:c r="F149" s="29" t="n">
        <x:f>'Data Audit'!L118</x:f>
        <x:v>0.011494252873563315</x:v>
      </x:c>
    </x:row>
    <x:row r="150">
      <x:c r="A150" s="21" t="n">
        <x:f>'Data Audit'!A119</x:f>
        <x:v>45992</x:v>
      </x:c>
      <x:c r="B150" s="22" t="n">
        <x:f>'Data Audit'!G119</x:f>
        <x:v>3.57</x:v>
      </x:c>
      <x:c r="C150" s="22" t="n">
        <x:f>'Data Audit'!N119</x:f>
        <x:v>3.5824999999999996</x:v>
      </x:c>
      <x:c r="D150" s="22" t="n">
        <x:f>'Data Audit'!O119</x:f>
        <x:v>3.6027999999999993</x:v>
      </x:c>
      <x:c r="E150" s="29" t="n">
        <x:f>'Data Audit'!Q119</x:f>
        <x:v>-0.36589698046181174</x:v>
      </x:c>
      <x:c r="F150" s="29" t="n">
        <x:f>'Data Audit'!L119</x:f>
        <x:v>0.014204545454545414</x:v>
      </x:c>
    </x:row>
    <x:row r="151">
      <x:c r="A151" s="21" t="n">
        <x:f>'Data Audit'!A120</x:f>
        <x:v>45993</x:v>
      </x:c>
      <x:c r="B151" s="22" t="n">
        <x:f>'Data Audit'!G120</x:f>
        <x:v>3.58</x:v>
      </x:c>
      <x:c r="C151" s="22" t="n">
        <x:f>'Data Audit'!N120</x:f>
        <x:v>3.5709999999999993</x:v>
      </x:c>
      <x:c r="D151" s="22" t="n">
        <x:f>'Data Audit'!O120</x:f>
        <x:v>3.5997999999999997</x:v>
      </x:c>
      <x:c r="E151" s="29" t="n">
        <x:f>'Data Audit'!Q120</x:f>
        <x:v>-0.364120781527531</x:v>
      </x:c>
      <x:c r="F151" s="29" t="n">
        <x:f>'Data Audit'!L120</x:f>
        <x:v>0.0028011204481792618</x:v>
      </x:c>
    </x:row>
    <x:row r="152">
      <x:c r="A152" s="21" t="n">
        <x:f>'Data Audit'!A121</x:f>
        <x:v>45994</x:v>
      </x:c>
      <x:c r="B152" s="22" t="n">
        <x:f>'Data Audit'!G121</x:f>
        <x:v>3.49</x:v>
      </x:c>
      <x:c r="C152" s="22" t="n">
        <x:f>'Data Audit'!N121</x:f>
        <x:v>3.560499999999999</x:v>
      </x:c>
      <x:c r="D152" s="22" t="n">
        <x:f>'Data Audit'!O121</x:f>
        <x:v>3.5953999999999997</x:v>
      </x:c>
      <x:c r="E152" s="29" t="n">
        <x:f>'Data Audit'!Q121</x:f>
        <x:v>-0.3801065719360568</x:v>
      </x:c>
      <x:c r="F152" s="29" t="n">
        <x:f>'Data Audit'!L121</x:f>
        <x:v>0.025139664804469275</x:v>
      </x:c>
    </x:row>
    <x:row r="153">
      <x:c r="A153" s="21" t="n">
        <x:f>'Data Audit'!A122</x:f>
        <x:v>45995</x:v>
      </x:c>
      <x:c r="B153" s="22" t="n">
        <x:f>'Data Audit'!G122</x:f>
        <x:v>3.46</x:v>
      </x:c>
      <x:c r="C153" s="22" t="n">
        <x:f>'Data Audit'!N122</x:f>
        <x:v>3.5584999999999996</x:v>
      </x:c>
      <x:c r="D153" s="22" t="n">
        <x:f>'Data Audit'!O122</x:f>
        <x:v>3.5913999999999997</x:v>
      </x:c>
      <x:c r="E153" s="29" t="n">
        <x:f>'Data Audit'!Q122</x:f>
        <x:v>-0.3854351687388987</x:v>
      </x:c>
      <x:c r="F153" s="29" t="n">
        <x:f>'Data Audit'!L122</x:f>
        <x:v>0.008595988538682042</x:v>
      </x:c>
    </x:row>
    <x:row r="154">
      <x:c r="A154" s="21" t="n">
        <x:f>'Data Audit'!A123</x:f>
        <x:v>45996</x:v>
      </x:c>
      <x:c r="B154" s="22" t="n">
        <x:f>'Data Audit'!G123</x:f>
        <x:v>3.47</x:v>
      </x:c>
      <x:c r="C154" s="22" t="n">
        <x:f>'Data Audit'!N123</x:f>
        <x:v>3.5519999999999987</x:v>
      </x:c>
      <x:c r="D154" s="22" t="n">
        <x:f>'Data Audit'!O123</x:f>
        <x:v>3.5877999999999997</x:v>
      </x:c>
      <x:c r="E154" s="29" t="n">
        <x:f>'Data Audit'!Q123</x:f>
        <x:v>-0.3836589698046181</x:v>
      </x:c>
      <x:c r="F154" s="29" t="n">
        <x:f>'Data Audit'!L123</x:f>
        <x:v>0.0028901734104047616</x:v>
      </x:c>
    </x:row>
    <x:row r="155">
      <x:c r="A155" s="21" t="n">
        <x:f>'Data Audit'!A124</x:f>
        <x:v>45999</x:v>
      </x:c>
      <x:c r="B155" s="22" t="n">
        <x:f>'Data Audit'!G124</x:f>
        <x:v>3.51</x:v>
      </x:c>
      <x:c r="C155" s="22" t="n">
        <x:f>'Data Audit'!N124</x:f>
        <x:v>3.5454999999999997</x:v>
      </x:c>
      <x:c r="D155" s="22" t="n">
        <x:f>'Data Audit'!O124</x:f>
        <x:v>3.585199999999999</x:v>
      </x:c>
      <x:c r="E155" s="29" t="n">
        <x:f>'Data Audit'!Q124</x:f>
        <x:v>-0.3765541740674956</x:v>
      </x:c>
      <x:c r="F155" s="29" t="n">
        <x:f>'Data Audit'!L124</x:f>
        <x:v>0.011527377521613813</x:v>
      </x:c>
    </x:row>
    <x:row r="156">
      <x:c r="A156" s="21" t="n">
        <x:f>'Data Audit'!A125</x:f>
        <x:v>46000</x:v>
      </x:c>
      <x:c r="B156" s="22" t="n">
        <x:f>'Data Audit'!G125</x:f>
        <x:v>3.46</x:v>
      </x:c>
      <x:c r="C156" s="22" t="n">
        <x:f>'Data Audit'!N125</x:f>
        <x:v>3.5389999999999993</x:v>
      </x:c>
      <x:c r="D156" s="22" t="n">
        <x:f>'Data Audit'!O125</x:f>
        <x:v>3.583</x:v>
      </x:c>
      <x:c r="E156" s="29" t="n">
        <x:f>'Data Audit'!Q125</x:f>
        <x:v>-0.3854351687388987</x:v>
      </x:c>
      <x:c r="F156" s="29" t="n">
        <x:f>'Data Audit'!L125</x:f>
        <x:v>0.014245014245014231</x:v>
      </x:c>
    </x:row>
    <x:row r="157">
      <x:c r="A157" s="21" t="n">
        <x:f>'Data Audit'!A126</x:f>
        <x:v>46001</x:v>
      </x:c>
      <x:c r="B157" s="22" t="n">
        <x:f>'Data Audit'!G126</x:f>
        <x:v>3.42</x:v>
      </x:c>
      <x:c r="C157" s="22" t="n">
        <x:f>'Data Audit'!N126</x:f>
        <x:v>3.5239999999999996</x:v>
      </x:c>
      <x:c r="D157" s="22" t="n">
        <x:f>'Data Audit'!O126</x:f>
        <x:v>3.5808</x:v>
      </x:c>
      <x:c r="E157" s="29" t="n">
        <x:f>'Data Audit'!Q126</x:f>
        <x:v>-0.39253996447602135</x:v>
      </x:c>
      <x:c r="F157" s="29" t="n">
        <x:f>'Data Audit'!L126</x:f>
        <x:v>0.011560693641618491</x:v>
      </x:c>
    </x:row>
    <x:row r="158">
      <x:c r="A158" s="21" t="n">
        <x:f>'Data Audit'!A127</x:f>
        <x:v>46002</x:v>
      </x:c>
      <x:c r="B158" s="22" t="n">
        <x:f>'Data Audit'!G127</x:f>
        <x:v>3.42</x:v>
      </x:c>
      <x:c r="C158" s="22" t="n">
        <x:f>'Data Audit'!N127</x:f>
        <x:v>3.5119999999999996</x:v>
      </x:c>
      <x:c r="D158" s="22" t="n">
        <x:f>'Data Audit'!O127</x:f>
        <x:v>3.5771999999999995</x:v>
      </x:c>
      <x:c r="E158" s="29" t="n">
        <x:f>'Data Audit'!Q127</x:f>
        <x:v>-0.39253996447602135</x:v>
      </x:c>
      <x:c r="F158" s="29" t="n">
        <x:f>'Data Audit'!L127</x:f>
        <x:v>0</x:v>
      </x:c>
    </x:row>
    <x:row r="159">
      <x:c r="A159" s="21" t="n">
        <x:f>'Data Audit'!A128</x:f>
        <x:v>46003</x:v>
      </x:c>
      <x:c r="B159" s="22" t="n">
        <x:f>'Data Audit'!G128</x:f>
        <x:v>3.39</x:v>
      </x:c>
      <x:c r="C159" s="22" t="n">
        <x:f>'Data Audit'!N128</x:f>
        <x:v>3.5015</x:v>
      </x:c>
      <x:c r="D159" s="22" t="n">
        <x:f>'Data Audit'!O128</x:f>
        <x:v>3.572199999999999</x:v>
      </x:c>
      <x:c r="E159" s="29" t="n">
        <x:f>'Data Audit'!Q128</x:f>
        <x:v>-0.39786856127886316</x:v>
      </x:c>
      <x:c r="F159" s="29" t="n">
        <x:f>'Data Audit'!L128</x:f>
        <x:v>0.00877192982456132</x:v>
      </x:c>
    </x:row>
    <x:row r="160">
      <x:c r="A160" s="21" t="n">
        <x:f>'Data Audit'!A129</x:f>
        <x:v>46006</x:v>
      </x:c>
      <x:c r="B160" s="22" t="n">
        <x:f>'Data Audit'!G129</x:f>
        <x:v>3.31</x:v>
      </x:c>
      <x:c r="C160" s="22" t="n">
        <x:f>'Data Audit'!N129</x:f>
        <x:v>3.4854999999999996</x:v>
      </x:c>
      <x:c r="D160" s="22" t="n">
        <x:f>'Data Audit'!O129</x:f>
        <x:v>3.5657999999999994</x:v>
      </x:c>
      <x:c r="E160" s="29" t="n">
        <x:f>'Data Audit'!Q129</x:f>
        <x:v>-0.41207815275310833</x:v>
      </x:c>
      <x:c r="F160" s="29" t="n">
        <x:f>'Data Audit'!L129</x:f>
        <x:v>0.02359882005899705</x:v>
      </x:c>
    </x:row>
    <x:row r="161">
      <x:c r="A161" s="21" t="n">
        <x:f>'Data Audit'!A130</x:f>
        <x:v>46007</x:v>
      </x:c>
      <x:c r="B161" s="22" t="n">
        <x:f>'Data Audit'!G130</x:f>
        <x:v>3.29</x:v>
      </x:c>
      <x:c r="C161" s="22" t="n">
        <x:f>'Data Audit'!N130</x:f>
        <x:v>3.4705000000000004</x:v>
      </x:c>
      <x:c r="D161" s="22" t="n">
        <x:f>'Data Audit'!O130</x:f>
        <x:v>3.5597999999999996</x:v>
      </x:c>
      <x:c r="E161" s="29" t="n">
        <x:f>'Data Audit'!Q130</x:f>
        <x:v>-0.41563055062166965</x:v>
      </x:c>
      <x:c r="F161" s="29" t="n">
        <x:f>'Data Audit'!L130</x:f>
        <x:v>0.006042296072507614</x:v>
      </x:c>
    </x:row>
    <x:row r="162">
      <x:c r="A162" s="21" t="n">
        <x:f>'Data Audit'!A131</x:f>
        <x:v>46008</x:v>
      </x:c>
      <x:c r="B162" s="22" t="n">
        <x:f>'Data Audit'!G131</x:f>
        <x:v>3.3</x:v>
      </x:c>
      <x:c r="C162" s="22" t="n">
        <x:f>'Data Audit'!N131</x:f>
        <x:v>3.46</x:v>
      </x:c>
      <x:c r="D162" s="22" t="n">
        <x:f>'Data Audit'!O131</x:f>
        <x:v>3.5534</x:v>
      </x:c>
      <x:c r="E162" s="29" t="n">
        <x:f>'Data Audit'!Q131</x:f>
        <x:v>-0.41385435168738904</x:v>
      </x:c>
      <x:c r="F162" s="29" t="n">
        <x:f>'Data Audit'!L131</x:f>
        <x:v>0.003039513677811412</x:v>
      </x:c>
    </x:row>
    <x:row r="163">
      <x:c r="A163" s="21" t="n">
        <x:f>'Data Audit'!A132</x:f>
        <x:v>46009</x:v>
      </x:c>
      <x:c r="B163" s="22" t="n">
        <x:f>'Data Audit'!G132</x:f>
        <x:v>3.34</x:v>
      </x:c>
      <x:c r="C163" s="22" t="n">
        <x:f>'Data Audit'!N132</x:f>
        <x:v>3.4470000000000005</x:v>
      </x:c>
      <x:c r="D163" s="22" t="n">
        <x:f>'Data Audit'!O132</x:f>
        <x:v>3.5483999999999996</x:v>
      </x:c>
      <x:c r="E163" s="29" t="n">
        <x:f>'Data Audit'!Q132</x:f>
        <x:v>-0.4067495559502664</x:v>
      </x:c>
      <x:c r="F163" s="29" t="n">
        <x:f>'Data Audit'!L132</x:f>
        <x:v>0.0121212121212122</x:v>
      </x:c>
    </x:row>
    <x:row r="164">
      <x:c r="A164" s="21" t="n">
        <x:f>'Data Audit'!A133</x:f>
        <x:v>46010</x:v>
      </x:c>
      <x:c r="B164" s="22" t="n">
        <x:f>'Data Audit'!G133</x:f>
        <x:v>3.31</x:v>
      </x:c>
      <x:c r="C164" s="22" t="n">
        <x:f>'Data Audit'!N133</x:f>
        <x:v>3.439</x:v>
      </x:c>
      <x:c r="D164" s="22" t="n">
        <x:f>'Data Audit'!O133</x:f>
        <x:v>3.5418000000000003</x:v>
      </x:c>
      <x:c r="E164" s="29" t="n">
        <x:f>'Data Audit'!Q133</x:f>
        <x:v>-0.41207815275310833</x:v>
      </x:c>
      <x:c r="F164" s="29" t="n">
        <x:f>'Data Audit'!L133</x:f>
        <x:v>0.008982035928143617</x:v>
      </x:c>
    </x:row>
    <x:row r="165">
      <x:c r="A165" s="21" t="n">
        <x:f>'Data Audit'!A134</x:f>
        <x:v>46013</x:v>
      </x:c>
      <x:c r="B165" s="22" t="n">
        <x:f>'Data Audit'!G134</x:f>
        <x:v>3.44</x:v>
      </x:c>
      <x:c r="C165" s="22" t="n">
        <x:f>'Data Audit'!N134</x:f>
        <x:v>3.4355</x:v>
      </x:c>
      <x:c r="D165" s="22" t="n">
        <x:f>'Data Audit'!O134</x:f>
        <x:v>3.5391999999999997</x:v>
      </x:c>
      <x:c r="E165" s="29" t="n">
        <x:f>'Data Audit'!Q134</x:f>
        <x:v>-0.38898756660746003</x:v>
      </x:c>
      <x:c r="F165" s="29" t="n">
        <x:f>'Data Audit'!L134</x:f>
        <x:v>0.0392749244712991</x:v>
      </x:c>
    </x:row>
    <x:row r="166">
      <x:c r="A166" s="21" t="n">
        <x:f>'Data Audit'!A135</x:f>
        <x:v>46014</x:v>
      </x:c>
      <x:c r="B166" s="22" t="n">
        <x:f>'Data Audit'!G135</x:f>
        <x:v>3.45</x:v>
      </x:c>
      <x:c r="C166" s="22" t="n">
        <x:f>'Data Audit'!N135</x:f>
        <x:v>3.4345000000000008</x:v>
      </x:c>
      <x:c r="D166" s="22" t="n">
        <x:f>'Data Audit'!O135</x:f>
        <x:v>3.537799999999999</x:v>
      </x:c>
      <x:c r="E166" s="29" t="n">
        <x:f>'Data Audit'!Q135</x:f>
        <x:v>-0.3872113676731793</x:v>
      </x:c>
      <x:c r="F166" s="29" t="n">
        <x:f>'Data Audit'!L135</x:f>
        <x:v>0.0029069767441860517</x:v>
      </x:c>
    </x:row>
    <x:row r="167">
      <x:c r="A167" s="21" t="n">
        <x:f>'Data Audit'!A136</x:f>
        <x:v>46015</x:v>
      </x:c>
      <x:c r="B167" s="22" t="n">
        <x:f>'Data Audit'!G136</x:f>
        <x:v>3.49</x:v>
      </x:c>
      <x:c r="C167" s="22" t="n">
        <x:f>'Data Audit'!N136</x:f>
        <x:v>3.435</x:v>
      </x:c>
      <x:c r="D167" s="22" t="n">
        <x:f>'Data Audit'!O136</x:f>
        <x:v>3.536599999999999</x:v>
      </x:c>
      <x:c r="E167" s="29" t="n">
        <x:f>'Data Audit'!Q136</x:f>
        <x:v>-0.3801065719360568</x:v>
      </x:c>
      <x:c r="F167" s="29" t="n">
        <x:f>'Data Audit'!L136</x:f>
        <x:v>0.011594202898550732</x:v>
      </x:c>
    </x:row>
    <x:row r="168">
      <x:c r="A168" s="21" t="n">
        <x:f>'Data Audit'!A137</x:f>
        <x:v>46020</x:v>
      </x:c>
      <x:c r="B168" s="22" t="n">
        <x:f>'Data Audit'!G137</x:f>
        <x:v>3.54</x:v>
      </x:c>
      <x:c r="C168" s="22" t="n">
        <x:f>'Data Audit'!N137</x:f>
        <x:v>3.438</x:v>
      </x:c>
      <x:c r="D168" s="22" t="n">
        <x:f>'Data Audit'!O137</x:f>
        <x:v>3.536599999999999</x:v>
      </x:c>
      <x:c r="E168" s="29" t="n">
        <x:f>'Data Audit'!Q137</x:f>
        <x:v>-0.37122557726465366</x:v>
      </x:c>
      <x:c r="F168" s="29" t="n">
        <x:f>'Data Audit'!L137</x:f>
        <x:v>0.014326647564469885</x:v>
      </x:c>
    </x:row>
    <x:row r="169">
      <x:c r="A169" s="21" t="n">
        <x:f>'Data Audit'!A138</x:f>
        <x:v>46021</x:v>
      </x:c>
      <x:c r="B169" s="22" t="n">
        <x:f>'Data Audit'!G138</x:f>
        <x:v>3.52</x:v>
      </x:c>
      <x:c r="C169" s="22" t="n">
        <x:f>'Data Audit'!N138</x:f>
        <x:v>3.438</x:v>
      </x:c>
      <x:c r="D169" s="22" t="n">
        <x:f>'Data Audit'!O138</x:f>
        <x:v>3.536599999999999</x:v>
      </x:c>
      <x:c r="E169" s="29" t="n">
        <x:f>'Data Audit'!Q138</x:f>
        <x:v>-0.37477797513321487</x:v>
      </x:c>
      <x:c r="F169" s="29" t="n">
        <x:f>'Data Audit'!L138</x:f>
        <x:v>0.005649717514124353</x:v>
      </x:c>
    </x:row>
    <x:row r="170">
      <x:c r="A170" s="21" t="n">
        <x:f>'Data Audit'!A139</x:f>
        <x:v>46022</x:v>
      </x:c>
      <x:c r="B170" s="22" t="n">
        <x:f>'Data Audit'!G139</x:f>
        <x:v>3.52</x:v>
      </x:c>
      <x:c r="C170" s="22" t="n">
        <x:f>'Data Audit'!N139</x:f>
        <x:v>3.4354999999999998</x:v>
      </x:c>
      <x:c r="D170" s="22" t="n">
        <x:f>'Data Audit'!O139</x:f>
        <x:v>3.5373999999999994</x:v>
      </x:c>
      <x:c r="E170" s="29" t="n">
        <x:f>'Data Audit'!Q139</x:f>
        <x:v>-0.37477797513321487</x:v>
      </x:c>
      <x:c r="F170" s="29" t="n">
        <x:f>'Data Audit'!L139</x:f>
        <x:v>0</x:v>
      </x:c>
    </x:row>
    <x:row r="171">
      <x:c r="A171" s="21" t="n">
        <x:f>'Data Audit'!A140</x:f>
        <x:v>46024</x:v>
      </x:c>
      <x:c r="B171" s="22" t="n">
        <x:f>'Data Audit'!G140</x:f>
        <x:v>3.59</x:v>
      </x:c>
      <x:c r="C171" s="22" t="n">
        <x:f>'Data Audit'!N140</x:f>
        <x:v>3.436000000000001</x:v>
      </x:c>
      <x:c r="D171" s="22" t="n">
        <x:f>'Data Audit'!O140</x:f>
        <x:v>3.5387999999999993</x:v>
      </x:c>
      <x:c r="E171" s="29" t="n">
        <x:f>'Data Audit'!Q140</x:f>
        <x:v>-0.3623445825932504</x:v>
      </x:c>
      <x:c r="F171" s="29" t="n">
        <x:f>'Data Audit'!L140</x:f>
        <x:v>0.019886363636363535</x:v>
      </x:c>
    </x:row>
    <x:row r="172">
      <x:c r="A172" s="21" t="n">
        <x:f>'Data Audit'!A141</x:f>
        <x:v>46027</x:v>
      </x:c>
      <x:c r="B172" s="22" t="n">
        <x:f>'Data Audit'!G141</x:f>
        <x:v>3.55</x:v>
      </x:c>
      <x:c r="C172" s="22" t="n">
        <x:f>'Data Audit'!N141</x:f>
        <x:v>3.439000000000001</x:v>
      </x:c>
      <x:c r="D172" s="22" t="n">
        <x:f>'Data Audit'!O141</x:f>
        <x:v>3.5394</x:v>
      </x:c>
      <x:c r="E172" s="29" t="n">
        <x:f>'Data Audit'!Q141</x:f>
        <x:v>-0.36944937833037306</x:v>
      </x:c>
      <x:c r="F172" s="29" t="n">
        <x:f>'Data Audit'!L141</x:f>
        <x:v>0.011142061281337101</x:v>
      </x:c>
    </x:row>
    <x:row r="173">
      <x:c r="A173" s="21" t="n">
        <x:f>'Data Audit'!A142</x:f>
        <x:v>46028</x:v>
      </x:c>
      <x:c r="B173" s="22" t="n">
        <x:f>'Data Audit'!G142</x:f>
        <x:v>3.53</x:v>
      </x:c>
      <x:c r="C173" s="22" t="n">
        <x:f>'Data Audit'!N142</x:f>
        <x:v>3.4425000000000003</x:v>
      </x:c>
      <x:c r="D173" s="22" t="n">
        <x:f>'Data Audit'!O142</x:f>
        <x:v>3.5382000000000007</x:v>
      </x:c>
      <x:c r="E173" s="29" t="n">
        <x:f>'Data Audit'!Q142</x:f>
        <x:v>-0.37300177619893427</x:v>
      </x:c>
      <x:c r="F173" s="29" t="n">
        <x:f>'Data Audit'!L142</x:f>
        <x:v>0.005633802816901401</x:v>
      </x:c>
    </x:row>
    <x:row r="174">
      <x:c r="A174" s="21" t="n">
        <x:f>'Data Audit'!A143</x:f>
        <x:v>46029</x:v>
      </x:c>
      <x:c r="B174" s="22" t="n">
        <x:f>'Data Audit'!G143</x:f>
        <x:v>3.6</x:v>
      </x:c>
      <x:c r="C174" s="22" t="n">
        <x:f>'Data Audit'!N143</x:f>
        <x:v>3.4490000000000003</x:v>
      </x:c>
      <x:c r="D174" s="22" t="n">
        <x:f>'Data Audit'!O143</x:f>
        <x:v>3.5366000000000004</x:v>
      </x:c>
      <x:c r="E174" s="29" t="n">
        <x:f>'Data Audit'!Q143</x:f>
        <x:v>-0.3605683836589698</x:v>
      </x:c>
      <x:c r="F174" s="29" t="n">
        <x:f>'Data Audit'!L143</x:f>
        <x:v>0.019830028328611915</x:v>
      </x:c>
    </x:row>
    <x:row r="175">
      <x:c r="A175" s="21" t="n">
        <x:f>'Data Audit'!A144</x:f>
        <x:v>46030</x:v>
      </x:c>
      <x:c r="B175" s="22" t="n">
        <x:f>'Data Audit'!G144</x:f>
        <x:v>3.61</x:v>
      </x:c>
      <x:c r="C175" s="22" t="n">
        <x:f>'Data Audit'!N144</x:f>
        <x:v>3.4539999999999997</x:v>
      </x:c>
      <x:c r="D175" s="22" t="n">
        <x:f>'Data Audit'!O144</x:f>
        <x:v>3.533000000000001</x:v>
      </x:c>
      <x:c r="E175" s="29" t="n">
        <x:f>'Data Audit'!Q144</x:f>
        <x:v>-0.3587921847246892</x:v>
      </x:c>
      <x:c r="F175" s="29" t="n">
        <x:f>'Data Audit'!L144</x:f>
        <x:v>0.002777777777777768</x:v>
      </x:c>
    </x:row>
    <x:row r="176">
      <x:c r="A176" s="21" t="n">
        <x:f>'Data Audit'!A145</x:f>
        <x:v>46031</x:v>
      </x:c>
      <x:c r="B176" s="22" t="n">
        <x:f>'Data Audit'!G145</x:f>
        <x:v>3.67</x:v>
      </x:c>
      <x:c r="C176" s="22" t="n">
        <x:f>'Data Audit'!N145</x:f>
        <x:v>3.464500000000001</x:v>
      </x:c>
      <x:c r="D176" s="22" t="n">
        <x:f>'Data Audit'!O145</x:f>
        <x:v>3.5320000000000005</x:v>
      </x:c>
      <x:c r="E176" s="29" t="n">
        <x:f>'Data Audit'!Q145</x:f>
        <x:v>-0.34813499111900537</x:v>
      </x:c>
      <x:c r="F176" s="29" t="n">
        <x:f>'Data Audit'!L145</x:f>
        <x:v>0.016620498614958512</x:v>
      </x:c>
    </x:row>
    <x:row r="177">
      <x:c r="A177" s="21" t="n">
        <x:f>'Data Audit'!A146</x:f>
        <x:v>46034</x:v>
      </x:c>
      <x:c r="B177" s="22" t="n">
        <x:f>'Data Audit'!G146</x:f>
        <x:v>3.75</x:v>
      </x:c>
      <x:c r="C177" s="22" t="n">
        <x:f>'Data Audit'!N146</x:f>
        <x:v>3.4810000000000003</x:v>
      </x:c>
      <x:c r="D177" s="22" t="n">
        <x:f>'Data Audit'!O146</x:f>
        <x:v>3.5338000000000007</x:v>
      </x:c>
      <x:c r="E177" s="29" t="n">
        <x:f>'Data Audit'!Q146</x:f>
        <x:v>-0.3339253996447602</x:v>
      </x:c>
      <x:c r="F177" s="29" t="n">
        <x:f>'Data Audit'!L146</x:f>
        <x:v>0.021798365122615904</x:v>
      </x:c>
    </x:row>
    <x:row r="178">
      <x:c r="A178" s="21" t="n">
        <x:f>'Data Audit'!A147</x:f>
        <x:v>46035</x:v>
      </x:c>
      <x:c r="B178" s="22" t="n">
        <x:f>'Data Audit'!G147</x:f>
        <x:v>3.75</x:v>
      </x:c>
      <x:c r="C178" s="22" t="n">
        <x:f>'Data Audit'!N147</x:f>
        <x:v>3.497500000000001</x:v>
      </x:c>
      <x:c r="D178" s="22" t="n">
        <x:f>'Data Audit'!O147</x:f>
        <x:v>3.536000000000001</x:v>
      </x:c>
      <x:c r="E178" s="29" t="n">
        <x:f>'Data Audit'!Q147</x:f>
        <x:v>-0.3339253996447602</x:v>
      </x:c>
      <x:c r="F178" s="29" t="n">
        <x:f>'Data Audit'!L147</x:f>
        <x:v>0</x:v>
      </x:c>
    </x:row>
    <x:row r="179">
      <x:c r="A179" s="21" t="n">
        <x:f>'Data Audit'!A148</x:f>
        <x:v>46036</x:v>
      </x:c>
      <x:c r="B179" s="22" t="n">
        <x:f>'Data Audit'!G148</x:f>
        <x:v>3.75</x:v>
      </x:c>
      <x:c r="C179" s="22" t="n">
        <x:f>'Data Audit'!N148</x:f>
        <x:v>3.5155000000000003</x:v>
      </x:c>
      <x:c r="D179" s="22" t="n">
        <x:f>'Data Audit'!O148</x:f>
        <x:v>3.5372000000000003</x:v>
      </x:c>
      <x:c r="E179" s="29" t="n">
        <x:f>'Data Audit'!Q148</x:f>
        <x:v>-0.3339253996447602</x:v>
      </x:c>
      <x:c r="F179" s="29" t="n">
        <x:f>'Data Audit'!L148</x:f>
        <x:v>0</x:v>
      </x:c>
    </x:row>
    <x:row r="180">
      <x:c r="A180" s="21" t="n">
        <x:f>'Data Audit'!A149</x:f>
        <x:v>46037</x:v>
      </x:c>
      <x:c r="B180" s="22" t="n">
        <x:f>'Data Audit'!G149</x:f>
        <x:v>3.71</x:v>
      </x:c>
      <x:c r="C180" s="22" t="n">
        <x:f>'Data Audit'!N149</x:f>
        <x:v>3.5355</x:v>
      </x:c>
      <x:c r="D180" s="22" t="n">
        <x:f>'Data Audit'!O149</x:f>
        <x:v>3.5374000000000008</x:v>
      </x:c>
      <x:c r="E180" s="29" t="n">
        <x:f>'Data Audit'!Q149</x:f>
        <x:v>-0.34103019538188273</x:v>
      </x:c>
      <x:c r="F180" s="29" t="n">
        <x:f>'Data Audit'!L149</x:f>
        <x:v>0.010666666666666713</x:v>
      </x:c>
    </x:row>
    <x:row r="181">
      <x:c r="A181" s="21" t="n">
        <x:f>'Data Audit'!A150</x:f>
        <x:v>46038</x:v>
      </x:c>
      <x:c r="B181" s="22" t="n">
        <x:f>'Data Audit'!G150</x:f>
        <x:v>3.79</x:v>
      </x:c>
      <x:c r="C181" s="22" t="n">
        <x:f>'Data Audit'!N150</x:f>
        <x:v>3.5605</x:v>
      </x:c>
      <x:c r="D181" s="22" t="n">
        <x:f>'Data Audit'!O150</x:f>
        <x:v>3.5370000000000004</x:v>
      </x:c>
      <x:c r="E181" s="29" t="n">
        <x:f>'Data Audit'!Q150</x:f>
        <x:v>-0.3268206039076377</x:v>
      </x:c>
      <x:c r="F181" s="29" t="n">
        <x:f>'Data Audit'!L150</x:f>
        <x:v>0.02156334231805923</x:v>
      </x:c>
    </x:row>
    <x:row r="182">
      <x:c r="A182" s="21" t="n">
        <x:f>'Data Audit'!A151</x:f>
        <x:v>46041</x:v>
      </x:c>
      <x:c r="B182" s="22" t="n">
        <x:f>'Data Audit'!G151</x:f>
        <x:v>3.82</x:v>
      </x:c>
      <x:c r="C182" s="22" t="n">
        <x:f>'Data Audit'!N151</x:f>
        <x:v>3.5865</x:v>
      </x:c>
      <x:c r="D182" s="22" t="n">
        <x:f>'Data Audit'!O151</x:f>
        <x:v>3.5394</x:v>
      </x:c>
      <x:c r="E182" s="29" t="n">
        <x:f>'Data Audit'!Q151</x:f>
        <x:v>-0.32149200710479575</x:v>
      </x:c>
      <x:c r="F182" s="29" t="n">
        <x:f>'Data Audit'!L151</x:f>
        <x:v>0.0079155672823219</x:v>
      </x:c>
    </x:row>
    <x:row r="183">
      <x:c r="A183" s="21" t="n">
        <x:f>'Data Audit'!A152</x:f>
        <x:v>46042</x:v>
      </x:c>
      <x:c r="B183" s="22" t="n">
        <x:f>'Data Audit'!G152</x:f>
        <x:v>3.75</x:v>
      </x:c>
      <x:c r="C183" s="22" t="n">
        <x:f>'Data Audit'!N152</x:f>
        <x:v>3.607</x:v>
      </x:c>
      <x:c r="D183" s="22" t="n">
        <x:f>'Data Audit'!O152</x:f>
        <x:v>3.5444</x:v>
      </x:c>
      <x:c r="E183" s="29" t="n">
        <x:f>'Data Audit'!Q152</x:f>
        <x:v>-0.3339253996447602</x:v>
      </x:c>
      <x:c r="F183" s="29" t="n">
        <x:f>'Data Audit'!L152</x:f>
        <x:v>0.018324607329842868</x:v>
      </x:c>
    </x:row>
    <x:row r="184">
      <x:c r="A184" s="21" t="n">
        <x:f>'Data Audit'!A153</x:f>
        <x:v>46043</x:v>
      </x:c>
      <x:c r="B184" s="22" t="n">
        <x:f>'Data Audit'!G153</x:f>
        <x:v>3.66</x:v>
      </x:c>
      <x:c r="C184" s="22" t="n">
        <x:f>'Data Audit'!N153</x:f>
        <x:v>3.6245</x:v>
      </x:c>
      <x:c r="D184" s="22" t="n">
        <x:f>'Data Audit'!O153</x:f>
        <x:v>3.5455999999999994</x:v>
      </x:c>
      <x:c r="E184" s="29" t="n">
        <x:f>'Data Audit'!Q153</x:f>
        <x:v>-0.34991119005328597</x:v>
      </x:c>
      <x:c r="F184" s="29" t="n">
        <x:f>'Data Audit'!L153</x:f>
        <x:v>0.02399999999999991</x:v>
      </x:c>
    </x:row>
    <x:row r="185">
      <x:c r="A185" s="21" t="n">
        <x:f>'Data Audit'!A154</x:f>
        <x:v>46044</x:v>
      </x:c>
      <x:c r="B185" s="22" t="n">
        <x:f>'Data Audit'!G154</x:f>
        <x:v>3.76</x:v>
      </x:c>
      <x:c r="C185" s="22" t="n">
        <x:f>'Data Audit'!N154</x:f>
        <x:v>3.6405000000000007</x:v>
      </x:c>
      <x:c r="D185" s="22" t="n">
        <x:f>'Data Audit'!O154</x:f>
        <x:v>3.5479999999999996</x:v>
      </x:c>
      <x:c r="E185" s="29" t="n">
        <x:f>'Data Audit'!Q154</x:f>
        <x:v>-0.3321492007104796</x:v>
      </x:c>
      <x:c r="F185" s="29" t="n">
        <x:f>'Data Audit'!L154</x:f>
        <x:v>0.027322404371584508</x:v>
      </x:c>
    </x:row>
    <x:row r="186">
      <x:c r="A186" s="21" t="n">
        <x:f>'Data Audit'!A155</x:f>
        <x:v>46045</x:v>
      </x:c>
      <x:c r="B186" s="22" t="n">
        <x:f>'Data Audit'!G155</x:f>
        <x:v>3.75</x:v>
      </x:c>
      <x:c r="C186" s="22" t="n">
        <x:f>'Data Audit'!N155</x:f>
        <x:v>3.655500000000001</x:v>
      </x:c>
      <x:c r="D186" s="22" t="n">
        <x:f>'Data Audit'!O155</x:f>
        <x:v>3.5511999999999997</x:v>
      </x:c>
      <x:c r="E186" s="29" t="n">
        <x:f>'Data Audit'!Q155</x:f>
        <x:v>-0.3339253996447602</x:v>
      </x:c>
      <x:c r="F186" s="29" t="n">
        <x:f>'Data Audit'!L155</x:f>
        <x:v>0.0026595744680850686</x:v>
      </x:c>
    </x:row>
    <x:row r="187">
      <x:c r="A187" s="21" t="n">
        <x:f>'Data Audit'!A156</x:f>
        <x:v>46049</x:v>
      </x:c>
      <x:c r="B187" s="22" t="n">
        <x:f>'Data Audit'!G156</x:f>
        <x:v>3.78</x:v>
      </x:c>
      <x:c r="C187" s="22" t="n">
        <x:f>'Data Audit'!N156</x:f>
        <x:v>3.6700000000000004</x:v>
      </x:c>
      <x:c r="D187" s="22" t="n">
        <x:f>'Data Audit'!O156</x:f>
        <x:v>3.5523999999999996</x:v>
      </x:c>
      <x:c r="E187" s="29" t="n">
        <x:f>'Data Audit'!Q156</x:f>
        <x:v>-0.3285968028419183</x:v>
      </x:c>
      <x:c r="F187" s="29" t="n">
        <x:f>'Data Audit'!L156</x:f>
        <x:v>0.008000000000000007</x:v>
      </x:c>
    </x:row>
    <x:row r="188">
      <x:c r="A188" s="21" t="n">
        <x:f>'Data Audit'!A157</x:f>
        <x:v>46050</x:v>
      </x:c>
      <x:c r="B188" s="22" t="n">
        <x:f>'Data Audit'!G157</x:f>
        <x:v>3.75</x:v>
      </x:c>
      <x:c r="C188" s="22" t="n">
        <x:f>'Data Audit'!N157</x:f>
        <x:v>3.6805000000000008</x:v>
      </x:c>
      <x:c r="D188" s="22" t="n">
        <x:f>'Data Audit'!O157</x:f>
        <x:v>3.5542</x:v>
      </x:c>
      <x:c r="E188" s="29" t="n">
        <x:f>'Data Audit'!Q157</x:f>
        <x:v>-0.3339253996447602</x:v>
      </x:c>
      <x:c r="F188" s="29" t="n">
        <x:f>'Data Audit'!L157</x:f>
        <x:v>0.007936507936507908</x:v>
      </x:c>
    </x:row>
    <x:row r="189">
      <x:c r="A189" s="21" t="n">
        <x:f>'Data Audit'!A158</x:f>
        <x:v>46051</x:v>
      </x:c>
      <x:c r="B189" s="22" t="n">
        <x:f>'Data Audit'!G158</x:f>
        <x:v>3.78</x:v>
      </x:c>
      <x:c r="C189" s="22" t="n">
        <x:f>'Data Audit'!N158</x:f>
        <x:v>3.6934999999999993</x:v>
      </x:c>
      <x:c r="D189" s="22" t="n">
        <x:f>'Data Audit'!O158</x:f>
        <x:v>3.5578</x:v>
      </x:c>
      <x:c r="E189" s="29" t="n">
        <x:f>'Data Audit'!Q158</x:f>
        <x:v>-0.3285968028419183</x:v>
      </x:c>
      <x:c r="F189" s="29" t="n">
        <x:f>'Data Audit'!L158</x:f>
        <x:v>0.008000000000000007</x:v>
      </x:c>
    </x:row>
    <x:row r="190">
      <x:c r="A190" s="21" t="n">
        <x:f>'Data Audit'!A159</x:f>
        <x:v>46052</x:v>
      </x:c>
      <x:c r="B190" s="22" t="n">
        <x:f>'Data Audit'!G159</x:f>
        <x:v>3.74</x:v>
      </x:c>
      <x:c r="C190" s="22" t="n">
        <x:f>'Data Audit'!N159</x:f>
        <x:v>3.7044999999999995</x:v>
      </x:c>
      <x:c r="D190" s="22" t="n">
        <x:f>'Data Audit'!O159</x:f>
        <x:v>3.5599999999999996</x:v>
      </x:c>
      <x:c r="E190" s="29" t="n">
        <x:f>'Data Audit'!Q159</x:f>
        <x:v>-0.3357015985790408</x:v>
      </x:c>
      <x:c r="F190" s="29" t="n">
        <x:f>'Data Audit'!L159</x:f>
        <x:v>0.01058201058201047</x:v>
      </x:c>
    </x:row>
    <x:row r="191">
      <x:c r="A191" s="21" t="n">
        <x:f>'Data Audit'!A160</x:f>
        <x:v>46055</x:v>
      </x:c>
      <x:c r="B191" s="22" t="n">
        <x:f>'Data Audit'!G160</x:f>
        <x:v>3.69</x:v>
      </x:c>
      <x:c r="C191" s="22" t="n">
        <x:f>'Data Audit'!N160</x:f>
        <x:v>3.7094999999999994</x:v>
      </x:c>
      <x:c r="D191" s="22" t="n">
        <x:f>'Data Audit'!O160</x:f>
        <x:v>3.562</x:v>
      </x:c>
      <x:c r="E191" s="29" t="n">
        <x:f>'Data Audit'!Q160</x:f>
        <x:v>-0.34458259325044405</x:v>
      </x:c>
      <x:c r="F191" s="29" t="n">
        <x:f>'Data Audit'!L160</x:f>
        <x:v>0.013368983957219305</x:v>
      </x:c>
    </x:row>
    <x:row r="192">
      <x:c r="A192" s="21" t="n">
        <x:f>'Data Audit'!A161</x:f>
        <x:v>46056</x:v>
      </x:c>
      <x:c r="B192" s="22" t="n">
        <x:f>'Data Audit'!G161</x:f>
        <x:v>3.66</x:v>
      </x:c>
      <x:c r="C192" s="22" t="n">
        <x:f>'Data Audit'!N161</x:f>
        <x:v>3.715</x:v>
      </x:c>
      <x:c r="D192" s="22" t="n">
        <x:f>'Data Audit'!O161</x:f>
        <x:v>3.565</x:v>
      </x:c>
      <x:c r="E192" s="29" t="n">
        <x:f>'Data Audit'!Q161</x:f>
        <x:v>-0.34991119005328597</x:v>
      </x:c>
      <x:c r="F192" s="29" t="n">
        <x:f>'Data Audit'!L161</x:f>
        <x:v>0.008130081300812941</x:v>
      </x:c>
    </x:row>
    <x:row r="193">
      <x:c r="A193" s="21" t="n">
        <x:f>'Data Audit'!A162</x:f>
        <x:v>46057</x:v>
      </x:c>
      <x:c r="B193" s="22" t="n">
        <x:f>'Data Audit'!G162</x:f>
        <x:v>3.54</x:v>
      </x:c>
      <x:c r="C193" s="22" t="n">
        <x:f>'Data Audit'!N162</x:f>
        <x:v>3.7155</x:v>
      </x:c>
      <x:c r="D193" s="22" t="n">
        <x:f>'Data Audit'!O162</x:f>
        <x:v>3.563799999999999</x:v>
      </x:c>
      <x:c r="E193" s="29" t="n">
        <x:f>'Data Audit'!Q162</x:f>
        <x:v>-0.37122557726465366</x:v>
      </x:c>
      <x:c r="F193" s="29" t="n">
        <x:f>'Data Audit'!L162</x:f>
        <x:v>0.032786885245901676</x:v>
      </x:c>
    </x:row>
    <x:row r="194">
      <x:c r="A194" s="21" t="n">
        <x:f>'Data Audit'!A163</x:f>
        <x:v>46058</x:v>
      </x:c>
      <x:c r="B194" s="22" t="n">
        <x:f>'Data Audit'!G163</x:f>
        <x:v>3.57</x:v>
      </x:c>
      <x:c r="C194" s="22" t="n">
        <x:f>'Data Audit'!N163</x:f>
        <x:v>3.714</x:v>
      </x:c>
      <x:c r="D194" s="22" t="n">
        <x:f>'Data Audit'!O163</x:f>
        <x:v>3.5657999999999994</x:v>
      </x:c>
      <x:c r="E194" s="29" t="n">
        <x:f>'Data Audit'!Q163</x:f>
        <x:v>-0.36589698046181174</x:v>
      </x:c>
      <x:c r="F194" s="29" t="n">
        <x:f>'Data Audit'!L163</x:f>
        <x:v>0.008474576271186418</x:v>
      </x:c>
    </x:row>
    <x:row r="195">
      <x:c r="A195" s="21" t="n">
        <x:f>'Data Audit'!A164</x:f>
        <x:v>46059</x:v>
      </x:c>
      <x:c r="B195" s="22" t="n">
        <x:f>'Data Audit'!G164</x:f>
        <x:v>3.5</x:v>
      </x:c>
      <x:c r="C195" s="22" t="n">
        <x:f>'Data Audit'!N164</x:f>
        <x:v>3.7085</x:v>
      </x:c>
      <x:c r="D195" s="22" t="n">
        <x:f>'Data Audit'!O164</x:f>
        <x:v>3.5655999999999994</x:v>
      </x:c>
      <x:c r="E195" s="29" t="n">
        <x:f>'Data Audit'!Q164</x:f>
        <x:v>-0.3783303730017762</x:v>
      </x:c>
      <x:c r="F195" s="29" t="n">
        <x:f>'Data Audit'!L164</x:f>
        <x:v>0.019607843137254832</x:v>
      </x:c>
    </x:row>
    <x:row r="196">
      <x:c r="A196" s="21" t="n">
        <x:f>'Data Audit'!A165</x:f>
        <x:v>46062</x:v>
      </x:c>
      <x:c r="B196" s="22" t="n">
        <x:f>'Data Audit'!G165</x:f>
        <x:v>3.52</x:v>
      </x:c>
      <x:c r="C196" s="22" t="n">
        <x:f>'Data Audit'!N165</x:f>
        <x:v>3.7009999999999996</x:v>
      </x:c>
      <x:c r="D196" s="22" t="n">
        <x:f>'Data Audit'!O165</x:f>
        <x:v>3.5665999999999998</x:v>
      </x:c>
      <x:c r="E196" s="29" t="n">
        <x:f>'Data Audit'!Q165</x:f>
        <x:v>-0.37477797513321487</x:v>
      </x:c>
      <x:c r="F196" s="29" t="n">
        <x:f>'Data Audit'!L165</x:f>
        <x:v>0.005714285714285783</x:v>
      </x:c>
    </x:row>
    <x:row r="197">
      <x:c r="A197" s="21" t="n">
        <x:f>'Data Audit'!A166</x:f>
        <x:v>46063</x:v>
      </x:c>
      <x:c r="B197" s="22" t="n">
        <x:f>'Data Audit'!G166</x:f>
        <x:v>3.54</x:v>
      </x:c>
      <x:c r="C197" s="22" t="n">
        <x:f>'Data Audit'!N166</x:f>
        <x:v>3.6905</x:v>
      </x:c>
      <x:c r="D197" s="22" t="n">
        <x:f>'Data Audit'!O166</x:f>
        <x:v>3.5677999999999996</x:v>
      </x:c>
      <x:c r="E197" s="29" t="n">
        <x:f>'Data Audit'!Q166</x:f>
        <x:v>-0.37122557726465366</x:v>
      </x:c>
      <x:c r="F197" s="29" t="n">
        <x:f>'Data Audit'!L166</x:f>
        <x:v>0.005681818181818121</x:v>
      </x:c>
    </x:row>
    <x:row r="198">
      <x:c r="A198" s="21" t="n">
        <x:f>'Data Audit'!A167</x:f>
        <x:v>46064</x:v>
      </x:c>
      <x:c r="B198" s="22" t="n">
        <x:f>'Data Audit'!G167</x:f>
        <x:v>3.61</x:v>
      </x:c>
      <x:c r="C198" s="22" t="n">
        <x:f>'Data Audit'!N167</x:f>
        <x:v>3.6835</x:v>
      </x:c>
      <x:c r="D198" s="22" t="n">
        <x:f>'Data Audit'!O167</x:f>
        <x:v>3.5704</x:v>
      </x:c>
      <x:c r="E198" s="29" t="n">
        <x:f>'Data Audit'!Q167</x:f>
        <x:v>-0.3587921847246892</x:v>
      </x:c>
      <x:c r="F198" s="29" t="n">
        <x:f>'Data Audit'!L167</x:f>
        <x:v>0.0197740112994349</x:v>
      </x:c>
    </x:row>
    <x:row r="199">
      <x:c r="A199" s="21" t="n">
        <x:f>'Data Audit'!A168</x:f>
        <x:v>46065</x:v>
      </x:c>
      <x:c r="B199" s="22" t="n">
        <x:f>'Data Audit'!G168</x:f>
        <x:v>3.58</x:v>
      </x:c>
      <x:c r="C199" s="22" t="n">
        <x:f>'Data Audit'!N168</x:f>
        <x:v>3.675</x:v>
      </x:c>
      <x:c r="D199" s="22" t="n">
        <x:f>'Data Audit'!O168</x:f>
        <x:v>3.5716</x:v>
      </x:c>
      <x:c r="E199" s="29" t="n">
        <x:f>'Data Audit'!Q168</x:f>
        <x:v>-0.364120781527531</x:v>
      </x:c>
      <x:c r="F199" s="29" t="n">
        <x:f>'Data Audit'!L168</x:f>
        <x:v>0.008310249307479145</x:v>
      </x:c>
    </x:row>
    <x:row r="200">
      <x:c r="A200" s="21" t="n">
        <x:f>'Data Audit'!A169</x:f>
        <x:v>46066</x:v>
      </x:c>
      <x:c r="B200" s="22" t="n">
        <x:f>'Data Audit'!G169</x:f>
        <x:v>3.42</x:v>
      </x:c>
      <x:c r="C200" s="22" t="n">
        <x:f>'Data Audit'!N169</x:f>
        <x:v>3.6605000000000003</x:v>
      </x:c>
      <x:c r="D200" s="22" t="n">
        <x:f>'Data Audit'!O169</x:f>
        <x:v>3.5685999999999996</x:v>
      </x:c>
      <x:c r="E200" s="29" t="n">
        <x:f>'Data Audit'!Q169</x:f>
        <x:v>-0.39253996447602135</x:v>
      </x:c>
      <x:c r="F200" s="29" t="n">
        <x:f>'Data Audit'!L169</x:f>
        <x:v>0.04469273743016766</x:v>
      </x:c>
    </x:row>
    <x:row r="201">
      <x:c r="A201" s="21" t="n">
        <x:f>'Data Audit'!A170</x:f>
        <x:v>46069</x:v>
      </x:c>
      <x:c r="B201" s="22" t="n">
        <x:f>'Data Audit'!G170</x:f>
        <x:v>3.43</x:v>
      </x:c>
      <x:c r="C201" s="22" t="n">
        <x:f>'Data Audit'!N170</x:f>
        <x:v>3.6425000000000005</x:v>
      </x:c>
      <x:c r="D201" s="22" t="n">
        <x:f>'Data Audit'!O170</x:f>
        <x:v>3.5656</x:v>
      </x:c>
      <x:c r="E201" s="29" t="n">
        <x:f>'Data Audit'!Q170</x:f>
        <x:v>-0.39076376554174064</x:v>
      </x:c>
      <x:c r="F201" s="29" t="n">
        <x:f>'Data Audit'!L170</x:f>
        <x:v>0.0029239766081872176</x:v>
      </x:c>
    </x:row>
    <x:row r="202">
      <x:c r="A202" s="21" t="n">
        <x:f>'Data Audit'!A171</x:f>
        <x:v>46070</x:v>
      </x:c>
      <x:c r="B202" s="22" t="n">
        <x:f>'Data Audit'!G171</x:f>
        <x:v>3.38</x:v>
      </x:c>
      <x:c r="C202" s="22" t="n">
        <x:f>'Data Audit'!N171</x:f>
        <x:v>3.6205</x:v>
      </x:c>
      <x:c r="D202" s="22" t="n">
        <x:f>'Data Audit'!O171</x:f>
        <x:v>3.5634</x:v>
      </x:c>
      <x:c r="E202" s="29" t="n">
        <x:f>'Data Audit'!Q171</x:f>
        <x:v>-0.3996447602131439</x:v>
      </x:c>
      <x:c r="F202" s="29" t="n">
        <x:f>'Data Audit'!L171</x:f>
        <x:v>0.014577259475218707</x:v>
      </x:c>
    </x:row>
    <x:row r="203">
      <x:c r="A203" s="21" t="n">
        <x:f>'Data Audit'!A172</x:f>
        <x:v>46071</x:v>
      </x:c>
      <x:c r="B203" s="22" t="n">
        <x:f>'Data Audit'!G172</x:f>
        <x:v>3.38</x:v>
      </x:c>
      <x:c r="C203" s="22" t="n">
        <x:f>'Data Audit'!N172</x:f>
        <x:v>3.6019999999999994</x:v>
      </x:c>
      <x:c r="D203" s="22" t="n">
        <x:f>'Data Audit'!O172</x:f>
        <x:v>3.5618</x:v>
      </x:c>
      <x:c r="E203" s="29" t="n">
        <x:f>'Data Audit'!Q172</x:f>
        <x:v>-0.3996447602131439</x:v>
      </x:c>
      <x:c r="F203" s="29" t="n">
        <x:f>'Data Audit'!L172</x:f>
        <x:v>0</x:v>
      </x:c>
    </x:row>
    <x:row r="204">
      <x:c r="A204" s="21" t="n">
        <x:f>'Data Audit'!A173</x:f>
        <x:v>46072</x:v>
      </x:c>
      <x:c r="B204" s="22" t="n">
        <x:f>'Data Audit'!G173</x:f>
        <x:v>3.81</x:v>
      </x:c>
      <x:c r="C204" s="22" t="n">
        <x:f>'Data Audit'!N173</x:f>
        <x:v>3.6094999999999997</x:v>
      </x:c>
      <x:c r="D204" s="22" t="n">
        <x:f>'Data Audit'!O173</x:f>
        <x:v>3.5686</x:v>
      </x:c>
      <x:c r="E204" s="29" t="n">
        <x:f>'Data Audit'!Q173</x:f>
        <x:v>-0.32326820603907636</x:v>
      </x:c>
      <x:c r="F204" s="29" t="n">
        <x:f>'Data Audit'!L173</x:f>
        <x:v>0.1272189349112427</x:v>
      </x:c>
    </x:row>
    <x:row r="205">
      <x:c r="A205" s="21" t="n">
        <x:f>'Data Audit'!A174</x:f>
        <x:v>46073</x:v>
      </x:c>
      <x:c r="B205" s="22" t="n">
        <x:f>'Data Audit'!G174</x:f>
        <x:v>3.69</x:v>
      </x:c>
      <x:c r="C205" s="22" t="n">
        <x:f>'Data Audit'!N174</x:f>
        <x:v>3.6060000000000003</x:v>
      </x:c>
      <x:c r="D205" s="22" t="n">
        <x:f>'Data Audit'!O174</x:f>
        <x:v>3.5721999999999996</x:v>
      </x:c>
      <x:c r="E205" s="29" t="n">
        <x:f>'Data Audit'!Q174</x:f>
        <x:v>-0.34458259325044405</x:v>
      </x:c>
      <x:c r="F205" s="29" t="n">
        <x:f>'Data Audit'!L174</x:f>
        <x:v>0.03149606299212604</x:v>
      </x:c>
    </x:row>
    <x:row r="206">
      <x:c r="A206" s="21" t="n">
        <x:f>'Data Audit'!A175</x:f>
        <x:v>46076</x:v>
      </x:c>
      <x:c r="B206" s="22" t="n">
        <x:f>'Data Audit'!G175</x:f>
        <x:v>3.67</x:v>
      </x:c>
      <x:c r="C206" s="22" t="n">
        <x:f>'Data Audit'!N175</x:f>
        <x:v>3.6020000000000003</x:v>
      </x:c>
      <x:c r="D206" s="22" t="n">
        <x:f>'Data Audit'!O175</x:f>
        <x:v>3.5764</x:v>
      </x:c>
      <x:c r="E206" s="29" t="n">
        <x:f>'Data Audit'!Q175</x:f>
        <x:v>-0.34813499111900537</x:v>
      </x:c>
      <x:c r="F206" s="29" t="n">
        <x:f>'Data Audit'!L175</x:f>
        <x:v>0.005420054200542035</x:v>
      </x:c>
    </x:row>
    <x:row r="207">
      <x:c r="A207" s="21" t="n">
        <x:f>'Data Audit'!A176</x:f>
        <x:v>46077</x:v>
      </x:c>
      <x:c r="B207" s="22" t="n">
        <x:f>'Data Audit'!G176</x:f>
        <x:v>3.65</x:v>
      </x:c>
      <x:c r="C207" s="22" t="n">
        <x:f>'Data Audit'!N176</x:f>
        <x:v>3.5955000000000004</x:v>
      </x:c>
      <x:c r="D207" s="22" t="n">
        <x:f>'Data Audit'!O176</x:f>
        <x:v>3.5809999999999995</x:v>
      </x:c>
      <x:c r="E207" s="29" t="n">
        <x:f>'Data Audit'!Q176</x:f>
        <x:v>-0.3516873889875666</x:v>
      </x:c>
      <x:c r="F207" s="29" t="n">
        <x:f>'Data Audit'!L176</x:f>
        <x:v>0.00544959128065392</x:v>
      </x:c>
    </x:row>
    <x:row r="208">
      <x:c r="A208" s="21" t="n">
        <x:f>'Data Audit'!A177</x:f>
        <x:v>46078</x:v>
      </x:c>
      <x:c r="B208" s="22" t="n">
        <x:f>'Data Audit'!G177</x:f>
        <x:v>3.76</x:v>
      </x:c>
      <x:c r="C208" s="22" t="n">
        <x:f>'Data Audit'!N177</x:f>
        <x:v>3.596000000000001</x:v>
      </x:c>
      <x:c r="D208" s="22" t="n">
        <x:f>'Data Audit'!O177</x:f>
        <x:v>3.5878</x:v>
      </x:c>
      <x:c r="E208" s="29" t="n">
        <x:f>'Data Audit'!Q177</x:f>
        <x:v>-0.3321492007104796</x:v>
      </x:c>
      <x:c r="F208" s="29" t="n">
        <x:f>'Data Audit'!L177</x:f>
        <x:v>0.03013698630136985</x:v>
      </x:c>
    </x:row>
    <x:row r="209">
      <x:c r="A209" s="21" t="n">
        <x:f>'Data Audit'!A178</x:f>
        <x:v>46079</x:v>
      </x:c>
      <x:c r="B209" s="22" t="n">
        <x:f>'Data Audit'!G178</x:f>
        <x:v>3.54</x:v>
      </x:c>
      <x:c r="C209" s="22" t="n">
        <x:f>'Data Audit'!N178</x:f>
        <x:v>3.584000000000001</x:v>
      </x:c>
      <x:c r="D209" s="22" t="n">
        <x:f>'Data Audit'!O178</x:f>
        <x:v>3.5907999999999998</x:v>
      </x:c>
      <x:c r="E209" s="29" t="n">
        <x:f>'Data Audit'!Q178</x:f>
        <x:v>-0.37122557726465366</x:v>
      </x:c>
      <x:c r="F209" s="29" t="n">
        <x:f>'Data Audit'!L178</x:f>
        <x:v>0.058510638297872286</x:v>
      </x:c>
    </x:row>
    <x:row r="210">
      <x:c r="A210" s="21" t="n">
        <x:f>'Data Audit'!A179</x:f>
        <x:v>46080</x:v>
      </x:c>
      <x:c r="B210" s="22" t="n">
        <x:f>'Data Audit'!G179</x:f>
        <x:v>3.58</x:v>
      </x:c>
      <x:c r="C210" s="22" t="n">
        <x:f>'Data Audit'!N179</x:f>
        <x:v>3.5760000000000005</x:v>
      </x:c>
      <x:c r="D210" s="22" t="n">
        <x:f>'Data Audit'!O179</x:f>
        <x:v>3.5961999999999996</x:v>
      </x:c>
      <x:c r="E210" s="29" t="n">
        <x:f>'Data Audit'!Q179</x:f>
        <x:v>-0.364120781527531</x:v>
      </x:c>
      <x:c r="F210" s="29" t="n">
        <x:f>'Data Audit'!L179</x:f>
        <x:v>0.011299435028248705</x:v>
      </x:c>
    </x:row>
    <x:row r="211">
      <x:c r="A211" s="21" t="n">
        <x:f>'Data Audit'!A180</x:f>
        <x:v>46083</x:v>
      </x:c>
      <x:c r="B211" s="22" t="n">
        <x:f>'Data Audit'!G180</x:f>
        <x:v>3.58</x:v>
      </x:c>
      <x:c r="C211" s="22" t="n">
        <x:f>'Data Audit'!N180</x:f>
        <x:v>3.5705</x:v>
      </x:c>
      <x:c r="D211" s="22" t="n">
        <x:f>'Data Audit'!O180</x:f>
        <x:v>3.602</x:v>
      </x:c>
      <x:c r="E211" s="29" t="n">
        <x:f>'Data Audit'!Q180</x:f>
        <x:v>-0.364120781527531</x:v>
      </x:c>
      <x:c r="F211" s="29" t="n">
        <x:f>'Data Audit'!L180</x:f>
        <x:v>0</x:v>
      </x:c>
    </x:row>
    <x:row r="212">
      <x:c r="A212" s="21" t="n">
        <x:f>'Data Audit'!A181</x:f>
        <x:v>46084</x:v>
      </x:c>
      <x:c r="B212" s="22" t="n">
        <x:f>'Data Audit'!G181</x:f>
        <x:v>3.59</x:v>
      </x:c>
      <x:c r="C212" s="22" t="n">
        <x:f>'Data Audit'!N181</x:f>
        <x:v>3.567</x:v>
      </x:c>
      <x:c r="D212" s="22" t="n">
        <x:f>'Data Audit'!O181</x:f>
        <x:v>3.6078</x:v>
      </x:c>
      <x:c r="E212" s="29" t="n">
        <x:f>'Data Audit'!Q181</x:f>
        <x:v>-0.3623445825932504</x:v>
      </x:c>
      <x:c r="F212" s="29" t="n">
        <x:f>'Data Audit'!L181</x:f>
        <x:v>0.0027932960893854997</x:v>
      </x:c>
    </x:row>
    <x:row r="213">
      <x:c r="A213" s="21" t="n">
        <x:f>'Data Audit'!A182</x:f>
        <x:v>46085</x:v>
      </x:c>
      <x:c r="B213" s="22" t="n">
        <x:f>'Data Audit'!G182</x:f>
        <x:v>3.42</x:v>
      </x:c>
      <x:c r="C213" s="22" t="n">
        <x:f>'Data Audit'!N182</x:f>
        <x:v>3.561</x:v>
      </x:c>
      <x:c r="D213" s="22" t="n">
        <x:f>'Data Audit'!O182</x:f>
        <x:v>3.6093999999999995</x:v>
      </x:c>
      <x:c r="E213" s="29" t="n">
        <x:f>'Data Audit'!Q182</x:f>
        <x:v>-0.39253996447602135</x:v>
      </x:c>
      <x:c r="F213" s="29" t="n">
        <x:f>'Data Audit'!L182</x:f>
        <x:v>0.0473537604456824</x:v>
      </x:c>
    </x:row>
    <x:row r="214">
      <x:c r="A214" s="21" t="n">
        <x:f>'Data Audit'!A183</x:f>
        <x:v>46086</x:v>
      </x:c>
      <x:c r="B214" s="22" t="n">
        <x:f>'Data Audit'!G183</x:f>
        <x:v>3.41</x:v>
      </x:c>
      <x:c r="C214" s="22" t="n">
        <x:f>'Data Audit'!N183</x:f>
        <x:v>3.5529999999999995</x:v>
      </x:c>
      <x:c r="D214" s="22" t="n">
        <x:f>'Data Audit'!O183</x:f>
        <x:v>3.6113999999999993</x:v>
      </x:c>
      <x:c r="E214" s="29" t="n">
        <x:f>'Data Audit'!Q183</x:f>
        <x:v>-0.39431616341030196</x:v>
      </x:c>
      <x:c r="F214" s="29" t="n">
        <x:f>'Data Audit'!L183</x:f>
        <x:v>0.0029239766081871066</x:v>
      </x:c>
    </x:row>
    <x:row r="215">
      <x:c r="A215" s="21" t="n">
        <x:f>'Data Audit'!A184</x:f>
        <x:v>46087</x:v>
      </x:c>
      <x:c r="B215" s="22" t="n">
        <x:f>'Data Audit'!G184</x:f>
        <x:v>3.44</x:v>
      </x:c>
      <x:c r="C215" s="22" t="n">
        <x:f>'Data Audit'!N184</x:f>
        <x:v>3.5499999999999994</x:v>
      </x:c>
      <x:c r="D215" s="22" t="n">
        <x:f>'Data Audit'!O184</x:f>
        <x:v>3.6113999999999997</x:v>
      </x:c>
      <x:c r="E215" s="29" t="n">
        <x:f>'Data Audit'!Q184</x:f>
        <x:v>-0.38898756660746003</x:v>
      </x:c>
      <x:c r="F215" s="29" t="n">
        <x:f>'Data Audit'!L184</x:f>
        <x:v>0.008797653958944274</x:v>
      </x:c>
    </x:row>
    <x:row r="216">
      <x:c r="A216" s="21" t="n">
        <x:f>'Data Audit'!A185</x:f>
        <x:v>46090</x:v>
      </x:c>
      <x:c r="B216" s="22" t="n">
        <x:f>'Data Audit'!G185</x:f>
        <x:v>3.31</x:v>
      </x:c>
      <x:c r="C216" s="22" t="n">
        <x:f>'Data Audit'!N185</x:f>
        <x:v>3.5394999999999994</x:v>
      </x:c>
      <x:c r="D216" s="22" t="n">
        <x:f>'Data Audit'!O185</x:f>
        <x:v>3.6086</x:v>
      </x:c>
      <x:c r="E216" s="29" t="n">
        <x:f>'Data Audit'!Q185</x:f>
        <x:v>-0.41207815275310833</x:v>
      </x:c>
      <x:c r="F216" s="29" t="n">
        <x:f>'Data Audit'!L185</x:f>
        <x:v>0.03779069767441856</x:v>
      </x:c>
    </x:row>
    <x:row r="217">
      <x:c r="A217" s="21" t="n">
        <x:f>'Data Audit'!A186</x:f>
        <x:v>46091</x:v>
      </x:c>
      <x:c r="B217" s="22" t="n">
        <x:f>'Data Audit'!G186</x:f>
        <x:v>3.35</x:v>
      </x:c>
      <x:c r="C217" s="22" t="n">
        <x:f>'Data Audit'!N186</x:f>
        <x:v>3.529999999999999</x:v>
      </x:c>
      <x:c r="D217" s="22" t="n">
        <x:f>'Data Audit'!O186</x:f>
        <x:v>3.6058</x:v>
      </x:c>
      <x:c r="E217" s="29" t="n">
        <x:f>'Data Audit'!Q186</x:f>
        <x:v>-0.4049733570159858</x:v>
      </x:c>
      <x:c r="F217" s="29" t="n">
        <x:f>'Data Audit'!L186</x:f>
        <x:v>0.012084592145015227</x:v>
      </x:c>
    </x:row>
    <x:row r="218">
      <x:c r="A218" s="21" t="n">
        <x:f>'Data Audit'!A187</x:f>
        <x:v>46092</x:v>
      </x:c>
      <x:c r="B218" s="22" t="n">
        <x:f>'Data Audit'!G187</x:f>
        <x:v>3.39</x:v>
      </x:c>
      <x:c r="C218" s="22" t="n">
        <x:f>'Data Audit'!N187</x:f>
        <x:v>3.5189999999999992</x:v>
      </x:c>
      <x:c r="D218" s="22" t="n">
        <x:f>'Data Audit'!O187</x:f>
        <x:v>3.6027999999999993</x:v>
      </x:c>
      <x:c r="E218" s="29" t="n">
        <x:f>'Data Audit'!Q187</x:f>
        <x:v>-0.39786856127886316</x:v>
      </x:c>
      <x:c r="F218" s="29" t="n">
        <x:f>'Data Audit'!L187</x:f>
        <x:v>0.011940298507462588</x:v>
      </x:c>
    </x:row>
    <x:row r="219">
      <x:c r="A219" s="21" t="n">
        <x:f>'Data Audit'!A188</x:f>
        <x:v>46093</x:v>
      </x:c>
      <x:c r="B219" s="22" t="n">
        <x:f>'Data Audit'!G188</x:f>
        <x:v>3.19</x:v>
      </x:c>
      <x:c r="C219" s="22" t="n">
        <x:f>'Data Audit'!N188</x:f>
        <x:v>3.499499999999999</x:v>
      </x:c>
      <x:c r="D219" s="22" t="n">
        <x:f>'Data Audit'!O188</x:f>
        <x:v>3.5961999999999987</x:v>
      </x:c>
      <x:c r="E219" s="29" t="n">
        <x:f>'Data Audit'!Q188</x:f>
        <x:v>-0.433392539964476</x:v>
      </x:c>
      <x:c r="F219" s="29" t="n">
        <x:f>'Data Audit'!L188</x:f>
        <x:v>0.05899705014749268</x:v>
      </x:c>
    </x:row>
    <x:row r="220">
      <x:c r="A220" s="21" t="n">
        <x:f>'Data Audit'!A189</x:f>
        <x:v>46094</x:v>
      </x:c>
      <x:c r="B220" s="22" t="n">
        <x:f>'Data Audit'!G189</x:f>
        <x:v>3.27</x:v>
      </x:c>
      <x:c r="C220" s="22" t="n">
        <x:f>'Data Audit'!N189</x:f>
        <x:v>3.4919999999999995</x:v>
      </x:c>
      <x:c r="D220" s="22" t="n">
        <x:f>'Data Audit'!O189</x:f>
        <x:v>3.5911999999999993</x:v>
      </x:c>
      <x:c r="E220" s="29" t="n">
        <x:f>'Data Audit'!Q189</x:f>
        <x:v>-0.41918294849023086</x:v>
      </x:c>
      <x:c r="F220" s="29" t="n">
        <x:f>'Data Audit'!L189</x:f>
        <x:v>0.025078369905956244</x:v>
      </x:c>
    </x:row>
    <x:row r="221">
      <x:c r="A221" s="21" t="n">
        <x:f>'Data Audit'!A190</x:f>
        <x:v>46097</x:v>
      </x:c>
      <x:c r="B221" s="22" t="n">
        <x:f>'Data Audit'!G190</x:f>
        <x:v>3.27</x:v>
      </x:c>
      <x:c r="C221" s="22" t="n">
        <x:f>'Data Audit'!N190</x:f>
        <x:v>3.4839999999999995</x:v>
      </x:c>
      <x:c r="D221" s="22" t="n">
        <x:f>'Data Audit'!O190</x:f>
        <x:v>3.5847999999999995</x:v>
      </x:c>
      <x:c r="E221" s="29" t="n">
        <x:f>'Data Audit'!Q190</x:f>
        <x:v>-0.41918294849023086</x:v>
      </x:c>
      <x:c r="F221" s="29" t="n">
        <x:f>'Data Audit'!L190</x:f>
        <x:v>0</x:v>
      </x:c>
    </x:row>
    <x:row r="222">
      <x:c r="A222" s="21" t="n">
        <x:f>'Data Audit'!A191</x:f>
        <x:v>46098</x:v>
      </x:c>
      <x:c r="B222" s="22" t="n">
        <x:f>'Data Audit'!G191</x:f>
        <x:v>3.28</x:v>
      </x:c>
      <x:c r="C222" s="22" t="n">
        <x:f>'Data Audit'!N191</x:f>
        <x:v>3.479</x:v>
      </x:c>
      <x:c r="D222" s="22" t="n">
        <x:f>'Data Audit'!O191</x:f>
        <x:v>3.5794</x:v>
      </x:c>
      <x:c r="E222" s="29" t="n">
        <x:f>'Data Audit'!Q191</x:f>
        <x:v>-0.41740674955595025</x:v>
      </x:c>
      <x:c r="F222" s="29" t="n">
        <x:f>'Data Audit'!L191</x:f>
        <x:v>0.003058103975535076</x:v>
      </x:c>
    </x:row>
    <x:row r="223">
      <x:c r="A223" s="21" t="n">
        <x:f>'Data Audit'!A192</x:f>
        <x:v>46099</x:v>
      </x:c>
      <x:c r="B223" s="22" t="n">
        <x:f>'Data Audit'!G192</x:f>
        <x:v>3.39</x:v>
      </x:c>
      <x:c r="C223" s="22" t="n">
        <x:f>'Data Audit'!N192</x:f>
        <x:v>3.4794999999999994</x:v>
      </x:c>
      <x:c r="D223" s="22" t="n">
        <x:f>'Data Audit'!O192</x:f>
        <x:v>3.5766000000000004</x:v>
      </x:c>
      <x:c r="E223" s="29" t="n">
        <x:f>'Data Audit'!Q192</x:f>
        <x:v>-0.39786856127886316</x:v>
      </x:c>
      <x:c r="F223" s="29" t="n">
        <x:f>'Data Audit'!L192</x:f>
        <x:v>0.0335365853658538</x:v>
      </x:c>
    </x:row>
    <x:row r="224">
      <x:c r="A224" s="21" t="n">
        <x:f>'Data Audit'!A193</x:f>
        <x:v>46100</x:v>
      </x:c>
      <x:c r="B224" s="22" t="n">
        <x:f>'Data Audit'!G193</x:f>
        <x:v>3.31</x:v>
      </x:c>
      <x:c r="C224" s="22" t="n">
        <x:f>'Data Audit'!N193</x:f>
        <x:v>3.4545000000000003</x:v>
      </x:c>
      <x:c r="D224" s="22" t="n">
        <x:f>'Data Audit'!O193</x:f>
        <x:v>3.5708</x:v>
      </x:c>
      <x:c r="E224" s="29" t="n">
        <x:f>'Data Audit'!Q193</x:f>
        <x:v>-0.41207815275310833</x:v>
      </x:c>
      <x:c r="F224" s="29" t="n">
        <x:f>'Data Audit'!L193</x:f>
        <x:v>0.02359882005899705</x:v>
      </x:c>
    </x:row>
    <x:row r="225">
      <x:c r="A225" s="21" t="n">
        <x:f>'Data Audit'!A194</x:f>
        <x:v>46101</x:v>
      </x:c>
      <x:c r="B225" s="22" t="n">
        <x:f>'Data Audit'!G194</x:f>
        <x:v>3.26</x:v>
      </x:c>
      <x:c r="C225" s="22" t="n">
        <x:f>'Data Audit'!N194</x:f>
        <x:v>3.4330000000000007</x:v>
      </x:c>
      <x:c r="D225" s="22" t="n">
        <x:f>'Data Audit'!O194</x:f>
        <x:v>3.5638</x:v>
      </x:c>
      <x:c r="E225" s="29" t="n">
        <x:f>'Data Audit'!Q194</x:f>
        <x:v>-0.42095914742451157</x:v>
      </x:c>
      <x:c r="F225" s="29" t="n">
        <x:f>'Data Audit'!L194</x:f>
        <x:v>0.015105740181268978</x:v>
      </x:c>
    </x:row>
    <x:row r="226">
      <x:c r="A226" s="21" t="n">
        <x:f>'Data Audit'!A195</x:f>
        <x:v>46104</x:v>
      </x:c>
      <x:c r="B226" s="22" t="n">
        <x:f>'Data Audit'!G195</x:f>
        <x:v>3.24</x:v>
      </x:c>
      <x:c r="C226" s="22" t="n">
        <x:f>'Data Audit'!N195</x:f>
        <x:v>3.4115</x:v>
      </x:c>
      <x:c r="D226" s="22" t="n">
        <x:f>'Data Audit'!O195</x:f>
        <x:v>3.5551999999999997</x:v>
      </x:c>
      <x:c r="E226" s="29" t="n">
        <x:f>'Data Audit'!Q195</x:f>
        <x:v>-0.4245115452930728</x:v>
      </x:c>
      <x:c r="F226" s="29" t="n">
        <x:f>'Data Audit'!L195</x:f>
        <x:v>0.006134969325153228</x:v>
      </x:c>
    </x:row>
    <x:row r="227">
      <x:c r="A227" s="21" t="n">
        <x:f>'Data Audit'!A196</x:f>
        <x:v>46105</x:v>
      </x:c>
      <x:c r="B227" s="22" t="n">
        <x:f>'Data Audit'!G196</x:f>
        <x:v>3.2</x:v>
      </x:c>
      <x:c r="C227" s="22" t="n">
        <x:f>'Data Audit'!N196</x:f>
        <x:v>3.3890000000000002</x:v>
      </x:c>
      <x:c r="D227" s="22" t="n">
        <x:f>'Data Audit'!O196</x:f>
        <x:v>3.5441999999999996</x:v>
      </x:c>
      <x:c r="E227" s="29" t="n">
        <x:f>'Data Audit'!Q196</x:f>
        <x:v>-0.4316163410301953</x:v>
      </x:c>
      <x:c r="F227" s="29" t="n">
        <x:f>'Data Audit'!L196</x:f>
        <x:v>0.012345679012345734</x:v>
      </x:c>
    </x:row>
    <x:row r="228">
      <x:c r="A228" s="21" t="n">
        <x:f>'Data Audit'!A197</x:f>
        <x:v>46106</x:v>
      </x:c>
      <x:c r="B228" s="22" t="n">
        <x:f>'Data Audit'!G197</x:f>
        <x:v>3.24</x:v>
      </x:c>
      <x:c r="C228" s="22" t="n">
        <x:f>'Data Audit'!N197</x:f>
        <x:v>3.3630000000000004</x:v>
      </x:c>
      <x:c r="D228" s="22" t="n">
        <x:f>'Data Audit'!O197</x:f>
        <x:v>3.5340000000000003</x:v>
      </x:c>
      <x:c r="E228" s="29" t="n">
        <x:f>'Data Audit'!Q197</x:f>
        <x:v>-0.4245115452930728</x:v>
      </x:c>
      <x:c r="F228" s="29" t="n">
        <x:f>'Data Audit'!L197</x:f>
        <x:v>0.012499999999999956</x:v>
      </x:c>
    </x:row>
    <x:row r="229">
      <x:c r="A229" s="21" t="n">
        <x:f>'Data Audit'!A198</x:f>
        <x:v>46107</x:v>
      </x:c>
      <x:c r="B229" s="22" t="n">
        <x:f>'Data Audit'!G198</x:f>
        <x:v>3.19</x:v>
      </x:c>
      <x:c r="C229" s="22" t="n">
        <x:f>'Data Audit'!N198</x:f>
        <x:v>3.3455000000000004</x:v>
      </x:c>
      <x:c r="D229" s="22" t="n">
        <x:f>'Data Audit'!O198</x:f>
        <x:v>3.5228</x:v>
      </x:c>
      <x:c r="E229" s="29" t="n">
        <x:f>'Data Audit'!Q198</x:f>
        <x:v>-0.433392539964476</x:v>
      </x:c>
      <x:c r="F229" s="29" t="n">
        <x:f>'Data Audit'!L198</x:f>
        <x:v>0.015432098765432167</x:v>
      </x:c>
    </x:row>
    <x:row r="230">
      <x:c r="A230" s="21" t="n">
        <x:f>'Data Audit'!A199</x:f>
        <x:v>46108</x:v>
      </x:c>
      <x:c r="B230" s="22" t="n">
        <x:f>'Data Audit'!G199</x:f>
        <x:v>3.24</x:v>
      </x:c>
      <x:c r="C230" s="22" t="n">
        <x:f>'Data Audit'!N199</x:f>
        <x:v>3.3285000000000005</x:v>
      </x:c>
      <x:c r="D230" s="22" t="n">
        <x:f>'Data Audit'!O199</x:f>
        <x:v>3.5134000000000003</x:v>
      </x:c>
      <x:c r="E230" s="29" t="n">
        <x:f>'Data Audit'!Q199</x:f>
        <x:v>-0.4245115452930728</x:v>
      </x:c>
      <x:c r="F230" s="29" t="n">
        <x:f>'Data Audit'!L199</x:f>
        <x:v>0.015673981191222763</x:v>
      </x:c>
    </x:row>
    <x:row r="231">
      <x:c r="A231" s="21" t="n">
        <x:f>'Data Audit'!A200</x:f>
        <x:v>46111</x:v>
      </x:c>
      <x:c r="B231" s="22" t="n">
        <x:f>'Data Audit'!G200</x:f>
        <x:v>3.21</x:v>
      </x:c>
      <x:c r="C231" s="22" t="n">
        <x:f>'Data Audit'!N200</x:f>
        <x:v>3.31</x:v>
      </x:c>
      <x:c r="D231" s="22" t="n">
        <x:f>'Data Audit'!O200</x:f>
        <x:v>3.5018000000000007</x:v>
      </x:c>
      <x:c r="E231" s="29" t="n">
        <x:f>'Data Audit'!Q200</x:f>
        <x:v>-0.4298401420959147</x:v>
      </x:c>
      <x:c r="F231" s="29" t="n">
        <x:f>'Data Audit'!L200</x:f>
        <x:v>0.0092592592592593</x:v>
      </x:c>
    </x:row>
    <x:row r="232">
      <x:c r="A232" s="21" t="n">
        <x:f>'Data Audit'!A201</x:f>
        <x:v>46112</x:v>
      </x:c>
      <x:c r="B232" s="22" t="n">
        <x:f>'Data Audit'!G201</x:f>
        <x:v>3.26</x:v>
      </x:c>
      <x:c r="C232" s="22" t="n">
        <x:f>'Data Audit'!N201</x:f>
        <x:v>3.2935000000000003</x:v>
      </x:c>
      <x:c r="D232" s="22" t="n">
        <x:f>'Data Audit'!O201</x:f>
        <x:v>3.4906</x:v>
      </x:c>
      <x:c r="E232" s="29" t="n">
        <x:f>'Data Audit'!Q201</x:f>
        <x:v>-0.42095914742451157</x:v>
      </x:c>
      <x:c r="F232" s="29" t="n">
        <x:f>'Data Audit'!L201</x:f>
        <x:v>0.015576323987538832</x:v>
      </x:c>
    </x:row>
    <x:row r="233">
      <x:c r="A233" s="21" t="n">
        <x:f>'Data Audit'!A202</x:f>
        <x:v>46113</x:v>
      </x:c>
      <x:c r="B233" s="22" t="n">
        <x:f>'Data Audit'!G202</x:f>
        <x:v>3.38</x:v>
      </x:c>
      <x:c r="C233" s="22" t="n">
        <x:f>'Data Audit'!N202</x:f>
        <x:v>3.2915</x:v>
      </x:c>
      <x:c r="D233" s="22" t="n">
        <x:f>'Data Audit'!O202</x:f>
        <x:v>3.4832000000000005</x:v>
      </x:c>
      <x:c r="E233" s="29" t="n">
        <x:f>'Data Audit'!Q202</x:f>
        <x:v>-0.3996447602131439</x:v>
      </x:c>
      <x:c r="F233" s="29" t="n">
        <x:f>'Data Audit'!L202</x:f>
        <x:v>0.036809815950920255</x:v>
      </x:c>
    </x:row>
    <x:row r="234">
      <x:c r="A234" s="21" t="n">
        <x:f>'Data Audit'!A203</x:f>
        <x:v>46114</x:v>
      </x:c>
      <x:c r="B234" s="22" t="n">
        <x:f>'Data Audit'!G203</x:f>
        <x:v>3.29</x:v>
      </x:c>
      <x:c r="C234" s="22" t="n">
        <x:f>'Data Audit'!N203</x:f>
        <x:v>3.2855000000000003</x:v>
      </x:c>
      <x:c r="D234" s="22" t="n">
        <x:f>'Data Audit'!O203</x:f>
        <x:v>3.4758</x:v>
      </x:c>
      <x:c r="E234" s="29" t="n">
        <x:f>'Data Audit'!Q203</x:f>
        <x:v>-0.41563055062166965</x:v>
      </x:c>
      <x:c r="F234" s="29" t="n">
        <x:f>'Data Audit'!L203</x:f>
        <x:v>0.026627218934911157</x:v>
      </x:c>
    </x:row>
    <x:row r="235">
      <x:c r="A235" s="21" t="n">
        <x:f>'Data Audit'!A204</x:f>
        <x:v>46119</x:v>
      </x:c>
      <x:c r="B235" s="22" t="n">
        <x:f>'Data Audit'!G204</x:f>
        <x:v>3.35</x:v>
      </x:c>
      <x:c r="C235" s="22" t="n">
        <x:f>'Data Audit'!N204</x:f>
        <x:v>3.281</x:v>
      </x:c>
      <x:c r="D235" s="22" t="n">
        <x:f>'Data Audit'!O204</x:f>
        <x:v>3.467599999999999</x:v>
      </x:c>
      <x:c r="E235" s="29" t="n">
        <x:f>'Data Audit'!Q204</x:f>
        <x:v>-0.4049733570159858</x:v>
      </x:c>
      <x:c r="F235" s="29" t="n">
        <x:f>'Data Audit'!L204</x:f>
        <x:v>0.01823708206686936</x:v>
      </x:c>
    </x:row>
    <x:row r="236">
      <x:c r="A236" s="21" t="n">
        <x:f>'Data Audit'!A205</x:f>
        <x:v>46120</x:v>
      </x:c>
      <x:c r="B236" s="22" t="n">
        <x:f>'Data Audit'!G205</x:f>
        <x:v>3.46</x:v>
      </x:c>
      <x:c r="C236" s="22" t="n">
        <x:f>'Data Audit'!N205</x:f>
        <x:v>3.2885000000000004</x:v>
      </x:c>
      <x:c r="D236" s="22" t="n">
        <x:f>'Data Audit'!O205</x:f>
        <x:v>3.4618</x:v>
      </x:c>
      <x:c r="E236" s="29" t="n">
        <x:f>'Data Audit'!Q205</x:f>
        <x:v>-0.3854351687388987</x:v>
      </x:c>
      <x:c r="F236" s="29" t="n">
        <x:f>'Data Audit'!L205</x:f>
        <x:v>0.032835820895522394</x:v>
      </x:c>
    </x:row>
    <x:row r="237">
      <x:c r="A237" s="21" t="n">
        <x:f>'Data Audit'!A206</x:f>
        <x:v>46121</x:v>
      </x:c>
      <x:c r="B237" s="22" t="n">
        <x:f>'Data Audit'!G206</x:f>
        <x:v>3.4</x:v>
      </x:c>
      <x:c r="C237" s="22" t="n">
        <x:f>'Data Audit'!N206</x:f>
        <x:v>3.2910000000000004</x:v>
      </x:c>
      <x:c r="D237" s="22" t="n">
        <x:f>'Data Audit'!O206</x:f>
        <x:v>3.4542</x:v>
      </x:c>
      <x:c r="E237" s="29" t="n">
        <x:f>'Data Audit'!Q206</x:f>
        <x:v>-0.39609236234458256</x:v>
      </x:c>
      <x:c r="F237" s="29" t="n">
        <x:f>'Data Audit'!L206</x:f>
        <x:v>0.017341040462427793</x:v>
      </x:c>
    </x:row>
    <x:row r="238">
      <x:c r="A238" s="21" t="n">
        <x:f>'Data Audit'!A207</x:f>
        <x:v>46122</x:v>
      </x:c>
      <x:c r="B238" s="22" t="n">
        <x:f>'Data Audit'!G207</x:f>
        <x:v>3.46</x:v>
      </x:c>
      <x:c r="C238" s="22" t="n">
        <x:f>'Data Audit'!N207</x:f>
        <x:v>3.2945</x:v>
      </x:c>
      <x:c r="D238" s="22" t="n">
        <x:f>'Data Audit'!O207</x:f>
        <x:v>3.4484000000000004</x:v>
      </x:c>
      <x:c r="E238" s="29" t="n">
        <x:f>'Data Audit'!Q207</x:f>
        <x:v>-0.3854351687388987</x:v>
      </x:c>
      <x:c r="F238" s="29" t="n">
        <x:f>'Data Audit'!L207</x:f>
        <x:v>0.01764705882352935</x:v>
      </x:c>
    </x:row>
    <x:row r="239">
      <x:c r="A239" s="21" t="n">
        <x:f>'Data Audit'!A208</x:f>
        <x:v>46125</x:v>
      </x:c>
      <x:c r="B239" s="22" t="n">
        <x:f>'Data Audit'!G208</x:f>
        <x:v>3.42</x:v>
      </x:c>
      <x:c r="C239" s="22" t="n">
        <x:f>'Data Audit'!N208</x:f>
        <x:v>3.306</x:v>
      </x:c>
      <x:c r="D239" s="22" t="n">
        <x:f>'Data Audit'!O208</x:f>
        <x:v>3.4412000000000003</x:v>
      </x:c>
      <x:c r="E239" s="29" t="n">
        <x:f>'Data Audit'!Q208</x:f>
        <x:v>-0.39253996447602135</x:v>
      </x:c>
      <x:c r="F239" s="29" t="n">
        <x:f>'Data Audit'!L208</x:f>
        <x:v>0.011560693641618491</x:v>
      </x:c>
    </x:row>
    <x:row r="240">
      <x:c r="A240" s="21" t="n">
        <x:f>'Data Audit'!A209</x:f>
        <x:v>46126</x:v>
      </x:c>
      <x:c r="B240" s="22" t="n">
        <x:f>'Data Audit'!G209</x:f>
        <x:v>3.42</x:v>
      </x:c>
      <x:c r="C240" s="22" t="n">
        <x:f>'Data Audit'!N209</x:f>
        <x:v>3.3135</x:v>
      </x:c>
      <x:c r="D240" s="22" t="n">
        <x:f>'Data Audit'!O209</x:f>
        <x:v>3.4347999999999996</x:v>
      </x:c>
      <x:c r="E240" s="29" t="n">
        <x:f>'Data Audit'!Q209</x:f>
        <x:v>-0.39253996447602135</x:v>
      </x:c>
      <x:c r="F240" s="29" t="n">
        <x:f>'Data Audit'!L209</x:f>
        <x:v>0</x:v>
      </x:c>
    </x:row>
    <x:row r="241">
      <x:c r="A241" s="21" t="n">
        <x:f>'Data Audit'!A210</x:f>
        <x:v>46127</x:v>
      </x:c>
      <x:c r="B241" s="22" t="n">
        <x:f>'Data Audit'!G210</x:f>
        <x:v>3.42</x:v>
      </x:c>
      <x:c r="C241" s="22" t="n">
        <x:f>'Data Audit'!N210</x:f>
        <x:v>3.321</x:v>
      </x:c>
      <x:c r="D241" s="22" t="n">
        <x:f>'Data Audit'!O210</x:f>
        <x:v>3.4293999999999993</x:v>
      </x:c>
      <x:c r="E241" s="29" t="n">
        <x:f>'Data Audit'!Q210</x:f>
        <x:v>-0.39253996447602135</x:v>
      </x:c>
      <x:c r="F241" s="29" t="n">
        <x:f>'Data Audit'!L210</x:f>
        <x:v>0</x:v>
      </x:c>
    </x:row>
    <x:row r="242">
      <x:c r="A242" s="21" t="n">
        <x:f>'Data Audit'!A211</x:f>
        <x:v>46128</x:v>
      </x:c>
      <x:c r="B242" s="22" t="n">
        <x:f>'Data Audit'!G211</x:f>
        <x:v>3.5</x:v>
      </x:c>
      <x:c r="C242" s="22" t="n">
        <x:f>'Data Audit'!N211</x:f>
        <x:v>3.3320000000000007</x:v>
      </x:c>
      <x:c r="D242" s="22" t="n">
        <x:f>'Data Audit'!O211</x:f>
        <x:v>3.426199999999999</x:v>
      </x:c>
      <x:c r="E242" s="29" t="n">
        <x:f>'Data Audit'!Q211</x:f>
        <x:v>-0.3783303730017762</x:v>
      </x:c>
      <x:c r="F242" s="29" t="n">
        <x:f>'Data Audit'!L211</x:f>
        <x:v>0.023391812865497075</x:v>
      </x:c>
    </x:row>
    <x:row r="243">
      <x:c r="A243" s="21" t="n">
        <x:f>'Data Audit'!A212</x:f>
        <x:v>46129</x:v>
      </x:c>
      <x:c r="B243" s="22" t="n">
        <x:f>'Data Audit'!G212</x:f>
        <x:v>3.49</x:v>
      </x:c>
      <x:c r="C243" s="22" t="n">
        <x:f>'Data Audit'!N212</x:f>
        <x:v>3.3370000000000006</x:v>
      </x:c>
      <x:c r="D243" s="22" t="n">
        <x:f>'Data Audit'!O212</x:f>
        <x:v>3.4251999999999985</x:v>
      </x:c>
      <x:c r="E243" s="29" t="n">
        <x:f>'Data Audit'!Q212</x:f>
        <x:v>-0.3801065719360568</x:v>
      </x:c>
      <x:c r="F243" s="29" t="n">
        <x:f>'Data Audit'!L212</x:f>
        <x:v>0.0028571428571427804</x:v>
      </x:c>
    </x:row>
    <x:row r="244">
      <x:c r="A244" s="21" t="n">
        <x:f>'Data Audit'!A213</x:f>
        <x:v>46132</x:v>
      </x:c>
      <x:c r="B244" s="22" t="n">
        <x:f>'Data Audit'!G213</x:f>
        <x:v>3.48</x:v>
      </x:c>
      <x:c r="C244" s="22" t="n">
        <x:f>'Data Audit'!N213</x:f>
        <x:v>3.3455000000000004</x:v>
      </x:c>
      <x:c r="D244" s="22" t="n">
        <x:f>'Data Audit'!O213</x:f>
        <x:v>3.4233999999999987</x:v>
      </x:c>
      <x:c r="E244" s="29" t="n">
        <x:f>'Data Audit'!Q213</x:f>
        <x:v>-0.3818827708703375</x:v>
      </x:c>
      <x:c r="F244" s="29" t="n">
        <x:f>'Data Audit'!L213</x:f>
        <x:v>0.002865329512894088</x:v>
      </x:c>
    </x:row>
    <x:row r="245">
      <x:c r="A245" s="21" t="n">
        <x:f>'Data Audit'!A214</x:f>
        <x:v>46133</x:v>
      </x:c>
      <x:c r="B245" s="22" t="n">
        <x:f>'Data Audit'!G214</x:f>
        <x:v>3.51</x:v>
      </x:c>
      <x:c r="C245" s="22" t="n">
        <x:f>'Data Audit'!N214</x:f>
        <x:v>3.3579999999999997</x:v>
      </x:c>
      <x:c r="D245" s="22" t="n">
        <x:f>'Data Audit'!O214</x:f>
        <x:v>3.4235999999999986</x:v>
      </x:c>
      <x:c r="E245" s="29" t="n">
        <x:f>'Data Audit'!Q214</x:f>
        <x:v>-0.3765541740674956</x:v>
      </x:c>
      <x:c r="F245" s="29" t="n">
        <x:f>'Data Audit'!L214</x:f>
        <x:v>0.008620689655172376</x:v>
      </x:c>
    </x:row>
    <x:row r="246">
      <x:c r="A246" s="21" t="n">
        <x:f>'Data Audit'!A215</x:f>
        <x:v>46134</x:v>
      </x:c>
      <x:c r="B246" s="22" t="n">
        <x:f>'Data Audit'!G215</x:f>
        <x:v>3.49</x:v>
      </x:c>
      <x:c r="C246" s="22" t="n">
        <x:f>'Data Audit'!N215</x:f>
        <x:v>3.3705</x:v>
      </x:c>
      <x:c r="D246" s="22" t="n">
        <x:f>'Data Audit'!O215</x:f>
        <x:v>3.422999999999999</x:v>
      </x:c>
      <x:c r="E246" s="29" t="n">
        <x:f>'Data Audit'!Q215</x:f>
        <x:v>-0.3801065719360568</x:v>
      </x:c>
      <x:c r="F246" s="29" t="n">
        <x:f>'Data Audit'!L215</x:f>
        <x:v>0.005698005698005604</x:v>
      </x:c>
    </x:row>
    <x:row r="247">
      <x:c r="A247" s="21" t="n">
        <x:f>'Data Audit'!A216</x:f>
        <x:v>46135</x:v>
      </x:c>
      <x:c r="B247" s="22" t="n">
        <x:f>'Data Audit'!G216</x:f>
        <x:v>3.51</x:v>
      </x:c>
      <x:c r="C247" s="22" t="n">
        <x:f>'Data Audit'!N216</x:f>
        <x:v>3.3860000000000006</x:v>
      </x:c>
      <x:c r="D247" s="22" t="n">
        <x:f>'Data Audit'!O216</x:f>
        <x:v>3.4223999999999988</x:v>
      </x:c>
      <x:c r="E247" s="29" t="n">
        <x:f>'Data Audit'!Q216</x:f>
        <x:v>-0.3765541740674956</x:v>
      </x:c>
      <x:c r="F247" s="29" t="n">
        <x:f>'Data Audit'!L216</x:f>
        <x:v>0.005730659025787954</x:v>
      </x:c>
    </x:row>
    <x:row r="248">
      <x:c r="A248" s="21" t="n">
        <x:f>'Data Audit'!A217</x:f>
        <x:v>46136</x:v>
      </x:c>
      <x:c r="B248" s="22" t="n">
        <x:f>'Data Audit'!G217</x:f>
        <x:v>3.56</x:v>
      </x:c>
      <x:c r="C248" s="22" t="n">
        <x:f>'Data Audit'!N217</x:f>
        <x:v>3.402</x:v>
      </x:c>
      <x:c r="D248" s="22" t="n">
        <x:f>'Data Audit'!O217</x:f>
        <x:v>3.421399999999999</x:v>
      </x:c>
      <x:c r="E248" s="29" t="n">
        <x:f>'Data Audit'!Q217</x:f>
        <x:v>-0.36767317939609234</x:v>
      </x:c>
      <x:c r="F248" s="29" t="n">
        <x:f>'Data Audit'!L217</x:f>
        <x:v>0.014245014245014342</x:v>
      </x:c>
    </x:row>
    <x:row r="249">
      <x:c r="A249" s="21" t="n">
        <x:f>'Data Audit'!A218</x:f>
        <x:v>46139</x:v>
      </x:c>
      <x:c r="B249" s="22" t="n">
        <x:f>'Data Audit'!G218</x:f>
        <x:v>3.59</x:v>
      </x:c>
      <x:c r="C249" s="22" t="n">
        <x:f>'Data Audit'!N218</x:f>
        <x:v>3.4219999999999997</x:v>
      </x:c>
      <x:c r="D249" s="22" t="n">
        <x:f>'Data Audit'!O218</x:f>
        <x:v>3.4215999999999984</x:v>
      </x:c>
      <x:c r="E249" s="29" t="n">
        <x:f>'Data Audit'!Q218</x:f>
        <x:v>-0.3623445825932504</x:v>
      </x:c>
      <x:c r="F249" s="29" t="n">
        <x:f>'Data Audit'!L218</x:f>
        <x:v>0.008426966292134797</x:v>
      </x:c>
    </x:row>
    <x:row r="250">
      <x:c r="A250" s="21" t="n">
        <x:f>'Data Audit'!A219</x:f>
        <x:v>46140</x:v>
      </x:c>
      <x:c r="B250" s="22" t="n">
        <x:f>'Data Audit'!G219</x:f>
        <x:v>3.56</x:v>
      </x:c>
      <x:c r="C250" s="22" t="n">
        <x:f>'Data Audit'!N219</x:f>
        <x:v>3.438</x:v>
      </x:c>
      <x:c r="D250" s="22" t="n">
        <x:f>'Data Audit'!O219</x:f>
        <x:v>3.424399999999999</x:v>
      </x:c>
      <x:c r="E250" s="29" t="n">
        <x:f>'Data Audit'!Q219</x:f>
        <x:v>-0.36767317939609234</x:v>
      </x:c>
      <x:c r="F250" s="29" t="n">
        <x:f>'Data Audit'!L219</x:f>
        <x:v>0.00835654596100277</x:v>
      </x:c>
    </x:row>
    <x:row r="251">
      <x:c r="A251" s="21" t="n">
        <x:f>'Data Audit'!A220</x:f>
        <x:v>46141</x:v>
      </x:c>
      <x:c r="B251" s="22" t="n">
        <x:f>'Data Audit'!G220</x:f>
        <x:v>3.61</x:v>
      </x:c>
      <x:c r="C251" s="22" t="n">
        <x:f>'Data Audit'!N220</x:f>
        <x:v>3.4579999999999997</x:v>
      </x:c>
      <x:c r="D251" s="22" t="n">
        <x:f>'Data Audit'!O220</x:f>
        <x:v>3.427999999999999</x:v>
      </x:c>
      <x:c r="E251" s="29" t="n">
        <x:f>'Data Audit'!Q220</x:f>
        <x:v>-0.3587921847246892</x:v>
      </x:c>
      <x:c r="F251" s="29" t="n">
        <x:f>'Data Audit'!L220</x:f>
        <x:v>0.014044943820224587</x:v>
      </x:c>
    </x:row>
    <x:row r="252">
      <x:c r="A252" s="21" t="n">
        <x:f>'Data Audit'!A221</x:f>
        <x:v>46142</x:v>
      </x:c>
      <x:c r="B252" s="22" t="n">
        <x:f>'Data Audit'!G221</x:f>
        <x:v>3.63</x:v>
      </x:c>
      <x:c r="C252" s="22" t="n">
        <x:f>'Data Audit'!N221</x:f>
        <x:v>3.4765</x:v>
      </x:c>
      <x:c r="D252" s="22" t="n">
        <x:f>'Data Audit'!O221</x:f>
        <x:v>3.4329999999999994</x:v>
      </x:c>
      <x:c r="E252" s="29" t="n">
        <x:f>'Data Audit'!Q221</x:f>
        <x:v>-0.3552397868561279</x:v>
      </x:c>
      <x:c r="F252" s="29" t="n">
        <x:f>'Data Audit'!L221</x:f>
        <x:v>0.005540166204986097</x:v>
      </x:c>
    </x:row>
    <x:row r="253">
      <x:c r="A253" s="21" t="n">
        <x:f>'Data Audit'!A222</x:f>
        <x:v>46143</x:v>
      </x:c>
      <x:c r="B253" s="22" t="n">
        <x:f>'Data Audit'!G222</x:f>
        <x:v>3.73</x:v>
      </x:c>
      <x:c r="C253" s="22" t="n">
        <x:f>'Data Audit'!N222</x:f>
        <x:v>3.4940000000000007</x:v>
      </x:c>
      <x:c r="D253" s="22" t="n">
        <x:f>'Data Audit'!O222</x:f>
        <x:v>3.4399999999999995</x:v>
      </x:c>
      <x:c r="E253" s="29" t="n">
        <x:f>'Data Audit'!Q222</x:f>
        <x:v>-0.3374777975133215</x:v>
      </x:c>
      <x:c r="F253" s="29" t="n">
        <x:f>'Data Audit'!L222</x:f>
        <x:v>0.02754820936639124</x:v>
      </x:c>
    </x:row>
    <x:row r="254">
      <x:c r="A254" s="21" t="n">
        <x:f>'Data Audit'!A223</x:f>
        <x:v>46146</x:v>
      </x:c>
      <x:c r="B254" s="22" t="n">
        <x:f>'Data Audit'!G223</x:f>
        <x:v>3.68</x:v>
      </x:c>
      <x:c r="C254" s="22" t="n">
        <x:f>'Data Audit'!N223</x:f>
        <x:v>3.5135000000000005</x:v>
      </x:c>
      <x:c r="D254" s="22" t="n">
        <x:f>'Data Audit'!O223</x:f>
        <x:v>3.4373999999999993</x:v>
      </x:c>
      <x:c r="E254" s="29" t="n">
        <x:f>'Data Audit'!Q223</x:f>
        <x:v>-0.34635879218472465</x:v>
      </x:c>
      <x:c r="F254" s="29" t="n">
        <x:f>'Data Audit'!L223</x:f>
        <x:v>0.013404825737265313</x:v>
      </x:c>
    </x:row>
    <x:row r="255">
      <x:c r="A255" s="21" t="n">
        <x:f>'Data Audit'!A224</x:f>
        <x:v>46147</x:v>
      </x:c>
      <x:c r="B255" s="22" t="n">
        <x:f>'Data Audit'!G224</x:f>
        <x:v>3.73</x:v>
      </x:c>
      <x:c r="C255" s="22" t="n">
        <x:f>'Data Audit'!N224</x:f>
        <x:v>3.532500000000001</x:v>
      </x:c>
      <x:c r="D255" s="22" t="n">
        <x:f>'Data Audit'!O224</x:f>
        <x:v>3.4381999999999993</x:v>
      </x:c>
      <x:c r="E255" s="29" t="n">
        <x:f>'Data Audit'!Q224</x:f>
        <x:v>-0.3374777975133215</x:v>
      </x:c>
      <x:c r="F255" s="29" t="n">
        <x:f>'Data Audit'!L224</x:f>
        <x:v>0.013586956521739024</x:v>
      </x:c>
    </x:row>
    <x:row r="256">
      <x:c r="A256" s="21" t="n">
        <x:f>'Data Audit'!A225</x:f>
        <x:v>46148</x:v>
      </x:c>
      <x:c r="B256" s="22" t="n">
        <x:f>'Data Audit'!G225</x:f>
        <x:v>3.83</x:v>
      </x:c>
      <x:c r="C256" s="22" t="n">
        <x:f>'Data Audit'!N225</x:f>
        <x:v>3.5509999999999997</x:v>
      </x:c>
      <x:c r="D256" s="22" t="n">
        <x:f>'Data Audit'!O225</x:f>
        <x:v>3.4414</x:v>
      </x:c>
      <x:c r="E256" s="29" t="n">
        <x:f>'Data Audit'!Q225</x:f>
        <x:v>-0.31971580817051504</x:v>
      </x:c>
      <x:c r="F256" s="29" t="n">
        <x:f>'Data Audit'!L225</x:f>
        <x:v>0.02680965147453085</x:v>
      </x:c>
    </x:row>
    <x:row r="257">
      <x:c r="A257" s="21" t="n">
        <x:f>'Data Audit'!A226</x:f>
        <x:v>46149</x:v>
      </x:c>
      <x:c r="B257" s="22" t="n">
        <x:f>'Data Audit'!G226</x:f>
        <x:v>3.83</x:v>
      </x:c>
      <x:c r="C257" s="22" t="n">
        <x:f>'Data Audit'!N226</x:f>
        <x:v>3.5725000000000002</x:v>
      </x:c>
      <x:c r="D257" s="22" t="n">
        <x:f>'Data Audit'!O226</x:f>
        <x:v>3.445</x:v>
      </x:c>
      <x:c r="E257" s="29" t="n">
        <x:f>'Data Audit'!Q226</x:f>
        <x:v>-0.31971580817051504</x:v>
      </x:c>
      <x:c r="F257" s="29" t="n">
        <x:f>'Data Audit'!L226</x:f>
        <x:v>0</x:v>
      </x:c>
    </x:row>
    <x:row r="258">
      <x:c r="A258" s="21" t="n">
        <x:f>'Data Audit'!A227</x:f>
        <x:v>46150</x:v>
      </x:c>
      <x:c r="B258" s="22" t="n">
        <x:f>'Data Audit'!G227</x:f>
        <x:v>3.74</x:v>
      </x:c>
      <x:c r="C258" s="22" t="n">
        <x:f>'Data Audit'!N227</x:f>
        <x:v>3.5864999999999996</x:v>
      </x:c>
      <x:c r="D258" s="22" t="n">
        <x:f>'Data Audit'!O227</x:f>
        <x:v>3.4446000000000003</x:v>
      </x:c>
      <x:c r="E258" s="29" t="n">
        <x:f>'Data Audit'!Q227</x:f>
        <x:v>-0.3357015985790408</x:v>
      </x:c>
      <x:c r="F258" s="29" t="n">
        <x:f>'Data Audit'!L227</x:f>
        <x:v>0.023498694516971286</x:v>
      </x:c>
    </x:row>
    <x:row r="259">
      <x:c r="A259" s="21" t="n">
        <x:f>'Data Audit'!A228</x:f>
        <x:v>46153</x:v>
      </x:c>
      <x:c r="B259" s="22" t="n">
        <x:f>'Data Audit'!G228</x:f>
        <x:v>3.77</x:v>
      </x:c>
      <x:c r="C259" s="22" t="n">
        <x:f>'Data Audit'!N228</x:f>
        <x:v>3.603999999999999</x:v>
      </x:c>
      <x:c r="D259" s="22" t="n">
        <x:f>'Data Audit'!O228</x:f>
        <x:v>3.4492000000000007</x:v>
      </x:c>
      <x:c r="E259" s="29" t="n">
        <x:f>'Data Audit'!Q228</x:f>
        <x:v>-0.3303730017761989</x:v>
      </x:c>
      <x:c r="F259" s="29" t="n">
        <x:f>'Data Audit'!L228</x:f>
        <x:v>0.008021390374331583</x:v>
      </x:c>
    </x:row>
    <x:row r="260">
      <x:c r="A260" s="21" t="n">
        <x:f>'Data Audit'!A229</x:f>
        <x:v>46154</x:v>
      </x:c>
      <x:c r="B260" s="22" t="n">
        <x:f>'Data Audit'!G229</x:f>
        <x:v>3.58</x:v>
      </x:c>
      <x:c r="C260" s="22" t="n">
        <x:f>'Data Audit'!N229</x:f>
        <x:v>3.611999999999999</x:v>
      </x:c>
      <x:c r="D260" s="22" t="n">
        <x:f>'Data Audit'!O229</x:f>
        <x:v>3.449200000000001</x:v>
      </x:c>
      <x:c r="E260" s="29" t="n">
        <x:f>'Data Audit'!Q229</x:f>
        <x:v>-0.364120781527531</x:v>
      </x:c>
      <x:c r="F260" s="29" t="n">
        <x:f>'Data Audit'!L229</x:f>
        <x:v>0.050397877984084904</x:v>
      </x:c>
    </x:row>
    <x:row r="261">
      <x:c r="A261" s="21" t="n">
        <x:f>'Data Audit'!A230</x:f>
        <x:v>46155</x:v>
      </x:c>
      <x:c r="B261" s="22" t="n">
        <x:f>'Data Audit'!G230</x:f>
        <x:v>3.55</x:v>
      </x:c>
      <x:c r="C261" s="22" t="n">
        <x:f>'Data Audit'!N230</x:f>
        <x:v>3.6184999999999996</x:v>
      </x:c>
      <x:c r="D261" s="22" t="n">
        <x:f>'Data Audit'!O230</x:f>
        <x:v>3.448600000000001</x:v>
      </x:c>
      <x:c r="E261" s="29" t="n">
        <x:f>'Data Audit'!Q230</x:f>
        <x:v>-0.36944937833037306</x:v>
      </x:c>
      <x:c r="F261" s="29" t="n">
        <x:f>'Data Audit'!L230</x:f>
        <x:v>0.008379888268156499</x:v>
      </x:c>
    </x:row>
    <x:row r="262">
      <x:c r="A262" s="21" t="n">
        <x:f>'Data Audit'!A231</x:f>
        <x:v>46156</x:v>
      </x:c>
      <x:c r="B262" s="22" t="n">
        <x:f>'Data Audit'!G231</x:f>
        <x:v>3.47</x:v>
      </x:c>
      <x:c r="C262" s="22" t="n">
        <x:f>'Data Audit'!N231</x:f>
        <x:v>3.6169999999999995</x:v>
      </x:c>
      <x:c r="D262" s="22" t="n">
        <x:f>'Data Audit'!O231</x:f>
        <x:v>3.446200000000001</x:v>
      </x:c>
      <x:c r="E262" s="29" t="n">
        <x:f>'Data Audit'!Q231</x:f>
        <x:v>-0.3836589698046181</x:v>
      </x:c>
      <x:c r="F262" s="29" t="n">
        <x:f>'Data Audit'!L231</x:f>
        <x:v>0.022535211267605493</x:v>
      </x:c>
    </x:row>
    <x:row r="263">
      <x:c r="A263" s="21" t="n">
        <x:f>'Data Audit'!A232</x:f>
        <x:v>46157</x:v>
      </x:c>
      <x:c r="B263" s="22" t="n">
        <x:f>'Data Audit'!G232</x:f>
        <x:v>3.52</x:v>
      </x:c>
      <x:c r="C263" s="22" t="n">
        <x:f>'Data Audit'!N232</x:f>
        <x:v>3.6184999999999996</x:v>
      </x:c>
      <x:c r="D263" s="22" t="n">
        <x:f>'Data Audit'!O232</x:f>
        <x:v>3.4482000000000017</x:v>
      </x:c>
      <x:c r="E263" s="29" t="n">
        <x:f>'Data Audit'!Q232</x:f>
        <x:v>-0.37477797513321487</x:v>
      </x:c>
      <x:c r="F263" s="29" t="n">
        <x:f>'Data Audit'!L232</x:f>
        <x:v>0.014409221902017322</x:v>
      </x:c>
    </x:row>
    <x:row r="264">
      <x:c r="A264" s="21" t="n">
        <x:f>'Data Audit'!A233</x:f>
        <x:v>46160</x:v>
      </x:c>
      <x:c r="B264" s="22" t="n">
        <x:f>'Data Audit'!G233</x:f>
        <x:v>3.53</x:v>
      </x:c>
      <x:c r="C264" s="22" t="n">
        <x:f>'Data Audit'!N233</x:f>
        <x:v>3.6209999999999996</x:v>
      </x:c>
      <x:c r="D264" s="22" t="n">
        <x:f>'Data Audit'!O233</x:f>
        <x:v>3.450600000000002</x:v>
      </x:c>
      <x:c r="E264" s="29" t="n">
        <x:f>'Data Audit'!Q233</x:f>
        <x:v>-0.37300177619893427</x:v>
      </x:c>
      <x:c r="F264" s="29" t="n">
        <x:f>'Data Audit'!L233</x:f>
        <x:v>0.0028409090909089496</x:v>
      </x:c>
    </x:row>
    <x:row r="265">
      <x:c r="A265" s="21" t="n">
        <x:f>'Data Audit'!A234</x:f>
        <x:v>46161</x:v>
      </x:c>
      <x:c r="B265" s="22" t="n">
        <x:f>'Data Audit'!G234</x:f>
        <x:v>3.63</x:v>
      </x:c>
      <x:c r="C265" s="22" t="n">
        <x:f>'Data Audit'!N234</x:f>
        <x:v>3.627</x:v>
      </x:c>
      <x:c r="D265" s="22" t="n">
        <x:f>'Data Audit'!O234</x:f>
        <x:v>3.4544000000000015</x:v>
      </x:c>
      <x:c r="E265" s="29" t="n">
        <x:f>'Data Audit'!Q234</x:f>
        <x:v>-0.3552397868561279</x:v>
      </x:c>
      <x:c r="F265" s="29" t="n">
        <x:f>'Data Audit'!L234</x:f>
        <x:v>0.028328611898017053</x:v>
      </x:c>
    </x:row>
    <x:row r="266">
      <x:c r="A266" s="21" t="n">
        <x:f>'Data Audit'!A235</x:f>
        <x:v>46162</x:v>
      </x:c>
      <x:c r="B266" s="22" t="n">
        <x:f>'Data Audit'!G235</x:f>
        <x:v>3.62</x:v>
      </x:c>
      <x:c r="C266" s="22" t="n">
        <x:f>'Data Audit'!N235</x:f>
        <x:v>3.6335</x:v>
      </x:c>
      <x:c r="D266" s="22" t="n">
        <x:f>'Data Audit'!O235</x:f>
        <x:v>3.4606000000000017</x:v>
      </x:c>
      <x:c r="E266" s="29" t="n">
        <x:f>'Data Audit'!Q235</x:f>
        <x:v>-0.3570159857904085</x:v>
      </x:c>
      <x:c r="F266" s="29" t="n">
        <x:f>'Data Audit'!L235</x:f>
        <x:v>0.0027548209366390353</x:v>
      </x:c>
    </x:row>
    <x:row r="267">
      <x:c r="A267" s="21" t="n">
        <x:f>'Data Audit'!A236</x:f>
        <x:v>46163</x:v>
      </x:c>
      <x:c r="B267" s="22" t="n">
        <x:f>'Data Audit'!G236</x:f>
        <x:v>3.76</x:v>
      </x:c>
      <x:c r="C267" s="22" t="n">
        <x:f>'Data Audit'!N236</x:f>
        <x:v>3.646000000000001</x:v>
      </x:c>
      <x:c r="D267" s="22" t="n">
        <x:f>'Data Audit'!O236</x:f>
        <x:v>3.4688000000000017</x:v>
      </x:c>
      <x:c r="E267" s="29" t="n">
        <x:f>'Data Audit'!Q236</x:f>
        <x:v>-0.3321492007104796</x:v>
      </x:c>
      <x:c r="F267" s="29" t="n">
        <x:f>'Data Audit'!L236</x:f>
        <x:v>0.03867403314917128</x:v>
      </x:c>
    </x:row>
    <x:row r="268">
      <x:c r="A268" s="21" t="n">
        <x:f>'Data Audit'!A237</x:f>
        <x:v>46164</x:v>
      </x:c>
      <x:c r="B268" s="22" t="n">
        <x:f>'Data Audit'!G237</x:f>
        <x:v>3.81</x:v>
      </x:c>
      <x:c r="C268" s="22" t="n">
        <x:f>'Data Audit'!N237</x:f>
        <x:v>3.658500000000001</x:v>
      </x:c>
      <x:c r="D268" s="22" t="n">
        <x:f>'Data Audit'!O237</x:f>
        <x:v>3.477200000000002</x:v>
      </x:c>
      <x:c r="E268" s="29" t="n">
        <x:f>'Data Audit'!Q237</x:f>
        <x:v>-0.32326820603907636</x:v>
      </x:c>
      <x:c r="F268" s="29" t="n">
        <x:f>'Data Audit'!L237</x:f>
        <x:v>0.013297872340425565</x:v>
      </x:c>
    </x:row>
    <x:row r="269">
      <x:c r="A269" s="21" t="n">
        <x:f>'Data Audit'!A238</x:f>
        <x:v>46167</x:v>
      </x:c>
      <x:c r="B269" s="22" t="n">
        <x:f>'Data Audit'!G238</x:f>
        <x:v>3.86</x:v>
      </x:c>
      <x:c r="C269" s="22" t="n">
        <x:f>'Data Audit'!N238</x:f>
        <x:v>3.6720000000000006</x:v>
      </x:c>
      <x:c r="D269" s="22" t="n">
        <x:f>'Data Audit'!O238</x:f>
        <x:v>3.490600000000002</x:v>
      </x:c>
      <x:c r="E269" s="29" t="n">
        <x:f>'Data Audit'!Q238</x:f>
        <x:v>-0.3143872113676732</x:v>
      </x:c>
      <x:c r="F269" s="29" t="n">
        <x:f>'Data Audit'!L238</x:f>
        <x:v>0.013123359580052396</x:v>
      </x:c>
    </x:row>
    <x:row r="270">
      <x:c r="A270" s="21" t="n">
        <x:f>'Data Audit'!A239</x:f>
        <x:v>46168</x:v>
      </x:c>
      <x:c r="B270" s="22" t="n">
        <x:f>'Data Audit'!G239</x:f>
        <x:v>3.81</x:v>
      </x:c>
      <x:c r="C270" s="22" t="n">
        <x:f>'Data Audit'!N239</x:f>
        <x:v>3.6845</x:v>
      </x:c>
      <x:c r="D270" s="22" t="n">
        <x:f>'Data Audit'!O239</x:f>
        <x:v>3.5014000000000016</x:v>
      </x:c>
      <x:c r="E270" s="29" t="n">
        <x:f>'Data Audit'!Q239</x:f>
        <x:v>-0.32326820603907636</x:v>
      </x:c>
      <x:c r="F270" s="29" t="n">
        <x:f>'Data Audit'!L239</x:f>
        <x:v>0.012953367875647603</x:v>
      </x:c>
    </x:row>
    <x:row r="271">
      <x:c r="A271" s="21" t="n">
        <x:f>'Data Audit'!A240</x:f>
        <x:v>46169</x:v>
      </x:c>
      <x:c r="B271" s="22" t="n">
        <x:f>'Data Audit'!G240</x:f>
        <x:v>3.86</x:v>
      </x:c>
      <x:c r="C271" s="22" t="n">
        <x:f>'Data Audit'!N240</x:f>
        <x:v>3.6970000000000005</x:v>
      </x:c>
      <x:c r="D271" s="22" t="n">
        <x:f>'Data Audit'!O240</x:f>
        <x:v>3.5132000000000017</x:v>
      </x:c>
      <x:c r="E271" s="29" t="n">
        <x:f>'Data Audit'!Q240</x:f>
        <x:v>-0.3143872113676732</x:v>
      </x:c>
      <x:c r="F271" s="29" t="n">
        <x:f>'Data Audit'!L240</x:f>
        <x:v>0.013123359580052396</x:v>
      </x:c>
    </x:row>
    <x:row r="272">
      <x:c r="A272" s="21" t="n">
        <x:f>'Data Audit'!A241</x:f>
        <x:v>46170</x:v>
      </x:c>
      <x:c r="B272" s="22" t="n">
        <x:f>'Data Audit'!G241</x:f>
        <x:v>3.81</x:v>
      </x:c>
      <x:c r="C272" s="22" t="n">
        <x:f>'Data Audit'!N241</x:f>
        <x:v>3.7060000000000004</x:v>
      </x:c>
      <x:c r="D272" s="22" t="n">
        <x:f>'Data Audit'!O241</x:f>
        <x:v>3.523800000000002</x:v>
      </x:c>
      <x:c r="E272" s="29" t="n">
        <x:f>'Data Audit'!Q241</x:f>
        <x:v>-0.32326820603907636</x:v>
      </x:c>
      <x:c r="F272" s="29" t="n">
        <x:f>'Data Audit'!L241</x:f>
        <x:v>0.012953367875647603</x:v>
      </x:c>
    </x:row>
    <x:row r="273">
      <x:c r="A273" s="21" t="n">
        <x:f>'Data Audit'!A242</x:f>
        <x:v>46171</x:v>
      </x:c>
      <x:c r="B273" s="22" t="n">
        <x:f>'Data Audit'!G242</x:f>
        <x:v>3.78</x:v>
      </x:c>
      <x:c r="C273" s="22" t="n">
        <x:f>'Data Audit'!N242</x:f>
        <x:v>3.708500000000001</x:v>
      </x:c>
      <x:c r="D273" s="22" t="n">
        <x:f>'Data Audit'!O242</x:f>
        <x:v>3.5316000000000014</x:v>
      </x:c>
      <x:c r="E273" s="29" t="n">
        <x:f>'Data Audit'!Q242</x:f>
        <x:v>-0.3285968028419183</x:v>
      </x:c>
      <x:c r="F273" s="29" t="n">
        <x:f>'Data Audit'!L242</x:f>
        <x:v>0.007874015748031593</x:v>
      </x:c>
    </x:row>
    <x:row r="274">
      <x:c r="A274" s="21" t="n">
        <x:f>'Data Audit'!A243</x:f>
        <x:v>46174</x:v>
      </x:c>
      <x:c r="B274" s="22" t="n">
        <x:f>'Data Audit'!G243</x:f>
        <x:v>3.85</x:v>
      </x:c>
      <x:c r="C274" s="22" t="n">
        <x:f>'Data Audit'!N243</x:f>
        <x:v>3.717</x:v>
      </x:c>
      <x:c r="D274" s="22" t="n">
        <x:f>'Data Audit'!O243</x:f>
        <x:v>3.542400000000001</x:v>
      </x:c>
      <x:c r="E274" s="29" t="n">
        <x:f>'Data Audit'!Q243</x:f>
        <x:v>-0.31616341030195383</x:v>
      </x:c>
      <x:c r="F274" s="29" t="n">
        <x:f>'Data Audit'!L243</x:f>
        <x:v>0.0185185185185186</x:v>
      </x:c>
    </x:row>
    <x:row r="275">
      <x:c r="A275" s="21" t="n">
        <x:f>'Data Audit'!A244</x:f>
        <x:v>46175</x:v>
      </x:c>
      <x:c r="B275" s="22" t="n">
        <x:f>'Data Audit'!G244</x:f>
        <x:v>3.88</x:v>
      </x:c>
      <x:c r="C275" s="22" t="n">
        <x:f>'Data Audit'!N244</x:f>
        <x:v>3.7245</x:v>
      </x:c>
      <x:c r="D275" s="22" t="n">
        <x:f>'Data Audit'!O244</x:f>
        <x:v>3.5548000000000006</x:v>
      </x:c>
      <x:c r="E275" s="29" t="n">
        <x:f>'Data Audit'!Q244</x:f>
        <x:v>-0.3108348134991119</x:v>
      </x:c>
      <x:c r="F275" s="29" t="n">
        <x:f>'Data Audit'!L244</x:f>
        <x:v>0.007792207792207684</x:v>
      </x:c>
    </x:row>
    <x:row r="276">
      <x:c r="A276" s="21" t="n">
        <x:f>'Data Audit'!A245</x:f>
        <x:v>46176</x:v>
      </x:c>
      <x:c r="B276" s="22" t="n">
        <x:f>'Data Audit'!G245</x:f>
        <x:v>3.89</x:v>
      </x:c>
      <x:c r="C276" s="22" t="n">
        <x:f>'Data Audit'!N245</x:f>
        <x:v>3.7275</x:v>
      </x:c>
      <x:c r="D276" s="22" t="n">
        <x:f>'Data Audit'!O245</x:f>
        <x:v>3.5678</x:v>
      </x:c>
      <x:c r="E276" s="29" t="n">
        <x:f>'Data Audit'!Q245</x:f>
        <x:v>-0.3090586145648312</x:v>
      </x:c>
      <x:c r="F276" s="29" t="n">
        <x:f>'Data Audit'!L245</x:f>
        <x:v>0.002577319587628857</x:v>
      </x:c>
    </x:row>
    <x:row r="277">
      <x:c r="A277" s="21" t="n">
        <x:f>'Data Audit'!A246</x:f>
        <x:v>46177</x:v>
      </x:c>
      <x:c r="B277" s="22" t="n">
        <x:f>'Data Audit'!G246</x:f>
        <x:v>3.96</x:v>
      </x:c>
      <x:c r="C277" s="22" t="n">
        <x:f>'Data Audit'!N246</x:f>
        <x:v>3.7339999999999995</x:v>
      </x:c>
      <x:c r="D277" s="22" t="n">
        <x:f>'Data Audit'!O246</x:f>
        <x:v>3.583</x:v>
      </x:c>
      <x:c r="E277" s="29" t="n">
        <x:f>'Data Audit'!Q246</x:f>
        <x:v>-0.29662522202486674</x:v>
      </x:c>
      <x:c r="F277" s="29" t="n">
        <x:f>'Data Audit'!L246</x:f>
        <x:v>0.01799485861182526</x:v>
      </x:c>
    </x:row>
    <x:row r="278">
      <x:c r="A278" s="21" t="n">
        <x:f>'Data Audit'!A247</x:f>
        <x:v>46178</x:v>
      </x:c>
      <x:c r="B278" s="22" t="n">
        <x:f>'Data Audit'!G247</x:f>
        <x:v>4.04</x:v>
      </x:c>
      <x:c r="C278" s="22" t="n">
        <x:f>'Data Audit'!N247</x:f>
        <x:v>3.749</x:v>
      </x:c>
      <x:c r="D278" s="22" t="n">
        <x:f>'Data Audit'!O247</x:f>
        <x:v>3.599</x:v>
      </x:c>
      <x:c r="E278" s="29" t="n">
        <x:f>'Data Audit'!Q247</x:f>
        <x:v>-0.2824156305506217</x:v>
      </x:c>
      <x:c r="F278" s="29" t="n">
        <x:f>'Data Audit'!L247</x:f>
        <x:v>0.02020202020202011</x:v>
      </x:c>
    </x:row>
    <x:row r="279">
      <x:c r="A279" s="21" t="n">
        <x:f>'Data Audit'!A248</x:f>
        <x:v>46182</x:v>
      </x:c>
      <x:c r="B279" s="22" t="n">
        <x:f>'Data Audit'!G248</x:f>
        <x:v>4.02</x:v>
      </x:c>
      <x:c r="C279" s="22" t="n">
        <x:f>'Data Audit'!N248</x:f>
        <x:v>3.7615000000000003</x:v>
      </x:c>
      <x:c r="D279" s="22" t="n">
        <x:f>'Data Audit'!O248</x:f>
        <x:v>3.6156</x:v>
      </x:c>
      <x:c r="E279" s="29" t="n">
        <x:f>'Data Audit'!Q248</x:f>
        <x:v>-0.285968028419183</x:v>
      </x:c>
      <x:c r="F279" s="29" t="n">
        <x:f>'Data Audit'!L248</x:f>
        <x:v>0.004950495049505066</x:v>
      </x:c>
    </x:row>
    <x:row r="280">
      <x:c r="A280" s="21" t="n">
        <x:f>'Data Audit'!A249</x:f>
        <x:v>46183</x:v>
      </x:c>
      <x:c r="B280" s="22" t="n">
        <x:f>'Data Audit'!G249</x:f>
        <x:v>4.17</x:v>
      </x:c>
      <x:c r="C280" s="22" t="n">
        <x:f>'Data Audit'!N249</x:f>
        <x:v>3.7910000000000004</x:v>
      </x:c>
      <x:c r="D280" s="22" t="n">
        <x:f>'Data Audit'!O249</x:f>
        <x:v>3.6342000000000003</x:v>
      </x:c>
      <x:c r="E280" s="29" t="n">
        <x:f>'Data Audit'!Q249</x:f>
        <x:v>-0.2593250444049734</x:v>
      </x:c>
      <x:c r="F280" s="29" t="n">
        <x:f>'Data Audit'!L249</x:f>
        <x:v>0.03731343283582089</x:v>
      </x:c>
    </x:row>
    <x:row r="281">
      <x:c r="A281" s="21" t="n">
        <x:f>'Data Audit'!A250</x:f>
        <x:v>46184</x:v>
      </x:c>
      <x:c r="B281" s="22" t="n">
        <x:f>'Data Audit'!G250</x:f>
        <x:v>4.24</x:v>
      </x:c>
      <x:c r="C281" s="22" t="n">
        <x:f>'Data Audit'!N250</x:f>
        <x:v>3.8255000000000003</x:v>
      </x:c>
      <x:c r="D281" s="22" t="n">
        <x:f>'Data Audit'!O250</x:f>
        <x:v>3.6548000000000003</x:v>
      </x:c>
      <x:c r="E281" s="29" t="n">
        <x:f>'Data Audit'!Q250</x:f>
        <x:v>-0.24689165186500883</x:v>
      </x:c>
      <x:c r="F281" s="29" t="n">
        <x:f>'Data Audit'!L250</x:f>
        <x:v>0.016786570743405393</x:v>
      </x:c>
    </x:row>
    <x:row r="282">
      <x:c r="A282" s="21" t="n">
        <x:f>'Data Audit'!A251</x:f>
        <x:v>46185</x:v>
      </x:c>
      <x:c r="B282" s="22" t="n">
        <x:f>'Data Audit'!G251</x:f>
        <x:v>4.24</x:v>
      </x:c>
      <x:c r="C282" s="22" t="n">
        <x:f>'Data Audit'!N251</x:f>
        <x:v>3.864</x:v>
      </x:c>
      <x:c r="D282" s="22" t="n">
        <x:f>'Data Audit'!O251</x:f>
        <x:v>3.6744000000000003</x:v>
      </x:c>
      <x:c r="E282" s="29" t="n">
        <x:f>'Data Audit'!Q251</x:f>
        <x:v>-0.24689165186500883</x:v>
      </x:c>
      <x:c r="F282" s="29" t="n">
        <x:f>'Data Audit'!L251</x:f>
        <x:v>0</x:v>
      </x:c>
    </x:row>
    <x:row r="283">
      <x:c r="A283" s="21" t="n">
        <x:f>'Data Audit'!A252</x:f>
        <x:v>46188</x:v>
      </x:c>
      <x:c r="B283" s="22" t="n">
        <x:f>'Data Audit'!G252</x:f>
        <x:v>4.24</x:v>
      </x:c>
      <x:c r="C283" s="22" t="n">
        <x:f>'Data Audit'!N252</x:f>
        <x:v>3.8999999999999995</x:v>
      </x:c>
      <x:c r="D283" s="22" t="n">
        <x:f>'Data Audit'!O252</x:f>
        <x:v>3.6916000000000007</x:v>
      </x:c>
      <x:c r="E283" s="29" t="n">
        <x:f>'Data Audit'!Q252</x:f>
        <x:v>-0.24689165186500883</x:v>
      </x:c>
      <x:c r="F283" s="29" t="n">
        <x:f>'Data Audit'!L252</x:f>
        <x:v>0</x:v>
      </x:c>
    </x:row>
    <x:row r="284">
      <x:c r="A284" s="21" t="n">
        <x:f>'Data Audit'!A253</x:f>
        <x:v>46189</x:v>
      </x:c>
      <x:c r="B284" s="22" t="n">
        <x:f>'Data Audit'!G253</x:f>
        <x:v>4.18</x:v>
      </x:c>
      <x:c r="C284" s="22" t="n">
        <x:f>'Data Audit'!N253</x:f>
        <x:v>3.9324999999999988</x:v>
      </x:c>
      <x:c r="D284" s="22" t="n">
        <x:f>'Data Audit'!O253</x:f>
        <x:v>3.7094000000000005</x:v>
      </x:c>
      <x:c r="E284" s="29" t="n">
        <x:f>'Data Audit'!Q253</x:f>
        <x:v>-0.2575488454706928</x:v>
      </x:c>
      <x:c r="F284" s="29" t="n">
        <x:f>'Data Audit'!L253</x:f>
        <x:v>0.014150943396226578</x:v>
      </x:c>
    </x:row>
    <x:row r="285">
      <x:c r="A285" s="21" t="n">
        <x:f>'Data Audit'!A254</x:f>
        <x:v>46190</x:v>
      </x:c>
      <x:c r="B285" s="22" t="n">
        <x:f>'Data Audit'!G254</x:f>
        <x:v>4.21</x:v>
      </x:c>
      <x:c r="C285" s="22" t="n">
        <x:f>'Data Audit'!N254</x:f>
        <x:v>3.9615</x:v>
      </x:c>
      <x:c r="D285" s="22" t="n">
        <x:f>'Data Audit'!O254</x:f>
        <x:v>3.726600000000001</x:v>
      </x:c>
      <x:c r="E285" s="29" t="n">
        <x:f>'Data Audit'!Q254</x:f>
        <x:v>-0.25222024866785075</x:v>
      </x:c>
      <x:c r="F285" s="29" t="n">
        <x:f>'Data Audit'!L254</x:f>
        <x:v>0.0071770334928229484</x:v>
      </x:c>
    </x:row>
    <x:row r="286">
      <x:c r="A286" s="21" t="n">
        <x:f>'Data Audit'!A255</x:f>
        <x:v>46191</x:v>
      </x:c>
      <x:c r="B286" s="22" t="n">
        <x:f>'Data Audit'!G255</x:f>
        <x:v>4.16</x:v>
      </x:c>
      <x:c r="C286" s="22" t="n">
        <x:f>'Data Audit'!N255</x:f>
        <x:v>3.9884999999999997</x:v>
      </x:c>
      <x:c r="D286" s="22" t="n">
        <x:f>'Data Audit'!O255</x:f>
        <x:v>3.7406</x:v>
      </x:c>
      <x:c r="E286" s="29" t="n">
        <x:f>'Data Audit'!Q255</x:f>
        <x:v>-0.261101243339254</x:v>
      </x:c>
      <x:c r="F286" s="29" t="n">
        <x:f>'Data Audit'!L255</x:f>
        <x:v>0.01187648456057</x:v>
      </x:c>
    </x:row>
    <x:row r="287">
      <x:c r="A287" s="21" t="n">
        <x:f>'Data Audit'!A256</x:f>
        <x:v>46192</x:v>
      </x:c>
      <x:c r="B287" s="22" t="n">
        <x:f>'Data Audit'!G256</x:f>
        <x:v>4.19</x:v>
      </x:c>
      <x:c r="C287" s="22" t="n">
        <x:f>'Data Audit'!N256</x:f>
        <x:v>4.01</x:v>
      </x:c>
      <x:c r="D287" s="22" t="n">
        <x:f>'Data Audit'!O256</x:f>
        <x:v>3.7563999999999997</x:v>
      </x:c>
      <x:c r="E287" s="29" t="n">
        <x:f>'Data Audit'!Q256</x:f>
        <x:v>-0.25577264653641196</x:v>
      </x:c>
      <x:c r="F287" s="29" t="n">
        <x:f>'Data Audit'!L256</x:f>
        <x:v>0.007211538461538547</x:v>
      </x:c>
    </x:row>
    <x:row r="288">
      <x:c r="A288" s="21" t="n">
        <x:f>'Data Audit'!A257</x:f>
        <x:v>46195</x:v>
      </x:c>
      <x:c r="B288" s="22" t="n">
        <x:f>'Data Audit'!G257</x:f>
        <x:v>4.15</x:v>
      </x:c>
      <x:c r="C288" s="22" t="n">
        <x:f>'Data Audit'!N257</x:f>
        <x:v>4.027</x:v>
      </x:c>
      <x:c r="D288" s="22" t="n">
        <x:f>'Data Audit'!O257</x:f>
        <x:v>3.7702000000000004</x:v>
      </x:c>
      <x:c r="E288" s="29" t="n">
        <x:f>'Data Audit'!Q257</x:f>
        <x:v>-0.2628774422735346</x:v>
      </x:c>
      <x:c r="F288" s="29" t="n">
        <x:f>'Data Audit'!L257</x:f>
        <x:v>0.009546539379474916</x:v>
      </x:c>
    </x:row>
    <x:row r="289">
      <x:c r="A289" s="21" t="n">
        <x:f>'Data Audit'!A258</x:f>
        <x:v>46196</x:v>
      </x:c>
      <x:c r="B289" s="22" t="n">
        <x:f>'Data Audit'!G258</x:f>
        <x:v>3.99</x:v>
      </x:c>
      <x:c r="C289" s="22" t="n">
        <x:f>'Data Audit'!N258</x:f>
        <x:v>4.0335</x:v>
      </x:c>
      <x:c r="D289" s="22" t="n">
        <x:f>'Data Audit'!O258</x:f>
        <x:v>3.7816</x:v>
      </x:c>
      <x:c r="E289" s="29" t="n">
        <x:f>'Data Audit'!Q258</x:f>
        <x:v>-0.2912966252220248</x:v>
      </x:c>
      <x:c r="F289" s="29" t="n">
        <x:f>'Data Audit'!L258</x:f>
        <x:v>0.03855421686746996</x:v>
      </x:c>
    </x:row>
    <x:row r="290">
      <x:c r="A290" s="21" t="n">
        <x:f>'Data Audit'!A259</x:f>
        <x:v>46197</x:v>
      </x:c>
      <x:c r="B290" s="22" t="n">
        <x:f>'Data Audit'!G259</x:f>
        <x:v>3.86</x:v>
      </x:c>
      <x:c r="C290" s="22" t="n">
        <x:f>'Data Audit'!N259</x:f>
        <x:v>4.0360000000000005</x:v>
      </x:c>
      <x:c r="D290" s="22" t="n">
        <x:f>'Data Audit'!O259</x:f>
        <x:v>3.790400000000001</x:v>
      </x:c>
      <x:c r="E290" s="29" t="n">
        <x:f>'Data Audit'!Q259</x:f>
        <x:v>-0.3143872113676732</x:v>
      </x:c>
      <x:c r="F290" s="29" t="n">
        <x:f>'Data Audit'!L259</x:f>
        <x:v>0.03258145363408527</x:v>
      </x:c>
    </x:row>
    <x:row r="291">
      <x:c r="A291" s="21" t="n">
        <x:f>'Data Audit'!A260</x:f>
        <x:v>46198</x:v>
      </x:c>
      <x:c r="B291" s="22" t="n">
        <x:f>'Data Audit'!G260</x:f>
        <x:v>3.86</x:v>
      </x:c>
      <x:c r="C291" s="22" t="n">
        <x:f>'Data Audit'!N260</x:f>
        <x:v>4.036</x:v>
      </x:c>
      <x:c r="D291" s="22" t="n">
        <x:f>'Data Audit'!O260</x:f>
        <x:v>3.7992000000000012</x:v>
      </x:c>
      <x:c r="E291" s="29" t="n">
        <x:f>'Data Audit'!Q260</x:f>
        <x:v>-0.3143872113676732</x:v>
      </x:c>
      <x:c r="F291" s="29" t="n">
        <x:f>'Data Audit'!L260</x:f>
        <x:v>0</x:v>
      </x:c>
    </x:row>
    <x:row r="292">
      <x:c r="A292" s="21" t="n">
        <x:f>'Data Audit'!A261</x:f>
        <x:v>46199</x:v>
      </x:c>
      <x:c r="B292" s="22" t="n">
        <x:f>'Data Audit'!G261</x:f>
        <x:v>3.8</x:v>
      </x:c>
      <x:c r="C292" s="22" t="n">
        <x:f>'Data Audit'!N261</x:f>
        <x:v>4.0355</x:v>
      </x:c>
      <x:c r="D292" s="22" t="n">
        <x:f>'Data Audit'!O261</x:f>
        <x:v>3.8052000000000015</x:v>
      </x:c>
      <x:c r="E292" s="29" t="n">
        <x:f>'Data Audit'!Q261</x:f>
        <x:v>-0.32504440497335707</x:v>
      </x:c>
      <x:c r="F292" s="29" t="n">
        <x:f>'Data Audit'!L261</x:f>
        <x:v>0.015544041450777257</x:v>
      </x:c>
    </x:row>
    <x:row r="293">
      <x:c r="A293" s="21" t="n">
        <x:f>'Data Audit'!A262</x:f>
        <x:v>46202</x:v>
      </x:c>
      <x:c r="B293" s="22" t="n">
        <x:f>'Data Audit'!G262</x:f>
        <x:v>3.75</x:v>
      </x:c>
      <x:c r="C293" s="22" t="n">
        <x:f>'Data Audit'!N262</x:f>
        <x:v>4.034000000000001</x:v>
      </x:c>
      <x:c r="D293" s="22" t="n">
        <x:f>'Data Audit'!O262</x:f>
        <x:v>3.8104000000000013</x:v>
      </x:c>
      <x:c r="E293" s="29" t="n">
        <x:f>'Data Audit'!Q262</x:f>
        <x:v>-0.3339253996447602</x:v>
      </x:c>
      <x:c r="F293" s="29" t="n">
        <x:f>'Data Audit'!L262</x:f>
        <x:v>0.013157894736842035</x:v>
      </x:c>
    </x:row>
    <x:row r="294">
      <x:c r="A294" s="21" t="n">
        <x:f>'Data Audit'!A263</x:f>
        <x:v>46203</x:v>
      </x:c>
      <x:c r="B294" s="22" t="n">
        <x:f>'Data Audit'!G263</x:f>
        <x:v>3.86</x:v>
      </x:c>
      <x:c r="C294" s="22" t="n">
        <x:f>'Data Audit'!N263</x:f>
        <x:v>4.0344999999999995</x:v>
      </x:c>
      <x:c r="D294" s="22" t="n">
        <x:f>'Data Audit'!O263</x:f>
        <x:v>3.818000000000002</x:v>
      </x:c>
      <x:c r="E294" s="29" t="n">
        <x:f>'Data Audit'!Q263</x:f>
        <x:v>-0.3143872113676732</x:v>
      </x:c>
      <x:c r="F294" s="29" t="n">
        <x:f>'Data Audit'!L263</x:f>
        <x:v>0.02933333333333321</x:v>
      </x:c>
    </x:row>
  </x:sheetData>
  <x:mergeCells>
    <x:mergeCell ref="A39:N39"/>
    <x:mergeCell ref="A1:N1"/>
    <x:mergeCell ref="A2:N2"/>
    <x:mergeCell ref="A4:C4"/>
    <x:mergeCell ref="A5:C5"/>
    <x:mergeCell ref="D4:F4"/>
    <x:mergeCell ref="D5:F5"/>
    <x:mergeCell ref="G4:I4"/>
    <x:mergeCell ref="G5:I5"/>
    <x:mergeCell ref="J4:N4"/>
    <x:mergeCell ref="J5:N5"/>
  </x:mergeCells>
  <x:pageMargins left="0.7" right="0.7" top="0.75" bottom="0.75" header="0.3" footer="0.3"/>
  <x:drawing xmlns:r="http://schemas.openxmlformats.org/officeDocument/2006/relationships" r:id="R9d20b8047b7d48d6"/>
</x:worksheet>
</file>