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drawings/drawing2.xml" ContentType="application/vnd.openxmlformats-officedocument.drawing+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C:\Users\mawha\Dropbox\ZEN\ZEN-geography\ZEN_geography\data\evol_envir_path_calculations\"/>
    </mc:Choice>
  </mc:AlternateContent>
  <xr:revisionPtr revIDLastSave="0" documentId="13_ncr:1_{18FD7588-8AFD-410B-A251-4F00D314BDB3}" xr6:coauthVersionLast="36" xr6:coauthVersionMax="47" xr10:uidLastSave="{00000000-0000-0000-0000-000000000000}"/>
  <bookViews>
    <workbookView xWindow="0" yWindow="0" windowWidth="14380" windowHeight="4590" activeTab="2" xr2:uid="{1B65F9B7-6300-6944-8939-509B6CC5CD74}"/>
  </bookViews>
  <sheets>
    <sheet name="READ ME" sheetId="9" r:id="rId1"/>
    <sheet name="Path calculations ATLANTIC" sheetId="7" r:id="rId2"/>
    <sheet name="Path calculations PACIFIC" sheetId="8" r:id="rId3"/>
  </sheets>
  <definedNames>
    <definedName name="meso" localSheetId="1">'Path calculations ATLANTIC'!$A$52:$E$58</definedName>
    <definedName name="meso" localSheetId="2">'Path calculations PACIFIC'!$A$52:$E$56</definedName>
    <definedName name="meso_1" localSheetId="1">'Path calculations ATLANTIC'!$I$52:$N$56</definedName>
    <definedName name="meso_1" localSheetId="2">'Path calculations PACIFIC'!$I$52:$N$56</definedName>
    <definedName name="pc1zos" localSheetId="1">'Path calculations ATLANTIC'!$A$5:$E$10</definedName>
    <definedName name="pc1zos" localSheetId="2">'Path calculations PACIFIC'!$A$5:$E$10</definedName>
    <definedName name="pc2zos" localSheetId="1">'Path calculations ATLANTIC'!$A$14:$E$19</definedName>
    <definedName name="pc2zos" localSheetId="2">'Path calculations PACIFIC'!$A$14:$E$19</definedName>
    <definedName name="peri" localSheetId="1">'Path calculations ATLANTIC'!$A$24:$E$28</definedName>
    <definedName name="peri" localSheetId="2">'Path calculations PACIFIC'!$A$24:$E$28</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2" i="7" l="1"/>
  <c r="N33" i="7"/>
  <c r="N34" i="7"/>
  <c r="N35" i="7"/>
  <c r="N36" i="7"/>
  <c r="N37" i="7"/>
  <c r="N38" i="7"/>
  <c r="N39" i="7"/>
  <c r="N40" i="7"/>
  <c r="N41" i="7"/>
  <c r="L56" i="8" l="1"/>
  <c r="M56" i="8" s="1"/>
  <c r="I56" i="8"/>
  <c r="J56" i="8" s="1"/>
  <c r="H56" i="8"/>
  <c r="L55" i="8"/>
  <c r="M55" i="8" s="1"/>
  <c r="I55" i="8"/>
  <c r="J55" i="8" s="1"/>
  <c r="K55" i="8" s="1"/>
  <c r="H55" i="8"/>
  <c r="L54" i="8"/>
  <c r="M54" i="8" s="1"/>
  <c r="I54" i="8"/>
  <c r="J54" i="8" s="1"/>
  <c r="K54" i="8" s="1"/>
  <c r="H54" i="8"/>
  <c r="L53" i="8"/>
  <c r="M53" i="8" s="1"/>
  <c r="I53" i="8"/>
  <c r="J53" i="8" s="1"/>
  <c r="K53" i="8" s="1"/>
  <c r="H53" i="8"/>
  <c r="L52" i="8"/>
  <c r="M52" i="8" s="1"/>
  <c r="I52" i="8"/>
  <c r="J52" i="8" s="1"/>
  <c r="H52" i="8"/>
  <c r="L58" i="8"/>
  <c r="M58" i="8" s="1"/>
  <c r="I58" i="8"/>
  <c r="J58" i="8" s="1"/>
  <c r="K58" i="8" s="1"/>
  <c r="H58" i="8"/>
  <c r="L57" i="8"/>
  <c r="M57" i="8" s="1"/>
  <c r="I57" i="8"/>
  <c r="J57" i="8" s="1"/>
  <c r="K57" i="8" s="1"/>
  <c r="H57" i="8"/>
  <c r="L28" i="8"/>
  <c r="M28" i="8" s="1"/>
  <c r="I28" i="8"/>
  <c r="J28" i="8" s="1"/>
  <c r="K28" i="8" s="1"/>
  <c r="H28" i="8"/>
  <c r="L27" i="8"/>
  <c r="M27" i="8" s="1"/>
  <c r="I27" i="8"/>
  <c r="J27" i="8" s="1"/>
  <c r="H27" i="8"/>
  <c r="L26" i="8"/>
  <c r="M26" i="8" s="1"/>
  <c r="I26" i="8"/>
  <c r="J26" i="8" s="1"/>
  <c r="K26" i="8" s="1"/>
  <c r="H26" i="8"/>
  <c r="L25" i="8"/>
  <c r="M25" i="8" s="1"/>
  <c r="I25" i="8"/>
  <c r="J25" i="8" s="1"/>
  <c r="K25" i="8" s="1"/>
  <c r="H25" i="8"/>
  <c r="L24" i="8"/>
  <c r="M24" i="8" s="1"/>
  <c r="I24" i="8"/>
  <c r="J24" i="8" s="1"/>
  <c r="H24" i="8"/>
  <c r="L30" i="8"/>
  <c r="M30" i="8" s="1"/>
  <c r="I30" i="8"/>
  <c r="J30" i="8" s="1"/>
  <c r="K30" i="8" s="1"/>
  <c r="H30" i="8"/>
  <c r="L29" i="8"/>
  <c r="M29" i="8" s="1"/>
  <c r="I29" i="8"/>
  <c r="J29" i="8" s="1"/>
  <c r="K29" i="8" s="1"/>
  <c r="H29" i="8"/>
  <c r="L19" i="8"/>
  <c r="M19" i="8" s="1"/>
  <c r="I19" i="8"/>
  <c r="J19" i="8" s="1"/>
  <c r="K19" i="8" s="1"/>
  <c r="H19" i="8"/>
  <c r="L18" i="8"/>
  <c r="M18" i="8" s="1"/>
  <c r="I18" i="8"/>
  <c r="J18" i="8" s="1"/>
  <c r="H18" i="8"/>
  <c r="L17" i="8"/>
  <c r="M17" i="8" s="1"/>
  <c r="I17" i="8"/>
  <c r="J17" i="8" s="1"/>
  <c r="K17" i="8" s="1"/>
  <c r="H17" i="8"/>
  <c r="L16" i="8"/>
  <c r="M16" i="8" s="1"/>
  <c r="I16" i="8"/>
  <c r="J16" i="8" s="1"/>
  <c r="K16" i="8" s="1"/>
  <c r="H16" i="8"/>
  <c r="L15" i="8"/>
  <c r="M15" i="8" s="1"/>
  <c r="I15" i="8"/>
  <c r="J15" i="8" s="1"/>
  <c r="K15" i="8" s="1"/>
  <c r="H15" i="8"/>
  <c r="L10" i="8"/>
  <c r="M10" i="8" s="1"/>
  <c r="I10" i="8"/>
  <c r="J10" i="8" s="1"/>
  <c r="K10" i="8" s="1"/>
  <c r="H10" i="8"/>
  <c r="L9" i="8"/>
  <c r="M9" i="8" s="1"/>
  <c r="I9" i="8"/>
  <c r="J9" i="8" s="1"/>
  <c r="H9" i="8"/>
  <c r="L8" i="8"/>
  <c r="M8" i="8" s="1"/>
  <c r="I8" i="8"/>
  <c r="J8" i="8" s="1"/>
  <c r="K8" i="8" s="1"/>
  <c r="H8" i="8"/>
  <c r="L7" i="8"/>
  <c r="M7" i="8" s="1"/>
  <c r="I7" i="8"/>
  <c r="J7" i="8" s="1"/>
  <c r="K7" i="8" s="1"/>
  <c r="H7" i="8"/>
  <c r="L6" i="8"/>
  <c r="M6" i="8" s="1"/>
  <c r="I6" i="8"/>
  <c r="J6" i="8" s="1"/>
  <c r="K6" i="8" s="1"/>
  <c r="H6" i="8"/>
  <c r="L56" i="7"/>
  <c r="M56" i="7" s="1"/>
  <c r="I56" i="7"/>
  <c r="J56" i="7" s="1"/>
  <c r="K56" i="7" s="1"/>
  <c r="H56" i="7"/>
  <c r="L55" i="7"/>
  <c r="M55" i="7" s="1"/>
  <c r="I55" i="7"/>
  <c r="J55" i="7" s="1"/>
  <c r="K55" i="7" s="1"/>
  <c r="H55" i="7"/>
  <c r="L54" i="7"/>
  <c r="M54" i="7" s="1"/>
  <c r="I54" i="7"/>
  <c r="J54" i="7" s="1"/>
  <c r="K54" i="7" s="1"/>
  <c r="H54" i="7"/>
  <c r="L53" i="7"/>
  <c r="M53" i="7" s="1"/>
  <c r="I53" i="7"/>
  <c r="J53" i="7" s="1"/>
  <c r="K53" i="7" s="1"/>
  <c r="H53" i="7"/>
  <c r="L52" i="7"/>
  <c r="M52" i="7" s="1"/>
  <c r="I52" i="7"/>
  <c r="J52" i="7" s="1"/>
  <c r="H52" i="7"/>
  <c r="L58" i="7"/>
  <c r="M58" i="7" s="1"/>
  <c r="I58" i="7"/>
  <c r="J58" i="7" s="1"/>
  <c r="K58" i="7" s="1"/>
  <c r="H58" i="7"/>
  <c r="L57" i="7"/>
  <c r="M57" i="7" s="1"/>
  <c r="I57" i="7"/>
  <c r="J57" i="7" s="1"/>
  <c r="K57" i="7" s="1"/>
  <c r="H57" i="7"/>
  <c r="L28" i="7"/>
  <c r="M28" i="7" s="1"/>
  <c r="I28" i="7"/>
  <c r="J28" i="7" s="1"/>
  <c r="K28" i="7" s="1"/>
  <c r="H28" i="7"/>
  <c r="L27" i="7"/>
  <c r="M27" i="7" s="1"/>
  <c r="I27" i="7"/>
  <c r="J27" i="7" s="1"/>
  <c r="K27" i="7" s="1"/>
  <c r="H27" i="7"/>
  <c r="L26" i="7"/>
  <c r="M26" i="7" s="1"/>
  <c r="I26" i="7"/>
  <c r="J26" i="7" s="1"/>
  <c r="K26" i="7" s="1"/>
  <c r="H26" i="7"/>
  <c r="L25" i="7"/>
  <c r="M25" i="7" s="1"/>
  <c r="I25" i="7"/>
  <c r="J25" i="7" s="1"/>
  <c r="K25" i="7" s="1"/>
  <c r="H25" i="7"/>
  <c r="L24" i="7"/>
  <c r="M24" i="7" s="1"/>
  <c r="I24" i="7"/>
  <c r="J24" i="7" s="1"/>
  <c r="H24" i="7"/>
  <c r="L30" i="7"/>
  <c r="M30" i="7" s="1"/>
  <c r="I30" i="7"/>
  <c r="J30" i="7" s="1"/>
  <c r="K30" i="7" s="1"/>
  <c r="H30" i="7"/>
  <c r="L29" i="7"/>
  <c r="M29" i="7" s="1"/>
  <c r="I29" i="7"/>
  <c r="J29" i="7" s="1"/>
  <c r="K29" i="7" s="1"/>
  <c r="H29" i="7"/>
  <c r="L19" i="7"/>
  <c r="M19" i="7" s="1"/>
  <c r="I19" i="7"/>
  <c r="J19" i="7" s="1"/>
  <c r="H19" i="7"/>
  <c r="L18" i="7"/>
  <c r="M18" i="7" s="1"/>
  <c r="I18" i="7"/>
  <c r="J18" i="7" s="1"/>
  <c r="K18" i="7" s="1"/>
  <c r="H18" i="7"/>
  <c r="L17" i="7"/>
  <c r="M17" i="7" s="1"/>
  <c r="I17" i="7"/>
  <c r="J17" i="7" s="1"/>
  <c r="K17" i="7" s="1"/>
  <c r="H17" i="7"/>
  <c r="L16" i="7"/>
  <c r="M16" i="7" s="1"/>
  <c r="I16" i="7"/>
  <c r="J16" i="7" s="1"/>
  <c r="K16" i="7" s="1"/>
  <c r="H16" i="7"/>
  <c r="L15" i="7"/>
  <c r="M15" i="7" s="1"/>
  <c r="I15" i="7"/>
  <c r="H15" i="7"/>
  <c r="L10" i="7"/>
  <c r="M10" i="7" s="1"/>
  <c r="I10" i="7"/>
  <c r="J10" i="7" s="1"/>
  <c r="H10" i="7"/>
  <c r="L9" i="7"/>
  <c r="M9" i="7" s="1"/>
  <c r="I9" i="7"/>
  <c r="J9" i="7" s="1"/>
  <c r="K9" i="7" s="1"/>
  <c r="H9" i="7"/>
  <c r="L8" i="7"/>
  <c r="M8" i="7" s="1"/>
  <c r="I8" i="7"/>
  <c r="J8" i="7" s="1"/>
  <c r="K8" i="7" s="1"/>
  <c r="H8" i="7"/>
  <c r="L7" i="7"/>
  <c r="M7" i="7" s="1"/>
  <c r="I7" i="7"/>
  <c r="J7" i="7" s="1"/>
  <c r="K7" i="7" s="1"/>
  <c r="H7" i="7"/>
  <c r="L6" i="7"/>
  <c r="M6" i="7" s="1"/>
  <c r="I6" i="7"/>
  <c r="J6" i="7" s="1"/>
  <c r="H6" i="7"/>
  <c r="J44" i="8" l="1"/>
  <c r="K72" i="7"/>
  <c r="H32" i="7"/>
  <c r="J72" i="8"/>
  <c r="J22" i="8"/>
  <c r="J72" i="7"/>
  <c r="J22" i="7"/>
  <c r="J13" i="8"/>
  <c r="K18" i="8"/>
  <c r="K22" i="8" s="1"/>
  <c r="H60" i="8"/>
  <c r="N60" i="8" s="1"/>
  <c r="I60" i="8" s="1"/>
  <c r="J60" i="8" s="1"/>
  <c r="H62" i="8"/>
  <c r="N62" i="8" s="1"/>
  <c r="I62" i="8" s="1"/>
  <c r="J62" i="8" s="1"/>
  <c r="K62" i="8" s="1"/>
  <c r="H64" i="8"/>
  <c r="N64" i="8" s="1"/>
  <c r="I64" i="8" s="1"/>
  <c r="J64" i="8" s="1"/>
  <c r="K64" i="8" s="1"/>
  <c r="H66" i="8"/>
  <c r="N66" i="8" s="1"/>
  <c r="I66" i="8" s="1"/>
  <c r="J66" i="8" s="1"/>
  <c r="H40" i="8"/>
  <c r="H41" i="8"/>
  <c r="N41" i="8" s="1"/>
  <c r="I41" i="8" s="1"/>
  <c r="J41" i="8" s="1"/>
  <c r="K41" i="8" s="1"/>
  <c r="J43" i="8"/>
  <c r="K12" i="8"/>
  <c r="K27" i="8"/>
  <c r="H65" i="8"/>
  <c r="K9" i="8"/>
  <c r="H39" i="8"/>
  <c r="H67" i="8"/>
  <c r="J21" i="8"/>
  <c r="J12" i="8"/>
  <c r="H61" i="8"/>
  <c r="H69" i="8"/>
  <c r="K21" i="8"/>
  <c r="H36" i="8"/>
  <c r="H37" i="8"/>
  <c r="H38" i="8"/>
  <c r="J71" i="8"/>
  <c r="H68" i="8"/>
  <c r="H35" i="8"/>
  <c r="H63" i="8"/>
  <c r="K24" i="8"/>
  <c r="H32" i="8"/>
  <c r="H33" i="8"/>
  <c r="H34" i="8"/>
  <c r="K52" i="8"/>
  <c r="K56" i="8"/>
  <c r="H35" i="7"/>
  <c r="H39" i="7"/>
  <c r="J13" i="7"/>
  <c r="K10" i="7"/>
  <c r="H41" i="7"/>
  <c r="J12" i="7"/>
  <c r="K6" i="7"/>
  <c r="K12" i="7" s="1"/>
  <c r="K19" i="7"/>
  <c r="K44" i="7"/>
  <c r="J43" i="7"/>
  <c r="J71" i="7"/>
  <c r="H36" i="7"/>
  <c r="H40" i="7"/>
  <c r="J44" i="7"/>
  <c r="H61" i="7"/>
  <c r="H63" i="7"/>
  <c r="H65" i="7"/>
  <c r="H67" i="7"/>
  <c r="H69" i="7"/>
  <c r="J15" i="7"/>
  <c r="J21" i="7" s="1"/>
  <c r="H33" i="7"/>
  <c r="H37" i="7"/>
  <c r="K52" i="7"/>
  <c r="K24" i="7"/>
  <c r="H34" i="7"/>
  <c r="H38" i="7"/>
  <c r="H60" i="7"/>
  <c r="H62" i="7"/>
  <c r="H64" i="7"/>
  <c r="H66" i="7"/>
  <c r="H68" i="7"/>
  <c r="I39" i="7" l="1"/>
  <c r="J39" i="7" s="1"/>
  <c r="K39" i="7" s="1"/>
  <c r="I41" i="7"/>
  <c r="J41" i="7" s="1"/>
  <c r="K41" i="7" s="1"/>
  <c r="I35" i="7"/>
  <c r="J35" i="7" s="1"/>
  <c r="K35" i="7" s="1"/>
  <c r="K72" i="8"/>
  <c r="K44" i="8"/>
  <c r="K66" i="8"/>
  <c r="K22" i="7"/>
  <c r="N40" i="8"/>
  <c r="I40" i="8" s="1"/>
  <c r="J40" i="8" s="1"/>
  <c r="K60" i="8"/>
  <c r="N33" i="8"/>
  <c r="I33" i="8" s="1"/>
  <c r="J33" i="8" s="1"/>
  <c r="K33" i="8" s="1"/>
  <c r="N63" i="8"/>
  <c r="I63" i="8" s="1"/>
  <c r="J63" i="8" s="1"/>
  <c r="K63" i="8" s="1"/>
  <c r="N38" i="8"/>
  <c r="I38" i="8" s="1"/>
  <c r="J38" i="8" s="1"/>
  <c r="N65" i="8"/>
  <c r="I65" i="8" s="1"/>
  <c r="J65" i="8" s="1"/>
  <c r="K65" i="8" s="1"/>
  <c r="K13" i="8"/>
  <c r="N32" i="8"/>
  <c r="I32" i="8" s="1"/>
  <c r="J32" i="8" s="1"/>
  <c r="N35" i="8"/>
  <c r="I35" i="8" s="1"/>
  <c r="J35" i="8" s="1"/>
  <c r="K35" i="8" s="1"/>
  <c r="N68" i="8"/>
  <c r="I68" i="8" s="1"/>
  <c r="J68" i="8" s="1"/>
  <c r="N37" i="8"/>
  <c r="I37" i="8" s="1"/>
  <c r="J37" i="8" s="1"/>
  <c r="K37" i="8" s="1"/>
  <c r="N69" i="8"/>
  <c r="I69" i="8" s="1"/>
  <c r="J69" i="8" s="1"/>
  <c r="K69" i="8" s="1"/>
  <c r="N34" i="8"/>
  <c r="I34" i="8" s="1"/>
  <c r="J34" i="8" s="1"/>
  <c r="K34" i="8" s="1"/>
  <c r="N61" i="8"/>
  <c r="I61" i="8" s="1"/>
  <c r="J61" i="8" s="1"/>
  <c r="K61" i="8" s="1"/>
  <c r="N39" i="8"/>
  <c r="I39" i="8" s="1"/>
  <c r="J39" i="8" s="1"/>
  <c r="K39" i="8" s="1"/>
  <c r="K71" i="8"/>
  <c r="K43" i="8"/>
  <c r="N36" i="8"/>
  <c r="I36" i="8" s="1"/>
  <c r="J36" i="8" s="1"/>
  <c r="K36" i="8" s="1"/>
  <c r="N67" i="8"/>
  <c r="I67" i="8" s="1"/>
  <c r="J67" i="8" s="1"/>
  <c r="K67" i="8" s="1"/>
  <c r="K13" i="7"/>
  <c r="I38" i="7"/>
  <c r="J38" i="7" s="1"/>
  <c r="N62" i="7"/>
  <c r="I62" i="7" s="1"/>
  <c r="J62" i="7" s="1"/>
  <c r="K62" i="7" s="1"/>
  <c r="I34" i="7"/>
  <c r="J34" i="7" s="1"/>
  <c r="K34" i="7" s="1"/>
  <c r="I33" i="7"/>
  <c r="J33" i="7" s="1"/>
  <c r="K33" i="7" s="1"/>
  <c r="N68" i="7"/>
  <c r="I68" i="7" s="1"/>
  <c r="J68" i="7" s="1"/>
  <c r="N60" i="7"/>
  <c r="I60" i="7" s="1"/>
  <c r="J60" i="7" s="1"/>
  <c r="K15" i="7"/>
  <c r="N69" i="7"/>
  <c r="I69" i="7" s="1"/>
  <c r="J69" i="7" s="1"/>
  <c r="K69" i="7" s="1"/>
  <c r="N61" i="7"/>
  <c r="I61" i="7" s="1"/>
  <c r="J61" i="7" s="1"/>
  <c r="K61" i="7" s="1"/>
  <c r="I36" i="7"/>
  <c r="J36" i="7" s="1"/>
  <c r="K36" i="7" s="1"/>
  <c r="N64" i="7"/>
  <c r="I64" i="7" s="1"/>
  <c r="J64" i="7" s="1"/>
  <c r="K64" i="7" s="1"/>
  <c r="I37" i="7"/>
  <c r="J37" i="7" s="1"/>
  <c r="K37" i="7" s="1"/>
  <c r="N65" i="7"/>
  <c r="I65" i="7" s="1"/>
  <c r="J65" i="7" s="1"/>
  <c r="K65" i="7" s="1"/>
  <c r="N63" i="7"/>
  <c r="I63" i="7" s="1"/>
  <c r="J63" i="7" s="1"/>
  <c r="I40" i="7"/>
  <c r="J40" i="7" s="1"/>
  <c r="N66" i="7"/>
  <c r="I66" i="7" s="1"/>
  <c r="J66" i="7" s="1"/>
  <c r="K43" i="7"/>
  <c r="K71" i="7"/>
  <c r="N67" i="7"/>
  <c r="I67" i="7" s="1"/>
  <c r="J67" i="7" s="1"/>
  <c r="K67" i="7" s="1"/>
  <c r="J75" i="8" l="1"/>
  <c r="J78" i="8" s="1"/>
  <c r="J47" i="8"/>
  <c r="J50" i="8" s="1"/>
  <c r="I32" i="7"/>
  <c r="J32" i="7" s="1"/>
  <c r="K66" i="7"/>
  <c r="J75" i="7"/>
  <c r="J78" i="7" s="1"/>
  <c r="J47" i="7"/>
  <c r="J50" i="7" s="1"/>
  <c r="K40" i="8"/>
  <c r="K74" i="8"/>
  <c r="K77" i="8" s="1"/>
  <c r="J74" i="8"/>
  <c r="J77" i="8" s="1"/>
  <c r="K68" i="8"/>
  <c r="K75" i="8" s="1"/>
  <c r="K38" i="8"/>
  <c r="K32" i="8"/>
  <c r="J46" i="8"/>
  <c r="J49" i="8" s="1"/>
  <c r="K63" i="7"/>
  <c r="K38" i="7"/>
  <c r="J74" i="7"/>
  <c r="J77" i="7" s="1"/>
  <c r="K60" i="7"/>
  <c r="K68" i="7"/>
  <c r="K40" i="7"/>
  <c r="K21" i="7"/>
  <c r="K47" i="8" l="1"/>
  <c r="K50" i="8" s="1"/>
  <c r="K32" i="7"/>
  <c r="K46" i="7" s="1"/>
  <c r="K49" i="7" s="1"/>
  <c r="J46" i="7"/>
  <c r="J49" i="7" s="1"/>
  <c r="K75" i="7"/>
  <c r="K78" i="7" s="1"/>
  <c r="K47" i="7"/>
  <c r="K50" i="7" s="1"/>
  <c r="K78" i="8"/>
  <c r="K46" i="8"/>
  <c r="K49" i="8" s="1"/>
  <c r="K74" i="7"/>
  <c r="K77" i="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88F75E-426B-4E4F-BC1A-5095F4EEEF56}" name="meso11" type="6" refreshedVersion="6" background="1" saveData="1">
    <textPr sourceFile="/Users/emmettduffy/Desktop/meso.txt" delimited="0">
      <textFields count="7">
        <textField/>
        <textField position="1"/>
        <textField position="15"/>
        <textField position="25"/>
        <textField position="35"/>
        <textField position="39"/>
        <textField position="49"/>
      </textFields>
    </textPr>
  </connection>
  <connection id="2" xr16:uid="{F378B5CB-9912-804E-A518-455650F02139}" name="meso111" type="6" refreshedVersion="6" background="1" saveData="1">
    <textPr sourceFile="/Users/emmettduffy/Desktop/meso.txt" delimited="0">
      <textFields count="7">
        <textField/>
        <textField position="1"/>
        <textField position="15"/>
        <textField position="25"/>
        <textField position="35"/>
        <textField position="39"/>
        <textField position="49"/>
      </textFields>
    </textPr>
  </connection>
  <connection id="3" xr16:uid="{51388A45-ACE3-7A45-A49C-40E60B1AC16F}" name="meso2" type="6" refreshedVersion="6" background="1" saveData="1">
    <textPr sourceFile="/Users/emmettduffy/Desktop/meso.txt" delimited="0">
      <textFields count="7">
        <textField/>
        <textField position="1"/>
        <textField position="14"/>
        <textField position="25"/>
        <textField position="35"/>
        <textField position="39"/>
        <textField position="49"/>
      </textFields>
    </textPr>
  </connection>
  <connection id="4" xr16:uid="{E030D96B-B74C-4742-9E09-FEF2CF38C78B}" name="meso21" type="6" refreshedVersion="6" background="1" saveData="1">
    <textPr sourceFile="/Users/emmettduffy/Desktop/meso.txt" delimited="0">
      <textFields count="7">
        <textField/>
        <textField position="1"/>
        <textField position="14"/>
        <textField position="25"/>
        <textField position="35"/>
        <textField position="39"/>
        <textField position="49"/>
      </textFields>
    </textPr>
  </connection>
  <connection id="5" xr16:uid="{2A65522E-30BC-B745-9B96-7D731C2C7313}" name="pc1zos1" type="6" refreshedVersion="6" background="1" saveData="1">
    <textPr sourceFile="/Users/emmettduffy/Desktop/pc1zos.txt" delimited="0">
      <textFields count="7">
        <textField/>
        <textField position="1"/>
        <textField position="14"/>
        <textField position="25"/>
        <textField position="35"/>
        <textField position="39"/>
        <textField position="49"/>
      </textFields>
    </textPr>
  </connection>
  <connection id="6" xr16:uid="{1CEF3817-4FEF-0E4E-87C2-9642634079F6}" name="pc1zos12" type="6" refreshedVersion="6" background="1" saveData="1">
    <textPr sourceFile="/Users/emmettduffy/Desktop/pc1zos.txt" delimited="0">
      <textFields count="7">
        <textField/>
        <textField position="1"/>
        <textField position="14"/>
        <textField position="25"/>
        <textField position="35"/>
        <textField position="39"/>
        <textField position="49"/>
      </textFields>
    </textPr>
  </connection>
  <connection id="7" xr16:uid="{2A2BA83F-B4E5-2E44-9019-B276C83E240A}" name="pc2zos1" type="6" refreshedVersion="6" background="1" saveData="1">
    <textPr sourceFile="/Users/emmettduffy/Desktop/pc2zos.txt" delimited="0">
      <textFields count="7">
        <textField/>
        <textField position="1"/>
        <textField position="14"/>
        <textField position="25"/>
        <textField position="35"/>
        <textField position="39"/>
        <textField position="49"/>
      </textFields>
    </textPr>
  </connection>
  <connection id="8" xr16:uid="{EB0743B2-B6E5-BF40-9118-331A3BF79AF1}" name="pc2zos11" type="6" refreshedVersion="6" background="1" saveData="1">
    <textPr sourceFile="/Users/emmettduffy/Desktop/pc2zos.txt" delimited="0">
      <textFields count="7">
        <textField/>
        <textField position="1"/>
        <textField position="14"/>
        <textField position="25"/>
        <textField position="35"/>
        <textField position="39"/>
        <textField position="49"/>
      </textFields>
    </textPr>
  </connection>
  <connection id="9" xr16:uid="{287245DD-DADA-7342-94DE-9ED3F36C9DAD}" name="peri1" type="6" refreshedVersion="6" background="1" saveData="1">
    <textPr sourceFile="/Users/emmettduffy/Desktop/peri.txt" delimited="0">
      <textFields count="7">
        <textField/>
        <textField position="1"/>
        <textField position="14"/>
        <textField position="25"/>
        <textField position="35"/>
        <textField position="39"/>
        <textField position="50"/>
      </textFields>
    </textPr>
  </connection>
  <connection id="10" xr16:uid="{A2C7CF4C-5AA6-D446-B13C-BE884A290B27}" name="peri11" type="6" refreshedVersion="6" background="1" saveData="1">
    <textPr sourceFile="/Users/emmettduffy/Desktop/peri.txt" delimited="0">
      <textFields count="7">
        <textField/>
        <textField position="1"/>
        <textField position="14"/>
        <textField position="25"/>
        <textField position="35"/>
        <textField position="39"/>
        <textField position="50"/>
      </textFields>
    </textPr>
  </connection>
</connections>
</file>

<file path=xl/sharedStrings.xml><?xml version="1.0" encoding="utf-8"?>
<sst xmlns="http://schemas.openxmlformats.org/spreadsheetml/2006/main" count="966" uniqueCount="77">
  <si>
    <t>response</t>
  </si>
  <si>
    <t>predictor</t>
  </si>
  <si>
    <t>category</t>
  </si>
  <si>
    <t>effect type</t>
  </si>
  <si>
    <t>coefficient - raw value</t>
  </si>
  <si>
    <t>direct</t>
  </si>
  <si>
    <t>NA</t>
  </si>
  <si>
    <t>environment</t>
  </si>
  <si>
    <t>indirect</t>
  </si>
  <si>
    <t>total</t>
  </si>
  <si>
    <t>relative standard error</t>
  </si>
  <si>
    <t>relative standard error SQUARED</t>
  </si>
  <si>
    <t>For error propagation through multiplication of paths see here: https://www.dummies.com/education/science/biology/simple-error-propagation-formulas-for-simple-expressions/</t>
  </si>
  <si>
    <t>SE of path product</t>
  </si>
  <si>
    <t>Environment (PCe1)</t>
  </si>
  <si>
    <t>Environment (summed)</t>
  </si>
  <si>
    <t>Evolutionary history (summed)</t>
  </si>
  <si>
    <t>Environment (PCe2)</t>
  </si>
  <si>
    <t>Environment (PCe3)</t>
  </si>
  <si>
    <t>Evolutionary history (FC1)</t>
  </si>
  <si>
    <t>Evolutionary history (FC2)</t>
  </si>
  <si>
    <t>Zostera form (PCz1)</t>
  </si>
  <si>
    <t>Zostera biomass (PCz2)</t>
  </si>
  <si>
    <t>Periphyton (per g plant)</t>
  </si>
  <si>
    <t>PCe1 &gt; PCz1 &gt; periphyton</t>
  </si>
  <si>
    <t>PCe1 &gt; PCz2 &gt; periphyton</t>
  </si>
  <si>
    <t>PCe2 &gt; PCz1 &gt; periphyton</t>
  </si>
  <si>
    <t>PCe2 &gt; PCz2 &gt; periphyton</t>
  </si>
  <si>
    <t>PCe3 &gt; PCz1 &gt; periphyton</t>
  </si>
  <si>
    <t>PCe3 &gt; PCz2 &gt; periphyton</t>
  </si>
  <si>
    <t>zFC1 &gt; PCz1 &gt; periphyton</t>
  </si>
  <si>
    <t>zFC1 &gt; PCz2 &gt; periphyton</t>
  </si>
  <si>
    <t>zFC2 &gt; PCz1 &gt; periphyton</t>
  </si>
  <si>
    <t>zFC2 &gt; PCz2 &gt; periphyton</t>
  </si>
  <si>
    <t>P value</t>
  </si>
  <si>
    <t>evo history</t>
  </si>
  <si>
    <t>Comparing effects of evolutionary history and environment (Figure 4): Path Calculations for ATLANTIC sites</t>
  </si>
  <si>
    <t>Comparing effects of evolutionary history and environment (Figure 4): Path Calculations for PACIFIC sites</t>
  </si>
  <si>
    <t>weighted coefficient</t>
  </si>
  <si>
    <t>weighted coefficient (absolute)</t>
  </si>
  <si>
    <t>weighted SUM</t>
  </si>
  <si>
    <t>standardized path coeff.</t>
  </si>
  <si>
    <t>standard error</t>
  </si>
  <si>
    <t>effect category</t>
  </si>
  <si>
    <t>weight</t>
  </si>
  <si>
    <t>Column head</t>
  </si>
  <si>
    <t>Description</t>
  </si>
  <si>
    <t>Response variable in model</t>
  </si>
  <si>
    <t>Predictor variable in model</t>
  </si>
  <si>
    <t>Range-standardized partial regression coefficient from best model</t>
  </si>
  <si>
    <t>Standard error of standardized path coefficient</t>
  </si>
  <si>
    <t>P value of range-standardized partial regression coefficient</t>
  </si>
  <si>
    <t>Whether predictor is an environmental versus evolutionary history variable</t>
  </si>
  <si>
    <t>Whether path from predictor to response is direct (one path) or indirect (compound path)</t>
  </si>
  <si>
    <t>Same as standardized path coeff.</t>
  </si>
  <si>
    <t>Inverse of standard error (i.e., 1/SE)</t>
  </si>
  <si>
    <t xml:space="preserve">standardized path coefficent X weight </t>
  </si>
  <si>
    <t>absolute value of weighted coefficient</t>
  </si>
  <si>
    <t>absolute value of (standard error/standardized path coefficient)</t>
  </si>
  <si>
    <t>(relative standard error) ^ 2</t>
  </si>
  <si>
    <t>standard error of compound path coefficient used in caluclating weight for indirect path</t>
  </si>
  <si>
    <r>
      <t xml:space="preserve">Duffy J.E. et al. 2022. A Pleistocene legacy structures variation in modern seagrass ecosystems. </t>
    </r>
    <r>
      <rPr>
        <i/>
        <sz val="12"/>
        <color theme="1"/>
        <rFont val="Calibri"/>
        <family val="2"/>
        <scheme val="minor"/>
      </rPr>
      <t>PNAS</t>
    </r>
    <r>
      <rPr>
        <sz val="12"/>
        <color theme="1"/>
        <rFont val="Calibri"/>
        <family val="2"/>
        <scheme val="minor"/>
      </rPr>
      <t>.</t>
    </r>
  </si>
  <si>
    <t xml:space="preserve">Comparing effects of evolutionary history and environment (Figure 4): Path Calculations </t>
  </si>
  <si>
    <t>Invertebrate mass (per g plant)</t>
  </si>
  <si>
    <t>PCe1 &gt; PCz1 &gt; invertebrate</t>
  </si>
  <si>
    <t>PCe1 &gt; PCz2 &gt; invertebrate</t>
  </si>
  <si>
    <t>PCe2 &gt; PCz1 &gt; invertebrate</t>
  </si>
  <si>
    <t>PCe2 &gt; PCz2 &gt; invertebrate</t>
  </si>
  <si>
    <t>PCe3 &gt; PCz1 &gt; invertebrate</t>
  </si>
  <si>
    <t>PCe3 &gt; PCz2 &gt; invertebrate</t>
  </si>
  <si>
    <t>zFC1 &gt; PCz1 &gt; invertebrate</t>
  </si>
  <si>
    <t>zFC1 &gt; PCz2 &gt; invertebrate</t>
  </si>
  <si>
    <t>zFC2 &gt; PCz1 &gt; invertebrate</t>
  </si>
  <si>
    <t>zFC2 &gt; PCz2 &gt; invertebrate</t>
  </si>
  <si>
    <t>METHODS</t>
  </si>
  <si>
    <t>To compare the total estimated effects of environment vs evolutionary history on each eelgrass ecosystem component, we first traced all possible direct and indirect causal paths from a given driver (e.g., FC1) to an eelgrass ecosystem component (e.g., invertebrate biomass, see Fig. S9). Direct effects were estimated as partial regression coefficients from the best model (Table S4). Indirect effects were visualized as chains of linked causal paths from the predictor (e.g., FC1) through intermediate variables (e.g., eelgrass form, PCz1) to the response variable (e.g., invertebrate biomass). Indirect paths were estimated by multiplying the partial regression coefficients associated with each path in the chain, and weighting each path by its inverse standard error according to the rule for propagating error of a product of multiplication  (https://www.dummies.com/education/science/biology/simple-error-propagation-formulas-for-simple-expressions/). We used the absolute values of effect sizes to estimate relative importance, recognizing that effects can be important whether they are negative or positive. Finally, to estimate the total effect of evolutionary history on invertebrate biomass, we took a weighted sum of the paths from all predictors of that class (for evolutionary history, these are FC1 and FC2); i.e. each estimated effect size was divided by its standard error before summing. Weighting the components before summing assigned importance to each effect in proportion to the confidence we have in its estimate.</t>
  </si>
  <si>
    <t>Results from script: model_comparison.R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</si>
</sst>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2"/>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
      <i/>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164" fontId="0" fillId="0" borderId="0" xfId="0" applyNumberFormat="1"/>
    <xf numFmtId="164" fontId="0" fillId="2" borderId="0" xfId="0" applyNumberFormat="1" applyFill="1"/>
    <xf numFmtId="164" fontId="2" fillId="0" borderId="0" xfId="0" applyNumberFormat="1" applyFont="1" applyAlignment="1">
      <alignment horizontal="center"/>
    </xf>
    <xf numFmtId="0" fontId="2" fillId="0" borderId="0" xfId="0" applyFont="1" applyAlignment="1">
      <alignment horizontal="center" wrapText="1"/>
    </xf>
    <xf numFmtId="164" fontId="2" fillId="0" borderId="0" xfId="0" applyNumberFormat="1" applyFont="1" applyAlignment="1">
      <alignment horizontal="center" wrapText="1"/>
    </xf>
    <xf numFmtId="0" fontId="2" fillId="0" borderId="0" xfId="0" applyFont="1"/>
    <xf numFmtId="164" fontId="2" fillId="0" borderId="0" xfId="0" applyNumberFormat="1" applyFont="1"/>
    <xf numFmtId="164" fontId="0" fillId="0" borderId="0" xfId="0" applyNumberFormat="1" applyFill="1"/>
    <xf numFmtId="164" fontId="2" fillId="0" borderId="0" xfId="0" applyNumberFormat="1" applyFont="1" applyFill="1" applyAlignment="1">
      <alignment horizontal="center" wrapText="1"/>
    </xf>
    <xf numFmtId="0" fontId="0" fillId="0" borderId="0" xfId="0" applyFont="1"/>
    <xf numFmtId="164" fontId="0" fillId="0" borderId="0" xfId="0" applyNumberFormat="1" applyFont="1"/>
    <xf numFmtId="164" fontId="0" fillId="0" borderId="0" xfId="0" applyNumberFormat="1" applyFont="1" applyFill="1"/>
    <xf numFmtId="0" fontId="0" fillId="0" borderId="0" xfId="0" applyFill="1"/>
    <xf numFmtId="0" fontId="3" fillId="0" borderId="0" xfId="0" applyFont="1"/>
    <xf numFmtId="0" fontId="0" fillId="0" borderId="0" xfId="0" applyFont="1" applyFill="1"/>
    <xf numFmtId="0" fontId="2" fillId="0" borderId="0" xfId="0" applyFont="1" applyAlignment="1">
      <alignment horizontal="left"/>
    </xf>
    <xf numFmtId="0" fontId="0" fillId="0" borderId="0" xfId="0" applyAlignment="1">
      <alignment horizontal="left" wrapText="1"/>
    </xf>
    <xf numFmtId="164" fontId="0" fillId="0" borderId="0" xfId="0" applyNumberFormat="1" applyAlignment="1">
      <alignment horizontal="left"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52915</xdr:colOff>
      <xdr:row>15</xdr:row>
      <xdr:rowOff>74083</xdr:rowOff>
    </xdr:from>
    <xdr:to>
      <xdr:col>6</xdr:col>
      <xdr:colOff>370416</xdr:colOff>
      <xdr:row>19</xdr:row>
      <xdr:rowOff>63501</xdr:rowOff>
    </xdr:to>
    <xdr:pic>
      <xdr:nvPicPr>
        <xdr:cNvPr id="2" name="Picture 1">
          <a:extLst>
            <a:ext uri="{FF2B5EF4-FFF2-40B4-BE49-F238E27FC236}">
              <a16:creationId xmlns:a16="http://schemas.microsoft.com/office/drawing/2014/main" id="{9D11FF81-C380-5D4F-A004-2228A75567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14215" y="3261783"/>
          <a:ext cx="3619501" cy="8022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84668</xdr:colOff>
      <xdr:row>70</xdr:row>
      <xdr:rowOff>0</xdr:rowOff>
    </xdr:from>
    <xdr:to>
      <xdr:col>16</xdr:col>
      <xdr:colOff>190502</xdr:colOff>
      <xdr:row>73</xdr:row>
      <xdr:rowOff>184150</xdr:rowOff>
    </xdr:to>
    <xdr:pic>
      <xdr:nvPicPr>
        <xdr:cNvPr id="2" name="Picture 1">
          <a:extLst>
            <a:ext uri="{FF2B5EF4-FFF2-40B4-BE49-F238E27FC236}">
              <a16:creationId xmlns:a16="http://schemas.microsoft.com/office/drawing/2014/main" id="{D4CA0F98-DEAF-AA4B-ABDA-8C5628ACBD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4068" y="25416933"/>
          <a:ext cx="3611034" cy="795867"/>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c1zos" connectionId="5" xr16:uid="{6FE9D762-F711-DF4A-807E-FD981806C6D3}"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pc1zos" connectionId="6" xr16:uid="{3AEE3D78-7723-534A-96BF-8AD46F4C6FAA}"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meso_1" connectionId="1" xr16:uid="{D73E2725-231D-5F4B-9636-9235B50D0149}"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meso" connectionId="3" xr16:uid="{03D46837-9983-FA46-9600-E96CF9A4FFDB}"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peri" connectionId="9" xr16:uid="{C1E7D195-ED04-BB43-9773-289B9D7AB53C}"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pc2zos" connectionId="7" xr16:uid="{3308C160-3266-634B-A550-6F2A3F030837}"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pc2zos" connectionId="8" xr16:uid="{A8F2029B-1BD4-A143-935E-1C4BA2F6AC84}"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peri" connectionId="10" xr16:uid="{BD7AFBD2-EC87-9542-B716-21DD5ED5CA6E}"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meso" connectionId="4" xr16:uid="{BB2605C2-5012-9D46-B8FA-5A6DD38BC70C}"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meso_1" connectionId="2" xr16:uid="{611DD348-DF41-504E-9D65-2F1D2DCC9B2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 Id="rId6" Type="http://schemas.openxmlformats.org/officeDocument/2006/relationships/queryTable" Target="../queryTables/queryTable5.xml"/><Relationship Id="rId5" Type="http://schemas.openxmlformats.org/officeDocument/2006/relationships/queryTable" Target="../queryTables/queryTable4.xml"/><Relationship Id="rId4" Type="http://schemas.openxmlformats.org/officeDocument/2006/relationships/queryTable" Target="../queryTables/queryTable3.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7.xml"/><Relationship Id="rId2" Type="http://schemas.openxmlformats.org/officeDocument/2006/relationships/queryTable" Target="../queryTables/queryTable6.xml"/><Relationship Id="rId1" Type="http://schemas.openxmlformats.org/officeDocument/2006/relationships/drawing" Target="../drawings/drawing2.xml"/><Relationship Id="rId6" Type="http://schemas.openxmlformats.org/officeDocument/2006/relationships/queryTable" Target="../queryTables/queryTable10.xml"/><Relationship Id="rId5" Type="http://schemas.openxmlformats.org/officeDocument/2006/relationships/queryTable" Target="../queryTables/queryTable9.xml"/><Relationship Id="rId4" Type="http://schemas.openxmlformats.org/officeDocument/2006/relationships/queryTable" Target="../queryTables/query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3B8CF-29B1-064A-92AA-EFD48CAA7A2A}">
  <dimension ref="A1:B21"/>
  <sheetViews>
    <sheetView topLeftCell="B1" zoomScale="120" zoomScaleNormal="120" workbookViewId="0">
      <selection activeCell="B5" sqref="B5"/>
    </sheetView>
  </sheetViews>
  <sheetFormatPr defaultColWidth="10.6640625" defaultRowHeight="15.5" x14ac:dyDescent="0.35"/>
  <cols>
    <col min="1" max="1" width="29.6640625" style="20" customWidth="1"/>
    <col min="2" max="2" width="73.5" customWidth="1"/>
  </cols>
  <sheetData>
    <row r="1" spans="1:2" x14ac:dyDescent="0.35">
      <c r="A1" s="7" t="s">
        <v>62</v>
      </c>
    </row>
    <row r="2" spans="1:2" x14ac:dyDescent="0.35">
      <c r="A2" s="20" t="s">
        <v>61</v>
      </c>
    </row>
    <row r="4" spans="1:2" s="7" customFormat="1" x14ac:dyDescent="0.35">
      <c r="A4" s="17" t="s">
        <v>45</v>
      </c>
      <c r="B4" s="7" t="s">
        <v>46</v>
      </c>
    </row>
    <row r="5" spans="1:2" x14ac:dyDescent="0.35">
      <c r="A5" s="18" t="s">
        <v>0</v>
      </c>
      <c r="B5" t="s">
        <v>47</v>
      </c>
    </row>
    <row r="6" spans="1:2" x14ac:dyDescent="0.35">
      <c r="A6" s="18" t="s">
        <v>1</v>
      </c>
      <c r="B6" t="s">
        <v>48</v>
      </c>
    </row>
    <row r="7" spans="1:2" x14ac:dyDescent="0.35">
      <c r="A7" s="19" t="s">
        <v>41</v>
      </c>
      <c r="B7" t="s">
        <v>49</v>
      </c>
    </row>
    <row r="8" spans="1:2" x14ac:dyDescent="0.35">
      <c r="A8" s="19" t="s">
        <v>42</v>
      </c>
      <c r="B8" t="s">
        <v>50</v>
      </c>
    </row>
    <row r="9" spans="1:2" x14ac:dyDescent="0.35">
      <c r="A9" s="19" t="s">
        <v>34</v>
      </c>
      <c r="B9" t="s">
        <v>51</v>
      </c>
    </row>
    <row r="10" spans="1:2" x14ac:dyDescent="0.35">
      <c r="A10" s="18" t="s">
        <v>43</v>
      </c>
      <c r="B10" t="s">
        <v>52</v>
      </c>
    </row>
    <row r="11" spans="1:2" x14ac:dyDescent="0.35">
      <c r="A11" s="18" t="s">
        <v>3</v>
      </c>
      <c r="B11" t="s">
        <v>53</v>
      </c>
    </row>
    <row r="12" spans="1:2" x14ac:dyDescent="0.35">
      <c r="A12" s="19" t="s">
        <v>4</v>
      </c>
      <c r="B12" t="s">
        <v>54</v>
      </c>
    </row>
    <row r="13" spans="1:2" x14ac:dyDescent="0.35">
      <c r="A13" s="19" t="s">
        <v>44</v>
      </c>
      <c r="B13" t="s">
        <v>55</v>
      </c>
    </row>
    <row r="14" spans="1:2" x14ac:dyDescent="0.35">
      <c r="A14" s="18" t="s">
        <v>38</v>
      </c>
      <c r="B14" s="19" t="s">
        <v>56</v>
      </c>
    </row>
    <row r="15" spans="1:2" x14ac:dyDescent="0.35">
      <c r="A15" s="18" t="s">
        <v>39</v>
      </c>
      <c r="B15" t="s">
        <v>57</v>
      </c>
    </row>
    <row r="16" spans="1:2" x14ac:dyDescent="0.35">
      <c r="A16" s="19" t="s">
        <v>10</v>
      </c>
      <c r="B16" t="s">
        <v>58</v>
      </c>
    </row>
    <row r="17" spans="1:2" x14ac:dyDescent="0.35">
      <c r="A17" s="19" t="s">
        <v>11</v>
      </c>
      <c r="B17" t="s">
        <v>59</v>
      </c>
    </row>
    <row r="18" spans="1:2" x14ac:dyDescent="0.35">
      <c r="A18" s="19" t="s">
        <v>13</v>
      </c>
      <c r="B18" t="s">
        <v>60</v>
      </c>
    </row>
    <row r="20" spans="1:2" x14ac:dyDescent="0.35">
      <c r="A20" s="17" t="s">
        <v>74</v>
      </c>
    </row>
    <row r="21" spans="1:2" ht="210" customHeight="1" x14ac:dyDescent="0.35">
      <c r="A21" s="21" t="s">
        <v>75</v>
      </c>
      <c r="B21" s="22"/>
    </row>
  </sheetData>
  <mergeCells count="1">
    <mergeCell ref="A21:B2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D0818-5241-8246-9F3A-FD8D72B7353F}">
  <dimension ref="A1:P78"/>
  <sheetViews>
    <sheetView zoomScaleNormal="100" workbookViewId="0">
      <pane xSplit="1" ySplit="5" topLeftCell="B6" activePane="bottomRight" state="frozen"/>
      <selection pane="topRight" activeCell="C1" sqref="C1"/>
      <selection pane="bottomLeft" activeCell="A5" sqref="A5"/>
      <selection pane="bottomRight" activeCell="A4" sqref="A4"/>
    </sheetView>
  </sheetViews>
  <sheetFormatPr defaultColWidth="10.6640625" defaultRowHeight="15.5" x14ac:dyDescent="0.35"/>
  <cols>
    <col min="1" max="1" width="28.1640625" customWidth="1"/>
    <col min="2" max="2" width="27.83203125" customWidth="1"/>
    <col min="3" max="3" width="11.83203125" style="2" customWidth="1"/>
    <col min="4" max="4" width="10.33203125" style="2" bestFit="1" customWidth="1"/>
    <col min="5" max="5" width="7.33203125" style="2" bestFit="1" customWidth="1"/>
    <col min="6" max="6" width="14.5" customWidth="1"/>
    <col min="7" max="8" width="9.83203125" customWidth="1"/>
    <col min="9" max="9" width="11" style="9" customWidth="1"/>
    <col min="10" max="10" width="10.83203125" style="2"/>
    <col min="11" max="16" width="11.5" style="2" customWidth="1"/>
    <col min="17" max="19" width="11.5" customWidth="1"/>
  </cols>
  <sheetData>
    <row r="1" spans="1:16" x14ac:dyDescent="0.35">
      <c r="A1" s="7" t="s">
        <v>36</v>
      </c>
      <c r="B1" s="2"/>
      <c r="E1"/>
    </row>
    <row r="2" spans="1:16" x14ac:dyDescent="0.35">
      <c r="A2" s="20" t="s">
        <v>61</v>
      </c>
      <c r="B2" s="2"/>
      <c r="E2"/>
    </row>
    <row r="3" spans="1:16" x14ac:dyDescent="0.35">
      <c r="A3" t="s">
        <v>12</v>
      </c>
      <c r="B3" s="2"/>
      <c r="E3"/>
    </row>
    <row r="4" spans="1:16" x14ac:dyDescent="0.35">
      <c r="A4" s="16" t="s">
        <v>76</v>
      </c>
      <c r="B4" s="9"/>
      <c r="C4" s="9"/>
      <c r="D4" s="9"/>
      <c r="E4" s="14"/>
      <c r="F4" s="1"/>
      <c r="K4" s="4"/>
      <c r="L4" s="4"/>
      <c r="M4" s="4"/>
      <c r="N4" s="4"/>
    </row>
    <row r="5" spans="1:16" s="5" customFormat="1" ht="62" x14ac:dyDescent="0.35">
      <c r="A5" s="5" t="s">
        <v>0</v>
      </c>
      <c r="B5" s="5" t="s">
        <v>1</v>
      </c>
      <c r="C5" s="6" t="s">
        <v>41</v>
      </c>
      <c r="D5" s="6" t="s">
        <v>42</v>
      </c>
      <c r="E5" s="6" t="s">
        <v>34</v>
      </c>
      <c r="F5" s="5" t="s">
        <v>43</v>
      </c>
      <c r="G5" s="5" t="s">
        <v>3</v>
      </c>
      <c r="H5" s="10" t="s">
        <v>4</v>
      </c>
      <c r="I5" s="10" t="s">
        <v>44</v>
      </c>
      <c r="J5" s="5" t="s">
        <v>38</v>
      </c>
      <c r="K5" s="5" t="s">
        <v>39</v>
      </c>
      <c r="L5" s="6" t="s">
        <v>10</v>
      </c>
      <c r="M5" s="6" t="s">
        <v>11</v>
      </c>
      <c r="N5" s="6" t="s">
        <v>13</v>
      </c>
      <c r="O5" s="6"/>
      <c r="P5" s="6"/>
    </row>
    <row r="6" spans="1:16" x14ac:dyDescent="0.35">
      <c r="A6" t="s">
        <v>21</v>
      </c>
      <c r="B6" s="11" t="s">
        <v>14</v>
      </c>
      <c r="C6" s="12">
        <v>-0.45150000000000001</v>
      </c>
      <c r="D6" s="12">
        <v>0.113</v>
      </c>
      <c r="E6" s="12">
        <v>5.71E-4</v>
      </c>
      <c r="F6" t="s">
        <v>7</v>
      </c>
      <c r="G6" t="s">
        <v>5</v>
      </c>
      <c r="H6" s="9">
        <f>C6</f>
        <v>-0.45150000000000001</v>
      </c>
      <c r="I6" s="2">
        <f>1/D6</f>
        <v>8.8495575221238933</v>
      </c>
      <c r="J6" s="2">
        <f>C6*I6</f>
        <v>-3.9955752212389379</v>
      </c>
      <c r="K6" s="2">
        <f t="shared" ref="K6:K10" si="0">ABS(J6)</f>
        <v>3.9955752212389379</v>
      </c>
      <c r="L6" s="2">
        <f>ABS(D6/C6)</f>
        <v>0.25027685492801771</v>
      </c>
      <c r="M6" s="2">
        <f t="shared" ref="M6:M10" si="1">L6^2</f>
        <v>6.2638504112660018E-2</v>
      </c>
    </row>
    <row r="7" spans="1:16" x14ac:dyDescent="0.35">
      <c r="A7" t="s">
        <v>21</v>
      </c>
      <c r="B7" s="11" t="s">
        <v>17</v>
      </c>
      <c r="C7" s="12">
        <v>-0.39439999999999997</v>
      </c>
      <c r="D7" s="12">
        <v>0.1943</v>
      </c>
      <c r="E7" s="12">
        <v>5.4079000000000002E-2</v>
      </c>
      <c r="F7" t="s">
        <v>7</v>
      </c>
      <c r="G7" t="s">
        <v>5</v>
      </c>
      <c r="H7" s="9">
        <f>C7</f>
        <v>-0.39439999999999997</v>
      </c>
      <c r="I7" s="2">
        <f>1/D7</f>
        <v>5.1466803911477097</v>
      </c>
      <c r="J7" s="2">
        <f>C7*I7</f>
        <v>-2.0298507462686564</v>
      </c>
      <c r="K7" s="2">
        <f t="shared" si="0"/>
        <v>2.0298507462686564</v>
      </c>
      <c r="L7" s="2">
        <f>ABS(D7/C7)</f>
        <v>0.49264705882352944</v>
      </c>
      <c r="M7" s="2">
        <f t="shared" si="1"/>
        <v>0.24270112456747409</v>
      </c>
    </row>
    <row r="8" spans="1:16" x14ac:dyDescent="0.35">
      <c r="A8" t="s">
        <v>21</v>
      </c>
      <c r="B8" s="15" t="s">
        <v>18</v>
      </c>
      <c r="C8" s="12">
        <v>-0.27089999999999997</v>
      </c>
      <c r="D8" s="12">
        <v>0.12520000000000001</v>
      </c>
      <c r="E8" s="12">
        <v>4.1128999999999999E-2</v>
      </c>
      <c r="F8" t="s">
        <v>7</v>
      </c>
      <c r="G8" t="s">
        <v>5</v>
      </c>
      <c r="H8" s="9">
        <f>C8</f>
        <v>-0.27089999999999997</v>
      </c>
      <c r="I8" s="2">
        <f>1/D8</f>
        <v>7.9872204472843444</v>
      </c>
      <c r="J8" s="2">
        <f>C8*I8</f>
        <v>-2.1637380191693287</v>
      </c>
      <c r="K8" s="2">
        <f t="shared" si="0"/>
        <v>2.1637380191693287</v>
      </c>
      <c r="L8" s="2">
        <f>ABS(D8/C8)</f>
        <v>0.4621631598375785</v>
      </c>
      <c r="M8" s="2">
        <f t="shared" si="1"/>
        <v>0.21359478631105513</v>
      </c>
    </row>
    <row r="9" spans="1:16" s="14" customFormat="1" x14ac:dyDescent="0.35">
      <c r="A9" s="14" t="s">
        <v>21</v>
      </c>
      <c r="B9" s="16" t="s">
        <v>19</v>
      </c>
      <c r="C9" s="13">
        <v>-0.2903</v>
      </c>
      <c r="D9" s="13">
        <v>0.2301</v>
      </c>
      <c r="E9" s="13">
        <v>0.21976000000000001</v>
      </c>
      <c r="F9" s="14" t="s">
        <v>35</v>
      </c>
      <c r="G9" s="14" t="s">
        <v>5</v>
      </c>
      <c r="H9" s="9">
        <f>C9</f>
        <v>-0.2903</v>
      </c>
      <c r="I9" s="9">
        <f>1/D9</f>
        <v>4.34593654932638</v>
      </c>
      <c r="J9" s="9">
        <f>C9*I9</f>
        <v>-1.2616253802694481</v>
      </c>
      <c r="K9" s="9">
        <f t="shared" si="0"/>
        <v>1.2616253802694481</v>
      </c>
      <c r="L9" s="9">
        <f>ABS(D9/C9)</f>
        <v>0.79262831553565272</v>
      </c>
      <c r="M9" s="9">
        <f t="shared" si="1"/>
        <v>0.62825964658888622</v>
      </c>
      <c r="N9" s="9"/>
      <c r="O9" s="9"/>
      <c r="P9" s="9"/>
    </row>
    <row r="10" spans="1:16" x14ac:dyDescent="0.35">
      <c r="A10" t="s">
        <v>21</v>
      </c>
      <c r="B10" s="11" t="s">
        <v>20</v>
      </c>
      <c r="C10" s="12">
        <v>0.64180000000000004</v>
      </c>
      <c r="D10" s="12">
        <v>0.2087</v>
      </c>
      <c r="E10" s="12">
        <v>5.3429999999999997E-3</v>
      </c>
      <c r="F10" t="s">
        <v>35</v>
      </c>
      <c r="G10" t="s">
        <v>5</v>
      </c>
      <c r="H10" s="9">
        <f>C10</f>
        <v>0.64180000000000004</v>
      </c>
      <c r="I10" s="2">
        <f>1/D10</f>
        <v>4.7915668423574509</v>
      </c>
      <c r="J10" s="2">
        <f>C10*I10</f>
        <v>3.0752275994250122</v>
      </c>
      <c r="K10" s="2">
        <f t="shared" si="0"/>
        <v>3.0752275994250122</v>
      </c>
      <c r="L10" s="2">
        <f>ABS(D10/C10)</f>
        <v>0.32517918354627606</v>
      </c>
      <c r="M10" s="2">
        <f t="shared" si="1"/>
        <v>0.1057415014118227</v>
      </c>
    </row>
    <row r="11" spans="1:16" x14ac:dyDescent="0.35">
      <c r="H11" s="9"/>
      <c r="I11" s="2"/>
    </row>
    <row r="12" spans="1:16" x14ac:dyDescent="0.35">
      <c r="A12" t="s">
        <v>21</v>
      </c>
      <c r="B12" s="11" t="s">
        <v>15</v>
      </c>
      <c r="C12" s="8"/>
      <c r="D12" s="8"/>
      <c r="E12" s="8"/>
      <c r="F12" s="7" t="s">
        <v>40</v>
      </c>
      <c r="G12" s="7" t="s">
        <v>5</v>
      </c>
      <c r="J12" s="9">
        <f>SUM(J6:J8)/SUM(I6:I8)*COUNT(J6:J8)</f>
        <v>-1.1175444535201637</v>
      </c>
      <c r="K12" s="9">
        <f>SUM(K6:K8)/SUM(I6:I8)*COUNT(K6:K8)</f>
        <v>1.1175444535201637</v>
      </c>
    </row>
    <row r="13" spans="1:16" x14ac:dyDescent="0.35">
      <c r="A13" t="s">
        <v>21</v>
      </c>
      <c r="B13" s="11" t="s">
        <v>16</v>
      </c>
      <c r="C13" s="8"/>
      <c r="D13" s="8"/>
      <c r="E13" s="8"/>
      <c r="F13" s="7" t="s">
        <v>40</v>
      </c>
      <c r="G13" s="7" t="s">
        <v>5</v>
      </c>
      <c r="J13" s="9">
        <f>SUM(J9:J10)/SUM(I9:I10)*COUNT(J9:J10)</f>
        <v>0.3969579307201459</v>
      </c>
      <c r="K13" s="9">
        <f>SUM(K9:K10)/SUM(I9:I10)*COUNT(K9:K10)</f>
        <v>0.94924243391066543</v>
      </c>
    </row>
    <row r="14" spans="1:16" x14ac:dyDescent="0.35">
      <c r="J14" s="9"/>
      <c r="K14" s="9"/>
    </row>
    <row r="15" spans="1:16" x14ac:dyDescent="0.35">
      <c r="A15" t="s">
        <v>22</v>
      </c>
      <c r="B15" s="11" t="s">
        <v>14</v>
      </c>
      <c r="C15" s="12">
        <v>0.78210000000000002</v>
      </c>
      <c r="D15" s="13">
        <v>0.25750000000000001</v>
      </c>
      <c r="E15" s="12">
        <v>6.045E-3</v>
      </c>
      <c r="F15" t="s">
        <v>7</v>
      </c>
      <c r="G15" t="s">
        <v>5</v>
      </c>
      <c r="H15" s="9">
        <f>C15</f>
        <v>0.78210000000000002</v>
      </c>
      <c r="I15" s="2">
        <f>1/D15</f>
        <v>3.883495145631068</v>
      </c>
      <c r="J15" s="2">
        <f>C15*I15</f>
        <v>3.0372815533980582</v>
      </c>
      <c r="K15" s="2">
        <f t="shared" ref="K15:K19" si="2">ABS(J15)</f>
        <v>3.0372815533980582</v>
      </c>
      <c r="L15" s="2">
        <f>ABS(D15/C15)</f>
        <v>0.32924178493798745</v>
      </c>
      <c r="M15" s="2">
        <f t="shared" ref="M15:M19" si="3">L15^2</f>
        <v>0.10840015294915198</v>
      </c>
    </row>
    <row r="16" spans="1:16" x14ac:dyDescent="0.35">
      <c r="A16" t="s">
        <v>22</v>
      </c>
      <c r="B16" s="11" t="s">
        <v>17</v>
      </c>
      <c r="C16" s="12">
        <v>-0.26669999999999999</v>
      </c>
      <c r="D16" s="12">
        <v>0.17860000000000001</v>
      </c>
      <c r="E16" s="12">
        <v>0.14947099999999999</v>
      </c>
      <c r="F16" t="s">
        <v>7</v>
      </c>
      <c r="G16" t="s">
        <v>5</v>
      </c>
      <c r="H16" s="9">
        <f>C16</f>
        <v>-0.26669999999999999</v>
      </c>
      <c r="I16" s="2">
        <f>1/D16</f>
        <v>5.5991041433370654</v>
      </c>
      <c r="J16" s="2">
        <f>C16*I16</f>
        <v>-1.4932810750279952</v>
      </c>
      <c r="K16" s="2">
        <f t="shared" si="2"/>
        <v>1.4932810750279952</v>
      </c>
      <c r="L16" s="2">
        <f>ABS(D16/C16)</f>
        <v>0.66966629171353587</v>
      </c>
      <c r="M16" s="2">
        <f t="shared" si="3"/>
        <v>0.44845294225735849</v>
      </c>
    </row>
    <row r="17" spans="1:16" x14ac:dyDescent="0.35">
      <c r="A17" t="s">
        <v>22</v>
      </c>
      <c r="B17" s="15" t="s">
        <v>18</v>
      </c>
      <c r="C17" s="12">
        <v>-0.43309999999999998</v>
      </c>
      <c r="D17" s="12">
        <v>0.1153</v>
      </c>
      <c r="E17" s="12">
        <v>1.0889999999999999E-3</v>
      </c>
      <c r="F17" t="s">
        <v>7</v>
      </c>
      <c r="G17" t="s">
        <v>5</v>
      </c>
      <c r="H17" s="9">
        <f>C17</f>
        <v>-0.43309999999999998</v>
      </c>
      <c r="I17" s="2">
        <f>1/D17</f>
        <v>8.6730268863833473</v>
      </c>
      <c r="J17" s="2">
        <f>C17*I17</f>
        <v>-3.7562879444926276</v>
      </c>
      <c r="K17" s="2">
        <f t="shared" si="2"/>
        <v>3.7562879444926276</v>
      </c>
      <c r="L17" s="2">
        <f>ABS(D17/C17)</f>
        <v>0.26622027245439855</v>
      </c>
      <c r="M17" s="2">
        <f t="shared" si="3"/>
        <v>7.0873233465694199E-2</v>
      </c>
    </row>
    <row r="18" spans="1:16" s="14" customFormat="1" x14ac:dyDescent="0.35">
      <c r="A18" s="14" t="s">
        <v>22</v>
      </c>
      <c r="B18" s="16" t="s">
        <v>19</v>
      </c>
      <c r="C18" s="13">
        <v>-0.26169999999999999</v>
      </c>
      <c r="D18" s="13">
        <v>0.21410000000000001</v>
      </c>
      <c r="E18" s="13">
        <v>0.23447499999999999</v>
      </c>
      <c r="F18" s="14" t="s">
        <v>35</v>
      </c>
      <c r="G18" s="14" t="s">
        <v>5</v>
      </c>
      <c r="H18" s="9">
        <f>C18</f>
        <v>-0.26169999999999999</v>
      </c>
      <c r="I18" s="9">
        <f>1/D18</f>
        <v>4.6707146193367581</v>
      </c>
      <c r="J18" s="9">
        <f>C18*I18</f>
        <v>-1.2223260158804294</v>
      </c>
      <c r="K18" s="9">
        <f t="shared" si="2"/>
        <v>1.2223260158804294</v>
      </c>
      <c r="L18" s="9">
        <f>ABS(D18/C18)</f>
        <v>0.81811234237676733</v>
      </c>
      <c r="M18" s="9">
        <f t="shared" si="3"/>
        <v>0.66930780474920093</v>
      </c>
      <c r="N18" s="9"/>
      <c r="O18" s="9"/>
      <c r="P18" s="9"/>
    </row>
    <row r="19" spans="1:16" x14ac:dyDescent="0.35">
      <c r="A19" t="s">
        <v>22</v>
      </c>
      <c r="B19" s="11" t="s">
        <v>20</v>
      </c>
      <c r="C19" s="12">
        <v>1.1331</v>
      </c>
      <c r="D19" s="12">
        <v>0.28489999999999999</v>
      </c>
      <c r="E19" s="12">
        <v>6.3699999999999998E-4</v>
      </c>
      <c r="F19" t="s">
        <v>35</v>
      </c>
      <c r="G19" t="s">
        <v>5</v>
      </c>
      <c r="H19" s="9">
        <f>C19</f>
        <v>1.1331</v>
      </c>
      <c r="I19" s="2">
        <f>1/D19</f>
        <v>3.5100035100035103</v>
      </c>
      <c r="J19" s="2">
        <f>C19*I19</f>
        <v>3.9771849771849777</v>
      </c>
      <c r="K19" s="2">
        <f t="shared" si="2"/>
        <v>3.9771849771849777</v>
      </c>
      <c r="L19" s="2">
        <f>ABS(D19/C19)</f>
        <v>0.25143411878916244</v>
      </c>
      <c r="M19" s="2">
        <f t="shared" si="3"/>
        <v>6.3219116091282654E-2</v>
      </c>
    </row>
    <row r="20" spans="1:16" x14ac:dyDescent="0.35">
      <c r="H20" s="9"/>
      <c r="I20" s="2"/>
    </row>
    <row r="21" spans="1:16" x14ac:dyDescent="0.35">
      <c r="A21" t="s">
        <v>22</v>
      </c>
      <c r="B21" s="11" t="s">
        <v>15</v>
      </c>
      <c r="F21" s="7" t="s">
        <v>40</v>
      </c>
      <c r="G21" s="7" t="s">
        <v>5</v>
      </c>
      <c r="J21" s="9">
        <f>SUM(J15:J17)/SUM(I15:I17)*COUNT(J15:J17)</f>
        <v>-0.36555403456026536</v>
      </c>
      <c r="K21" s="9">
        <f>SUM(K15:K17)/SUM(I15:I17)*COUNT(K15:K17)</f>
        <v>1.3693029080157717</v>
      </c>
      <c r="M21"/>
      <c r="O21"/>
      <c r="P21"/>
    </row>
    <row r="22" spans="1:16" x14ac:dyDescent="0.35">
      <c r="A22" t="s">
        <v>22</v>
      </c>
      <c r="B22" s="11" t="s">
        <v>16</v>
      </c>
      <c r="F22" s="7" t="s">
        <v>40</v>
      </c>
      <c r="G22" s="7" t="s">
        <v>5</v>
      </c>
      <c r="J22" s="9">
        <f>SUM(J18:J19)/SUM(I18:I19)*COUNT(J18:J19)</f>
        <v>0.67350052104208435</v>
      </c>
      <c r="K22" s="9">
        <f>SUM(K18:K19)/SUM(I18:I19)*COUNT(K18:K19)</f>
        <v>1.2711624849699399</v>
      </c>
      <c r="M22"/>
      <c r="O22"/>
      <c r="P22"/>
    </row>
    <row r="24" spans="1:16" x14ac:dyDescent="0.35">
      <c r="A24" t="s">
        <v>23</v>
      </c>
      <c r="B24" s="11" t="s">
        <v>14</v>
      </c>
      <c r="C24" s="12">
        <v>0.34389999999999998</v>
      </c>
      <c r="D24" s="13">
        <v>0.2208</v>
      </c>
      <c r="E24" s="12">
        <v>0.13499</v>
      </c>
      <c r="F24" t="s">
        <v>7</v>
      </c>
      <c r="G24" t="s">
        <v>5</v>
      </c>
      <c r="H24" s="9">
        <f t="shared" ref="H24:H30" si="4">C24</f>
        <v>0.34389999999999998</v>
      </c>
      <c r="I24" s="2">
        <f t="shared" ref="I24:I30" si="5">1/D24</f>
        <v>4.5289855072463769</v>
      </c>
      <c r="J24" s="2">
        <f t="shared" ref="J24:J30" si="6">C24*I24</f>
        <v>1.557518115942029</v>
      </c>
      <c r="K24" s="2">
        <f t="shared" ref="K24:K28" si="7">ABS(J24)</f>
        <v>1.557518115942029</v>
      </c>
      <c r="L24" s="2">
        <f t="shared" ref="L24:L30" si="8">ABS(D24/C24)</f>
        <v>0.64204710671706888</v>
      </c>
      <c r="M24" s="2">
        <f t="shared" ref="M24:M28" si="9">L24^2</f>
        <v>0.41222448724375926</v>
      </c>
      <c r="O24"/>
      <c r="P24"/>
    </row>
    <row r="25" spans="1:16" x14ac:dyDescent="0.35">
      <c r="A25" t="s">
        <v>23</v>
      </c>
      <c r="B25" s="11" t="s">
        <v>17</v>
      </c>
      <c r="C25" s="12">
        <v>-1.4036999999999999</v>
      </c>
      <c r="D25" s="12">
        <v>0.57640000000000002</v>
      </c>
      <c r="E25" s="12">
        <v>2.4379999999999999E-2</v>
      </c>
      <c r="F25" t="s">
        <v>7</v>
      </c>
      <c r="G25" t="s">
        <v>5</v>
      </c>
      <c r="H25" s="9">
        <f t="shared" si="4"/>
        <v>-1.4036999999999999</v>
      </c>
      <c r="I25" s="2">
        <f t="shared" si="5"/>
        <v>1.7349063150589867</v>
      </c>
      <c r="J25" s="2">
        <f t="shared" si="6"/>
        <v>-2.4352879944482995</v>
      </c>
      <c r="K25" s="2">
        <f t="shared" si="7"/>
        <v>2.4352879944482995</v>
      </c>
      <c r="L25" s="2">
        <f t="shared" si="8"/>
        <v>0.4106290517916934</v>
      </c>
      <c r="M25" s="2">
        <f t="shared" si="9"/>
        <v>0.16861621817534522</v>
      </c>
      <c r="O25"/>
      <c r="P25"/>
    </row>
    <row r="26" spans="1:16" x14ac:dyDescent="0.35">
      <c r="A26" t="s">
        <v>23</v>
      </c>
      <c r="B26" s="15" t="s">
        <v>18</v>
      </c>
      <c r="C26" s="12">
        <v>0.21329999999999999</v>
      </c>
      <c r="D26" s="12">
        <v>0.22120000000000001</v>
      </c>
      <c r="E26" s="12">
        <v>0.34627000000000002</v>
      </c>
      <c r="F26" t="s">
        <v>7</v>
      </c>
      <c r="G26" t="s">
        <v>5</v>
      </c>
      <c r="H26" s="9">
        <f t="shared" si="4"/>
        <v>0.21329999999999999</v>
      </c>
      <c r="I26" s="2">
        <f t="shared" si="5"/>
        <v>4.5207956600361658</v>
      </c>
      <c r="J26" s="2">
        <f t="shared" si="6"/>
        <v>0.96428571428571408</v>
      </c>
      <c r="K26" s="2">
        <f t="shared" si="7"/>
        <v>0.96428571428571408</v>
      </c>
      <c r="L26" s="2">
        <f t="shared" si="8"/>
        <v>1.0370370370370372</v>
      </c>
      <c r="M26" s="2">
        <f t="shared" si="9"/>
        <v>1.0754458161865572</v>
      </c>
      <c r="O26"/>
      <c r="P26"/>
    </row>
    <row r="27" spans="1:16" s="14" customFormat="1" x14ac:dyDescent="0.35">
      <c r="A27" s="14" t="s">
        <v>23</v>
      </c>
      <c r="B27" s="16" t="s">
        <v>19</v>
      </c>
      <c r="C27" s="13">
        <v>0.47689999999999999</v>
      </c>
      <c r="D27" s="13">
        <v>0.35460000000000003</v>
      </c>
      <c r="E27" s="13">
        <v>0.19373000000000001</v>
      </c>
      <c r="F27" s="14" t="s">
        <v>35</v>
      </c>
      <c r="G27" s="14" t="s">
        <v>5</v>
      </c>
      <c r="H27" s="9">
        <f t="shared" si="4"/>
        <v>0.47689999999999999</v>
      </c>
      <c r="I27" s="9">
        <f t="shared" si="5"/>
        <v>2.8200789622109417</v>
      </c>
      <c r="J27" s="9">
        <f t="shared" si="6"/>
        <v>1.3448956570783981</v>
      </c>
      <c r="K27" s="9">
        <f t="shared" si="7"/>
        <v>1.3448956570783981</v>
      </c>
      <c r="L27" s="9">
        <f t="shared" si="8"/>
        <v>0.74355210736003363</v>
      </c>
      <c r="M27" s="9">
        <f t="shared" si="9"/>
        <v>0.55286973635954695</v>
      </c>
      <c r="N27" s="9"/>
    </row>
    <row r="28" spans="1:16" x14ac:dyDescent="0.35">
      <c r="A28" t="s">
        <v>23</v>
      </c>
      <c r="B28" s="11" t="s">
        <v>20</v>
      </c>
      <c r="C28" s="12">
        <v>-0.50729999999999997</v>
      </c>
      <c r="D28" s="12">
        <v>0.37590000000000001</v>
      </c>
      <c r="E28" s="12">
        <v>0.19214999999999999</v>
      </c>
      <c r="F28" t="s">
        <v>35</v>
      </c>
      <c r="G28" t="s">
        <v>5</v>
      </c>
      <c r="H28" s="9">
        <f t="shared" si="4"/>
        <v>-0.50729999999999997</v>
      </c>
      <c r="I28" s="2">
        <f t="shared" si="5"/>
        <v>2.6602819898909282</v>
      </c>
      <c r="J28" s="2">
        <f t="shared" si="6"/>
        <v>-1.3495610534716678</v>
      </c>
      <c r="K28" s="2">
        <f t="shared" si="7"/>
        <v>1.3495610534716678</v>
      </c>
      <c r="L28" s="2">
        <f t="shared" si="8"/>
        <v>0.7409816676522768</v>
      </c>
      <c r="M28" s="2">
        <f t="shared" si="9"/>
        <v>0.54905383179674916</v>
      </c>
      <c r="O28"/>
      <c r="P28"/>
    </row>
    <row r="29" spans="1:16" x14ac:dyDescent="0.35">
      <c r="A29" t="s">
        <v>23</v>
      </c>
      <c r="B29" t="s">
        <v>21</v>
      </c>
      <c r="C29" s="12">
        <v>-1.5223</v>
      </c>
      <c r="D29" s="12">
        <v>0.70209999999999995</v>
      </c>
      <c r="E29" s="12">
        <v>4.2369999999999998E-2</v>
      </c>
      <c r="F29" t="s">
        <v>6</v>
      </c>
      <c r="G29" t="s">
        <v>5</v>
      </c>
      <c r="H29" s="9">
        <f t="shared" si="4"/>
        <v>-1.5223</v>
      </c>
      <c r="I29" s="2">
        <f t="shared" si="5"/>
        <v>1.4242985329725111</v>
      </c>
      <c r="J29" s="2">
        <f t="shared" si="6"/>
        <v>-2.1682096567440534</v>
      </c>
      <c r="K29" s="2">
        <f>ABS(J29)</f>
        <v>2.1682096567440534</v>
      </c>
      <c r="L29" s="2">
        <f t="shared" si="8"/>
        <v>0.46121001116731258</v>
      </c>
      <c r="M29" s="2">
        <f>L29^2</f>
        <v>0.2127146744009526</v>
      </c>
      <c r="O29"/>
      <c r="P29"/>
    </row>
    <row r="30" spans="1:16" x14ac:dyDescent="0.35">
      <c r="A30" t="s">
        <v>23</v>
      </c>
      <c r="B30" t="s">
        <v>22</v>
      </c>
      <c r="C30" s="12">
        <v>-0.11840000000000001</v>
      </c>
      <c r="D30" s="12">
        <v>0.30159999999999998</v>
      </c>
      <c r="E30" s="12">
        <v>0.69869000000000003</v>
      </c>
      <c r="F30" t="s">
        <v>6</v>
      </c>
      <c r="G30" t="s">
        <v>5</v>
      </c>
      <c r="H30" s="9">
        <f t="shared" si="4"/>
        <v>-0.11840000000000001</v>
      </c>
      <c r="I30" s="2">
        <f t="shared" si="5"/>
        <v>3.3156498673740056</v>
      </c>
      <c r="J30" s="2">
        <f t="shared" si="6"/>
        <v>-0.39257294429708228</v>
      </c>
      <c r="K30" s="2">
        <f>ABS(J30)</f>
        <v>0.39257294429708228</v>
      </c>
      <c r="L30" s="2">
        <f t="shared" si="8"/>
        <v>2.5472972972972969</v>
      </c>
      <c r="M30" s="2">
        <f>L30^2</f>
        <v>6.4887235208181133</v>
      </c>
      <c r="O30"/>
      <c r="P30"/>
    </row>
    <row r="31" spans="1:16" x14ac:dyDescent="0.35">
      <c r="H31" s="9"/>
      <c r="I31" s="2"/>
      <c r="M31"/>
      <c r="O31"/>
      <c r="P31"/>
    </row>
    <row r="32" spans="1:16" x14ac:dyDescent="0.35">
      <c r="A32" t="s">
        <v>23</v>
      </c>
      <c r="B32" t="s">
        <v>24</v>
      </c>
      <c r="F32" t="s">
        <v>7</v>
      </c>
      <c r="G32" t="s">
        <v>8</v>
      </c>
      <c r="H32" s="9">
        <f>H6*H29</f>
        <v>0.68731845000000003</v>
      </c>
      <c r="I32" s="9">
        <f>1/N32</f>
        <v>2.7726621313911757</v>
      </c>
      <c r="J32" s="2">
        <f t="shared" ref="J32:J41" si="10">H32*I32</f>
        <v>1.9057018385214792</v>
      </c>
      <c r="K32" s="2">
        <f t="shared" ref="K32:K41" si="11">ABS(J32)</f>
        <v>1.9057018385214792</v>
      </c>
      <c r="M32"/>
      <c r="N32" s="9">
        <f>ABS(H32*SQRT(M6+M29))</f>
        <v>0.36066421100440849</v>
      </c>
      <c r="O32"/>
      <c r="P32"/>
    </row>
    <row r="33" spans="1:16" x14ac:dyDescent="0.35">
      <c r="A33" t="s">
        <v>23</v>
      </c>
      <c r="B33" t="s">
        <v>25</v>
      </c>
      <c r="F33" t="s">
        <v>7</v>
      </c>
      <c r="G33" t="s">
        <v>8</v>
      </c>
      <c r="H33" s="9">
        <f>H6*H30</f>
        <v>5.3457600000000001E-2</v>
      </c>
      <c r="I33" s="9">
        <f t="shared" ref="I33:I41" si="12">1/N33</f>
        <v>7.3084409689454377</v>
      </c>
      <c r="J33" s="2">
        <f t="shared" si="10"/>
        <v>0.39069171394149765</v>
      </c>
      <c r="K33" s="2">
        <f t="shared" si="11"/>
        <v>0.39069171394149765</v>
      </c>
      <c r="M33"/>
      <c r="N33" s="9">
        <f>ABS(H33*SQRT(M6+M30))</f>
        <v>0.1368280874469858</v>
      </c>
      <c r="O33"/>
      <c r="P33"/>
    </row>
    <row r="34" spans="1:16" x14ac:dyDescent="0.35">
      <c r="A34" t="s">
        <v>23</v>
      </c>
      <c r="B34" t="s">
        <v>26</v>
      </c>
      <c r="F34" t="s">
        <v>7</v>
      </c>
      <c r="G34" t="s">
        <v>8</v>
      </c>
      <c r="H34" s="9">
        <f>H7*H29</f>
        <v>0.60039511999999995</v>
      </c>
      <c r="I34" s="9">
        <f t="shared" si="12"/>
        <v>2.4680775404725308</v>
      </c>
      <c r="J34" s="2">
        <f t="shared" si="10"/>
        <v>1.4818217110813099</v>
      </c>
      <c r="K34" s="2">
        <f t="shared" si="11"/>
        <v>1.4818217110813099</v>
      </c>
      <c r="M34"/>
      <c r="N34" s="9">
        <f>ABS(H34*SQRT(M7+M29))</f>
        <v>0.40517365585221565</v>
      </c>
      <c r="O34"/>
      <c r="P34"/>
    </row>
    <row r="35" spans="1:16" x14ac:dyDescent="0.35">
      <c r="A35" t="s">
        <v>23</v>
      </c>
      <c r="B35" t="s">
        <v>27</v>
      </c>
      <c r="F35" t="s">
        <v>7</v>
      </c>
      <c r="G35" t="s">
        <v>8</v>
      </c>
      <c r="H35" s="9">
        <f>H16*H30</f>
        <v>3.1577279999999999E-2</v>
      </c>
      <c r="I35" s="9">
        <f t="shared" si="12"/>
        <v>12.023583145483524</v>
      </c>
      <c r="J35" s="2">
        <f t="shared" si="10"/>
        <v>0.37967205158821399</v>
      </c>
      <c r="K35" s="2">
        <f t="shared" si="11"/>
        <v>0.37967205158821399</v>
      </c>
      <c r="M35"/>
      <c r="N35" s="9">
        <f>ABS(H35*SQRT(M16+M30))</f>
        <v>8.3169882713010956E-2</v>
      </c>
      <c r="O35"/>
      <c r="P35"/>
    </row>
    <row r="36" spans="1:16" x14ac:dyDescent="0.35">
      <c r="A36" t="s">
        <v>23</v>
      </c>
      <c r="B36" t="s">
        <v>28</v>
      </c>
      <c r="F36" t="s">
        <v>7</v>
      </c>
      <c r="G36" t="s">
        <v>8</v>
      </c>
      <c r="H36" s="9">
        <f>H8*H29</f>
        <v>0.41239106999999997</v>
      </c>
      <c r="I36" s="9">
        <f t="shared" si="12"/>
        <v>3.7138833796250297</v>
      </c>
      <c r="J36" s="2">
        <f t="shared" si="10"/>
        <v>1.531572340778782</v>
      </c>
      <c r="K36" s="2">
        <f t="shared" si="11"/>
        <v>1.531572340778782</v>
      </c>
      <c r="M36"/>
      <c r="N36" s="9">
        <f>ABS(H36*SQRT(M8+M29))</f>
        <v>0.26925993570131018</v>
      </c>
      <c r="O36"/>
      <c r="P36"/>
    </row>
    <row r="37" spans="1:16" x14ac:dyDescent="0.35">
      <c r="A37" t="s">
        <v>23</v>
      </c>
      <c r="B37" t="s">
        <v>29</v>
      </c>
      <c r="F37" t="s">
        <v>7</v>
      </c>
      <c r="G37" t="s">
        <v>8</v>
      </c>
      <c r="H37" s="9">
        <f>H17*H30</f>
        <v>5.1279039999999998E-2</v>
      </c>
      <c r="I37" s="9">
        <f t="shared" si="12"/>
        <v>7.6141520073520921</v>
      </c>
      <c r="J37" s="2">
        <f t="shared" si="10"/>
        <v>0.39044640535108821</v>
      </c>
      <c r="K37" s="2">
        <f t="shared" si="11"/>
        <v>0.39044640535108821</v>
      </c>
      <c r="M37"/>
      <c r="N37" s="9">
        <f>ABS(H37*SQRT(M17+M30))</f>
        <v>0.13133438878478096</v>
      </c>
      <c r="O37"/>
      <c r="P37"/>
    </row>
    <row r="38" spans="1:16" s="14" customFormat="1" x14ac:dyDescent="0.35">
      <c r="A38" s="14" t="s">
        <v>23</v>
      </c>
      <c r="B38" s="14" t="s">
        <v>30</v>
      </c>
      <c r="C38" s="9"/>
      <c r="D38" s="9"/>
      <c r="E38" s="9"/>
      <c r="F38" s="14" t="s">
        <v>35</v>
      </c>
      <c r="G38" s="14" t="s">
        <v>8</v>
      </c>
      <c r="H38" s="9">
        <f>H9*H29</f>
        <v>0.44192368999999998</v>
      </c>
      <c r="I38" s="9">
        <f t="shared" si="12"/>
        <v>2.4675237947867683</v>
      </c>
      <c r="J38" s="9">
        <f t="shared" si="10"/>
        <v>1.0904572205549714</v>
      </c>
      <c r="K38" s="9">
        <f t="shared" si="11"/>
        <v>1.0904572205549714</v>
      </c>
      <c r="L38" s="9"/>
      <c r="N38" s="9">
        <f>ABS(H38*SQRT(M9+M29))</f>
        <v>0.40526458229612139</v>
      </c>
    </row>
    <row r="39" spans="1:16" s="14" customFormat="1" x14ac:dyDescent="0.35">
      <c r="A39" s="14" t="s">
        <v>23</v>
      </c>
      <c r="B39" s="14" t="s">
        <v>31</v>
      </c>
      <c r="C39" s="9"/>
      <c r="D39" s="9"/>
      <c r="E39" s="9"/>
      <c r="F39" s="14" t="s">
        <v>35</v>
      </c>
      <c r="G39" s="14" t="s">
        <v>8</v>
      </c>
      <c r="H39" s="9">
        <f>H18*H30</f>
        <v>3.098528E-2</v>
      </c>
      <c r="I39" s="9">
        <f t="shared" si="12"/>
        <v>12.062790287497505</v>
      </c>
      <c r="J39" s="9">
        <f t="shared" si="10"/>
        <v>0.3737689346393907</v>
      </c>
      <c r="K39" s="9">
        <f t="shared" si="11"/>
        <v>0.3737689346393907</v>
      </c>
      <c r="L39" s="9"/>
      <c r="N39" s="9">
        <f>ABS(H39*SQRT(M18+M30))</f>
        <v>8.2899559402640974E-2</v>
      </c>
    </row>
    <row r="40" spans="1:16" x14ac:dyDescent="0.35">
      <c r="A40" t="s">
        <v>23</v>
      </c>
      <c r="B40" t="s">
        <v>32</v>
      </c>
      <c r="F40" t="s">
        <v>35</v>
      </c>
      <c r="G40" t="s">
        <v>8</v>
      </c>
      <c r="H40" s="9">
        <f>H10*H29</f>
        <v>-0.97701214000000003</v>
      </c>
      <c r="I40" s="9">
        <f t="shared" si="12"/>
        <v>1.8137407145446447</v>
      </c>
      <c r="J40" s="2">
        <f t="shared" si="10"/>
        <v>-1.7720466969223925</v>
      </c>
      <c r="K40" s="2">
        <f t="shared" si="11"/>
        <v>1.7720466969223925</v>
      </c>
      <c r="M40"/>
      <c r="N40" s="9">
        <f>ABS(H40*SQRT(M10+M29))</f>
        <v>0.55134672336616686</v>
      </c>
      <c r="O40"/>
      <c r="P40"/>
    </row>
    <row r="41" spans="1:16" x14ac:dyDescent="0.35">
      <c r="A41" t="s">
        <v>23</v>
      </c>
      <c r="B41" t="s">
        <v>33</v>
      </c>
      <c r="F41" t="s">
        <v>35</v>
      </c>
      <c r="G41" t="s">
        <v>8</v>
      </c>
      <c r="H41" s="9">
        <f>H19*H30</f>
        <v>-0.13415904000000001</v>
      </c>
      <c r="I41" s="9">
        <f t="shared" si="12"/>
        <v>2.9120244348762734</v>
      </c>
      <c r="J41" s="2">
        <f t="shared" si="10"/>
        <v>-0.39067440263954339</v>
      </c>
      <c r="K41" s="2">
        <f t="shared" si="11"/>
        <v>0.39067440263954339</v>
      </c>
      <c r="M41"/>
      <c r="N41" s="9">
        <f>ABS(H41*SQRT(M19+M30))</f>
        <v>0.34340371187252355</v>
      </c>
      <c r="O41"/>
      <c r="P41"/>
    </row>
    <row r="42" spans="1:16" x14ac:dyDescent="0.35">
      <c r="H42" s="9"/>
      <c r="I42"/>
      <c r="J42"/>
      <c r="K42"/>
      <c r="M42"/>
      <c r="O42"/>
      <c r="P42"/>
    </row>
    <row r="43" spans="1:16" x14ac:dyDescent="0.35">
      <c r="A43" t="s">
        <v>23</v>
      </c>
      <c r="B43" s="11" t="s">
        <v>15</v>
      </c>
      <c r="F43" s="7" t="s">
        <v>40</v>
      </c>
      <c r="G43" t="s">
        <v>5</v>
      </c>
      <c r="H43" s="9"/>
      <c r="J43" s="9">
        <f>SUM(J24:J26)/SUM(I24:I26)*COUNT(J24:J26)</f>
        <v>2.4066298422027066E-2</v>
      </c>
      <c r="K43" s="9">
        <f>SUM(K24:K26)/SUM(I24:I26)*COUNT(K24:K26)</f>
        <v>1.3789250266526347</v>
      </c>
      <c r="M43"/>
      <c r="O43"/>
      <c r="P43"/>
    </row>
    <row r="44" spans="1:16" x14ac:dyDescent="0.35">
      <c r="A44" t="s">
        <v>23</v>
      </c>
      <c r="B44" s="11" t="s">
        <v>16</v>
      </c>
      <c r="F44" s="7" t="s">
        <v>40</v>
      </c>
      <c r="G44" t="s">
        <v>5</v>
      </c>
      <c r="H44" s="9"/>
      <c r="J44" s="9">
        <f>SUM(J28)/SUM(I28)*COUNT(J28)</f>
        <v>-0.50729999999999997</v>
      </c>
      <c r="K44" s="9">
        <f>SUM(K28)/SUM(I28)*COUNT(K28)</f>
        <v>0.50729999999999997</v>
      </c>
      <c r="M44"/>
      <c r="O44"/>
      <c r="P44"/>
    </row>
    <row r="45" spans="1:16" x14ac:dyDescent="0.35">
      <c r="F45" s="7"/>
      <c r="H45" s="9"/>
      <c r="J45" s="9"/>
      <c r="K45" s="9"/>
      <c r="M45"/>
      <c r="O45"/>
      <c r="P45"/>
    </row>
    <row r="46" spans="1:16" x14ac:dyDescent="0.35">
      <c r="A46" t="s">
        <v>23</v>
      </c>
      <c r="B46" s="11" t="s">
        <v>15</v>
      </c>
      <c r="F46" s="7" t="s">
        <v>40</v>
      </c>
      <c r="G46" t="s">
        <v>8</v>
      </c>
      <c r="H46" s="9"/>
      <c r="J46" s="9">
        <f>SUM(J32:J37)/SUM(I32:I37)*COUNT(J32:J37)</f>
        <v>1.0161176688995623</v>
      </c>
      <c r="K46" s="9">
        <f>SUM(K32:K37)/SUM(I32:I37)*COUNT(K32:K37)</f>
        <v>1.0161176688995623</v>
      </c>
      <c r="M46"/>
      <c r="O46"/>
      <c r="P46"/>
    </row>
    <row r="47" spans="1:16" x14ac:dyDescent="0.35">
      <c r="A47" t="s">
        <v>23</v>
      </c>
      <c r="B47" s="11" t="s">
        <v>16</v>
      </c>
      <c r="F47" s="7" t="s">
        <v>40</v>
      </c>
      <c r="G47" t="s">
        <v>8</v>
      </c>
      <c r="H47" s="9"/>
      <c r="J47" s="9">
        <f>SUM(J38:J41)/SUM(I38:I41)*COUNT(J38:J41)</f>
        <v>-0.14509598469401808</v>
      </c>
      <c r="K47" s="9">
        <f>SUM(K38:K41)/SUM(I38:I41)*COUNT(K38:K41)</f>
        <v>0.75341344644750285</v>
      </c>
      <c r="M47"/>
      <c r="O47"/>
      <c r="P47"/>
    </row>
    <row r="48" spans="1:16" x14ac:dyDescent="0.35">
      <c r="F48" s="7"/>
      <c r="H48" s="9"/>
      <c r="J48" s="9"/>
      <c r="K48" s="9"/>
      <c r="M48"/>
      <c r="O48"/>
      <c r="P48"/>
    </row>
    <row r="49" spans="1:16" x14ac:dyDescent="0.35">
      <c r="A49" t="s">
        <v>23</v>
      </c>
      <c r="B49" s="11" t="s">
        <v>15</v>
      </c>
      <c r="F49" s="7" t="s">
        <v>40</v>
      </c>
      <c r="G49" t="s">
        <v>9</v>
      </c>
      <c r="H49" s="9"/>
      <c r="J49" s="9">
        <f>J43+J46</f>
        <v>1.0401839673215894</v>
      </c>
      <c r="K49" s="9">
        <f>K43+K46</f>
        <v>2.3950426955521973</v>
      </c>
      <c r="M49"/>
      <c r="O49"/>
      <c r="P49"/>
    </row>
    <row r="50" spans="1:16" x14ac:dyDescent="0.35">
      <c r="A50" t="s">
        <v>23</v>
      </c>
      <c r="B50" s="11" t="s">
        <v>16</v>
      </c>
      <c r="F50" s="7" t="s">
        <v>40</v>
      </c>
      <c r="G50" t="s">
        <v>9</v>
      </c>
      <c r="H50" s="9"/>
      <c r="J50" s="9">
        <f>J44+J47</f>
        <v>-0.65239598469401805</v>
      </c>
      <c r="K50" s="9">
        <f>K44+K47</f>
        <v>1.2607134464475029</v>
      </c>
      <c r="M50"/>
      <c r="O50"/>
      <c r="P50"/>
    </row>
    <row r="51" spans="1:16" x14ac:dyDescent="0.35">
      <c r="H51" s="9"/>
      <c r="M51"/>
      <c r="O51"/>
      <c r="P51"/>
    </row>
    <row r="52" spans="1:16" x14ac:dyDescent="0.35">
      <c r="A52" t="s">
        <v>63</v>
      </c>
      <c r="B52" s="11" t="s">
        <v>14</v>
      </c>
      <c r="C52" s="12">
        <v>8.6860000000000007E-2</v>
      </c>
      <c r="D52" s="12">
        <v>0.1047</v>
      </c>
      <c r="E52" s="12">
        <v>0.41654000000000002</v>
      </c>
      <c r="F52" t="s">
        <v>7</v>
      </c>
      <c r="G52" t="s">
        <v>5</v>
      </c>
      <c r="H52" s="9">
        <f t="shared" ref="H52:H58" si="13">C52</f>
        <v>8.6860000000000007E-2</v>
      </c>
      <c r="I52" s="2">
        <f t="shared" ref="I52:I58" si="14">1/D52</f>
        <v>9.5510983763132753</v>
      </c>
      <c r="J52" s="2">
        <f t="shared" ref="J52:J58" si="15">C52*I52</f>
        <v>0.82960840496657118</v>
      </c>
      <c r="K52" s="2">
        <f t="shared" ref="K52:K56" si="16">ABS(J52)</f>
        <v>0.82960840496657118</v>
      </c>
      <c r="L52" s="2">
        <f t="shared" ref="L52:L58" si="17">ABS(D52/C52)</f>
        <v>1.2053879806585308</v>
      </c>
      <c r="M52" s="2">
        <f t="shared" ref="M52:M56" si="18">L52^2</f>
        <v>1.4529601839160506</v>
      </c>
      <c r="O52"/>
      <c r="P52"/>
    </row>
    <row r="53" spans="1:16" x14ac:dyDescent="0.35">
      <c r="A53" t="s">
        <v>63</v>
      </c>
      <c r="B53" s="11" t="s">
        <v>17</v>
      </c>
      <c r="C53" s="12">
        <v>0.81013000000000002</v>
      </c>
      <c r="D53" s="12">
        <v>0.27334999999999998</v>
      </c>
      <c r="E53" s="12">
        <v>7.6800000000000002E-3</v>
      </c>
      <c r="F53" t="s">
        <v>7</v>
      </c>
      <c r="G53" t="s">
        <v>5</v>
      </c>
      <c r="H53" s="9">
        <f t="shared" si="13"/>
        <v>0.81013000000000002</v>
      </c>
      <c r="I53" s="2">
        <f t="shared" si="14"/>
        <v>3.6583135174684474</v>
      </c>
      <c r="J53" s="2">
        <f t="shared" si="15"/>
        <v>2.9637095299067133</v>
      </c>
      <c r="K53" s="2">
        <f t="shared" si="16"/>
        <v>2.9637095299067133</v>
      </c>
      <c r="L53" s="2">
        <f t="shared" si="17"/>
        <v>0.33741498278054138</v>
      </c>
      <c r="M53" s="2">
        <f t="shared" si="18"/>
        <v>0.11384887060479304</v>
      </c>
      <c r="O53"/>
      <c r="P53"/>
    </row>
    <row r="54" spans="1:16" x14ac:dyDescent="0.35">
      <c r="A54" t="s">
        <v>63</v>
      </c>
      <c r="B54" s="15" t="s">
        <v>18</v>
      </c>
      <c r="C54" s="12">
        <v>0.37256</v>
      </c>
      <c r="D54" s="12">
        <v>0.10488</v>
      </c>
      <c r="E54" s="12">
        <v>2E-3</v>
      </c>
      <c r="F54" t="s">
        <v>7</v>
      </c>
      <c r="G54" t="s">
        <v>5</v>
      </c>
      <c r="H54" s="9">
        <f t="shared" si="13"/>
        <v>0.37256</v>
      </c>
      <c r="I54" s="2">
        <f t="shared" si="14"/>
        <v>9.5347063310450029</v>
      </c>
      <c r="J54" s="2">
        <f t="shared" si="15"/>
        <v>3.5522501906941262</v>
      </c>
      <c r="K54" s="2">
        <f t="shared" si="16"/>
        <v>3.5522501906941262</v>
      </c>
      <c r="L54" s="2">
        <f t="shared" si="17"/>
        <v>0.28151170281296972</v>
      </c>
      <c r="M54" s="2">
        <f t="shared" si="18"/>
        <v>7.924883882065778E-2</v>
      </c>
      <c r="O54"/>
      <c r="P54"/>
    </row>
    <row r="55" spans="1:16" s="14" customFormat="1" x14ac:dyDescent="0.35">
      <c r="A55" t="s">
        <v>63</v>
      </c>
      <c r="B55" s="16" t="s">
        <v>19</v>
      </c>
      <c r="C55" s="13">
        <v>-0.48491000000000001</v>
      </c>
      <c r="D55" s="13">
        <v>0.16816</v>
      </c>
      <c r="E55" s="13">
        <v>9.1800000000000007E-3</v>
      </c>
      <c r="F55" s="14" t="s">
        <v>35</v>
      </c>
      <c r="G55" s="14" t="s">
        <v>5</v>
      </c>
      <c r="H55" s="9">
        <f t="shared" si="13"/>
        <v>-0.48491000000000001</v>
      </c>
      <c r="I55" s="9">
        <f t="shared" si="14"/>
        <v>5.9467174119885824</v>
      </c>
      <c r="J55" s="9">
        <f t="shared" si="15"/>
        <v>-2.8836227402473837</v>
      </c>
      <c r="K55" s="9">
        <f t="shared" si="16"/>
        <v>2.8836227402473837</v>
      </c>
      <c r="L55" s="9">
        <f t="shared" si="17"/>
        <v>0.34678600152605638</v>
      </c>
      <c r="M55" s="9">
        <f t="shared" si="18"/>
        <v>0.12026053085442998</v>
      </c>
      <c r="N55" s="9"/>
    </row>
    <row r="56" spans="1:16" x14ac:dyDescent="0.35">
      <c r="A56" t="s">
        <v>63</v>
      </c>
      <c r="B56" s="11" t="s">
        <v>20</v>
      </c>
      <c r="C56" s="12">
        <v>0.58413000000000004</v>
      </c>
      <c r="D56" s="12">
        <v>0.17823</v>
      </c>
      <c r="E56" s="12">
        <v>3.7699999999999999E-3</v>
      </c>
      <c r="F56" t="s">
        <v>35</v>
      </c>
      <c r="G56" t="s">
        <v>5</v>
      </c>
      <c r="H56" s="9">
        <f t="shared" si="13"/>
        <v>0.58413000000000004</v>
      </c>
      <c r="I56" s="2">
        <f t="shared" si="14"/>
        <v>5.6107277113841665</v>
      </c>
      <c r="J56" s="2">
        <f t="shared" si="15"/>
        <v>3.2773943780508334</v>
      </c>
      <c r="K56" s="2">
        <f t="shared" si="16"/>
        <v>3.2773943780508334</v>
      </c>
      <c r="L56" s="2">
        <f t="shared" si="17"/>
        <v>0.30512043551949053</v>
      </c>
      <c r="M56" s="2">
        <f t="shared" si="18"/>
        <v>9.3098480171603576E-2</v>
      </c>
      <c r="O56"/>
      <c r="P56"/>
    </row>
    <row r="57" spans="1:16" x14ac:dyDescent="0.35">
      <c r="A57" t="s">
        <v>63</v>
      </c>
      <c r="B57" t="s">
        <v>21</v>
      </c>
      <c r="C57" s="12">
        <v>1.0885</v>
      </c>
      <c r="D57" s="12">
        <v>0.33290999999999998</v>
      </c>
      <c r="E57" s="12">
        <v>3.8300000000000001E-3</v>
      </c>
      <c r="F57" t="s">
        <v>6</v>
      </c>
      <c r="G57" t="s">
        <v>5</v>
      </c>
      <c r="H57" s="9">
        <f t="shared" si="13"/>
        <v>1.0885</v>
      </c>
      <c r="I57" s="2">
        <f t="shared" si="14"/>
        <v>3.0038148448529634</v>
      </c>
      <c r="J57" s="2">
        <f t="shared" si="15"/>
        <v>3.2696524586224505</v>
      </c>
      <c r="K57" s="2">
        <f>ABS(J57)</f>
        <v>3.2696524586224505</v>
      </c>
      <c r="L57" s="2">
        <f t="shared" si="17"/>
        <v>0.30584290307762974</v>
      </c>
      <c r="M57" s="2">
        <f>L57^2</f>
        <v>9.353988136295241E-2</v>
      </c>
      <c r="O57"/>
      <c r="P57"/>
    </row>
    <row r="58" spans="1:16" x14ac:dyDescent="0.35">
      <c r="A58" t="s">
        <v>63</v>
      </c>
      <c r="B58" t="s">
        <v>22</v>
      </c>
      <c r="C58" s="12">
        <v>-0.14374999999999999</v>
      </c>
      <c r="D58" s="12">
        <v>0.14299999999999999</v>
      </c>
      <c r="E58" s="12">
        <v>0.32679999999999998</v>
      </c>
      <c r="F58" t="s">
        <v>6</v>
      </c>
      <c r="G58" t="s">
        <v>5</v>
      </c>
      <c r="H58" s="9">
        <f t="shared" si="13"/>
        <v>-0.14374999999999999</v>
      </c>
      <c r="I58" s="2">
        <f t="shared" si="14"/>
        <v>6.9930069930069934</v>
      </c>
      <c r="J58" s="2">
        <f t="shared" si="15"/>
        <v>-1.0052447552447552</v>
      </c>
      <c r="K58" s="2">
        <f>ABS(J58)</f>
        <v>1.0052447552447552</v>
      </c>
      <c r="L58" s="2">
        <f t="shared" si="17"/>
        <v>0.99478260869565216</v>
      </c>
      <c r="M58" s="2">
        <f>L58^2</f>
        <v>0.98959243856332701</v>
      </c>
      <c r="O58"/>
      <c r="P58"/>
    </row>
    <row r="60" spans="1:16" x14ac:dyDescent="0.35">
      <c r="A60" t="s">
        <v>63</v>
      </c>
      <c r="B60" t="s">
        <v>64</v>
      </c>
      <c r="F60" t="s">
        <v>7</v>
      </c>
      <c r="G60" t="s">
        <v>8</v>
      </c>
      <c r="H60" s="3">
        <f>H6*H57</f>
        <v>-0.49145775000000003</v>
      </c>
      <c r="I60" s="9">
        <f t="shared" ref="I60:I69" si="19">1/N60</f>
        <v>5.1487682876647476</v>
      </c>
      <c r="J60" s="2">
        <f t="shared" ref="J60:J69" si="20">H60*I60</f>
        <v>-2.5304020779270697</v>
      </c>
      <c r="K60" s="2">
        <f t="shared" ref="K60:K69" si="21">ABS(J60)</f>
        <v>2.5304020779270697</v>
      </c>
      <c r="M60"/>
      <c r="N60" s="9">
        <f>ABS(H60*SQRT(M6+M57))</f>
        <v>0.19422120867155115</v>
      </c>
      <c r="O60"/>
      <c r="P60"/>
    </row>
    <row r="61" spans="1:16" x14ac:dyDescent="0.35">
      <c r="A61" t="s">
        <v>63</v>
      </c>
      <c r="B61" t="s">
        <v>65</v>
      </c>
      <c r="F61" t="s">
        <v>7</v>
      </c>
      <c r="G61" t="s">
        <v>8</v>
      </c>
      <c r="H61" s="3">
        <f>H15*H58</f>
        <v>-0.112426875</v>
      </c>
      <c r="I61" s="9">
        <f t="shared" si="19"/>
        <v>8.4884844194286284</v>
      </c>
      <c r="J61" s="2">
        <f t="shared" si="20"/>
        <v>-0.95433377676254993</v>
      </c>
      <c r="K61" s="2">
        <f t="shared" si="21"/>
        <v>0.95433377676254993</v>
      </c>
      <c r="M61"/>
      <c r="N61" s="9">
        <f>ABS(H61*SQRT(M15+M58))</f>
        <v>0.11780666024563562</v>
      </c>
      <c r="O61"/>
      <c r="P61"/>
    </row>
    <row r="62" spans="1:16" x14ac:dyDescent="0.35">
      <c r="A62" t="s">
        <v>63</v>
      </c>
      <c r="B62" t="s">
        <v>66</v>
      </c>
      <c r="F62" t="s">
        <v>7</v>
      </c>
      <c r="G62" t="s">
        <v>8</v>
      </c>
      <c r="H62" s="3">
        <f>H7*H57</f>
        <v>-0.42930439999999997</v>
      </c>
      <c r="I62" s="9">
        <f t="shared" si="19"/>
        <v>4.0170692837130337</v>
      </c>
      <c r="J62" s="2">
        <f t="shared" si="20"/>
        <v>-1.7245455186028535</v>
      </c>
      <c r="K62" s="2">
        <f t="shared" si="21"/>
        <v>1.7245455186028535</v>
      </c>
      <c r="M62"/>
      <c r="N62" s="9">
        <f>ABS(H62*SQRT(M7+M57))</f>
        <v>0.24893770293045228</v>
      </c>
      <c r="O62"/>
      <c r="P62"/>
    </row>
    <row r="63" spans="1:16" x14ac:dyDescent="0.35">
      <c r="A63" t="s">
        <v>63</v>
      </c>
      <c r="B63" t="s">
        <v>67</v>
      </c>
      <c r="F63" t="s">
        <v>7</v>
      </c>
      <c r="G63" t="s">
        <v>8</v>
      </c>
      <c r="H63" s="3">
        <f>H16*H58</f>
        <v>3.8338124999999994E-2</v>
      </c>
      <c r="I63" s="9">
        <f t="shared" si="19"/>
        <v>21.751180644202279</v>
      </c>
      <c r="J63" s="2">
        <f t="shared" si="20"/>
        <v>0.83389948243500733</v>
      </c>
      <c r="K63" s="2">
        <f t="shared" si="21"/>
        <v>0.83389948243500733</v>
      </c>
      <c r="M63"/>
      <c r="N63" s="9">
        <f>ABS(H63*SQRT(M16+M58))</f>
        <v>4.5974515882959546E-2</v>
      </c>
      <c r="O63"/>
      <c r="P63"/>
    </row>
    <row r="64" spans="1:16" x14ac:dyDescent="0.35">
      <c r="A64" t="s">
        <v>63</v>
      </c>
      <c r="B64" t="s">
        <v>68</v>
      </c>
      <c r="F64" t="s">
        <v>7</v>
      </c>
      <c r="G64" t="s">
        <v>8</v>
      </c>
      <c r="H64" s="3">
        <f>H8*H57</f>
        <v>-0.29487464999999996</v>
      </c>
      <c r="I64" s="9">
        <f t="shared" si="19"/>
        <v>6.1192492261157865</v>
      </c>
      <c r="J64" s="2">
        <f t="shared" si="20"/>
        <v>-1.8044114738136632</v>
      </c>
      <c r="K64" s="2">
        <f t="shared" si="21"/>
        <v>1.8044114738136632</v>
      </c>
      <c r="M64"/>
      <c r="N64" s="9">
        <f>ABS(H64*SQRT(M8+M57))</f>
        <v>0.16341874028143699</v>
      </c>
      <c r="O64"/>
      <c r="P64"/>
    </row>
    <row r="65" spans="1:16" x14ac:dyDescent="0.35">
      <c r="A65" t="s">
        <v>63</v>
      </c>
      <c r="B65" t="s">
        <v>69</v>
      </c>
      <c r="F65" t="s">
        <v>7</v>
      </c>
      <c r="G65" t="s">
        <v>8</v>
      </c>
      <c r="H65" s="3">
        <f>H17*H58</f>
        <v>6.2258124999999991E-2</v>
      </c>
      <c r="I65" s="9">
        <f t="shared" si="19"/>
        <v>15.597523749066083</v>
      </c>
      <c r="J65" s="2">
        <f t="shared" si="20"/>
        <v>0.97107258325982471</v>
      </c>
      <c r="K65" s="2">
        <f t="shared" si="21"/>
        <v>0.97107258325982471</v>
      </c>
      <c r="M65"/>
      <c r="N65" s="9">
        <f>ABS(H65*SQRT(M17+M58))</f>
        <v>6.4112740976584565E-2</v>
      </c>
      <c r="O65"/>
      <c r="P65"/>
    </row>
    <row r="66" spans="1:16" s="14" customFormat="1" x14ac:dyDescent="0.35">
      <c r="A66" t="s">
        <v>63</v>
      </c>
      <c r="B66" s="14" t="s">
        <v>70</v>
      </c>
      <c r="C66" s="9"/>
      <c r="D66" s="9"/>
      <c r="E66" s="9"/>
      <c r="F66" s="14" t="s">
        <v>35</v>
      </c>
      <c r="G66" s="14" t="s">
        <v>8</v>
      </c>
      <c r="H66" s="9">
        <f>H9*H57</f>
        <v>-0.31599155000000001</v>
      </c>
      <c r="I66" s="9">
        <f t="shared" si="19"/>
        <v>3.7249138596563132</v>
      </c>
      <c r="J66" s="9">
        <f t="shared" si="20"/>
        <v>-1.1770413041292809</v>
      </c>
      <c r="K66" s="9">
        <f t="shared" si="21"/>
        <v>1.1770413041292809</v>
      </c>
      <c r="L66" s="9"/>
      <c r="N66" s="9">
        <f>ABS(H66*SQRT(M9+M57))</f>
        <v>0.26846258401590717</v>
      </c>
    </row>
    <row r="67" spans="1:16" s="14" customFormat="1" x14ac:dyDescent="0.35">
      <c r="A67" t="s">
        <v>63</v>
      </c>
      <c r="B67" s="14" t="s">
        <v>71</v>
      </c>
      <c r="C67" s="9"/>
      <c r="D67" s="9"/>
      <c r="E67" s="9"/>
      <c r="F67" s="14" t="s">
        <v>35</v>
      </c>
      <c r="G67" s="14" t="s">
        <v>8</v>
      </c>
      <c r="H67" s="9">
        <f>H18*H58</f>
        <v>3.7619374999999997E-2</v>
      </c>
      <c r="I67" s="9">
        <f t="shared" si="19"/>
        <v>20.638507549633363</v>
      </c>
      <c r="J67" s="9">
        <f t="shared" si="20"/>
        <v>0.77640775494998859</v>
      </c>
      <c r="K67" s="9">
        <f t="shared" si="21"/>
        <v>0.77640775494998859</v>
      </c>
      <c r="L67" s="9"/>
      <c r="N67" s="9">
        <f>ABS(H67*SQRT(M18+M58))</f>
        <v>4.845311598210815E-2</v>
      </c>
    </row>
    <row r="68" spans="1:16" x14ac:dyDescent="0.35">
      <c r="A68" t="s">
        <v>63</v>
      </c>
      <c r="B68" t="s">
        <v>72</v>
      </c>
      <c r="F68" t="s">
        <v>35</v>
      </c>
      <c r="G68" t="s">
        <v>8</v>
      </c>
      <c r="H68" s="3">
        <f>H10*H57</f>
        <v>0.69859930000000003</v>
      </c>
      <c r="I68" s="9">
        <f t="shared" si="19"/>
        <v>3.2065534964301876</v>
      </c>
      <c r="J68" s="2">
        <f t="shared" si="20"/>
        <v>2.2400960280186815</v>
      </c>
      <c r="K68" s="2">
        <f t="shared" si="21"/>
        <v>2.2400960280186815</v>
      </c>
      <c r="M68"/>
      <c r="N68" s="9">
        <f>ABS(H68*SQRT(M10+M57))</f>
        <v>0.31186131811407058</v>
      </c>
      <c r="O68"/>
      <c r="P68"/>
    </row>
    <row r="69" spans="1:16" x14ac:dyDescent="0.35">
      <c r="A69" t="s">
        <v>63</v>
      </c>
      <c r="B69" t="s">
        <v>73</v>
      </c>
      <c r="F69" t="s">
        <v>35</v>
      </c>
      <c r="G69" t="s">
        <v>8</v>
      </c>
      <c r="H69" s="3">
        <f>H19*H58</f>
        <v>-0.16288312499999999</v>
      </c>
      <c r="I69" s="9">
        <f t="shared" si="19"/>
        <v>5.9834075587600122</v>
      </c>
      <c r="J69" s="2">
        <f t="shared" si="20"/>
        <v>-0.97459612131945184</v>
      </c>
      <c r="K69" s="2">
        <f t="shared" si="21"/>
        <v>0.97459612131945184</v>
      </c>
      <c r="M69"/>
      <c r="N69" s="9">
        <f>ABS(H69*SQRT(M19+M58))</f>
        <v>0.16712884592592214</v>
      </c>
      <c r="O69"/>
      <c r="P69"/>
    </row>
    <row r="70" spans="1:16" x14ac:dyDescent="0.35">
      <c r="H70" s="9"/>
      <c r="I70"/>
      <c r="J70"/>
      <c r="K70"/>
      <c r="M70"/>
      <c r="O70"/>
      <c r="P70"/>
    </row>
    <row r="71" spans="1:16" x14ac:dyDescent="0.35">
      <c r="A71" t="s">
        <v>63</v>
      </c>
      <c r="B71" s="11" t="s">
        <v>15</v>
      </c>
      <c r="F71" s="7" t="s">
        <v>40</v>
      </c>
      <c r="G71" t="s">
        <v>5</v>
      </c>
      <c r="J71" s="9">
        <f>SUM(J52:J54)/SUM(I52:I54)*COUNT(J52:J54)</f>
        <v>0.96889684440031143</v>
      </c>
      <c r="K71" s="9">
        <f>SUM(K52:K54)/SUM(I52:I54)*COUNT(I52:I54)</f>
        <v>0.96889684440031143</v>
      </c>
    </row>
    <row r="72" spans="1:16" x14ac:dyDescent="0.35">
      <c r="A72" t="s">
        <v>63</v>
      </c>
      <c r="B72" s="11" t="s">
        <v>16</v>
      </c>
      <c r="F72" s="7" t="s">
        <v>40</v>
      </c>
      <c r="G72" t="s">
        <v>5</v>
      </c>
      <c r="J72" s="9">
        <f>SUM(J55:J56)/SUM(I55:I56)*COUNT(J55:J56)</f>
        <v>6.8141640924968966E-2</v>
      </c>
      <c r="K72" s="9">
        <f>SUM(K55:K56)/SUM(I55:I56)*COUNT(K55:K56)</f>
        <v>1.0661555477929503</v>
      </c>
    </row>
    <row r="73" spans="1:16" x14ac:dyDescent="0.35">
      <c r="F73" s="7"/>
      <c r="J73" s="9"/>
      <c r="K73" s="9"/>
    </row>
    <row r="74" spans="1:16" x14ac:dyDescent="0.35">
      <c r="A74" t="s">
        <v>63</v>
      </c>
      <c r="B74" s="11" t="s">
        <v>15</v>
      </c>
      <c r="F74" s="7" t="s">
        <v>40</v>
      </c>
      <c r="G74" t="s">
        <v>8</v>
      </c>
      <c r="J74" s="9">
        <f>SUM(J60:J65)/SUM(I60:I65)*COUNT(J60:J65)</f>
        <v>-0.51130826489152037</v>
      </c>
      <c r="K74" s="9">
        <f>SUM(K60:K65)/SUM(I60:I65)*COUNT(K60:K65)</f>
        <v>0.86567440345732316</v>
      </c>
    </row>
    <row r="75" spans="1:16" x14ac:dyDescent="0.35">
      <c r="A75" t="s">
        <v>63</v>
      </c>
      <c r="B75" s="11" t="s">
        <v>16</v>
      </c>
      <c r="F75" s="7" t="s">
        <v>40</v>
      </c>
      <c r="G75" t="s">
        <v>8</v>
      </c>
      <c r="J75" s="9">
        <f>SUM(J66:J69)/SUM(I66:I69)*COUNT(J66:J69)</f>
        <v>0.10310332896368919</v>
      </c>
      <c r="K75" s="9">
        <f>SUM(K66:K69)/SUM(I66:I69)*COUNT(K66:K69)</f>
        <v>0.61610971280030857</v>
      </c>
    </row>
    <row r="76" spans="1:16" x14ac:dyDescent="0.35">
      <c r="F76" s="7"/>
      <c r="J76" s="9"/>
      <c r="K76" s="9"/>
    </row>
    <row r="77" spans="1:16" x14ac:dyDescent="0.35">
      <c r="A77" t="s">
        <v>63</v>
      </c>
      <c r="B77" s="11" t="s">
        <v>15</v>
      </c>
      <c r="F77" s="7" t="s">
        <v>40</v>
      </c>
      <c r="G77" t="s">
        <v>9</v>
      </c>
      <c r="J77" s="9">
        <f>J71+J74</f>
        <v>0.45758857950879106</v>
      </c>
      <c r="K77" s="9">
        <f>K71+K74</f>
        <v>1.8345712478576346</v>
      </c>
    </row>
    <row r="78" spans="1:16" x14ac:dyDescent="0.35">
      <c r="A78" t="s">
        <v>63</v>
      </c>
      <c r="B78" s="11" t="s">
        <v>16</v>
      </c>
      <c r="F78" s="7" t="s">
        <v>40</v>
      </c>
      <c r="G78" t="s">
        <v>9</v>
      </c>
      <c r="J78" s="9">
        <f>J72+J75</f>
        <v>0.17124496988865817</v>
      </c>
      <c r="K78" s="9">
        <f>K72+K75</f>
        <v>1.6822652605932589</v>
      </c>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5D8E5-1EFF-6D49-A1E0-3F62510C01B2}">
  <dimension ref="A1:P78"/>
  <sheetViews>
    <sheetView tabSelected="1" zoomScaleNormal="100" workbookViewId="0">
      <selection activeCell="D4" sqref="D4"/>
    </sheetView>
  </sheetViews>
  <sheetFormatPr defaultColWidth="10.6640625" defaultRowHeight="15.5" x14ac:dyDescent="0.35"/>
  <cols>
    <col min="1" max="1" width="27.1640625" customWidth="1"/>
    <col min="2" max="2" width="35.83203125" customWidth="1"/>
    <col min="3" max="3" width="12.33203125" style="2" customWidth="1"/>
    <col min="4" max="4" width="10.33203125" style="2" bestFit="1" customWidth="1"/>
    <col min="5" max="5" width="7.33203125" style="2" bestFit="1" customWidth="1"/>
    <col min="6" max="6" width="14.5" customWidth="1"/>
    <col min="7" max="8" width="9.83203125" customWidth="1"/>
    <col min="9" max="9" width="11" style="9" customWidth="1"/>
    <col min="10" max="10" width="10.83203125" style="2"/>
    <col min="11" max="16" width="11.5" style="2" customWidth="1"/>
    <col min="17" max="19" width="11.5" customWidth="1"/>
  </cols>
  <sheetData>
    <row r="1" spans="1:16" x14ac:dyDescent="0.35">
      <c r="A1" s="7" t="s">
        <v>37</v>
      </c>
      <c r="B1" s="2"/>
      <c r="E1"/>
    </row>
    <row r="2" spans="1:16" x14ac:dyDescent="0.35">
      <c r="A2" s="20" t="s">
        <v>61</v>
      </c>
      <c r="B2" s="2"/>
      <c r="E2"/>
    </row>
    <row r="3" spans="1:16" x14ac:dyDescent="0.35">
      <c r="A3" t="s">
        <v>12</v>
      </c>
      <c r="B3" s="2"/>
      <c r="E3"/>
    </row>
    <row r="4" spans="1:16" x14ac:dyDescent="0.35">
      <c r="A4" s="16" t="s">
        <v>76</v>
      </c>
      <c r="B4" s="9"/>
      <c r="C4" s="9"/>
      <c r="D4" s="9"/>
      <c r="E4" s="14"/>
      <c r="F4" s="1"/>
      <c r="K4" s="4"/>
      <c r="L4" s="4"/>
      <c r="M4" s="4"/>
      <c r="N4" s="4"/>
    </row>
    <row r="5" spans="1:16" s="5" customFormat="1" ht="62" x14ac:dyDescent="0.35">
      <c r="A5" s="5" t="s">
        <v>0</v>
      </c>
      <c r="B5" s="5" t="s">
        <v>1</v>
      </c>
      <c r="C5" s="6" t="s">
        <v>41</v>
      </c>
      <c r="D5" s="6" t="s">
        <v>42</v>
      </c>
      <c r="E5" s="6" t="s">
        <v>34</v>
      </c>
      <c r="F5" s="5" t="s">
        <v>2</v>
      </c>
      <c r="G5" s="5" t="s">
        <v>3</v>
      </c>
      <c r="H5" s="10" t="s">
        <v>4</v>
      </c>
      <c r="I5" s="10" t="s">
        <v>44</v>
      </c>
      <c r="J5" s="5" t="s">
        <v>38</v>
      </c>
      <c r="K5" s="5" t="s">
        <v>39</v>
      </c>
      <c r="L5" s="6" t="s">
        <v>10</v>
      </c>
      <c r="M5" s="6" t="s">
        <v>11</v>
      </c>
      <c r="N5" s="6" t="s">
        <v>13</v>
      </c>
      <c r="O5" s="6"/>
      <c r="P5" s="6"/>
    </row>
    <row r="6" spans="1:16" x14ac:dyDescent="0.35">
      <c r="A6" t="s">
        <v>21</v>
      </c>
      <c r="B6" s="11" t="s">
        <v>14</v>
      </c>
      <c r="C6" s="11">
        <v>-0.4481</v>
      </c>
      <c r="D6" s="12">
        <v>0.27150000000000002</v>
      </c>
      <c r="E6" s="12">
        <v>0.12116</v>
      </c>
      <c r="F6" t="s">
        <v>7</v>
      </c>
      <c r="G6" t="s">
        <v>5</v>
      </c>
      <c r="H6" s="9">
        <f>C6</f>
        <v>-0.4481</v>
      </c>
      <c r="I6" s="2">
        <f>1/D6</f>
        <v>3.6832412523020257</v>
      </c>
      <c r="J6" s="2">
        <f>C6*I6</f>
        <v>-1.6504604051565377</v>
      </c>
      <c r="K6" s="2">
        <f t="shared" ref="K6:K10" si="0">ABS(J6)</f>
        <v>1.6504604051565377</v>
      </c>
      <c r="L6" s="2">
        <f>ABS(D6/C6)</f>
        <v>0.60589154206650309</v>
      </c>
      <c r="M6" s="2">
        <f t="shared" ref="M6:M10" si="1">L6^2</f>
        <v>0.36710456074772507</v>
      </c>
    </row>
    <row r="7" spans="1:16" x14ac:dyDescent="0.35">
      <c r="A7" t="s">
        <v>21</v>
      </c>
      <c r="B7" s="11" t="s">
        <v>17</v>
      </c>
      <c r="C7" s="11">
        <v>-0.24440000000000001</v>
      </c>
      <c r="D7" s="12">
        <v>0.43819999999999998</v>
      </c>
      <c r="E7" s="12">
        <v>0.58581000000000005</v>
      </c>
      <c r="F7" t="s">
        <v>7</v>
      </c>
      <c r="G7" t="s">
        <v>5</v>
      </c>
      <c r="H7" s="9">
        <f>C7</f>
        <v>-0.24440000000000001</v>
      </c>
      <c r="I7" s="2">
        <f>1/D7</f>
        <v>2.2820629849383844</v>
      </c>
      <c r="J7" s="2">
        <f>C7*I7</f>
        <v>-0.55773619351894121</v>
      </c>
      <c r="K7" s="2">
        <f t="shared" si="0"/>
        <v>0.55773619351894121</v>
      </c>
      <c r="L7" s="2">
        <f>ABS(D7/C7)</f>
        <v>1.792962356792144</v>
      </c>
      <c r="M7" s="2">
        <f t="shared" si="1"/>
        <v>3.2147140128736393</v>
      </c>
    </row>
    <row r="8" spans="1:16" x14ac:dyDescent="0.35">
      <c r="A8" t="s">
        <v>21</v>
      </c>
      <c r="B8" s="15" t="s">
        <v>18</v>
      </c>
      <c r="C8" s="11">
        <v>0.41930000000000001</v>
      </c>
      <c r="D8" s="12">
        <v>0.23760000000000001</v>
      </c>
      <c r="E8" s="12">
        <v>9.9400000000000002E-2</v>
      </c>
      <c r="F8" t="s">
        <v>7</v>
      </c>
      <c r="G8" t="s">
        <v>5</v>
      </c>
      <c r="H8" s="9">
        <f>C8</f>
        <v>0.41930000000000001</v>
      </c>
      <c r="I8" s="2">
        <f>1/D8</f>
        <v>4.2087542087542085</v>
      </c>
      <c r="J8" s="2">
        <f>C8*I8</f>
        <v>1.7647306397306397</v>
      </c>
      <c r="K8" s="2">
        <f t="shared" si="0"/>
        <v>1.7647306397306397</v>
      </c>
      <c r="L8" s="2">
        <f>ABS(D8/C8)</f>
        <v>0.56665871690913427</v>
      </c>
      <c r="M8" s="2">
        <f t="shared" si="1"/>
        <v>0.32110210144910639</v>
      </c>
    </row>
    <row r="9" spans="1:16" s="14" customFormat="1" x14ac:dyDescent="0.35">
      <c r="A9" s="14" t="s">
        <v>21</v>
      </c>
      <c r="B9" s="16" t="s">
        <v>19</v>
      </c>
      <c r="C9" s="16">
        <v>0.78049999999999997</v>
      </c>
      <c r="D9" s="13">
        <v>0.25569999999999998</v>
      </c>
      <c r="E9" s="13">
        <v>8.6099999999999996E-3</v>
      </c>
      <c r="F9" s="14" t="s">
        <v>35</v>
      </c>
      <c r="G9" s="14" t="s">
        <v>5</v>
      </c>
      <c r="H9" s="9">
        <f>C9</f>
        <v>0.78049999999999997</v>
      </c>
      <c r="I9" s="9">
        <f>1/D9</f>
        <v>3.910833007430583</v>
      </c>
      <c r="J9" s="9">
        <f>C9*I9</f>
        <v>3.05240516229957</v>
      </c>
      <c r="K9" s="9">
        <f t="shared" si="0"/>
        <v>3.05240516229957</v>
      </c>
      <c r="L9" s="9">
        <f>ABS(D9/C9)</f>
        <v>0.32761050608584241</v>
      </c>
      <c r="M9" s="9">
        <f t="shared" si="1"/>
        <v>0.10732864369782179</v>
      </c>
      <c r="N9" s="9"/>
      <c r="O9" s="9"/>
      <c r="P9" s="9"/>
    </row>
    <row r="10" spans="1:16" x14ac:dyDescent="0.35">
      <c r="A10" t="s">
        <v>21</v>
      </c>
      <c r="B10" s="11" t="s">
        <v>20</v>
      </c>
      <c r="C10" s="11">
        <v>-0.35239999999999999</v>
      </c>
      <c r="D10" s="12">
        <v>0.47760000000000002</v>
      </c>
      <c r="E10" s="12">
        <v>0.47281000000000001</v>
      </c>
      <c r="F10" t="s">
        <v>35</v>
      </c>
      <c r="G10" t="s">
        <v>5</v>
      </c>
      <c r="H10" s="9">
        <f>C10</f>
        <v>-0.35239999999999999</v>
      </c>
      <c r="I10" s="2">
        <f>1/D10</f>
        <v>2.0938023450586263</v>
      </c>
      <c r="J10" s="2">
        <f>C10*I10</f>
        <v>-0.73785594639865992</v>
      </c>
      <c r="K10" s="2">
        <f t="shared" si="0"/>
        <v>0.73785594639865992</v>
      </c>
      <c r="L10" s="2">
        <f>ABS(D10/C10)</f>
        <v>1.35527809307605</v>
      </c>
      <c r="M10" s="2">
        <f t="shared" si="1"/>
        <v>1.8367787095718544</v>
      </c>
    </row>
    <row r="11" spans="1:16" x14ac:dyDescent="0.35">
      <c r="H11" s="9"/>
      <c r="I11" s="2"/>
    </row>
    <row r="12" spans="1:16" x14ac:dyDescent="0.35">
      <c r="A12" t="s">
        <v>21</v>
      </c>
      <c r="B12" s="11" t="s">
        <v>15</v>
      </c>
      <c r="C12" s="8"/>
      <c r="D12" s="8"/>
      <c r="E12" s="8"/>
      <c r="F12" s="7" t="s">
        <v>40</v>
      </c>
      <c r="G12" s="7" t="s">
        <v>5</v>
      </c>
      <c r="J12" s="9">
        <f>SUM(J6:J8)/SUM(I6:I8)*COUNT(J6:J8)</f>
        <v>-0.13076373444250033</v>
      </c>
      <c r="K12" s="9">
        <f>SUM(K6:K8)/SUM(I6:I8)*COUNT(K6:K8)</f>
        <v>1.1714874431363831</v>
      </c>
    </row>
    <row r="13" spans="1:16" x14ac:dyDescent="0.35">
      <c r="A13" t="s">
        <v>21</v>
      </c>
      <c r="B13" s="11" t="s">
        <v>16</v>
      </c>
      <c r="C13" s="8"/>
      <c r="D13" s="8"/>
      <c r="E13" s="8"/>
      <c r="F13" s="7" t="s">
        <v>40</v>
      </c>
      <c r="G13" s="7" t="s">
        <v>5</v>
      </c>
      <c r="J13" s="9">
        <f>SUM(J9:J10)/SUM(I9:I10)*COUNT(J9:J10)</f>
        <v>0.77092082367380332</v>
      </c>
      <c r="K13" s="9">
        <f>SUM(K9:K10)/SUM(I9:I10)*COUNT(K9:K10)</f>
        <v>1.2624450565934815</v>
      </c>
    </row>
    <row r="14" spans="1:16" x14ac:dyDescent="0.35">
      <c r="J14" s="9"/>
      <c r="K14" s="9"/>
    </row>
    <row r="15" spans="1:16" x14ac:dyDescent="0.35">
      <c r="A15" t="s">
        <v>22</v>
      </c>
      <c r="B15" s="11" t="s">
        <v>14</v>
      </c>
      <c r="C15" s="11">
        <v>3.635E-2</v>
      </c>
      <c r="D15" s="12">
        <v>0.20266000000000001</v>
      </c>
      <c r="E15" s="12">
        <v>0.86021999999999998</v>
      </c>
      <c r="F15" t="s">
        <v>7</v>
      </c>
      <c r="G15" t="s">
        <v>5</v>
      </c>
      <c r="H15" s="9">
        <f>C15</f>
        <v>3.635E-2</v>
      </c>
      <c r="I15" s="2">
        <f>1/D15</f>
        <v>4.9343728412118821</v>
      </c>
      <c r="J15" s="2">
        <f>C15*I15</f>
        <v>0.17936445277805191</v>
      </c>
      <c r="K15" s="2">
        <f t="shared" ref="K15:K19" si="2">ABS(J15)</f>
        <v>0.17936445277805191</v>
      </c>
      <c r="L15" s="2">
        <f>ABS(D15/C15)</f>
        <v>5.575240715268226</v>
      </c>
      <c r="M15" s="2">
        <f t="shared" ref="M15:M19" si="3">L15^2</f>
        <v>31.083309033184559</v>
      </c>
    </row>
    <row r="16" spans="1:16" x14ac:dyDescent="0.35">
      <c r="A16" t="s">
        <v>22</v>
      </c>
      <c r="B16" s="11" t="s">
        <v>17</v>
      </c>
      <c r="C16" s="11">
        <v>0.50319999999999998</v>
      </c>
      <c r="D16" s="12">
        <v>0.32704</v>
      </c>
      <c r="E16" s="12">
        <v>0.14618</v>
      </c>
      <c r="F16" t="s">
        <v>7</v>
      </c>
      <c r="G16" t="s">
        <v>5</v>
      </c>
      <c r="H16" s="9">
        <f>C16</f>
        <v>0.50319999999999998</v>
      </c>
      <c r="I16" s="2">
        <f>1/D16</f>
        <v>3.0577299412915853</v>
      </c>
      <c r="J16" s="2">
        <f>C16*I16</f>
        <v>1.5386497064579256</v>
      </c>
      <c r="K16" s="2">
        <f t="shared" si="2"/>
        <v>1.5386497064579256</v>
      </c>
      <c r="L16" s="2">
        <f>ABS(D16/C16)</f>
        <v>0.64992050874403817</v>
      </c>
      <c r="M16" s="2">
        <f t="shared" si="3"/>
        <v>0.42239666768610939</v>
      </c>
    </row>
    <row r="17" spans="1:16" x14ac:dyDescent="0.35">
      <c r="A17" t="s">
        <v>22</v>
      </c>
      <c r="B17" s="15" t="s">
        <v>18</v>
      </c>
      <c r="C17" s="11">
        <v>0.16192000000000001</v>
      </c>
      <c r="D17" s="12">
        <v>0.17732999999999999</v>
      </c>
      <c r="E17" s="12">
        <v>0.37663999999999997</v>
      </c>
      <c r="F17" t="s">
        <v>7</v>
      </c>
      <c r="G17" t="s">
        <v>5</v>
      </c>
      <c r="H17" s="9">
        <f>C17</f>
        <v>0.16192000000000001</v>
      </c>
      <c r="I17" s="2">
        <f>1/D17</f>
        <v>5.6392037444312866</v>
      </c>
      <c r="J17" s="2">
        <f>C17*I17</f>
        <v>0.91309987029831396</v>
      </c>
      <c r="K17" s="2">
        <f t="shared" si="2"/>
        <v>0.91309987029831396</v>
      </c>
      <c r="L17" s="2">
        <f>ABS(D17/C17)</f>
        <v>1.0951704545454544</v>
      </c>
      <c r="M17" s="2">
        <f t="shared" si="3"/>
        <v>1.1993983245092972</v>
      </c>
    </row>
    <row r="18" spans="1:16" s="14" customFormat="1" x14ac:dyDescent="0.35">
      <c r="A18" s="14" t="s">
        <v>22</v>
      </c>
      <c r="B18" s="16" t="s">
        <v>19</v>
      </c>
      <c r="C18" s="16">
        <v>0.45235999999999998</v>
      </c>
      <c r="D18" s="13">
        <v>0.35642000000000001</v>
      </c>
      <c r="E18" s="13">
        <v>0.22506999999999999</v>
      </c>
      <c r="F18" s="14" t="s">
        <v>35</v>
      </c>
      <c r="G18" s="14" t="s">
        <v>5</v>
      </c>
      <c r="H18" s="9">
        <f>C18</f>
        <v>0.45235999999999998</v>
      </c>
      <c r="I18" s="9">
        <f>1/D18</f>
        <v>2.8056786936760001</v>
      </c>
      <c r="J18" s="9">
        <f>C18*I18</f>
        <v>1.2691768138712753</v>
      </c>
      <c r="K18" s="9">
        <f t="shared" si="2"/>
        <v>1.2691768138712753</v>
      </c>
      <c r="L18" s="9">
        <f>ABS(D18/C18)</f>
        <v>0.78791228225307286</v>
      </c>
      <c r="M18" s="9">
        <f t="shared" si="3"/>
        <v>0.62080576452524594</v>
      </c>
      <c r="N18" s="9"/>
      <c r="O18" s="9"/>
      <c r="P18" s="9"/>
    </row>
    <row r="19" spans="1:16" x14ac:dyDescent="0.35">
      <c r="A19" t="s">
        <v>22</v>
      </c>
      <c r="B19" s="11" t="s">
        <v>20</v>
      </c>
      <c r="C19" s="11">
        <v>-0.63351999999999997</v>
      </c>
      <c r="D19" s="12">
        <v>0.19084999999999999</v>
      </c>
      <c r="E19" s="12">
        <v>5.0600000000000003E-3</v>
      </c>
      <c r="F19" t="s">
        <v>35</v>
      </c>
      <c r="G19" t="s">
        <v>5</v>
      </c>
      <c r="H19" s="9">
        <f>C19</f>
        <v>-0.63351999999999997</v>
      </c>
      <c r="I19" s="2">
        <f>1/D19</f>
        <v>5.2397170552790149</v>
      </c>
      <c r="J19" s="2">
        <f>C19*I19</f>
        <v>-3.3194655488603613</v>
      </c>
      <c r="K19" s="2">
        <f t="shared" si="2"/>
        <v>3.3194655488603613</v>
      </c>
      <c r="L19" s="2">
        <f>ABS(D19/C19)</f>
        <v>0.3012533148124763</v>
      </c>
      <c r="M19" s="2">
        <f t="shared" si="3"/>
        <v>9.0753559685504956E-2</v>
      </c>
    </row>
    <row r="20" spans="1:16" x14ac:dyDescent="0.35">
      <c r="C20"/>
      <c r="D20"/>
      <c r="E20"/>
      <c r="H20" s="9"/>
      <c r="I20" s="2"/>
    </row>
    <row r="21" spans="1:16" x14ac:dyDescent="0.35">
      <c r="A21" t="s">
        <v>22</v>
      </c>
      <c r="B21" s="11" t="s">
        <v>15</v>
      </c>
      <c r="F21" s="7" t="s">
        <v>40</v>
      </c>
      <c r="G21" s="7" t="s">
        <v>5</v>
      </c>
      <c r="J21" s="9">
        <f>SUM(J15:J17)/SUM(I15:I17)*COUNT(J15:J17)</f>
        <v>0.57905983355344848</v>
      </c>
      <c r="K21" s="9">
        <f>SUM(K15:K17)/SUM(I15:I17)*COUNT(K15:K17)</f>
        <v>0.57905983355344848</v>
      </c>
      <c r="M21"/>
      <c r="O21"/>
      <c r="P21"/>
    </row>
    <row r="22" spans="1:16" x14ac:dyDescent="0.35">
      <c r="A22" t="s">
        <v>22</v>
      </c>
      <c r="B22" s="11" t="s">
        <v>16</v>
      </c>
      <c r="F22" s="7" t="s">
        <v>40</v>
      </c>
      <c r="G22" s="7" t="s">
        <v>5</v>
      </c>
      <c r="J22" s="9">
        <f>SUM(J18:J19)/SUM(I18:I19)*COUNT(J18:J19)</f>
        <v>-0.50968002046521821</v>
      </c>
      <c r="K22" s="9">
        <f>SUM(K18:K19)/SUM(I18:I19)*COUNT(K18:K19)</f>
        <v>1.1406877935936559</v>
      </c>
      <c r="M22"/>
      <c r="O22"/>
      <c r="P22"/>
    </row>
    <row r="24" spans="1:16" x14ac:dyDescent="0.35">
      <c r="A24" t="s">
        <v>23</v>
      </c>
      <c r="B24" s="11" t="s">
        <v>14</v>
      </c>
      <c r="C24" s="11">
        <v>-0.5141</v>
      </c>
      <c r="D24" s="12">
        <v>0.27828999999999998</v>
      </c>
      <c r="E24" s="12">
        <v>8.9499999999999996E-2</v>
      </c>
      <c r="F24" t="s">
        <v>7</v>
      </c>
      <c r="G24" t="s">
        <v>5</v>
      </c>
      <c r="H24" s="9">
        <f t="shared" ref="H24:H30" si="4">C24</f>
        <v>-0.5141</v>
      </c>
      <c r="I24" s="2">
        <f t="shared" ref="I24:I30" si="5">1/D24</f>
        <v>3.5933738186783573</v>
      </c>
      <c r="J24" s="2">
        <f t="shared" ref="J24:J30" si="6">C24*I24</f>
        <v>-1.8473534801825435</v>
      </c>
      <c r="K24" s="2">
        <f t="shared" ref="K24:K28" si="7">ABS(J24)</f>
        <v>1.8473534801825435</v>
      </c>
      <c r="L24" s="2">
        <f t="shared" ref="L24:L30" si="8">ABS(D24/C24)</f>
        <v>0.54131491927640529</v>
      </c>
      <c r="M24" s="2">
        <f t="shared" ref="M24:M28" si="9">L24^2</f>
        <v>0.29302184183122115</v>
      </c>
      <c r="O24"/>
      <c r="P24"/>
    </row>
    <row r="25" spans="1:16" x14ac:dyDescent="0.35">
      <c r="A25" t="s">
        <v>23</v>
      </c>
      <c r="B25" s="11" t="s">
        <v>17</v>
      </c>
      <c r="C25" s="11">
        <v>0.89881</v>
      </c>
      <c r="D25" s="12">
        <v>0.42953000000000002</v>
      </c>
      <c r="E25" s="12">
        <v>5.8299999999999998E-2</v>
      </c>
      <c r="F25" t="s">
        <v>7</v>
      </c>
      <c r="G25" t="s">
        <v>5</v>
      </c>
      <c r="H25" s="9">
        <f t="shared" si="4"/>
        <v>0.89881</v>
      </c>
      <c r="I25" s="2">
        <f t="shared" si="5"/>
        <v>2.3281260913091053</v>
      </c>
      <c r="J25" s="2">
        <f t="shared" si="6"/>
        <v>2.092543012129537</v>
      </c>
      <c r="K25" s="2">
        <f t="shared" si="7"/>
        <v>2.092543012129537</v>
      </c>
      <c r="L25" s="2">
        <f t="shared" si="8"/>
        <v>0.47788742893381253</v>
      </c>
      <c r="M25" s="2">
        <f t="shared" si="9"/>
        <v>0.22837639473296972</v>
      </c>
      <c r="O25"/>
      <c r="P25"/>
    </row>
    <row r="26" spans="1:16" x14ac:dyDescent="0.35">
      <c r="A26" t="s">
        <v>23</v>
      </c>
      <c r="B26" s="15" t="s">
        <v>18</v>
      </c>
      <c r="C26" s="11">
        <v>4.0030000000000003E-2</v>
      </c>
      <c r="D26" s="12">
        <v>0.28639999999999999</v>
      </c>
      <c r="E26" s="12">
        <v>0.89119999999999999</v>
      </c>
      <c r="F26" t="s">
        <v>7</v>
      </c>
      <c r="G26" t="s">
        <v>5</v>
      </c>
      <c r="H26" s="9">
        <f t="shared" si="4"/>
        <v>4.0030000000000003E-2</v>
      </c>
      <c r="I26" s="2">
        <f t="shared" si="5"/>
        <v>3.4916201117318435</v>
      </c>
      <c r="J26" s="2">
        <f t="shared" si="6"/>
        <v>0.1397695530726257</v>
      </c>
      <c r="K26" s="2">
        <f t="shared" si="7"/>
        <v>0.1397695530726257</v>
      </c>
      <c r="L26" s="2">
        <f t="shared" si="8"/>
        <v>7.1546340244816378</v>
      </c>
      <c r="M26" s="2">
        <f t="shared" si="9"/>
        <v>51.188788024270316</v>
      </c>
      <c r="O26"/>
      <c r="P26"/>
    </row>
    <row r="27" spans="1:16" s="14" customFormat="1" x14ac:dyDescent="0.35">
      <c r="A27" s="14" t="s">
        <v>23</v>
      </c>
      <c r="B27" s="16" t="s">
        <v>19</v>
      </c>
      <c r="C27" s="16">
        <v>0.74177999999999999</v>
      </c>
      <c r="D27" s="13">
        <v>0.45151000000000002</v>
      </c>
      <c r="E27" s="13">
        <v>0.1263</v>
      </c>
      <c r="F27" s="14" t="s">
        <v>35</v>
      </c>
      <c r="G27" s="14" t="s">
        <v>5</v>
      </c>
      <c r="H27" s="9">
        <f t="shared" si="4"/>
        <v>0.74177999999999999</v>
      </c>
      <c r="I27" s="9">
        <f t="shared" si="5"/>
        <v>2.2147903700914706</v>
      </c>
      <c r="J27" s="9">
        <f t="shared" si="6"/>
        <v>1.642887200726451</v>
      </c>
      <c r="K27" s="9">
        <f t="shared" si="7"/>
        <v>1.642887200726451</v>
      </c>
      <c r="L27" s="9">
        <f t="shared" si="8"/>
        <v>0.6086845156245787</v>
      </c>
      <c r="M27" s="9">
        <f t="shared" si="9"/>
        <v>0.370496839561128</v>
      </c>
      <c r="N27" s="9"/>
    </row>
    <row r="28" spans="1:16" x14ac:dyDescent="0.35">
      <c r="A28" t="s">
        <v>23</v>
      </c>
      <c r="B28" s="11" t="s">
        <v>20</v>
      </c>
      <c r="C28" s="11">
        <v>0.77107999999999999</v>
      </c>
      <c r="D28" s="12">
        <v>0.31289</v>
      </c>
      <c r="E28" s="12">
        <v>2.98E-2</v>
      </c>
      <c r="F28" t="s">
        <v>35</v>
      </c>
      <c r="G28" t="s">
        <v>5</v>
      </c>
      <c r="H28" s="9">
        <f t="shared" si="4"/>
        <v>0.77107999999999999</v>
      </c>
      <c r="I28" s="2">
        <f t="shared" si="5"/>
        <v>3.196011377800505</v>
      </c>
      <c r="J28" s="2">
        <f t="shared" si="6"/>
        <v>2.4643804531944133</v>
      </c>
      <c r="K28" s="2">
        <f t="shared" si="7"/>
        <v>2.4643804531944133</v>
      </c>
      <c r="L28" s="2">
        <f t="shared" si="8"/>
        <v>0.40578150127094464</v>
      </c>
      <c r="M28" s="2">
        <f t="shared" si="9"/>
        <v>0.16465862677370166</v>
      </c>
      <c r="O28"/>
      <c r="P28"/>
    </row>
    <row r="29" spans="1:16" x14ac:dyDescent="0.35">
      <c r="A29" t="s">
        <v>23</v>
      </c>
      <c r="B29" t="s">
        <v>21</v>
      </c>
      <c r="C29" s="11">
        <v>-0.51304000000000005</v>
      </c>
      <c r="D29" s="12">
        <v>0.32606000000000002</v>
      </c>
      <c r="E29" s="12">
        <v>0.1416</v>
      </c>
      <c r="F29" t="s">
        <v>6</v>
      </c>
      <c r="G29" t="s">
        <v>5</v>
      </c>
      <c r="H29" s="9">
        <f t="shared" si="4"/>
        <v>-0.51304000000000005</v>
      </c>
      <c r="I29" s="2">
        <f t="shared" si="5"/>
        <v>3.0669201987364287</v>
      </c>
      <c r="J29" s="2">
        <f t="shared" si="6"/>
        <v>-1.5734527387597375</v>
      </c>
      <c r="K29" s="2">
        <f>ABS(J29)</f>
        <v>1.5734527387597375</v>
      </c>
      <c r="L29" s="2">
        <f t="shared" si="8"/>
        <v>0.63554498674567284</v>
      </c>
      <c r="M29" s="2">
        <f>L29^2</f>
        <v>0.40391743017755743</v>
      </c>
      <c r="O29"/>
      <c r="P29"/>
    </row>
    <row r="30" spans="1:16" x14ac:dyDescent="0.35">
      <c r="A30" t="s">
        <v>23</v>
      </c>
      <c r="B30" t="s">
        <v>22</v>
      </c>
      <c r="C30" s="11">
        <v>-0.34867999999999999</v>
      </c>
      <c r="D30" s="12">
        <v>0.43687999999999999</v>
      </c>
      <c r="E30" s="12">
        <v>0.44030000000000002</v>
      </c>
      <c r="F30" t="s">
        <v>6</v>
      </c>
      <c r="G30" t="s">
        <v>5</v>
      </c>
      <c r="H30" s="9">
        <f t="shared" si="4"/>
        <v>-0.34867999999999999</v>
      </c>
      <c r="I30" s="2">
        <f t="shared" si="5"/>
        <v>2.2889580662882256</v>
      </c>
      <c r="J30" s="2">
        <f t="shared" si="6"/>
        <v>-0.79811389855337844</v>
      </c>
      <c r="K30" s="2">
        <f>ABS(J30)</f>
        <v>0.79811389855337844</v>
      </c>
      <c r="L30" s="2">
        <f t="shared" si="8"/>
        <v>1.2529539979350695</v>
      </c>
      <c r="M30" s="2">
        <f>L30^2</f>
        <v>1.5698937209414741</v>
      </c>
      <c r="O30"/>
      <c r="P30"/>
    </row>
    <row r="31" spans="1:16" x14ac:dyDescent="0.35">
      <c r="H31" s="9"/>
      <c r="I31" s="2"/>
      <c r="M31"/>
      <c r="O31"/>
      <c r="P31"/>
    </row>
    <row r="32" spans="1:16" x14ac:dyDescent="0.35">
      <c r="A32" t="s">
        <v>23</v>
      </c>
      <c r="B32" t="s">
        <v>24</v>
      </c>
      <c r="F32" t="s">
        <v>7</v>
      </c>
      <c r="G32" t="s">
        <v>8</v>
      </c>
      <c r="H32" s="9">
        <f>H6*H29</f>
        <v>0.22989322400000003</v>
      </c>
      <c r="I32" s="9">
        <f t="shared" ref="I32:I41" si="10">1/N32</f>
        <v>4.953822560195186</v>
      </c>
      <c r="J32" s="2">
        <f t="shared" ref="J32:J41" si="11">H32*I32</f>
        <v>1.1388502394872055</v>
      </c>
      <c r="K32" s="2">
        <f t="shared" ref="K32:K41" si="12">ABS(J32)</f>
        <v>1.1388502394872055</v>
      </c>
      <c r="M32"/>
      <c r="N32" s="9">
        <f>ABS(H32*SQRT(M6+M29))</f>
        <v>0.20186431545513389</v>
      </c>
      <c r="O32"/>
      <c r="P32"/>
    </row>
    <row r="33" spans="1:16" x14ac:dyDescent="0.35">
      <c r="A33" t="s">
        <v>23</v>
      </c>
      <c r="B33" t="s">
        <v>25</v>
      </c>
      <c r="F33" t="s">
        <v>7</v>
      </c>
      <c r="G33" t="s">
        <v>8</v>
      </c>
      <c r="H33" s="9">
        <f>H6*H30</f>
        <v>0.156243508</v>
      </c>
      <c r="I33" s="9">
        <f t="shared" si="10"/>
        <v>4.5986822329938644</v>
      </c>
      <c r="J33" s="2">
        <f t="shared" si="11"/>
        <v>0.71851424426023469</v>
      </c>
      <c r="K33" s="2">
        <f t="shared" si="12"/>
        <v>0.71851424426023469</v>
      </c>
      <c r="M33"/>
      <c r="N33" s="9">
        <f>ABS(H33*SQRT(M6+M30))</f>
        <v>0.21745359851684584</v>
      </c>
      <c r="O33"/>
      <c r="P33"/>
    </row>
    <row r="34" spans="1:16" x14ac:dyDescent="0.35">
      <c r="A34" t="s">
        <v>23</v>
      </c>
      <c r="B34" t="s">
        <v>26</v>
      </c>
      <c r="F34" t="s">
        <v>7</v>
      </c>
      <c r="G34" t="s">
        <v>8</v>
      </c>
      <c r="H34" s="9">
        <f>H7*H29</f>
        <v>0.12538697600000001</v>
      </c>
      <c r="I34" s="9">
        <f t="shared" si="10"/>
        <v>4.1925224346948733</v>
      </c>
      <c r="J34" s="2">
        <f t="shared" si="11"/>
        <v>0.52568770989854774</v>
      </c>
      <c r="K34" s="2">
        <f t="shared" si="12"/>
        <v>0.52568770989854774</v>
      </c>
      <c r="M34"/>
      <c r="N34" s="9">
        <f>ABS(H34*SQRT(M7+M29))</f>
        <v>0.23851989239809013</v>
      </c>
      <c r="O34"/>
      <c r="P34"/>
    </row>
    <row r="35" spans="1:16" x14ac:dyDescent="0.35">
      <c r="A35" t="s">
        <v>23</v>
      </c>
      <c r="B35" t="s">
        <v>27</v>
      </c>
      <c r="F35" t="s">
        <v>7</v>
      </c>
      <c r="G35" t="s">
        <v>8</v>
      </c>
      <c r="H35" s="9">
        <f>H16*H30</f>
        <v>-0.17545577599999998</v>
      </c>
      <c r="I35" s="9">
        <f t="shared" si="10"/>
        <v>4.0379041937852787</v>
      </c>
      <c r="J35" s="2">
        <f t="shared" si="11"/>
        <v>-0.70847361373425033</v>
      </c>
      <c r="K35" s="2">
        <f t="shared" si="12"/>
        <v>0.70847361373425033</v>
      </c>
      <c r="M35"/>
      <c r="N35" s="9">
        <f>ABS(H35*SQRT(M16+M30))</f>
        <v>0.24765322603223125</v>
      </c>
      <c r="O35"/>
      <c r="P35"/>
    </row>
    <row r="36" spans="1:16" x14ac:dyDescent="0.35">
      <c r="A36" t="s">
        <v>23</v>
      </c>
      <c r="B36" t="s">
        <v>28</v>
      </c>
      <c r="F36" t="s">
        <v>7</v>
      </c>
      <c r="G36" t="s">
        <v>8</v>
      </c>
      <c r="H36" s="9">
        <f>H8*H29</f>
        <v>-0.21511767200000004</v>
      </c>
      <c r="I36" s="9">
        <f t="shared" si="10"/>
        <v>5.459452069255077</v>
      </c>
      <c r="J36" s="2">
        <f t="shared" si="11"/>
        <v>-1.1744246195337351</v>
      </c>
      <c r="K36" s="2">
        <f t="shared" si="12"/>
        <v>1.1744246195337351</v>
      </c>
      <c r="M36"/>
      <c r="N36" s="9">
        <f>ABS(H36*SQRT(M8+M29))</f>
        <v>0.1831685647780486</v>
      </c>
      <c r="O36"/>
      <c r="P36"/>
    </row>
    <row r="37" spans="1:16" x14ac:dyDescent="0.35">
      <c r="A37" t="s">
        <v>23</v>
      </c>
      <c r="B37" t="s">
        <v>29</v>
      </c>
      <c r="F37" t="s">
        <v>7</v>
      </c>
      <c r="G37" t="s">
        <v>8</v>
      </c>
      <c r="H37" s="9">
        <f>H17*H30</f>
        <v>-5.6458265600000002E-2</v>
      </c>
      <c r="I37" s="9">
        <f t="shared" si="10"/>
        <v>10.643588813932089</v>
      </c>
      <c r="J37" s="2">
        <f t="shared" si="11"/>
        <v>-0.60091856419416689</v>
      </c>
      <c r="K37" s="2">
        <f t="shared" si="12"/>
        <v>0.60091856419416689</v>
      </c>
      <c r="M37"/>
      <c r="N37" s="9">
        <f>ABS(H37*SQRT(M17+M30))</f>
        <v>9.3953272479958508E-2</v>
      </c>
      <c r="O37"/>
      <c r="P37"/>
    </row>
    <row r="38" spans="1:16" s="14" customFormat="1" x14ac:dyDescent="0.35">
      <c r="A38" s="14" t="s">
        <v>23</v>
      </c>
      <c r="B38" s="14" t="s">
        <v>30</v>
      </c>
      <c r="C38" s="9"/>
      <c r="D38" s="9"/>
      <c r="E38" s="9"/>
      <c r="F38" s="14" t="s">
        <v>35</v>
      </c>
      <c r="G38" s="14" t="s">
        <v>8</v>
      </c>
      <c r="H38" s="9">
        <f>H9*H29</f>
        <v>-0.40042772000000004</v>
      </c>
      <c r="I38" s="9">
        <f t="shared" si="10"/>
        <v>3.4926966911842601</v>
      </c>
      <c r="J38" s="9">
        <f t="shared" si="11"/>
        <v>-1.3985725727024576</v>
      </c>
      <c r="K38" s="9">
        <f t="shared" si="12"/>
        <v>1.3985725727024576</v>
      </c>
      <c r="L38" s="9"/>
      <c r="N38" s="9">
        <f>ABS(H38*SQRT(M9+M29))</f>
        <v>0.28631172083280226</v>
      </c>
    </row>
    <row r="39" spans="1:16" s="14" customFormat="1" x14ac:dyDescent="0.35">
      <c r="A39" s="14" t="s">
        <v>23</v>
      </c>
      <c r="B39" s="14" t="s">
        <v>31</v>
      </c>
      <c r="C39" s="9"/>
      <c r="D39" s="9"/>
      <c r="E39" s="9"/>
      <c r="F39" s="14" t="s">
        <v>35</v>
      </c>
      <c r="G39" s="14" t="s">
        <v>8</v>
      </c>
      <c r="H39" s="9">
        <f>H18*H30</f>
        <v>-0.1577288848</v>
      </c>
      <c r="I39" s="9">
        <f t="shared" si="10"/>
        <v>4.283486121919319</v>
      </c>
      <c r="J39" s="9">
        <f t="shared" si="11"/>
        <v>-0.67562948906661102</v>
      </c>
      <c r="K39" s="9">
        <f t="shared" si="12"/>
        <v>0.67562948906661102</v>
      </c>
      <c r="L39" s="9"/>
      <c r="N39" s="9">
        <f>ABS(H39*SQRT(M18+M30))</f>
        <v>0.23345470757634343</v>
      </c>
    </row>
    <row r="40" spans="1:16" x14ac:dyDescent="0.35">
      <c r="A40" t="s">
        <v>23</v>
      </c>
      <c r="B40" t="s">
        <v>32</v>
      </c>
      <c r="F40" t="s">
        <v>35</v>
      </c>
      <c r="G40" t="s">
        <v>8</v>
      </c>
      <c r="H40" s="9">
        <f>H10*H29</f>
        <v>0.18079529600000002</v>
      </c>
      <c r="I40" s="9">
        <f t="shared" si="10"/>
        <v>3.6950591113521307</v>
      </c>
      <c r="J40" s="2">
        <f t="shared" si="11"/>
        <v>0.66804930577440547</v>
      </c>
      <c r="K40" s="2">
        <f t="shared" si="12"/>
        <v>0.66804930577440547</v>
      </c>
      <c r="M40"/>
      <c r="N40" s="9">
        <f>ABS(H40*SQRT(M10+M29))</f>
        <v>0.27063166511403131</v>
      </c>
      <c r="O40"/>
      <c r="P40"/>
    </row>
    <row r="41" spans="1:16" x14ac:dyDescent="0.35">
      <c r="A41" t="s">
        <v>23</v>
      </c>
      <c r="B41" t="s">
        <v>33</v>
      </c>
      <c r="F41" t="s">
        <v>35</v>
      </c>
      <c r="G41" t="s">
        <v>8</v>
      </c>
      <c r="H41" s="9">
        <f>H19*H30</f>
        <v>0.22089575359999999</v>
      </c>
      <c r="I41" s="9">
        <f t="shared" si="10"/>
        <v>3.5129658938806556</v>
      </c>
      <c r="J41" s="2">
        <f t="shared" si="11"/>
        <v>0.77599924849986501</v>
      </c>
      <c r="K41" s="2">
        <f t="shared" si="12"/>
        <v>0.77599924849986501</v>
      </c>
      <c r="M41"/>
      <c r="N41" s="9">
        <f>ABS(H41*SQRT(M19+M30))</f>
        <v>0.28465975196113663</v>
      </c>
      <c r="O41"/>
      <c r="P41"/>
    </row>
    <row r="42" spans="1:16" x14ac:dyDescent="0.35">
      <c r="H42" s="9"/>
      <c r="I42"/>
      <c r="J42"/>
      <c r="K42"/>
      <c r="M42"/>
      <c r="O42"/>
      <c r="P42"/>
    </row>
    <row r="43" spans="1:16" x14ac:dyDescent="0.35">
      <c r="A43" t="s">
        <v>23</v>
      </c>
      <c r="B43" s="11" t="s">
        <v>15</v>
      </c>
      <c r="F43" s="7" t="s">
        <v>40</v>
      </c>
      <c r="G43" t="s">
        <v>5</v>
      </c>
      <c r="H43" s="9"/>
      <c r="J43" s="9">
        <f>SUM(J24:J26)/SUM(I24:I26)*COUNT(J24:J26)</f>
        <v>0.12268804098897693</v>
      </c>
      <c r="K43" s="9">
        <f>SUM(K24:K26)/SUM(I24:I26)*COUNT(K24:K26)</f>
        <v>1.3002063192559472</v>
      </c>
      <c r="M43"/>
      <c r="O43"/>
      <c r="P43"/>
    </row>
    <row r="44" spans="1:16" x14ac:dyDescent="0.35">
      <c r="A44" t="s">
        <v>23</v>
      </c>
      <c r="B44" s="11" t="s">
        <v>16</v>
      </c>
      <c r="F44" s="7" t="s">
        <v>40</v>
      </c>
      <c r="G44" t="s">
        <v>5</v>
      </c>
      <c r="H44" s="9"/>
      <c r="J44" s="9">
        <f>SUM(J27:J28)/SUM(I27:I28)*COUNT(J27:J28)</f>
        <v>1.5181734039769754</v>
      </c>
      <c r="K44" s="9">
        <f>SUM(K27:K28)/SUM(I27:I28)*COUNT(K27:K28)</f>
        <v>1.5181734039769754</v>
      </c>
      <c r="M44"/>
      <c r="O44"/>
      <c r="P44"/>
    </row>
    <row r="45" spans="1:16" x14ac:dyDescent="0.35">
      <c r="F45" s="7"/>
      <c r="H45" s="9"/>
      <c r="J45" s="9"/>
      <c r="K45" s="9"/>
      <c r="M45"/>
      <c r="O45"/>
      <c r="P45"/>
    </row>
    <row r="46" spans="1:16" x14ac:dyDescent="0.35">
      <c r="A46" t="s">
        <v>23</v>
      </c>
      <c r="B46" s="11" t="s">
        <v>15</v>
      </c>
      <c r="F46" s="7" t="s">
        <v>40</v>
      </c>
      <c r="G46" t="s">
        <v>8</v>
      </c>
      <c r="H46" s="9"/>
      <c r="J46" s="9">
        <f>SUM(J32:J37)/SUM(I32:I37)*COUNT(J32:J37)</f>
        <v>-1.7841826035203862E-2</v>
      </c>
      <c r="K46" s="9">
        <f>SUM(K32:K37)/SUM(I32:I37)*COUNT(K32:K37)</f>
        <v>0.86174933048811675</v>
      </c>
      <c r="M46"/>
      <c r="O46"/>
      <c r="P46"/>
    </row>
    <row r="47" spans="1:16" x14ac:dyDescent="0.35">
      <c r="A47" t="s">
        <v>23</v>
      </c>
      <c r="B47" s="11" t="s">
        <v>16</v>
      </c>
      <c r="F47" s="7" t="s">
        <v>40</v>
      </c>
      <c r="G47" t="s">
        <v>8</v>
      </c>
      <c r="H47" s="9"/>
      <c r="J47" s="9">
        <f>SUM(J38:J41)/SUM(I38:I41)*COUNT(J38:J41)</f>
        <v>-0.16821803731890883</v>
      </c>
      <c r="K47" s="9">
        <f>SUM(K38:K41)/SUM(I38:I41)*COUNT(K38:K41)</f>
        <v>0.93918895378319855</v>
      </c>
      <c r="M47"/>
      <c r="O47"/>
      <c r="P47"/>
    </row>
    <row r="48" spans="1:16" x14ac:dyDescent="0.35">
      <c r="F48" s="7"/>
      <c r="H48" s="9"/>
      <c r="J48" s="9"/>
      <c r="K48" s="9"/>
      <c r="M48"/>
      <c r="O48"/>
      <c r="P48"/>
    </row>
    <row r="49" spans="1:16" x14ac:dyDescent="0.35">
      <c r="A49" t="s">
        <v>23</v>
      </c>
      <c r="B49" s="11" t="s">
        <v>15</v>
      </c>
      <c r="F49" s="7" t="s">
        <v>40</v>
      </c>
      <c r="G49" t="s">
        <v>9</v>
      </c>
      <c r="H49" s="9"/>
      <c r="J49" s="9">
        <f>J43+J46</f>
        <v>0.10484621495377307</v>
      </c>
      <c r="K49" s="9">
        <f>K43+K46</f>
        <v>2.1619556497440637</v>
      </c>
      <c r="M49"/>
      <c r="O49"/>
      <c r="P49"/>
    </row>
    <row r="50" spans="1:16" x14ac:dyDescent="0.35">
      <c r="A50" t="s">
        <v>23</v>
      </c>
      <c r="B50" s="11" t="s">
        <v>16</v>
      </c>
      <c r="F50" s="7" t="s">
        <v>40</v>
      </c>
      <c r="G50" t="s">
        <v>9</v>
      </c>
      <c r="H50" s="9"/>
      <c r="J50" s="9">
        <f>J44+J47</f>
        <v>1.3499553666580666</v>
      </c>
      <c r="K50" s="9">
        <f>K44+K47</f>
        <v>2.4573623577601742</v>
      </c>
      <c r="M50"/>
      <c r="O50"/>
      <c r="P50"/>
    </row>
    <row r="51" spans="1:16" x14ac:dyDescent="0.35">
      <c r="H51" s="9"/>
      <c r="M51"/>
      <c r="O51"/>
      <c r="P51"/>
    </row>
    <row r="52" spans="1:16" x14ac:dyDescent="0.35">
      <c r="A52" t="s">
        <v>63</v>
      </c>
      <c r="B52" s="11" t="s">
        <v>14</v>
      </c>
      <c r="C52" s="11">
        <v>-0.28189999999999998</v>
      </c>
      <c r="D52" s="12">
        <v>0.27689999999999998</v>
      </c>
      <c r="E52" s="12">
        <v>0.3286</v>
      </c>
      <c r="F52" t="s">
        <v>7</v>
      </c>
      <c r="G52" t="s">
        <v>5</v>
      </c>
      <c r="H52" s="9">
        <f t="shared" ref="H52:H58" si="13">C52</f>
        <v>-0.28189999999999998</v>
      </c>
      <c r="I52" s="2">
        <f t="shared" ref="I52:I58" si="14">1/D52</f>
        <v>3.6114120621162877</v>
      </c>
      <c r="J52" s="2">
        <f t="shared" ref="J52:J58" si="15">C52*I52</f>
        <v>-1.0180570603105814</v>
      </c>
      <c r="K52" s="2">
        <f t="shared" ref="K52:K56" si="16">ABS(J52)</f>
        <v>1.0180570603105814</v>
      </c>
      <c r="L52" s="2">
        <f t="shared" ref="L52:L58" si="17">ABS(D52/C52)</f>
        <v>0.98226321390564031</v>
      </c>
      <c r="M52" s="2">
        <f t="shared" ref="M52:M56" si="18">L52^2</f>
        <v>0.96484102139223771</v>
      </c>
      <c r="O52"/>
      <c r="P52"/>
    </row>
    <row r="53" spans="1:16" x14ac:dyDescent="0.35">
      <c r="A53" t="s">
        <v>63</v>
      </c>
      <c r="B53" s="11" t="s">
        <v>17</v>
      </c>
      <c r="C53" s="11">
        <v>0.61109999999999998</v>
      </c>
      <c r="D53" s="12">
        <v>0.4274</v>
      </c>
      <c r="E53" s="12">
        <v>0.1782</v>
      </c>
      <c r="F53" t="s">
        <v>7</v>
      </c>
      <c r="G53" t="s">
        <v>5</v>
      </c>
      <c r="H53" s="9">
        <f t="shared" si="13"/>
        <v>0.61109999999999998</v>
      </c>
      <c r="I53" s="2">
        <f t="shared" si="14"/>
        <v>2.3397285914833881</v>
      </c>
      <c r="J53" s="2">
        <f t="shared" si="15"/>
        <v>1.4298081422554985</v>
      </c>
      <c r="K53" s="2">
        <f t="shared" si="16"/>
        <v>1.4298081422554985</v>
      </c>
      <c r="L53" s="2">
        <f t="shared" si="17"/>
        <v>0.69939453444608091</v>
      </c>
      <c r="M53" s="2">
        <f t="shared" si="18"/>
        <v>0.48915271481305023</v>
      </c>
      <c r="O53"/>
      <c r="P53"/>
    </row>
    <row r="54" spans="1:16" x14ac:dyDescent="0.35">
      <c r="A54" t="s">
        <v>63</v>
      </c>
      <c r="B54" s="15" t="s">
        <v>18</v>
      </c>
      <c r="C54" s="11">
        <v>0.72740000000000005</v>
      </c>
      <c r="D54" s="12">
        <v>0.28489999999999999</v>
      </c>
      <c r="E54" s="12">
        <v>2.53E-2</v>
      </c>
      <c r="F54" t="s">
        <v>7</v>
      </c>
      <c r="G54" t="s">
        <v>5</v>
      </c>
      <c r="H54" s="9">
        <f t="shared" si="13"/>
        <v>0.72740000000000005</v>
      </c>
      <c r="I54" s="2">
        <f t="shared" si="14"/>
        <v>3.5100035100035103</v>
      </c>
      <c r="J54" s="2">
        <f t="shared" si="15"/>
        <v>2.5531765531765536</v>
      </c>
      <c r="K54" s="2">
        <f t="shared" si="16"/>
        <v>2.5531765531765536</v>
      </c>
      <c r="L54" s="2">
        <f t="shared" si="17"/>
        <v>0.39166895793236178</v>
      </c>
      <c r="M54" s="2">
        <f t="shared" si="18"/>
        <v>0.15340457260782217</v>
      </c>
      <c r="O54"/>
      <c r="P54"/>
    </row>
    <row r="55" spans="1:16" s="14" customFormat="1" x14ac:dyDescent="0.35">
      <c r="A55" t="s">
        <v>63</v>
      </c>
      <c r="B55" s="16" t="s">
        <v>19</v>
      </c>
      <c r="C55" s="16">
        <v>0.22919999999999999</v>
      </c>
      <c r="D55" s="13">
        <v>0.44919999999999999</v>
      </c>
      <c r="E55" s="13">
        <v>0.61919999999999997</v>
      </c>
      <c r="F55" s="14" t="s">
        <v>35</v>
      </c>
      <c r="G55" s="14" t="s">
        <v>5</v>
      </c>
      <c r="H55" s="9">
        <f t="shared" si="13"/>
        <v>0.22919999999999999</v>
      </c>
      <c r="I55" s="9">
        <f t="shared" si="14"/>
        <v>2.2261798753339272</v>
      </c>
      <c r="J55" s="9">
        <f t="shared" si="15"/>
        <v>0.51024042742653608</v>
      </c>
      <c r="K55" s="9">
        <f t="shared" si="16"/>
        <v>0.51024042742653608</v>
      </c>
      <c r="L55" s="9">
        <f t="shared" si="17"/>
        <v>1.9598603839441537</v>
      </c>
      <c r="M55" s="9">
        <f t="shared" si="18"/>
        <v>3.8410527245537258</v>
      </c>
      <c r="N55" s="9"/>
    </row>
    <row r="56" spans="1:16" x14ac:dyDescent="0.35">
      <c r="A56" t="s">
        <v>63</v>
      </c>
      <c r="B56" s="11" t="s">
        <v>20</v>
      </c>
      <c r="C56" s="11">
        <v>0.108</v>
      </c>
      <c r="D56" s="12">
        <v>0.31130000000000002</v>
      </c>
      <c r="E56" s="12">
        <v>0.73480000000000001</v>
      </c>
      <c r="F56" t="s">
        <v>35</v>
      </c>
      <c r="G56" t="s">
        <v>5</v>
      </c>
      <c r="H56" s="9">
        <f t="shared" si="13"/>
        <v>0.108</v>
      </c>
      <c r="I56" s="2">
        <f t="shared" si="14"/>
        <v>3.2123353678123996</v>
      </c>
      <c r="J56" s="2">
        <f t="shared" si="15"/>
        <v>0.34693221972373917</v>
      </c>
      <c r="K56" s="2">
        <f t="shared" si="16"/>
        <v>0.34693221972373917</v>
      </c>
      <c r="L56" s="2">
        <f t="shared" si="17"/>
        <v>2.8824074074074075</v>
      </c>
      <c r="M56" s="2">
        <f t="shared" si="18"/>
        <v>8.3082724622770918</v>
      </c>
      <c r="O56"/>
      <c r="P56"/>
    </row>
    <row r="57" spans="1:16" x14ac:dyDescent="0.35">
      <c r="A57" t="s">
        <v>63</v>
      </c>
      <c r="B57" t="s">
        <v>21</v>
      </c>
      <c r="C57" s="11">
        <v>-0.43120000000000003</v>
      </c>
      <c r="D57" s="12">
        <v>0.32440000000000002</v>
      </c>
      <c r="E57" s="12">
        <v>0.20849999999999999</v>
      </c>
      <c r="F57" t="s">
        <v>6</v>
      </c>
      <c r="G57" t="s">
        <v>5</v>
      </c>
      <c r="H57" s="9">
        <f t="shared" si="13"/>
        <v>-0.43120000000000003</v>
      </c>
      <c r="I57" s="2">
        <f t="shared" si="14"/>
        <v>3.0826140567200984</v>
      </c>
      <c r="J57" s="2">
        <f t="shared" si="15"/>
        <v>-1.3292231812577064</v>
      </c>
      <c r="K57" s="2">
        <f>ABS(J57)</f>
        <v>1.3292231812577064</v>
      </c>
      <c r="L57" s="2">
        <f t="shared" si="17"/>
        <v>0.75231910946196656</v>
      </c>
      <c r="M57" s="2">
        <f>L57^2</f>
        <v>0.56598404246164646</v>
      </c>
      <c r="O57"/>
      <c r="P57"/>
    </row>
    <row r="58" spans="1:16" x14ac:dyDescent="0.35">
      <c r="A58" t="s">
        <v>63</v>
      </c>
      <c r="B58" t="s">
        <v>22</v>
      </c>
      <c r="C58" s="11">
        <v>-0.51190000000000002</v>
      </c>
      <c r="D58" s="12">
        <v>0.43469999999999998</v>
      </c>
      <c r="E58" s="12">
        <v>0.26179999999999998</v>
      </c>
      <c r="F58" t="s">
        <v>6</v>
      </c>
      <c r="G58" t="s">
        <v>5</v>
      </c>
      <c r="H58" s="9">
        <f t="shared" si="13"/>
        <v>-0.51190000000000002</v>
      </c>
      <c r="I58" s="2">
        <f t="shared" si="14"/>
        <v>2.3004370830457788</v>
      </c>
      <c r="J58" s="2">
        <f t="shared" si="15"/>
        <v>-1.1775937428111343</v>
      </c>
      <c r="K58" s="2">
        <f>ABS(J58)</f>
        <v>1.1775937428111343</v>
      </c>
      <c r="L58" s="2">
        <f t="shared" si="17"/>
        <v>0.84918929478413741</v>
      </c>
      <c r="M58" s="2">
        <f>L58^2</f>
        <v>0.72112245837598066</v>
      </c>
      <c r="O58"/>
      <c r="P58"/>
    </row>
    <row r="60" spans="1:16" x14ac:dyDescent="0.35">
      <c r="A60" t="s">
        <v>63</v>
      </c>
      <c r="B60" t="s">
        <v>64</v>
      </c>
      <c r="F60" t="s">
        <v>7</v>
      </c>
      <c r="G60" t="s">
        <v>8</v>
      </c>
      <c r="H60" s="9">
        <f>H6*H57</f>
        <v>0.19322072000000001</v>
      </c>
      <c r="I60" s="9">
        <f t="shared" ref="I60:I69" si="19">1/N60</f>
        <v>5.3577798111579558</v>
      </c>
      <c r="J60" s="2">
        <f t="shared" ref="J60:J69" si="20">H60*I60</f>
        <v>1.0352340727134044</v>
      </c>
      <c r="K60" s="2">
        <f t="shared" ref="K60:K69" si="21">ABS(J60)</f>
        <v>1.0352340727134044</v>
      </c>
      <c r="M60"/>
      <c r="N60" s="9">
        <f>ABS(H60*SQRT(M6+M57))</f>
        <v>0.18664447499642095</v>
      </c>
      <c r="O60"/>
      <c r="P60"/>
    </row>
    <row r="61" spans="1:16" x14ac:dyDescent="0.35">
      <c r="A61" t="s">
        <v>63</v>
      </c>
      <c r="B61" t="s">
        <v>65</v>
      </c>
      <c r="F61" t="s">
        <v>7</v>
      </c>
      <c r="G61" t="s">
        <v>8</v>
      </c>
      <c r="H61" s="9">
        <f>H15*H58</f>
        <v>-1.8607565E-2</v>
      </c>
      <c r="I61" s="9">
        <f t="shared" si="19"/>
        <v>9.5294236933091234</v>
      </c>
      <c r="J61" s="2">
        <f t="shared" si="20"/>
        <v>-0.17731937078578958</v>
      </c>
      <c r="K61" s="2">
        <f t="shared" si="21"/>
        <v>0.17731937078578958</v>
      </c>
      <c r="M61"/>
      <c r="N61" s="9">
        <f>ABS(H61*SQRT(M15+M58))</f>
        <v>0.10493814024683656</v>
      </c>
      <c r="O61"/>
      <c r="P61"/>
    </row>
    <row r="62" spans="1:16" x14ac:dyDescent="0.35">
      <c r="A62" t="s">
        <v>63</v>
      </c>
      <c r="B62" t="s">
        <v>66</v>
      </c>
      <c r="F62" t="s">
        <v>7</v>
      </c>
      <c r="G62" t="s">
        <v>8</v>
      </c>
      <c r="H62" s="9">
        <f>H7*H57</f>
        <v>0.10538528000000001</v>
      </c>
      <c r="I62" s="9">
        <f t="shared" si="19"/>
        <v>4.880159869243113</v>
      </c>
      <c r="J62" s="2">
        <f t="shared" si="20"/>
        <v>0.51429701426494889</v>
      </c>
      <c r="K62" s="2">
        <f t="shared" si="21"/>
        <v>0.51429701426494889</v>
      </c>
      <c r="M62"/>
      <c r="N62" s="9">
        <f>ABS(H62*SQRT(M7+M57))</f>
        <v>0.20491131987343988</v>
      </c>
      <c r="O62"/>
      <c r="P62"/>
    </row>
    <row r="63" spans="1:16" x14ac:dyDescent="0.35">
      <c r="A63" t="s">
        <v>63</v>
      </c>
      <c r="B63" t="s">
        <v>67</v>
      </c>
      <c r="F63" t="s">
        <v>7</v>
      </c>
      <c r="G63" t="s">
        <v>8</v>
      </c>
      <c r="H63" s="9">
        <f>H16*H58</f>
        <v>-0.25758808</v>
      </c>
      <c r="I63" s="9">
        <f t="shared" si="19"/>
        <v>3.6303836412825499</v>
      </c>
      <c r="J63" s="2">
        <f t="shared" si="20"/>
        <v>-0.93514355182138076</v>
      </c>
      <c r="K63" s="2">
        <f t="shared" si="21"/>
        <v>0.93514355182138076</v>
      </c>
      <c r="M63"/>
      <c r="N63" s="9">
        <f>ABS(H63*SQRT(M16+M58))</f>
        <v>0.27545298205638613</v>
      </c>
      <c r="O63"/>
      <c r="P63"/>
    </row>
    <row r="64" spans="1:16" x14ac:dyDescent="0.35">
      <c r="A64" t="s">
        <v>63</v>
      </c>
      <c r="B64" t="s">
        <v>68</v>
      </c>
      <c r="F64" t="s">
        <v>7</v>
      </c>
      <c r="G64" t="s">
        <v>8</v>
      </c>
      <c r="H64" s="9">
        <f>H8*H57</f>
        <v>-0.18080216000000002</v>
      </c>
      <c r="I64" s="9">
        <f t="shared" si="19"/>
        <v>5.8723710307338894</v>
      </c>
      <c r="J64" s="2">
        <f t="shared" si="20"/>
        <v>-1.0617373666781138</v>
      </c>
      <c r="K64" s="2">
        <f t="shared" si="21"/>
        <v>1.0617373666781138</v>
      </c>
      <c r="M64"/>
      <c r="N64" s="9">
        <f>ABS(H64*SQRT(M8+M57))</f>
        <v>0.17028896756801601</v>
      </c>
      <c r="O64"/>
      <c r="P64"/>
    </row>
    <row r="65" spans="1:16" x14ac:dyDescent="0.35">
      <c r="A65" t="s">
        <v>63</v>
      </c>
      <c r="B65" t="s">
        <v>69</v>
      </c>
      <c r="F65" t="s">
        <v>7</v>
      </c>
      <c r="G65" t="s">
        <v>8</v>
      </c>
      <c r="H65" s="9">
        <f>H17*H58</f>
        <v>-8.2886848000000013E-2</v>
      </c>
      <c r="I65" s="9">
        <f t="shared" si="19"/>
        <v>8.7057235026861512</v>
      </c>
      <c r="J65" s="2">
        <f t="shared" si="20"/>
        <v>-0.72158998069717473</v>
      </c>
      <c r="K65" s="2">
        <f t="shared" si="21"/>
        <v>0.72158998069717473</v>
      </c>
      <c r="M65"/>
      <c r="N65" s="9">
        <f>ABS(H65*SQRT(M17+M58))</f>
        <v>0.11486696076339317</v>
      </c>
      <c r="O65"/>
      <c r="P65"/>
    </row>
    <row r="66" spans="1:16" s="14" customFormat="1" x14ac:dyDescent="0.35">
      <c r="A66" t="s">
        <v>63</v>
      </c>
      <c r="B66" s="14" t="s">
        <v>70</v>
      </c>
      <c r="C66" s="9"/>
      <c r="D66" s="9"/>
      <c r="E66" s="9"/>
      <c r="F66" s="14" t="s">
        <v>35</v>
      </c>
      <c r="G66" s="14" t="s">
        <v>8</v>
      </c>
      <c r="H66" s="9">
        <f>H9*H57</f>
        <v>-0.33655160000000001</v>
      </c>
      <c r="I66" s="9">
        <f t="shared" si="19"/>
        <v>3.6210951921011736</v>
      </c>
      <c r="J66" s="9">
        <f t="shared" si="20"/>
        <v>-1.2186853806539573</v>
      </c>
      <c r="K66" s="9">
        <f t="shared" si="21"/>
        <v>1.2186853806539573</v>
      </c>
      <c r="L66" s="9"/>
      <c r="N66" s="9">
        <f>ABS(H66*SQRT(M9+M57))</f>
        <v>0.27615954481984795</v>
      </c>
    </row>
    <row r="67" spans="1:16" s="14" customFormat="1" x14ac:dyDescent="0.35">
      <c r="A67" t="s">
        <v>63</v>
      </c>
      <c r="B67" s="14" t="s">
        <v>71</v>
      </c>
      <c r="C67" s="9"/>
      <c r="D67" s="9"/>
      <c r="E67" s="9"/>
      <c r="F67" s="14" t="s">
        <v>35</v>
      </c>
      <c r="G67" s="14" t="s">
        <v>8</v>
      </c>
      <c r="H67" s="9">
        <f>H18*H58</f>
        <v>-0.231563084</v>
      </c>
      <c r="I67" s="9">
        <f t="shared" si="19"/>
        <v>3.7279152586765498</v>
      </c>
      <c r="J67" s="9">
        <f t="shared" si="20"/>
        <v>-0.86324755418979959</v>
      </c>
      <c r="K67" s="9">
        <f t="shared" si="21"/>
        <v>0.86324755418979959</v>
      </c>
      <c r="L67" s="9"/>
      <c r="N67" s="9">
        <f>ABS(H67*SQRT(M18+M58))</f>
        <v>0.26824644086867222</v>
      </c>
    </row>
    <row r="68" spans="1:16" x14ac:dyDescent="0.35">
      <c r="A68" t="s">
        <v>63</v>
      </c>
      <c r="B68" t="s">
        <v>72</v>
      </c>
      <c r="F68" t="s">
        <v>35</v>
      </c>
      <c r="G68" t="s">
        <v>8</v>
      </c>
      <c r="H68" s="9">
        <f>H10*H57</f>
        <v>0.15195488000000001</v>
      </c>
      <c r="I68" s="9">
        <f t="shared" si="19"/>
        <v>4.2455103372258698</v>
      </c>
      <c r="J68" s="2">
        <f t="shared" si="20"/>
        <v>0.64512601383191659</v>
      </c>
      <c r="K68" s="2">
        <f t="shared" si="21"/>
        <v>0.64512601383191659</v>
      </c>
      <c r="M68"/>
      <c r="N68" s="9">
        <f>ABS(H68*SQRT(M10+M57))</f>
        <v>0.23554294314907423</v>
      </c>
      <c r="O68"/>
      <c r="P68"/>
    </row>
    <row r="69" spans="1:16" x14ac:dyDescent="0.35">
      <c r="A69" t="s">
        <v>63</v>
      </c>
      <c r="B69" t="s">
        <v>73</v>
      </c>
      <c r="F69" t="s">
        <v>35</v>
      </c>
      <c r="G69" t="s">
        <v>8</v>
      </c>
      <c r="H69" s="9">
        <f>H19*H58</f>
        <v>0.32429888800000001</v>
      </c>
      <c r="I69" s="9">
        <f t="shared" si="19"/>
        <v>3.4222338603732352</v>
      </c>
      <c r="J69" s="2">
        <f t="shared" si="20"/>
        <v>1.1098266353949875</v>
      </c>
      <c r="K69" s="2">
        <f t="shared" si="21"/>
        <v>1.1098266353949875</v>
      </c>
      <c r="M69"/>
      <c r="N69" s="9">
        <f>ABS(H69*SQRT(M19+M58))</f>
        <v>0.29220679848306397</v>
      </c>
      <c r="O69"/>
      <c r="P69"/>
    </row>
    <row r="70" spans="1:16" x14ac:dyDescent="0.35">
      <c r="H70" s="9"/>
      <c r="I70"/>
      <c r="J70"/>
      <c r="K70"/>
      <c r="M70"/>
      <c r="O70"/>
      <c r="P70"/>
    </row>
    <row r="71" spans="1:16" x14ac:dyDescent="0.35">
      <c r="A71" t="s">
        <v>63</v>
      </c>
      <c r="B71" s="11" t="s">
        <v>15</v>
      </c>
      <c r="F71" s="7" t="s">
        <v>40</v>
      </c>
      <c r="G71" t="s">
        <v>5</v>
      </c>
      <c r="J71" s="9">
        <f>SUM(J52:J54)/SUM(I52:I54)*COUNT(J52:J54)</f>
        <v>0.9401381853563171</v>
      </c>
      <c r="K71" s="9">
        <f>SUM(K52:K54)/SUM(I52:I54)*COUNT(I52:I54)</f>
        <v>1.5857622511392007</v>
      </c>
    </row>
    <row r="72" spans="1:16" x14ac:dyDescent="0.35">
      <c r="A72" t="s">
        <v>63</v>
      </c>
      <c r="B72" s="11" t="s">
        <v>16</v>
      </c>
      <c r="F72" s="7" t="s">
        <v>40</v>
      </c>
      <c r="G72" t="s">
        <v>5</v>
      </c>
      <c r="J72" s="9">
        <f>SUM(J55:J56)/SUM(I55:I56)*COUNT(J55:J56)</f>
        <v>0.31522303747534514</v>
      </c>
      <c r="K72" s="9">
        <f>SUM(K55:K56)/SUM(I55:I56)*COUNT(K55:K56)</f>
        <v>0.31522303747534514</v>
      </c>
    </row>
    <row r="73" spans="1:16" x14ac:dyDescent="0.35">
      <c r="F73" s="7"/>
      <c r="J73" s="9"/>
      <c r="K73" s="9"/>
    </row>
    <row r="74" spans="1:16" x14ac:dyDescent="0.35">
      <c r="A74" t="s">
        <v>63</v>
      </c>
      <c r="B74" s="11" t="s">
        <v>15</v>
      </c>
      <c r="F74" s="7" t="s">
        <v>40</v>
      </c>
      <c r="G74" t="s">
        <v>8</v>
      </c>
      <c r="J74" s="9">
        <f>SUM(J60:J65)/SUM(I60:I65)*COUNT(J60:J65)</f>
        <v>-0.21270246474267374</v>
      </c>
      <c r="K74" s="9">
        <f>SUM(K60:K65)/SUM(I60:I65)*COUNT(K60:K65)</f>
        <v>0.70233935718745466</v>
      </c>
    </row>
    <row r="75" spans="1:16" x14ac:dyDescent="0.35">
      <c r="A75" t="s">
        <v>63</v>
      </c>
      <c r="B75" s="11" t="s">
        <v>16</v>
      </c>
      <c r="F75" s="7" t="s">
        <v>40</v>
      </c>
      <c r="G75" t="s">
        <v>8</v>
      </c>
      <c r="J75" s="9">
        <f>SUM(J66:J69)/SUM(I66:I69)*COUNT(J66:J69)</f>
        <v>-8.7097457013375706E-2</v>
      </c>
      <c r="K75" s="9">
        <f>SUM(K66:K69)/SUM(I66:I69)*COUNT(K66:K69)</f>
        <v>1.0220279078703314</v>
      </c>
    </row>
    <row r="76" spans="1:16" x14ac:dyDescent="0.35">
      <c r="F76" s="7"/>
      <c r="J76" s="9"/>
      <c r="K76" s="9"/>
    </row>
    <row r="77" spans="1:16" x14ac:dyDescent="0.35">
      <c r="A77" t="s">
        <v>63</v>
      </c>
      <c r="B77" s="11" t="s">
        <v>15</v>
      </c>
      <c r="F77" s="7" t="s">
        <v>40</v>
      </c>
      <c r="G77" t="s">
        <v>9</v>
      </c>
      <c r="J77" s="9">
        <f>J71+J74</f>
        <v>0.72743572061364337</v>
      </c>
      <c r="K77" s="9">
        <f>K71+K74</f>
        <v>2.2881016083266554</v>
      </c>
    </row>
    <row r="78" spans="1:16" x14ac:dyDescent="0.35">
      <c r="A78" t="s">
        <v>63</v>
      </c>
      <c r="B78" s="11" t="s">
        <v>16</v>
      </c>
      <c r="F78" s="7" t="s">
        <v>40</v>
      </c>
      <c r="G78" t="s">
        <v>9</v>
      </c>
      <c r="J78" s="9">
        <f>J72+J75</f>
        <v>0.22812558046196943</v>
      </c>
      <c r="K78" s="9">
        <f>K72+K75</f>
        <v>1.3372509453456765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READ ME</vt:lpstr>
      <vt:lpstr>Path calculations ATLANTIC</vt:lpstr>
      <vt:lpstr>Path calculations PACIFIC</vt:lpstr>
      <vt:lpstr>'Path calculations ATLANTIC'!meso</vt:lpstr>
      <vt:lpstr>'Path calculations PACIFIC'!meso</vt:lpstr>
      <vt:lpstr>'Path calculations ATLANTIC'!meso_1</vt:lpstr>
      <vt:lpstr>'Path calculations PACIFIC'!meso_1</vt:lpstr>
      <vt:lpstr>'Path calculations ATLANTIC'!pc1zos</vt:lpstr>
      <vt:lpstr>'Path calculations PACIFIC'!pc1zos</vt:lpstr>
      <vt:lpstr>'Path calculations ATLANTIC'!pc2zos</vt:lpstr>
      <vt:lpstr>'Path calculations PACIFIC'!pc2zos</vt:lpstr>
      <vt:lpstr>'Path calculations ATLANTIC'!peri</vt:lpstr>
      <vt:lpstr>'Path calculations PACIFIC'!peri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Emmett Duffy</dc:creator>
  <cp:lastModifiedBy>Matt Whalen</cp:lastModifiedBy>
  <dcterms:created xsi:type="dcterms:W3CDTF">2021-01-07T10:25:51Z</dcterms:created>
  <dcterms:modified xsi:type="dcterms:W3CDTF">2022-07-07T21:28:08Z</dcterms:modified>
</cp:coreProperties>
</file>