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omments2.xml" ContentType="application/vnd.openxmlformats-officedocument.spreadsheetml.comments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wha\Dropbox\ZEN\ZEN-geography\ZEN_geography\data\SEM_path_calculations\"/>
    </mc:Choice>
  </mc:AlternateContent>
  <xr:revisionPtr revIDLastSave="0" documentId="13_ncr:1_{C87BCA89-9C02-4FD2-9C1B-6080DD472C2C}" xr6:coauthVersionLast="36" xr6:coauthVersionMax="46" xr10:uidLastSave="{00000000-0000-0000-0000-000000000000}"/>
  <bookViews>
    <workbookView xWindow="0" yWindow="0" windowWidth="19200" windowHeight="7720" xr2:uid="{1B65F9B7-6300-6944-8939-509B6CC5CD74}"/>
  </bookViews>
  <sheets>
    <sheet name="GLM paths ATLANTIC" sheetId="7" r:id="rId1"/>
    <sheet name="GLM paths PACIFIC" sheetId="8" r:id="rId2"/>
    <sheet name="R input Atlantic" sheetId="6" r:id="rId3"/>
    <sheet name="R input Pacific" sheetId="4" r:id="rId4"/>
    <sheet name="scratch" sheetId="5" r:id="rId5"/>
  </sheets>
  <definedNames>
    <definedName name="_xlnm._FilterDatabase" localSheetId="3" hidden="1">'R input Pacific'!$A$1:$E$1</definedName>
    <definedName name="_xlnm._FilterDatabase" localSheetId="4" hidden="1">scratch!$A$1:$E$19</definedName>
    <definedName name="meso" localSheetId="0">'GLM paths ATLANTIC'!$A$77:$G$83</definedName>
    <definedName name="meso" localSheetId="1">'GLM paths PACIFIC'!$A$75:$G$79</definedName>
    <definedName name="meso" localSheetId="4">scratch!#REF!</definedName>
    <definedName name="meso_1" localSheetId="0">'GLM paths ATLANTIC'!$K$77:$P$81</definedName>
    <definedName name="meso_1" localSheetId="1">'GLM paths PACIFIC'!$K$75:$P$79</definedName>
    <definedName name="meso_1" localSheetId="4">scratch!#REF!</definedName>
    <definedName name="meso_2" localSheetId="4">scratch!#REF!</definedName>
    <definedName name="meso_3" localSheetId="4">scratch!#REF!</definedName>
    <definedName name="meso_4" localSheetId="4">scratch!#REF!</definedName>
    <definedName name="meso_5" localSheetId="4">scratch!$A$14:$B$17</definedName>
    <definedName name="meso_6" localSheetId="4">scratch!$D$14:$E$17</definedName>
    <definedName name="meso_A" localSheetId="4">scratch!#REF!</definedName>
    <definedName name="meso_Atl_fc1" localSheetId="4">scratch!#REF!</definedName>
    <definedName name="meso_Atlantic_TEMP" localSheetId="4">scratch!#REF!</definedName>
    <definedName name="meso_P" localSheetId="4">scratch!#REF!</definedName>
    <definedName name="meso_Pac_fc1" localSheetId="4">scratch!#REF!</definedName>
    <definedName name="pc1zos" localSheetId="0">'GLM paths ATLANTIC'!$A$4:$G$9</definedName>
    <definedName name="pc1zos" localSheetId="1">'GLM paths PACIFIC'!$A$4:$G$9</definedName>
    <definedName name="pc1zos" localSheetId="4">scratch!#REF!</definedName>
    <definedName name="pc1zos_1" localSheetId="4">scratch!#REF!</definedName>
    <definedName name="pc1zos_2" localSheetId="4">scratch!#REF!</definedName>
    <definedName name="pc1zos_3" localSheetId="4">scratch!$A$1:$B$1</definedName>
    <definedName name="pc2zos" localSheetId="0">'GLM paths ATLANTIC'!$A$19:$G$24</definedName>
    <definedName name="pc2zos" localSheetId="1">'GLM paths PACIFIC'!$A$19:$G$24</definedName>
    <definedName name="pc2zos" localSheetId="4">scratch!#REF!</definedName>
    <definedName name="pc2zos_1" localSheetId="4">scratch!#REF!</definedName>
    <definedName name="pc2zos_2" localSheetId="4">scratch!#REF!</definedName>
    <definedName name="pc2zos_3" localSheetId="4">scratch!#REF!</definedName>
    <definedName name="pcz1_A" localSheetId="4">scratch!#REF!</definedName>
    <definedName name="pcz1_Atl_fc1" localSheetId="4">scratch!#REF!</definedName>
    <definedName name="pcz1_Atlantic_TEMP" localSheetId="4">scratch!#REF!</definedName>
    <definedName name="pcz1_P" localSheetId="4">scratch!#REF!</definedName>
    <definedName name="pcz1_Pac" localSheetId="4">scratch!#REF!</definedName>
    <definedName name="pcz1_Pac_fc1" localSheetId="4">scratch!#REF!</definedName>
    <definedName name="pcz2_A" localSheetId="4">scratch!#REF!</definedName>
    <definedName name="pcz2_Atl_fc1" localSheetId="4">scratch!#REF!</definedName>
    <definedName name="pcz2_Atlantic_TEMP" localSheetId="4">scratch!#REF!</definedName>
    <definedName name="pcz2_P" localSheetId="4">scratch!#REF!</definedName>
    <definedName name="pcz2_Pac_fc1" localSheetId="4">scratch!#REF!</definedName>
    <definedName name="peri" localSheetId="0">'GLM paths ATLANTIC'!$A$35:$G$39</definedName>
    <definedName name="peri" localSheetId="1">'GLM paths PACIFIC'!$A$34:$G$38</definedName>
    <definedName name="peri" localSheetId="4">scratch!#REF!</definedName>
    <definedName name="peri_1" localSheetId="4">scratch!#REF!</definedName>
    <definedName name="peri_2" localSheetId="4">scratch!#REF!</definedName>
    <definedName name="peri_3" localSheetId="4">scratch!#REF!</definedName>
    <definedName name="peri_A" localSheetId="4">scratch!#REF!</definedName>
    <definedName name="peri_Atl_fc1" localSheetId="4">scratch!#REF!</definedName>
    <definedName name="peri_Atlantic_TEMP" localSheetId="4">scratch!#REF!</definedName>
    <definedName name="peri_P" localSheetId="4">scratch!#REF!</definedName>
    <definedName name="peri_Pac_fc1" localSheetId="4">scratch!#REF!</definedName>
    <definedName name="temp" localSheetId="4">scratch!#REF!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8" i="8" l="1"/>
  <c r="N83" i="8"/>
  <c r="O83" i="8" s="1"/>
  <c r="K83" i="8"/>
  <c r="L83" i="8" s="1"/>
  <c r="M83" i="8" s="1"/>
  <c r="J83" i="8"/>
  <c r="N82" i="8"/>
  <c r="O82" i="8" s="1"/>
  <c r="K82" i="8"/>
  <c r="L82" i="8" s="1"/>
  <c r="J82" i="8"/>
  <c r="N79" i="8"/>
  <c r="O79" i="8" s="1"/>
  <c r="K79" i="8"/>
  <c r="L79" i="8" s="1"/>
  <c r="J79" i="8"/>
  <c r="N78" i="8"/>
  <c r="O78" i="8" s="1"/>
  <c r="K78" i="8"/>
  <c r="L78" i="8" s="1"/>
  <c r="M78" i="8" s="1"/>
  <c r="J78" i="8"/>
  <c r="N77" i="8"/>
  <c r="O77" i="8" s="1"/>
  <c r="K77" i="8"/>
  <c r="L77" i="8" s="1"/>
  <c r="M77" i="8" s="1"/>
  <c r="J77" i="8"/>
  <c r="N76" i="8"/>
  <c r="O76" i="8" s="1"/>
  <c r="K76" i="8"/>
  <c r="L76" i="8" s="1"/>
  <c r="M76" i="8" s="1"/>
  <c r="J76" i="8"/>
  <c r="N75" i="8"/>
  <c r="O75" i="8" s="1"/>
  <c r="K75" i="8"/>
  <c r="L75" i="8" s="1"/>
  <c r="J75" i="8"/>
  <c r="N81" i="8"/>
  <c r="O81" i="8" s="1"/>
  <c r="K81" i="8"/>
  <c r="L81" i="8" s="1"/>
  <c r="M81" i="8" s="1"/>
  <c r="J81" i="8"/>
  <c r="N80" i="8"/>
  <c r="O80" i="8" s="1"/>
  <c r="K80" i="8"/>
  <c r="L80" i="8" s="1"/>
  <c r="M80" i="8" s="1"/>
  <c r="J80" i="8"/>
  <c r="N41" i="8"/>
  <c r="O41" i="8" s="1"/>
  <c r="K41" i="8"/>
  <c r="L41" i="8" s="1"/>
  <c r="J41" i="8"/>
  <c r="N38" i="8"/>
  <c r="O38" i="8" s="1"/>
  <c r="K38" i="8"/>
  <c r="L38" i="8" s="1"/>
  <c r="M38" i="8" s="1"/>
  <c r="J38" i="8"/>
  <c r="N37" i="8"/>
  <c r="O37" i="8" s="1"/>
  <c r="K37" i="8"/>
  <c r="L37" i="8" s="1"/>
  <c r="L66" i="8" s="1"/>
  <c r="J37" i="8"/>
  <c r="N36" i="8"/>
  <c r="O36" i="8" s="1"/>
  <c r="K36" i="8"/>
  <c r="L36" i="8" s="1"/>
  <c r="M36" i="8" s="1"/>
  <c r="J36" i="8"/>
  <c r="N35" i="8"/>
  <c r="O35" i="8" s="1"/>
  <c r="K35" i="8"/>
  <c r="L35" i="8" s="1"/>
  <c r="M35" i="8" s="1"/>
  <c r="J35" i="8"/>
  <c r="N34" i="8"/>
  <c r="O34" i="8" s="1"/>
  <c r="K34" i="8"/>
  <c r="L34" i="8" s="1"/>
  <c r="J34" i="8"/>
  <c r="N40" i="8"/>
  <c r="O40" i="8" s="1"/>
  <c r="K40" i="8"/>
  <c r="L40" i="8" s="1"/>
  <c r="M40" i="8" s="1"/>
  <c r="J40" i="8"/>
  <c r="N39" i="8"/>
  <c r="O39" i="8" s="1"/>
  <c r="K39" i="8"/>
  <c r="L39" i="8" s="1"/>
  <c r="M39" i="8" s="1"/>
  <c r="J39" i="8"/>
  <c r="M28" i="8"/>
  <c r="N24" i="8"/>
  <c r="O24" i="8" s="1"/>
  <c r="K24" i="8"/>
  <c r="L24" i="8" s="1"/>
  <c r="M24" i="8" s="1"/>
  <c r="J24" i="8"/>
  <c r="N23" i="8"/>
  <c r="O23" i="8" s="1"/>
  <c r="K23" i="8"/>
  <c r="L23" i="8" s="1"/>
  <c r="J23" i="8"/>
  <c r="N22" i="8"/>
  <c r="O22" i="8" s="1"/>
  <c r="K22" i="8"/>
  <c r="L22" i="8" s="1"/>
  <c r="M22" i="8" s="1"/>
  <c r="J22" i="8"/>
  <c r="N21" i="8"/>
  <c r="O21" i="8" s="1"/>
  <c r="K21" i="8"/>
  <c r="L21" i="8" s="1"/>
  <c r="M21" i="8" s="1"/>
  <c r="J21" i="8"/>
  <c r="N20" i="8"/>
  <c r="O20" i="8" s="1"/>
  <c r="K20" i="8"/>
  <c r="L20" i="8" s="1"/>
  <c r="M20" i="8" s="1"/>
  <c r="J20" i="8"/>
  <c r="N10" i="8"/>
  <c r="O10" i="8" s="1"/>
  <c r="K10" i="8"/>
  <c r="L10" i="8" s="1"/>
  <c r="L14" i="8" s="1"/>
  <c r="J10" i="8"/>
  <c r="N9" i="8"/>
  <c r="O9" i="8" s="1"/>
  <c r="K9" i="8"/>
  <c r="L9" i="8" s="1"/>
  <c r="M9" i="8" s="1"/>
  <c r="J9" i="8"/>
  <c r="N8" i="8"/>
  <c r="O8" i="8" s="1"/>
  <c r="K8" i="8"/>
  <c r="L8" i="8" s="1"/>
  <c r="J8" i="8"/>
  <c r="N7" i="8"/>
  <c r="O7" i="8" s="1"/>
  <c r="K7" i="8"/>
  <c r="L7" i="8" s="1"/>
  <c r="M7" i="8" s="1"/>
  <c r="J7" i="8"/>
  <c r="N6" i="8"/>
  <c r="O6" i="8" s="1"/>
  <c r="K6" i="8"/>
  <c r="L6" i="8" s="1"/>
  <c r="M6" i="8" s="1"/>
  <c r="J6" i="8"/>
  <c r="N5" i="8"/>
  <c r="O5" i="8" s="1"/>
  <c r="K5" i="8"/>
  <c r="L5" i="8" s="1"/>
  <c r="M5" i="8" s="1"/>
  <c r="J5" i="8"/>
  <c r="N42" i="7"/>
  <c r="O42" i="7" s="1"/>
  <c r="K42" i="7"/>
  <c r="L42" i="7" s="1"/>
  <c r="M42" i="7" s="1"/>
  <c r="M65" i="7" s="1"/>
  <c r="J42" i="7"/>
  <c r="N10" i="7"/>
  <c r="O10" i="7" s="1"/>
  <c r="K10" i="7"/>
  <c r="L10" i="7" s="1"/>
  <c r="J10" i="7"/>
  <c r="N84" i="7"/>
  <c r="O84" i="7" s="1"/>
  <c r="K84" i="7"/>
  <c r="L84" i="7" s="1"/>
  <c r="L106" i="7" s="1"/>
  <c r="J84" i="7"/>
  <c r="N81" i="7"/>
  <c r="O81" i="7" s="1"/>
  <c r="K81" i="7"/>
  <c r="L81" i="7" s="1"/>
  <c r="M81" i="7" s="1"/>
  <c r="J81" i="7"/>
  <c r="N80" i="7"/>
  <c r="O80" i="7" s="1"/>
  <c r="K80" i="7"/>
  <c r="L80" i="7" s="1"/>
  <c r="M80" i="7" s="1"/>
  <c r="M109" i="7" s="1"/>
  <c r="J80" i="7"/>
  <c r="N79" i="7"/>
  <c r="O79" i="7" s="1"/>
  <c r="K79" i="7"/>
  <c r="L79" i="7" s="1"/>
  <c r="M79" i="7" s="1"/>
  <c r="J79" i="7"/>
  <c r="N78" i="7"/>
  <c r="O78" i="7" s="1"/>
  <c r="K78" i="7"/>
  <c r="L78" i="7" s="1"/>
  <c r="M78" i="7" s="1"/>
  <c r="J78" i="7"/>
  <c r="N77" i="7"/>
  <c r="O77" i="7" s="1"/>
  <c r="K77" i="7"/>
  <c r="L77" i="7" s="1"/>
  <c r="J77" i="7"/>
  <c r="N83" i="7"/>
  <c r="O83" i="7" s="1"/>
  <c r="K83" i="7"/>
  <c r="L83" i="7" s="1"/>
  <c r="M83" i="7" s="1"/>
  <c r="J83" i="7"/>
  <c r="N82" i="7"/>
  <c r="O82" i="7" s="1"/>
  <c r="K82" i="7"/>
  <c r="L82" i="7" s="1"/>
  <c r="M82" i="7" s="1"/>
  <c r="J82" i="7"/>
  <c r="N39" i="7"/>
  <c r="O39" i="7" s="1"/>
  <c r="K39" i="7"/>
  <c r="L39" i="7" s="1"/>
  <c r="M39" i="7" s="1"/>
  <c r="J39" i="7"/>
  <c r="N38" i="7"/>
  <c r="O38" i="7" s="1"/>
  <c r="K38" i="7"/>
  <c r="L38" i="7" s="1"/>
  <c r="M38" i="7" s="1"/>
  <c r="J38" i="7"/>
  <c r="N37" i="7"/>
  <c r="O37" i="7" s="1"/>
  <c r="K37" i="7"/>
  <c r="L37" i="7" s="1"/>
  <c r="M37" i="7" s="1"/>
  <c r="J37" i="7"/>
  <c r="N36" i="7"/>
  <c r="O36" i="7" s="1"/>
  <c r="K36" i="7"/>
  <c r="L36" i="7" s="1"/>
  <c r="M36" i="7" s="1"/>
  <c r="J36" i="7"/>
  <c r="N35" i="7"/>
  <c r="O35" i="7" s="1"/>
  <c r="K35" i="7"/>
  <c r="L35" i="7" s="1"/>
  <c r="J35" i="7"/>
  <c r="N41" i="7"/>
  <c r="O41" i="7" s="1"/>
  <c r="K41" i="7"/>
  <c r="L41" i="7" s="1"/>
  <c r="M41" i="7" s="1"/>
  <c r="J41" i="7"/>
  <c r="N40" i="7"/>
  <c r="O40" i="7" s="1"/>
  <c r="K40" i="7"/>
  <c r="L40" i="7" s="1"/>
  <c r="M40" i="7" s="1"/>
  <c r="J40" i="7"/>
  <c r="N25" i="7"/>
  <c r="O25" i="7" s="1"/>
  <c r="K25" i="7"/>
  <c r="L25" i="7" s="1"/>
  <c r="J25" i="7"/>
  <c r="N24" i="7"/>
  <c r="O24" i="7" s="1"/>
  <c r="K24" i="7"/>
  <c r="L24" i="7" s="1"/>
  <c r="J24" i="7"/>
  <c r="N23" i="7"/>
  <c r="O23" i="7" s="1"/>
  <c r="K23" i="7"/>
  <c r="L23" i="7" s="1"/>
  <c r="M23" i="7" s="1"/>
  <c r="J23" i="7"/>
  <c r="N22" i="7"/>
  <c r="O22" i="7" s="1"/>
  <c r="K22" i="7"/>
  <c r="L22" i="7" s="1"/>
  <c r="M22" i="7" s="1"/>
  <c r="J22" i="7"/>
  <c r="N21" i="7"/>
  <c r="O21" i="7" s="1"/>
  <c r="K21" i="7"/>
  <c r="L21" i="7" s="1"/>
  <c r="M21" i="7" s="1"/>
  <c r="J21" i="7"/>
  <c r="N20" i="7"/>
  <c r="O20" i="7" s="1"/>
  <c r="K20" i="7"/>
  <c r="J20" i="7"/>
  <c r="N9" i="7"/>
  <c r="O9" i="7" s="1"/>
  <c r="K9" i="7"/>
  <c r="L9" i="7" s="1"/>
  <c r="J9" i="7"/>
  <c r="N8" i="7"/>
  <c r="O8" i="7" s="1"/>
  <c r="K8" i="7"/>
  <c r="L8" i="7" s="1"/>
  <c r="M8" i="7" s="1"/>
  <c r="J8" i="7"/>
  <c r="N7" i="7"/>
  <c r="O7" i="7" s="1"/>
  <c r="K7" i="7"/>
  <c r="L7" i="7" s="1"/>
  <c r="M7" i="7" s="1"/>
  <c r="J7" i="7"/>
  <c r="N6" i="7"/>
  <c r="O6" i="7" s="1"/>
  <c r="K6" i="7"/>
  <c r="L6" i="7" s="1"/>
  <c r="M6" i="7" s="1"/>
  <c r="J6" i="7"/>
  <c r="N5" i="7"/>
  <c r="O5" i="7" s="1"/>
  <c r="K5" i="7"/>
  <c r="L5" i="7" s="1"/>
  <c r="J5" i="7"/>
  <c r="J46" i="7" s="1"/>
  <c r="M108" i="8" l="1"/>
  <c r="L108" i="8"/>
  <c r="L31" i="8"/>
  <c r="L99" i="7"/>
  <c r="L109" i="7"/>
  <c r="M99" i="7"/>
  <c r="L32" i="7"/>
  <c r="L63" i="8"/>
  <c r="M26" i="8"/>
  <c r="L17" i="8"/>
  <c r="M23" i="8"/>
  <c r="M31" i="8" s="1"/>
  <c r="J85" i="8"/>
  <c r="P85" i="8" s="1"/>
  <c r="K85" i="8" s="1"/>
  <c r="L85" i="8" s="1"/>
  <c r="J87" i="8"/>
  <c r="P87" i="8" s="1"/>
  <c r="K87" i="8" s="1"/>
  <c r="L87" i="8" s="1"/>
  <c r="M87" i="8" s="1"/>
  <c r="J89" i="8"/>
  <c r="P89" i="8" s="1"/>
  <c r="K89" i="8" s="1"/>
  <c r="L89" i="8" s="1"/>
  <c r="M89" i="8" s="1"/>
  <c r="J91" i="8"/>
  <c r="P91" i="8" s="1"/>
  <c r="K91" i="8" s="1"/>
  <c r="L91" i="8" s="1"/>
  <c r="J52" i="8"/>
  <c r="J53" i="8"/>
  <c r="P53" i="8" s="1"/>
  <c r="K53" i="8" s="1"/>
  <c r="L53" i="8" s="1"/>
  <c r="M53" i="8" s="1"/>
  <c r="L65" i="8"/>
  <c r="M41" i="8"/>
  <c r="M63" i="8" s="1"/>
  <c r="L73" i="8"/>
  <c r="M16" i="8"/>
  <c r="M12" i="8"/>
  <c r="M37" i="8"/>
  <c r="L56" i="8"/>
  <c r="L28" i="8"/>
  <c r="L32" i="8"/>
  <c r="L115" i="8"/>
  <c r="L105" i="8"/>
  <c r="L12" i="8"/>
  <c r="J90" i="8"/>
  <c r="M8" i="8"/>
  <c r="M10" i="8"/>
  <c r="L18" i="8"/>
  <c r="J51" i="8"/>
  <c r="J92" i="8"/>
  <c r="L26" i="8"/>
  <c r="L30" i="8"/>
  <c r="M32" i="8"/>
  <c r="L55" i="8"/>
  <c r="M82" i="8"/>
  <c r="L13" i="8"/>
  <c r="L16" i="8"/>
  <c r="J86" i="8"/>
  <c r="J94" i="8"/>
  <c r="L27" i="8"/>
  <c r="M30" i="8"/>
  <c r="J48" i="8"/>
  <c r="J49" i="8"/>
  <c r="J50" i="8"/>
  <c r="L107" i="8"/>
  <c r="L97" i="8"/>
  <c r="J93" i="8"/>
  <c r="J47" i="8"/>
  <c r="J88" i="8"/>
  <c r="M34" i="8"/>
  <c r="J44" i="8"/>
  <c r="J45" i="8"/>
  <c r="J46" i="8"/>
  <c r="M75" i="8"/>
  <c r="M79" i="8"/>
  <c r="M98" i="8" s="1"/>
  <c r="L65" i="7"/>
  <c r="L29" i="7"/>
  <c r="L14" i="7"/>
  <c r="M58" i="7"/>
  <c r="M75" i="7"/>
  <c r="L58" i="7"/>
  <c r="L13" i="7"/>
  <c r="L33" i="7"/>
  <c r="L28" i="7"/>
  <c r="L75" i="7"/>
  <c r="L116" i="7"/>
  <c r="M10" i="7"/>
  <c r="L18" i="7"/>
  <c r="J49" i="7"/>
  <c r="P49" i="7" s="1"/>
  <c r="K49" i="7" s="1"/>
  <c r="L49" i="7" s="1"/>
  <c r="M49" i="7" s="1"/>
  <c r="J53" i="7"/>
  <c r="P53" i="7" s="1"/>
  <c r="K53" i="7" s="1"/>
  <c r="L53" i="7" s="1"/>
  <c r="M53" i="7" s="1"/>
  <c r="L17" i="7"/>
  <c r="M25" i="7"/>
  <c r="M9" i="7"/>
  <c r="J55" i="7"/>
  <c r="P55" i="7" s="1"/>
  <c r="K55" i="7" s="1"/>
  <c r="L55" i="7" s="1"/>
  <c r="M55" i="7" s="1"/>
  <c r="L16" i="7"/>
  <c r="M5" i="7"/>
  <c r="M16" i="7" s="1"/>
  <c r="M24" i="7"/>
  <c r="M28" i="7" s="1"/>
  <c r="M68" i="7"/>
  <c r="L67" i="7"/>
  <c r="L108" i="7"/>
  <c r="J50" i="7"/>
  <c r="J54" i="7"/>
  <c r="L68" i="7"/>
  <c r="J87" i="7"/>
  <c r="J89" i="7"/>
  <c r="J91" i="7"/>
  <c r="J93" i="7"/>
  <c r="J95" i="7"/>
  <c r="L20" i="7"/>
  <c r="L31" i="7" s="1"/>
  <c r="J47" i="7"/>
  <c r="J51" i="7"/>
  <c r="M77" i="7"/>
  <c r="M84" i="7"/>
  <c r="M35" i="7"/>
  <c r="J48" i="7"/>
  <c r="J52" i="7"/>
  <c r="L57" i="7"/>
  <c r="J86" i="7"/>
  <c r="J88" i="7"/>
  <c r="J90" i="7"/>
  <c r="J92" i="7"/>
  <c r="J94" i="7"/>
  <c r="L98" i="7"/>
  <c r="L12" i="7"/>
  <c r="M56" i="8" l="1"/>
  <c r="M66" i="8"/>
  <c r="M91" i="8"/>
  <c r="M32" i="7"/>
  <c r="M116" i="7"/>
  <c r="M106" i="7"/>
  <c r="M27" i="8"/>
  <c r="P52" i="8"/>
  <c r="K52" i="8" s="1"/>
  <c r="L52" i="8" s="1"/>
  <c r="M85" i="8"/>
  <c r="P45" i="8"/>
  <c r="K45" i="8" s="1"/>
  <c r="L45" i="8" s="1"/>
  <c r="M45" i="8" s="1"/>
  <c r="P88" i="8"/>
  <c r="K88" i="8" s="1"/>
  <c r="L88" i="8" s="1"/>
  <c r="M88" i="8" s="1"/>
  <c r="P50" i="8"/>
  <c r="K50" i="8" s="1"/>
  <c r="L50" i="8" s="1"/>
  <c r="M115" i="8"/>
  <c r="M105" i="8"/>
  <c r="P90" i="8"/>
  <c r="K90" i="8" s="1"/>
  <c r="L90" i="8" s="1"/>
  <c r="M90" i="8" s="1"/>
  <c r="M13" i="8"/>
  <c r="M17" i="8"/>
  <c r="P44" i="8"/>
  <c r="K44" i="8" s="1"/>
  <c r="L44" i="8" s="1"/>
  <c r="P47" i="8"/>
  <c r="K47" i="8" s="1"/>
  <c r="L47" i="8" s="1"/>
  <c r="M47" i="8" s="1"/>
  <c r="P93" i="8"/>
  <c r="K93" i="8" s="1"/>
  <c r="L93" i="8" s="1"/>
  <c r="P49" i="8"/>
  <c r="K49" i="8" s="1"/>
  <c r="L49" i="8" s="1"/>
  <c r="M49" i="8" s="1"/>
  <c r="P94" i="8"/>
  <c r="K94" i="8" s="1"/>
  <c r="L94" i="8" s="1"/>
  <c r="M94" i="8" s="1"/>
  <c r="M73" i="8"/>
  <c r="P46" i="8"/>
  <c r="K46" i="8" s="1"/>
  <c r="L46" i="8" s="1"/>
  <c r="M46" i="8" s="1"/>
  <c r="P86" i="8"/>
  <c r="K86" i="8" s="1"/>
  <c r="L86" i="8" s="1"/>
  <c r="M86" i="8" s="1"/>
  <c r="P51" i="8"/>
  <c r="K51" i="8" s="1"/>
  <c r="L51" i="8" s="1"/>
  <c r="M51" i="8" s="1"/>
  <c r="M107" i="8"/>
  <c r="M97" i="8"/>
  <c r="M55" i="8"/>
  <c r="M65" i="8"/>
  <c r="P48" i="8"/>
  <c r="K48" i="8" s="1"/>
  <c r="L48" i="8" s="1"/>
  <c r="M48" i="8" s="1"/>
  <c r="P92" i="8"/>
  <c r="K92" i="8" s="1"/>
  <c r="L92" i="8" s="1"/>
  <c r="M92" i="8" s="1"/>
  <c r="M18" i="8"/>
  <c r="M14" i="8"/>
  <c r="M33" i="7"/>
  <c r="M29" i="7"/>
  <c r="M18" i="7"/>
  <c r="M14" i="7"/>
  <c r="M17" i="7"/>
  <c r="M13" i="7"/>
  <c r="M12" i="7"/>
  <c r="P52" i="7"/>
  <c r="K52" i="7" s="1"/>
  <c r="L52" i="7" s="1"/>
  <c r="P88" i="7"/>
  <c r="K88" i="7" s="1"/>
  <c r="L88" i="7" s="1"/>
  <c r="M88" i="7" s="1"/>
  <c r="P48" i="7"/>
  <c r="K48" i="7" s="1"/>
  <c r="L48" i="7" s="1"/>
  <c r="M48" i="7" s="1"/>
  <c r="P47" i="7"/>
  <c r="K47" i="7" s="1"/>
  <c r="L47" i="7" s="1"/>
  <c r="M47" i="7" s="1"/>
  <c r="P94" i="7"/>
  <c r="K94" i="7" s="1"/>
  <c r="L94" i="7" s="1"/>
  <c r="P86" i="7"/>
  <c r="K86" i="7" s="1"/>
  <c r="L86" i="7" s="1"/>
  <c r="M20" i="7"/>
  <c r="L27" i="7"/>
  <c r="P95" i="7"/>
  <c r="K95" i="7" s="1"/>
  <c r="L95" i="7" s="1"/>
  <c r="M95" i="7" s="1"/>
  <c r="P87" i="7"/>
  <c r="K87" i="7" s="1"/>
  <c r="L87" i="7" s="1"/>
  <c r="M87" i="7" s="1"/>
  <c r="P50" i="7"/>
  <c r="K50" i="7" s="1"/>
  <c r="L50" i="7" s="1"/>
  <c r="M50" i="7" s="1"/>
  <c r="P90" i="7"/>
  <c r="K90" i="7" s="1"/>
  <c r="L90" i="7" s="1"/>
  <c r="M90" i="7" s="1"/>
  <c r="P51" i="7"/>
  <c r="K51" i="7" s="1"/>
  <c r="L51" i="7" s="1"/>
  <c r="M51" i="7" s="1"/>
  <c r="P91" i="7"/>
  <c r="K91" i="7" s="1"/>
  <c r="L91" i="7" s="1"/>
  <c r="M91" i="7" s="1"/>
  <c r="P89" i="7"/>
  <c r="K89" i="7" s="1"/>
  <c r="L89" i="7" s="1"/>
  <c r="P54" i="7"/>
  <c r="K54" i="7" s="1"/>
  <c r="L54" i="7" s="1"/>
  <c r="P92" i="7"/>
  <c r="K92" i="7" s="1"/>
  <c r="L92" i="7" s="1"/>
  <c r="M67" i="7"/>
  <c r="M57" i="7"/>
  <c r="M108" i="7"/>
  <c r="M98" i="7"/>
  <c r="P93" i="7"/>
  <c r="K93" i="7" s="1"/>
  <c r="L93" i="7" s="1"/>
  <c r="M93" i="7" s="1"/>
  <c r="P46" i="7"/>
  <c r="L111" i="8" l="1"/>
  <c r="L69" i="8"/>
  <c r="L101" i="8"/>
  <c r="M101" i="8"/>
  <c r="K46" i="7"/>
  <c r="L46" i="7" s="1"/>
  <c r="M92" i="7"/>
  <c r="L112" i="7"/>
  <c r="L115" i="7" s="1"/>
  <c r="L102" i="7"/>
  <c r="L105" i="7" s="1"/>
  <c r="L71" i="7"/>
  <c r="L74" i="7" s="1"/>
  <c r="L72" i="8"/>
  <c r="M52" i="8"/>
  <c r="M110" i="8"/>
  <c r="M113" i="8" s="1"/>
  <c r="L110" i="8"/>
  <c r="L113" i="8" s="1"/>
  <c r="L100" i="8"/>
  <c r="L103" i="8" s="1"/>
  <c r="M93" i="8"/>
  <c r="M111" i="8" s="1"/>
  <c r="L104" i="8"/>
  <c r="L114" i="8"/>
  <c r="L59" i="8"/>
  <c r="L62" i="8" s="1"/>
  <c r="M50" i="8"/>
  <c r="M44" i="8"/>
  <c r="L68" i="8"/>
  <c r="L71" i="8" s="1"/>
  <c r="L58" i="8"/>
  <c r="L61" i="8" s="1"/>
  <c r="M89" i="7"/>
  <c r="M52" i="7"/>
  <c r="L61" i="7"/>
  <c r="L64" i="7" s="1"/>
  <c r="L111" i="7"/>
  <c r="L114" i="7" s="1"/>
  <c r="L101" i="7"/>
  <c r="L104" i="7" s="1"/>
  <c r="M86" i="7"/>
  <c r="M94" i="7"/>
  <c r="M54" i="7"/>
  <c r="M27" i="7"/>
  <c r="M31" i="7"/>
  <c r="M59" i="8" l="1"/>
  <c r="M62" i="8" s="1"/>
  <c r="M69" i="8"/>
  <c r="M72" i="8"/>
  <c r="M46" i="7"/>
  <c r="M60" i="7" s="1"/>
  <c r="M63" i="7" s="1"/>
  <c r="L70" i="7"/>
  <c r="L73" i="7" s="1"/>
  <c r="L60" i="7"/>
  <c r="L63" i="7" s="1"/>
  <c r="M112" i="7"/>
  <c r="M115" i="7" s="1"/>
  <c r="M102" i="7"/>
  <c r="M105" i="7" s="1"/>
  <c r="M71" i="7"/>
  <c r="M74" i="7" s="1"/>
  <c r="M100" i="8"/>
  <c r="M103" i="8" s="1"/>
  <c r="M104" i="8"/>
  <c r="M114" i="8"/>
  <c r="M58" i="8"/>
  <c r="M61" i="8" s="1"/>
  <c r="M68" i="8"/>
  <c r="M71" i="8" s="1"/>
  <c r="M61" i="7"/>
  <c r="M64" i="7" s="1"/>
  <c r="M70" i="7"/>
  <c r="M73" i="7" s="1"/>
  <c r="M111" i="7"/>
  <c r="M114" i="7" s="1"/>
  <c r="M101" i="7"/>
  <c r="M10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Emmett Duffy</author>
  </authors>
  <commentList>
    <comment ref="L60" authorId="0" shapeId="0" xr:uid="{63B37C18-A1DA-D643-8294-2F9E189BFF52}">
      <text>
        <r>
          <rPr>
            <b/>
            <sz val="10"/>
            <color rgb="FF000000"/>
            <rFont val="Tahoma"/>
            <family val="2"/>
          </rPr>
          <t>Emmett Duffy: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This inelegant formula recognizes that we need the SUM of all indireect paths from a given predictor, then we ned to take MEAN of those sums from each predictor. </t>
        </r>
      </text>
    </comment>
    <comment ref="L101" authorId="0" shapeId="0" xr:uid="{2CF95467-D70B-1647-B793-E4C75FE37AE8}">
      <text>
        <r>
          <rPr>
            <b/>
            <sz val="10"/>
            <color rgb="FF000000"/>
            <rFont val="Tahoma"/>
            <family val="2"/>
          </rPr>
          <t>Emmett Duffy: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inelegant formula recognizes that we need the SUM of all indireect paths from a given predictor, then we ned to take MEAN of those sums from each predictor. 
</t>
        </r>
      </text>
    </comment>
    <comment ref="L102" authorId="0" shapeId="0" xr:uid="{6D0E3F14-1670-CD4B-819B-F29544B971EA}">
      <text>
        <r>
          <rPr>
            <b/>
            <sz val="10"/>
            <color rgb="FF000000"/>
            <rFont val="Tahoma"/>
            <family val="2"/>
          </rPr>
          <t>Emmett Duffy: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the same as the weighted mean below because all the paths come from a single predictor.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Emmett Duffy</author>
  </authors>
  <commentList>
    <comment ref="L58" authorId="0" shapeId="0" xr:uid="{93CCA459-3B3E-7D4F-8324-F66D629C2045}">
      <text>
        <r>
          <rPr>
            <b/>
            <sz val="10"/>
            <color rgb="FF000000"/>
            <rFont val="Tahoma"/>
            <family val="2"/>
          </rPr>
          <t>Emmett Duffy: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This inelegant formula recognizes that we need the SUM of all indireect paths from a given predictor, then we ned to take MEAN of those sums from each predictor. </t>
        </r>
      </text>
    </comment>
    <comment ref="L100" authorId="0" shapeId="0" xr:uid="{94E5CBE4-1F3B-E34D-8E96-29DDEC661CAD}">
      <text>
        <r>
          <rPr>
            <b/>
            <sz val="10"/>
            <color rgb="FF000000"/>
            <rFont val="Tahoma"/>
            <family val="2"/>
          </rPr>
          <t>Emmett Duffy: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inelegant formula recognizes that we need the SUM of all indireect paths from a given predictor, then we ned to take MEAN of those sums from each predictor. 
</t>
        </r>
      </text>
    </comment>
    <comment ref="L101" authorId="0" shapeId="0" xr:uid="{67C2B04F-EC81-B347-A73F-BD71C95A9432}">
      <text>
        <r>
          <rPr>
            <b/>
            <sz val="10"/>
            <color rgb="FF000000"/>
            <rFont val="Tahoma"/>
            <family val="2"/>
          </rPr>
          <t>Emmett Duffy: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the same as the weighted mean below because all the paths come from a single predictor.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88F75E-426B-4E4F-BC1A-5095F4EEEF56}" name="meso11" type="6" refreshedVersion="6" background="1" saveData="1">
    <textPr sourceFile="/Users/emmettduffy/Desktop/meso.txt" delimited="0">
      <textFields count="7">
        <textField/>
        <textField position="1"/>
        <textField position="15"/>
        <textField position="25"/>
        <textField position="35"/>
        <textField position="39"/>
        <textField position="49"/>
      </textFields>
    </textPr>
  </connection>
  <connection id="2" xr16:uid="{F378B5CB-9912-804E-A518-455650F02139}" name="meso111" type="6" refreshedVersion="6" background="1" saveData="1">
    <textPr sourceFile="/Users/emmettduffy/Desktop/meso.txt" delimited="0">
      <textFields count="7">
        <textField/>
        <textField position="1"/>
        <textField position="15"/>
        <textField position="25"/>
        <textField position="35"/>
        <textField position="39"/>
        <textField position="49"/>
      </textFields>
    </textPr>
  </connection>
  <connection id="3" xr16:uid="{5D3D7857-05DB-B441-9476-5D86A29A1B85}" name="meso1111" type="6" refreshedVersion="6" background="1" saveData="1">
    <textPr sourceFile="/Users/emmettduffy/Desktop/meso.txt" delimited="0">
      <textFields count="7">
        <textField/>
        <textField position="1"/>
        <textField position="15"/>
        <textField position="25"/>
        <textField position="35"/>
        <textField position="39"/>
        <textField position="49"/>
      </textFields>
    </textPr>
  </connection>
  <connection id="4" xr16:uid="{51388A45-ACE3-7A45-A49C-40E60B1AC16F}" name="meso2" type="6" refreshedVersion="6" background="1" saveData="1">
    <textPr sourceFile="/Users/emmettduffy/Desktop/meso.txt" delimited="0">
      <textFields count="7">
        <textField/>
        <textField position="1"/>
        <textField position="14"/>
        <textField position="25"/>
        <textField position="35"/>
        <textField position="39"/>
        <textField position="49"/>
      </textFields>
    </textPr>
  </connection>
  <connection id="5" xr16:uid="{E030D96B-B74C-4742-9E09-FEF2CF38C78B}" name="meso21" type="6" refreshedVersion="6" background="1" saveData="1">
    <textPr sourceFile="/Users/emmettduffy/Desktop/meso.txt" delimited="0">
      <textFields count="7">
        <textField/>
        <textField position="1"/>
        <textField position="14"/>
        <textField position="25"/>
        <textField position="35"/>
        <textField position="39"/>
        <textField position="49"/>
      </textFields>
    </textPr>
  </connection>
  <connection id="6" xr16:uid="{F027D270-843E-0249-B077-00DD34E9EEA9}" name="meso211" type="6" refreshedVersion="6" background="1" saveData="1">
    <textPr sourceFile="/Users/emmettduffy/Desktop/meso.txt" delimited="0">
      <textFields count="7">
        <textField/>
        <textField position="1"/>
        <textField position="14"/>
        <textField position="25"/>
        <textField position="35"/>
        <textField position="39"/>
        <textField position="49"/>
      </textFields>
    </textPr>
  </connection>
  <connection id="7" xr16:uid="{2A65522E-30BC-B745-9B96-7D731C2C7313}" name="pc1zos1" type="6" refreshedVersion="6" background="1" saveData="1">
    <textPr sourceFile="/Users/emmettduffy/Desktop/pc1zos.txt" delimited="0">
      <textFields count="7">
        <textField/>
        <textField position="1"/>
        <textField position="14"/>
        <textField position="25"/>
        <textField position="35"/>
        <textField position="39"/>
        <textField position="49"/>
      </textFields>
    </textPr>
  </connection>
  <connection id="8" xr16:uid="{1CEF3817-4FEF-0E4E-87C2-9642634079F6}" name="pc1zos12" type="6" refreshedVersion="6" background="1" saveData="1">
    <textPr sourceFile="/Users/emmettduffy/Desktop/pc1zos.txt" delimited="0">
      <textFields count="7">
        <textField/>
        <textField position="1"/>
        <textField position="14"/>
        <textField position="25"/>
        <textField position="35"/>
        <textField position="39"/>
        <textField position="49"/>
      </textFields>
    </textPr>
  </connection>
  <connection id="9" xr16:uid="{833059DF-F043-B842-A61C-62EAD4472660}" name="pc1zos122" type="6" refreshedVersion="6" background="1" saveData="1">
    <textPr sourceFile="/Users/emmettduffy/Desktop/pc1zos.txt" delimited="0">
      <textFields count="7">
        <textField/>
        <textField position="1"/>
        <textField position="14"/>
        <textField position="25"/>
        <textField position="35"/>
        <textField position="39"/>
        <textField position="49"/>
      </textFields>
    </textPr>
  </connection>
  <connection id="10" xr16:uid="{2A2BA83F-B4E5-2E44-9019-B276C83E240A}" name="pc2zos1" type="6" refreshedVersion="6" background="1" saveData="1">
    <textPr sourceFile="/Users/emmettduffy/Desktop/pc2zos.txt" delimited="0">
      <textFields count="7">
        <textField/>
        <textField position="1"/>
        <textField position="14"/>
        <textField position="25"/>
        <textField position="35"/>
        <textField position="39"/>
        <textField position="49"/>
      </textFields>
    </textPr>
  </connection>
  <connection id="11" xr16:uid="{EB0743B2-B6E5-BF40-9118-331A3BF79AF1}" name="pc2zos11" type="6" refreshedVersion="6" background="1" saveData="1">
    <textPr sourceFile="/Users/emmettduffy/Desktop/pc2zos.txt" delimited="0">
      <textFields count="7">
        <textField/>
        <textField position="1"/>
        <textField position="14"/>
        <textField position="25"/>
        <textField position="35"/>
        <textField position="39"/>
        <textField position="49"/>
      </textFields>
    </textPr>
  </connection>
  <connection id="12" xr16:uid="{287245DD-DADA-7342-94DE-9ED3F36C9DAD}" name="peri1" type="6" refreshedVersion="6" background="1" saveData="1">
    <textPr sourceFile="/Users/emmettduffy/Desktop/peri.txt" delimited="0">
      <textFields count="7">
        <textField/>
        <textField position="1"/>
        <textField position="14"/>
        <textField position="25"/>
        <textField position="35"/>
        <textField position="39"/>
        <textField position="50"/>
      </textFields>
    </textPr>
  </connection>
  <connection id="13" xr16:uid="{A2C7CF4C-5AA6-D446-B13C-BE884A290B27}" name="peri11" type="6" refreshedVersion="6" background="1" saveData="1">
    <textPr sourceFile="/Users/emmettduffy/Desktop/peri.txt" delimited="0">
      <textFields count="7">
        <textField/>
        <textField position="1"/>
        <textField position="14"/>
        <textField position="25"/>
        <textField position="35"/>
        <textField position="39"/>
        <textField position="50"/>
      </textFields>
    </textPr>
  </connection>
</connections>
</file>

<file path=xl/sharedStrings.xml><?xml version="1.0" encoding="utf-8"?>
<sst xmlns="http://schemas.openxmlformats.org/spreadsheetml/2006/main" count="904" uniqueCount="86">
  <si>
    <t>sort</t>
  </si>
  <si>
    <t>response</t>
  </si>
  <si>
    <t>predictor</t>
  </si>
  <si>
    <t>Value</t>
  </si>
  <si>
    <t>Std.Error</t>
  </si>
  <si>
    <t>p-value</t>
  </si>
  <si>
    <t>category</t>
  </si>
  <si>
    <t>effect type</t>
  </si>
  <si>
    <t>coefficient - raw value</t>
  </si>
  <si>
    <t>zPC1.zos.all</t>
  </si>
  <si>
    <t>direct</t>
  </si>
  <si>
    <t>NA</t>
  </si>
  <si>
    <t>environment</t>
  </si>
  <si>
    <t>evo.history</t>
  </si>
  <si>
    <t>environment.summed</t>
  </si>
  <si>
    <t>evo.history.summed</t>
  </si>
  <si>
    <t>zPC2.zos.all</t>
  </si>
  <si>
    <t>zperiphyton</t>
  </si>
  <si>
    <t>indirect</t>
  </si>
  <si>
    <t>zPC1.env.all &gt; zPC1.zos.all &gt; zperiphyton</t>
  </si>
  <si>
    <t>zPC1.env.all &gt; zPC2.zos.all &gt; zperiphyton</t>
  </si>
  <si>
    <t>zPC2.env.all &gt; zPC1.zos.all &gt; zperiphyton</t>
  </si>
  <si>
    <t>zPC2.env.all &gt; zPC2.zos.all &gt; zperiphyton</t>
  </si>
  <si>
    <t>zPC3.env.all &gt; zPC1.zos.all &gt; zperiphyton</t>
  </si>
  <si>
    <t>zPC3.env.all &gt; zPC2.zos.all &gt; zperiphyton</t>
  </si>
  <si>
    <t>zFC1 &gt; zPC1.zos.all &gt; zperiphyton</t>
  </si>
  <si>
    <t>zFC1 &gt; zPC2.zos.all &gt; zperiphyton</t>
  </si>
  <si>
    <t>zFC2 &gt; zPC1.zos.all &gt; zperiphyton</t>
  </si>
  <si>
    <t>zFC2 &gt; zPC2.zos.all &gt; zperiphyton</t>
  </si>
  <si>
    <t>total</t>
  </si>
  <si>
    <t>zmesograzer</t>
  </si>
  <si>
    <t>zPC1.env.all &gt; zPC1.zos.all &gt; zmesograzer</t>
  </si>
  <si>
    <t>zPC1.env.all &gt; zPC2.zos.all &gt; zmesograzer</t>
  </si>
  <si>
    <t>zPC2.env.all &gt; zPC1.zos.all &gt; zmesograzer</t>
  </si>
  <si>
    <t>zPC2.env.all &gt; zPC2.zos.all &gt; zmesograzer</t>
  </si>
  <si>
    <t>zPC3.env.all &gt; zPC1.zos.all &gt; zmesograzer</t>
  </si>
  <si>
    <t>zPC3.env.all &gt; zPC2.zos.all &gt; zmesograzer</t>
  </si>
  <si>
    <t>zFC1 &gt; zPC1.zos.all &gt; zmesograzer</t>
  </si>
  <si>
    <t>zFC1 &gt; zPC2.zos.all &gt; zmesograzer</t>
  </si>
  <si>
    <t>zFC2 &gt; zPC1.zos.all &gt; zmesograzer</t>
  </si>
  <si>
    <t>zFC2 &gt; zPC2.zos.all &gt; zmesograzer</t>
  </si>
  <si>
    <t>weight (1/SE)</t>
  </si>
  <si>
    <t>weighted.coeff</t>
  </si>
  <si>
    <t>weighted.coeff.abs</t>
  </si>
  <si>
    <t>wieghted mean</t>
  </si>
  <si>
    <t>relative standard error</t>
  </si>
  <si>
    <t>relative standard error SQUARED</t>
  </si>
  <si>
    <t>For error propagation through multiplication of paths see here: https://www.dummies.com/education/science/biology/simple-error-propagation-formulas-for-simple-expressions/</t>
  </si>
  <si>
    <t>SE of path product</t>
  </si>
  <si>
    <t>wieghted SUM</t>
  </si>
  <si>
    <t>Crit.Value</t>
  </si>
  <si>
    <t>zmeso.mass.perg</t>
  </si>
  <si>
    <t>zmeso.perg.atl</t>
  </si>
  <si>
    <t>interactions</t>
  </si>
  <si>
    <t>GLM SITE-level model results PER G PLANT, 2021-03-12</t>
  </si>
  <si>
    <t>rPC1.env.global.atl</t>
  </si>
  <si>
    <t>rPC2.env.global.atl</t>
  </si>
  <si>
    <t>rPC3.env.global.atl</t>
  </si>
  <si>
    <t>rFC1.global.atl</t>
  </si>
  <si>
    <t>rFC2.global.atl</t>
  </si>
  <si>
    <t>rPC1.env.global.atl:rFC2.global.atl</t>
  </si>
  <si>
    <t>rPC1.zos.atl</t>
  </si>
  <si>
    <t>rPC2.zos.atl</t>
  </si>
  <si>
    <t>rPC2.env.global.atl:rPC1.zos.atl</t>
  </si>
  <si>
    <t>rPC1.env.global.pac</t>
  </si>
  <si>
    <t>rPC2.env.global.pac</t>
  </si>
  <si>
    <t>rPC3.env.global.pac</t>
  </si>
  <si>
    <t>rFC2.global.pac</t>
  </si>
  <si>
    <t>rFC1.global.pac</t>
  </si>
  <si>
    <t>rPC1.zos.pac</t>
  </si>
  <si>
    <t>rPC2.zos.pac</t>
  </si>
  <si>
    <t>rmesograzer.mass.perg.pac</t>
  </si>
  <si>
    <t>periphyton</t>
  </si>
  <si>
    <t>mesograzers</t>
  </si>
  <si>
    <t>weighted.sum</t>
  </si>
  <si>
    <t>weighted.sum.abs</t>
  </si>
  <si>
    <t>eelgrass.form</t>
  </si>
  <si>
    <t>eelgrass.biomass</t>
  </si>
  <si>
    <t>Results from script: ZEN_2014_model_comparison_site_means_range_standardized_20210405.R</t>
  </si>
  <si>
    <t>rPC1.zos.global.atl</t>
  </si>
  <si>
    <t>rPC2.zos.global.atl</t>
  </si>
  <si>
    <t>rperi.perg.atl</t>
  </si>
  <si>
    <t>rPC1.zos.global.pac</t>
  </si>
  <si>
    <t>rPC2.zos.global.pac</t>
  </si>
  <si>
    <t>rperi.perg.pac</t>
  </si>
  <si>
    <t>effect.type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</si>
</sst>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 applyFill="1"/>
    <xf numFmtId="164" fontId="2" fillId="0" borderId="0" xfId="0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0" fillId="3" borderId="0" xfId="0" applyNumberFormat="1" applyFill="1"/>
    <xf numFmtId="164" fontId="1" fillId="0" borderId="0" xfId="0" applyNumberFormat="1" applyFont="1"/>
    <xf numFmtId="164" fontId="1" fillId="0" borderId="0" xfId="0" applyNumberFormat="1" applyFont="1" applyFill="1"/>
    <xf numFmtId="0" fontId="0" fillId="4" borderId="0" xfId="0" applyFill="1"/>
    <xf numFmtId="164" fontId="0" fillId="4" borderId="0" xfId="0" applyNumberFormat="1" applyFill="1"/>
    <xf numFmtId="0" fontId="1" fillId="0" borderId="0" xfId="0" applyFont="1" applyFill="1"/>
    <xf numFmtId="0" fontId="0" fillId="0" borderId="0" xfId="0" applyFont="1"/>
    <xf numFmtId="0" fontId="3" fillId="0" borderId="0" xfId="0" applyFont="1"/>
    <xf numFmtId="164" fontId="1" fillId="3" borderId="0" xfId="0" applyNumberFormat="1" applyFont="1" applyFill="1"/>
    <xf numFmtId="164" fontId="0" fillId="0" borderId="0" xfId="0" applyNumberFormat="1" applyFont="1"/>
    <xf numFmtId="164" fontId="0" fillId="0" borderId="0" xfId="0" applyNumberFormat="1" applyFont="1" applyFill="1"/>
    <xf numFmtId="0" fontId="0" fillId="0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84668</xdr:colOff>
      <xdr:row>100</xdr:row>
      <xdr:rowOff>169333</xdr:rowOff>
    </xdr:from>
    <xdr:to>
      <xdr:col>18</xdr:col>
      <xdr:colOff>190502</xdr:colOff>
      <xdr:row>104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F89637-5492-B84C-A9FA-343B0B5F8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3568" y="22978533"/>
          <a:ext cx="3611034" cy="7958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84668</xdr:colOff>
      <xdr:row>99</xdr:row>
      <xdr:rowOff>169333</xdr:rowOff>
    </xdr:from>
    <xdr:to>
      <xdr:col>18</xdr:col>
      <xdr:colOff>190502</xdr:colOff>
      <xdr:row>103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CA0F98-DEAF-AA4B-ABDA-8C5628ACB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34068" y="25416933"/>
          <a:ext cx="3611034" cy="79586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so_1" connectionId="1" xr16:uid="{D73E2725-231D-5F4B-9636-9235B50D014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i" connectionId="13" xr16:uid="{BD7AFBD2-EC87-9542-B716-21DD5ED5CA6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so_5" connectionId="6" xr16:uid="{9D6CC0FF-DB5B-CF4C-A1E1-52D70020E34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1zos_3" connectionId="9" xr16:uid="{6C1434C3-D7D7-0948-85D6-E23D3C0683FE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so_6" connectionId="3" xr16:uid="{2A8EA89C-7FD1-794E-94B2-AF4142EFE1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so" connectionId="4" xr16:uid="{03D46837-9983-FA46-9600-E96CF9A4FFD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i" connectionId="12" xr16:uid="{C1E7D195-ED04-BB43-9773-289B9D7AB53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2zos" connectionId="10" xr16:uid="{3308C160-3266-634B-A550-6F2A3F0308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1zos" connectionId="7" xr16:uid="{6FE9D762-F711-DF4A-807E-FD981806C6D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so" connectionId="5" xr16:uid="{BB2605C2-5012-9D46-B8FA-5A6DD38BC70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so_1" connectionId="2" xr16:uid="{611DD348-DF41-504E-9D65-2F1D2DCC9B2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1zos" connectionId="8" xr16:uid="{3AEE3D78-7723-534A-96BF-8AD46F4C6FA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2zos" connectionId="11" xr16:uid="{A8F2029B-1BD4-A143-935E-1C4BA2F6AC8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queryTable" Target="../queryTables/queryTable6.xml"/><Relationship Id="rId7" Type="http://schemas.openxmlformats.org/officeDocument/2006/relationships/queryTable" Target="../queryTables/queryTable10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9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0818-5241-8246-9F3A-FD8D72B7353F}">
  <dimension ref="A1:R116"/>
  <sheetViews>
    <sheetView tabSelected="1" zoomScale="120" zoomScaleNormal="120" workbookViewId="0">
      <pane xSplit="2" ySplit="4" topLeftCell="C51" activePane="bottomRight" state="frozen"/>
      <selection pane="topRight" activeCell="C1" sqref="C1"/>
      <selection pane="bottomLeft" activeCell="A5" sqref="A5"/>
      <selection pane="bottomRight" activeCell="D53" sqref="D53"/>
    </sheetView>
  </sheetViews>
  <sheetFormatPr defaultColWidth="10.6640625" defaultRowHeight="15.5" x14ac:dyDescent="0.35"/>
  <cols>
    <col min="1" max="1" width="6.1640625" customWidth="1"/>
    <col min="2" max="2" width="17.5" customWidth="1"/>
    <col min="3" max="3" width="35.83203125" customWidth="1"/>
    <col min="4" max="4" width="11" style="2" bestFit="1" customWidth="1"/>
    <col min="5" max="5" width="10.33203125" style="2" bestFit="1" customWidth="1"/>
    <col min="6" max="6" width="10" style="2" bestFit="1" customWidth="1"/>
    <col min="7" max="7" width="7.33203125" style="2" bestFit="1" customWidth="1"/>
    <col min="8" max="8" width="14.5" customWidth="1"/>
    <col min="9" max="10" width="9.83203125" customWidth="1"/>
    <col min="11" max="11" width="11" style="9" customWidth="1"/>
    <col min="12" max="12" width="10.83203125" style="2"/>
    <col min="13" max="18" width="11.5" style="2" customWidth="1"/>
    <col min="19" max="21" width="11.5" customWidth="1"/>
  </cols>
  <sheetData>
    <row r="1" spans="1:18" x14ac:dyDescent="0.35">
      <c r="C1" s="7" t="s">
        <v>54</v>
      </c>
    </row>
    <row r="2" spans="1:18" x14ac:dyDescent="0.35">
      <c r="C2" t="s">
        <v>47</v>
      </c>
    </row>
    <row r="3" spans="1:18" x14ac:dyDescent="0.35">
      <c r="C3" s="18" t="s">
        <v>78</v>
      </c>
      <c r="M3" s="4"/>
      <c r="N3" s="4"/>
      <c r="O3" s="4"/>
      <c r="P3" s="4"/>
    </row>
    <row r="4" spans="1:18" s="5" customFormat="1" ht="62" x14ac:dyDescent="0.35">
      <c r="A4" s="5" t="s">
        <v>0</v>
      </c>
      <c r="B4" s="5" t="s">
        <v>1</v>
      </c>
      <c r="C4" s="5" t="s">
        <v>2</v>
      </c>
      <c r="D4" s="6" t="s">
        <v>3</v>
      </c>
      <c r="E4" s="6" t="s">
        <v>4</v>
      </c>
      <c r="F4" s="8" t="s">
        <v>50</v>
      </c>
      <c r="G4" s="6" t="s">
        <v>5</v>
      </c>
      <c r="H4" s="5" t="s">
        <v>6</v>
      </c>
      <c r="I4" s="5" t="s">
        <v>7</v>
      </c>
      <c r="J4" s="10" t="s">
        <v>8</v>
      </c>
      <c r="K4" s="10" t="s">
        <v>41</v>
      </c>
      <c r="L4" s="5" t="s">
        <v>42</v>
      </c>
      <c r="M4" s="6" t="s">
        <v>43</v>
      </c>
      <c r="N4" s="11" t="s">
        <v>45</v>
      </c>
      <c r="O4" s="11" t="s">
        <v>46</v>
      </c>
      <c r="P4" s="11" t="s">
        <v>48</v>
      </c>
      <c r="Q4" s="6"/>
      <c r="R4" s="6"/>
    </row>
    <row r="5" spans="1:18" x14ac:dyDescent="0.35">
      <c r="A5" s="23">
        <v>1</v>
      </c>
      <c r="B5" t="s">
        <v>79</v>
      </c>
      <c r="C5" s="18" t="s">
        <v>55</v>
      </c>
      <c r="D5" s="21">
        <v>-0.45150000000000001</v>
      </c>
      <c r="E5" s="21">
        <v>0.113</v>
      </c>
      <c r="F5" s="22">
        <v>-3.9940000000000002</v>
      </c>
      <c r="G5" s="21">
        <v>5.71E-4</v>
      </c>
      <c r="H5" t="s">
        <v>12</v>
      </c>
      <c r="I5" t="s">
        <v>10</v>
      </c>
      <c r="J5" s="9">
        <f t="shared" ref="J5:J10" si="0">D5</f>
        <v>-0.45150000000000001</v>
      </c>
      <c r="K5" s="2">
        <f t="shared" ref="K5:K10" si="1">1/E5</f>
        <v>8.8495575221238933</v>
      </c>
      <c r="L5" s="2">
        <f t="shared" ref="L5:L10" si="2">D5*K5</f>
        <v>-3.9955752212389379</v>
      </c>
      <c r="M5" s="2">
        <f t="shared" ref="M5:M10" si="3">ABS(L5)</f>
        <v>3.9955752212389379</v>
      </c>
      <c r="N5" s="2">
        <f t="shared" ref="N5:N10" si="4">ABS(E5/D5)</f>
        <v>0.25027685492801771</v>
      </c>
      <c r="O5" s="2">
        <f t="shared" ref="O5:O10" si="5">N5^2</f>
        <v>6.2638504112660018E-2</v>
      </c>
    </row>
    <row r="6" spans="1:18" x14ac:dyDescent="0.35">
      <c r="A6" s="23">
        <v>2</v>
      </c>
      <c r="B6" t="s">
        <v>79</v>
      </c>
      <c r="C6" s="18" t="s">
        <v>56</v>
      </c>
      <c r="D6" s="21">
        <v>-0.39439999999999997</v>
      </c>
      <c r="E6" s="21">
        <v>0.1943</v>
      </c>
      <c r="F6" s="22">
        <v>-2.0299999999999998</v>
      </c>
      <c r="G6" s="21">
        <v>5.4079000000000002E-2</v>
      </c>
      <c r="H6" t="s">
        <v>12</v>
      </c>
      <c r="I6" t="s">
        <v>10</v>
      </c>
      <c r="J6" s="9">
        <f t="shared" si="0"/>
        <v>-0.39439999999999997</v>
      </c>
      <c r="K6" s="2">
        <f t="shared" si="1"/>
        <v>5.1466803911477097</v>
      </c>
      <c r="L6" s="2">
        <f t="shared" si="2"/>
        <v>-2.0298507462686564</v>
      </c>
      <c r="M6" s="2">
        <f t="shared" si="3"/>
        <v>2.0298507462686564</v>
      </c>
      <c r="N6" s="2">
        <f t="shared" si="4"/>
        <v>0.49264705882352944</v>
      </c>
      <c r="O6" s="2">
        <f t="shared" si="5"/>
        <v>0.24270112456747409</v>
      </c>
    </row>
    <row r="7" spans="1:18" x14ac:dyDescent="0.35">
      <c r="A7" s="23">
        <v>3</v>
      </c>
      <c r="B7" t="s">
        <v>79</v>
      </c>
      <c r="C7" s="18" t="s">
        <v>57</v>
      </c>
      <c r="D7" s="21">
        <v>-0.27089999999999997</v>
      </c>
      <c r="E7" s="21">
        <v>0.12520000000000001</v>
      </c>
      <c r="F7" s="22">
        <v>-2.1640000000000001</v>
      </c>
      <c r="G7" s="21">
        <v>4.1128999999999999E-2</v>
      </c>
      <c r="H7" t="s">
        <v>12</v>
      </c>
      <c r="I7" t="s">
        <v>10</v>
      </c>
      <c r="J7" s="9">
        <f t="shared" si="0"/>
        <v>-0.27089999999999997</v>
      </c>
      <c r="K7" s="2">
        <f t="shared" si="1"/>
        <v>7.9872204472843444</v>
      </c>
      <c r="L7" s="2">
        <f t="shared" si="2"/>
        <v>-2.1637380191693287</v>
      </c>
      <c r="M7" s="2">
        <f t="shared" si="3"/>
        <v>2.1637380191693287</v>
      </c>
      <c r="N7" s="2">
        <f t="shared" si="4"/>
        <v>0.4621631598375785</v>
      </c>
      <c r="O7" s="2">
        <f t="shared" si="5"/>
        <v>0.21359478631105513</v>
      </c>
    </row>
    <row r="8" spans="1:18" s="15" customFormat="1" x14ac:dyDescent="0.35">
      <c r="A8" s="23">
        <v>4</v>
      </c>
      <c r="B8" t="s">
        <v>79</v>
      </c>
      <c r="C8" s="18" t="s">
        <v>58</v>
      </c>
      <c r="D8" s="21">
        <v>-0.2903</v>
      </c>
      <c r="E8" s="21">
        <v>0.2301</v>
      </c>
      <c r="F8" s="22">
        <v>-1.262</v>
      </c>
      <c r="G8" s="21">
        <v>0.21976000000000001</v>
      </c>
      <c r="H8" s="15" t="s">
        <v>13</v>
      </c>
      <c r="I8" s="15" t="s">
        <v>10</v>
      </c>
      <c r="J8" s="16">
        <f t="shared" si="0"/>
        <v>-0.2903</v>
      </c>
      <c r="K8" s="16">
        <f t="shared" si="1"/>
        <v>4.34593654932638</v>
      </c>
      <c r="L8" s="16">
        <f t="shared" si="2"/>
        <v>-1.2616253802694481</v>
      </c>
      <c r="M8" s="16">
        <f t="shared" si="3"/>
        <v>1.2616253802694481</v>
      </c>
      <c r="N8" s="16">
        <f t="shared" si="4"/>
        <v>0.79262831553565272</v>
      </c>
      <c r="O8" s="16">
        <f t="shared" si="5"/>
        <v>0.62825964658888622</v>
      </c>
      <c r="P8" s="16"/>
      <c r="Q8" s="16"/>
      <c r="R8" s="16"/>
    </row>
    <row r="9" spans="1:18" x14ac:dyDescent="0.35">
      <c r="A9" s="23">
        <v>5</v>
      </c>
      <c r="B9" t="s">
        <v>79</v>
      </c>
      <c r="C9" s="18" t="s">
        <v>59</v>
      </c>
      <c r="D9" s="21">
        <v>0.64180000000000004</v>
      </c>
      <c r="E9" s="21">
        <v>0.2087</v>
      </c>
      <c r="F9" s="22">
        <v>3.0760000000000001</v>
      </c>
      <c r="G9" s="21">
        <v>5.3429999999999997E-3</v>
      </c>
      <c r="H9" t="s">
        <v>13</v>
      </c>
      <c r="I9" t="s">
        <v>10</v>
      </c>
      <c r="J9" s="9">
        <f t="shared" si="0"/>
        <v>0.64180000000000004</v>
      </c>
      <c r="K9" s="2">
        <f t="shared" si="1"/>
        <v>4.7915668423574509</v>
      </c>
      <c r="L9" s="2">
        <f t="shared" si="2"/>
        <v>3.0752275994250122</v>
      </c>
      <c r="M9" s="2">
        <f t="shared" si="3"/>
        <v>3.0752275994250122</v>
      </c>
      <c r="N9" s="2">
        <f t="shared" si="4"/>
        <v>0.32517918354627606</v>
      </c>
      <c r="O9" s="2">
        <f t="shared" si="5"/>
        <v>0.1057415014118227</v>
      </c>
    </row>
    <row r="10" spans="1:18" x14ac:dyDescent="0.35">
      <c r="A10" s="23">
        <v>6</v>
      </c>
      <c r="B10" t="s">
        <v>79</v>
      </c>
      <c r="H10" t="s">
        <v>53</v>
      </c>
      <c r="I10" t="s">
        <v>53</v>
      </c>
      <c r="J10" s="9">
        <f t="shared" si="0"/>
        <v>0</v>
      </c>
      <c r="K10" s="2" t="e">
        <f t="shared" si="1"/>
        <v>#DIV/0!</v>
      </c>
      <c r="L10" s="2" t="e">
        <f t="shared" si="2"/>
        <v>#DIV/0!</v>
      </c>
      <c r="M10" s="2" t="e">
        <f t="shared" si="3"/>
        <v>#DIV/0!</v>
      </c>
      <c r="N10" s="2" t="e">
        <f t="shared" si="4"/>
        <v>#DIV/0!</v>
      </c>
      <c r="O10" s="2" t="e">
        <f t="shared" si="5"/>
        <v>#DIV/0!</v>
      </c>
    </row>
    <row r="11" spans="1:18" x14ac:dyDescent="0.35">
      <c r="A11" s="23">
        <v>7</v>
      </c>
      <c r="J11" s="9"/>
      <c r="K11" s="2"/>
    </row>
    <row r="12" spans="1:18" s="7" customFormat="1" x14ac:dyDescent="0.35">
      <c r="A12" s="23">
        <v>8</v>
      </c>
      <c r="B12" s="7" t="s">
        <v>9</v>
      </c>
      <c r="C12" s="7" t="s">
        <v>14</v>
      </c>
      <c r="D12" s="8"/>
      <c r="E12" s="8"/>
      <c r="F12" s="8"/>
      <c r="G12" s="8"/>
      <c r="H12" s="7" t="s">
        <v>44</v>
      </c>
      <c r="I12" s="7" t="s">
        <v>10</v>
      </c>
      <c r="K12" s="8"/>
      <c r="L12" s="9">
        <f>SUM(L5:L7)/SUM(K5:K7)</f>
        <v>-0.37251481784005458</v>
      </c>
      <c r="M12" s="12">
        <f>SUM(M5:M7)/SUM(K5:K7)</f>
        <v>0.37251481784005458</v>
      </c>
      <c r="N12" s="8"/>
      <c r="O12" s="8"/>
      <c r="P12" s="8"/>
      <c r="Q12" s="8"/>
      <c r="R12" s="8"/>
    </row>
    <row r="13" spans="1:18" s="7" customFormat="1" x14ac:dyDescent="0.35">
      <c r="A13" s="23">
        <v>9</v>
      </c>
      <c r="B13" s="7" t="s">
        <v>9</v>
      </c>
      <c r="C13" s="7" t="s">
        <v>15</v>
      </c>
      <c r="D13" s="8"/>
      <c r="E13" s="8"/>
      <c r="F13" s="8"/>
      <c r="G13" s="8"/>
      <c r="H13" s="7" t="s">
        <v>44</v>
      </c>
      <c r="I13" s="7" t="s">
        <v>10</v>
      </c>
      <c r="K13" s="8"/>
      <c r="L13" s="9">
        <f>SUM(L8:L9)/SUM(K8:K9)</f>
        <v>0.19847896536007295</v>
      </c>
      <c r="M13" s="12">
        <f>SUM(M8:M9)/SUM(K8:K9)</f>
        <v>0.47462121695533271</v>
      </c>
      <c r="N13" s="8"/>
      <c r="O13" s="8"/>
      <c r="P13" s="8"/>
      <c r="Q13" s="8"/>
      <c r="R13" s="8"/>
    </row>
    <row r="14" spans="1:18" s="1" customFormat="1" x14ac:dyDescent="0.35">
      <c r="A14" s="23">
        <v>10</v>
      </c>
      <c r="B14" s="19" t="s">
        <v>9</v>
      </c>
      <c r="C14" s="1" t="s">
        <v>53</v>
      </c>
      <c r="D14" s="13"/>
      <c r="E14" s="13"/>
      <c r="F14" s="13"/>
      <c r="G14" s="13"/>
      <c r="H14" s="19" t="s">
        <v>44</v>
      </c>
      <c r="I14" s="1" t="s">
        <v>53</v>
      </c>
      <c r="K14" s="14"/>
      <c r="L14" s="14" t="e">
        <f>SUM(L10:L10)/SUM(K10:K10)</f>
        <v>#DIV/0!</v>
      </c>
      <c r="M14" s="20" t="e">
        <f>SUM(M10:M10)/SUM(K10:K10)</f>
        <v>#DIV/0!</v>
      </c>
      <c r="N14" s="13"/>
      <c r="O14" s="13"/>
      <c r="P14" s="13"/>
      <c r="Q14" s="13"/>
      <c r="R14" s="13"/>
    </row>
    <row r="15" spans="1:18" x14ac:dyDescent="0.35">
      <c r="A15" s="23">
        <v>11</v>
      </c>
      <c r="L15" s="9"/>
      <c r="M15" s="9"/>
    </row>
    <row r="16" spans="1:18" x14ac:dyDescent="0.35">
      <c r="A16" s="23">
        <v>12</v>
      </c>
      <c r="B16" s="7" t="s">
        <v>9</v>
      </c>
      <c r="C16" s="7" t="s">
        <v>14</v>
      </c>
      <c r="D16" s="8"/>
      <c r="E16" s="8"/>
      <c r="F16" s="8"/>
      <c r="G16" s="8"/>
      <c r="H16" s="7" t="s">
        <v>49</v>
      </c>
      <c r="I16" s="7" t="s">
        <v>10</v>
      </c>
      <c r="L16" s="9">
        <f>SUM(L5:L7)/SUM(K5:K7)*COUNT(L5:L7)</f>
        <v>-1.1175444535201637</v>
      </c>
      <c r="M16" s="9">
        <f>SUM(M5:M7)/SUM(K5:K7)*COUNT(M5:M7)</f>
        <v>1.1175444535201637</v>
      </c>
    </row>
    <row r="17" spans="1:18" x14ac:dyDescent="0.35">
      <c r="A17" s="23">
        <v>13</v>
      </c>
      <c r="B17" s="7" t="s">
        <v>9</v>
      </c>
      <c r="C17" s="7" t="s">
        <v>15</v>
      </c>
      <c r="D17" s="8"/>
      <c r="E17" s="8"/>
      <c r="F17" s="8"/>
      <c r="G17" s="8"/>
      <c r="H17" s="7" t="s">
        <v>49</v>
      </c>
      <c r="I17" s="7" t="s">
        <v>10</v>
      </c>
      <c r="L17" s="9">
        <f>SUM(L8:L9)/SUM(K8:K9)*COUNT(L8:L9)</f>
        <v>0.3969579307201459</v>
      </c>
      <c r="M17" s="9">
        <f>SUM(M8:M9)/SUM(K8:K9)*COUNT(M8:M9)</f>
        <v>0.94924243391066543</v>
      </c>
    </row>
    <row r="18" spans="1:18" s="1" customFormat="1" x14ac:dyDescent="0.35">
      <c r="A18" s="23">
        <v>14</v>
      </c>
      <c r="B18" s="19" t="s">
        <v>9</v>
      </c>
      <c r="C18" s="1" t="s">
        <v>53</v>
      </c>
      <c r="D18" s="13"/>
      <c r="E18" s="13"/>
      <c r="F18" s="13"/>
      <c r="G18" s="13"/>
      <c r="H18" s="19" t="s">
        <v>49</v>
      </c>
      <c r="I18" s="1" t="s">
        <v>53</v>
      </c>
      <c r="K18" s="14"/>
      <c r="L18" s="14" t="e">
        <f>SUM(L10:L10)/SUM(K10:K10)*COUNT(L10:L10)</f>
        <v>#DIV/0!</v>
      </c>
      <c r="M18" s="14" t="e">
        <f>SUM(M10:M10)/SUM(K10:K10)*COUNT(M10:M10)</f>
        <v>#DIV/0!</v>
      </c>
      <c r="N18" s="13"/>
      <c r="O18" s="13"/>
      <c r="P18" s="13"/>
      <c r="Q18" s="13"/>
      <c r="R18" s="13"/>
    </row>
    <row r="19" spans="1:18" x14ac:dyDescent="0.35">
      <c r="A19">
        <v>13</v>
      </c>
      <c r="L19" s="9"/>
      <c r="M19" s="9"/>
    </row>
    <row r="20" spans="1:18" x14ac:dyDescent="0.35">
      <c r="A20">
        <v>14</v>
      </c>
      <c r="B20" t="s">
        <v>80</v>
      </c>
      <c r="C20" s="18" t="s">
        <v>55</v>
      </c>
      <c r="D20" s="21">
        <v>0.78210000000000002</v>
      </c>
      <c r="E20" s="22">
        <v>0.25750000000000001</v>
      </c>
      <c r="F20" s="22">
        <v>3.0369999999999999</v>
      </c>
      <c r="G20" s="21">
        <v>6.045E-3</v>
      </c>
      <c r="H20" t="s">
        <v>12</v>
      </c>
      <c r="I20" t="s">
        <v>10</v>
      </c>
      <c r="J20" s="9">
        <f t="shared" ref="J20:J25" si="6">D20</f>
        <v>0.78210000000000002</v>
      </c>
      <c r="K20" s="2">
        <f t="shared" ref="K20:K25" si="7">1/E20</f>
        <v>3.883495145631068</v>
      </c>
      <c r="L20" s="2">
        <f t="shared" ref="L20:L25" si="8">D20*K20</f>
        <v>3.0372815533980582</v>
      </c>
      <c r="M20" s="2">
        <f t="shared" ref="M20:M25" si="9">ABS(L20)</f>
        <v>3.0372815533980582</v>
      </c>
      <c r="N20" s="2">
        <f t="shared" ref="N20:N25" si="10">ABS(E20/D20)</f>
        <v>0.32924178493798745</v>
      </c>
      <c r="O20" s="2">
        <f t="shared" ref="O20:O25" si="11">N20^2</f>
        <v>0.10840015294915198</v>
      </c>
    </row>
    <row r="21" spans="1:18" x14ac:dyDescent="0.35">
      <c r="A21">
        <v>15</v>
      </c>
      <c r="B21" t="s">
        <v>80</v>
      </c>
      <c r="C21" s="18" t="s">
        <v>56</v>
      </c>
      <c r="D21" s="21">
        <v>-0.26669999999999999</v>
      </c>
      <c r="E21" s="21">
        <v>0.17860000000000001</v>
      </c>
      <c r="F21" s="22">
        <v>-1.494</v>
      </c>
      <c r="G21" s="21">
        <v>0.14947099999999999</v>
      </c>
      <c r="H21" t="s">
        <v>12</v>
      </c>
      <c r="I21" t="s">
        <v>10</v>
      </c>
      <c r="J21" s="9">
        <f t="shared" si="6"/>
        <v>-0.26669999999999999</v>
      </c>
      <c r="K21" s="2">
        <f t="shared" si="7"/>
        <v>5.5991041433370654</v>
      </c>
      <c r="L21" s="2">
        <f t="shared" si="8"/>
        <v>-1.4932810750279952</v>
      </c>
      <c r="M21" s="2">
        <f t="shared" si="9"/>
        <v>1.4932810750279952</v>
      </c>
      <c r="N21" s="2">
        <f t="shared" si="10"/>
        <v>0.66966629171353587</v>
      </c>
      <c r="O21" s="2">
        <f t="shared" si="11"/>
        <v>0.44845294225735849</v>
      </c>
    </row>
    <row r="22" spans="1:18" x14ac:dyDescent="0.35">
      <c r="A22">
        <v>16</v>
      </c>
      <c r="B22" t="s">
        <v>80</v>
      </c>
      <c r="C22" s="18" t="s">
        <v>57</v>
      </c>
      <c r="D22" s="21">
        <v>-0.43309999999999998</v>
      </c>
      <c r="E22" s="21">
        <v>0.1153</v>
      </c>
      <c r="F22" s="22">
        <v>-3.7570000000000001</v>
      </c>
      <c r="G22" s="21">
        <v>1.0889999999999999E-3</v>
      </c>
      <c r="H22" t="s">
        <v>12</v>
      </c>
      <c r="I22" t="s">
        <v>10</v>
      </c>
      <c r="J22" s="9">
        <f t="shared" si="6"/>
        <v>-0.43309999999999998</v>
      </c>
      <c r="K22" s="2">
        <f t="shared" si="7"/>
        <v>8.6730268863833473</v>
      </c>
      <c r="L22" s="2">
        <f t="shared" si="8"/>
        <v>-3.7562879444926276</v>
      </c>
      <c r="M22" s="2">
        <f t="shared" si="9"/>
        <v>3.7562879444926276</v>
      </c>
      <c r="N22" s="2">
        <f t="shared" si="10"/>
        <v>0.26622027245439855</v>
      </c>
      <c r="O22" s="2">
        <f t="shared" si="11"/>
        <v>7.0873233465694199E-2</v>
      </c>
    </row>
    <row r="23" spans="1:18" s="15" customFormat="1" x14ac:dyDescent="0.35">
      <c r="A23">
        <v>17</v>
      </c>
      <c r="B23" t="s">
        <v>80</v>
      </c>
      <c r="C23" s="18" t="s">
        <v>58</v>
      </c>
      <c r="D23" s="21">
        <v>-0.26169999999999999</v>
      </c>
      <c r="E23" s="21">
        <v>0.21410000000000001</v>
      </c>
      <c r="F23" s="22">
        <v>-1.222</v>
      </c>
      <c r="G23" s="21">
        <v>0.23447499999999999</v>
      </c>
      <c r="H23" s="15" t="s">
        <v>13</v>
      </c>
      <c r="I23" s="15" t="s">
        <v>10</v>
      </c>
      <c r="J23" s="16">
        <f t="shared" si="6"/>
        <v>-0.26169999999999999</v>
      </c>
      <c r="K23" s="16">
        <f t="shared" si="7"/>
        <v>4.6707146193367581</v>
      </c>
      <c r="L23" s="16">
        <f t="shared" si="8"/>
        <v>-1.2223260158804294</v>
      </c>
      <c r="M23" s="16">
        <f t="shared" si="9"/>
        <v>1.2223260158804294</v>
      </c>
      <c r="N23" s="16">
        <f t="shared" si="10"/>
        <v>0.81811234237676733</v>
      </c>
      <c r="O23" s="16">
        <f t="shared" si="11"/>
        <v>0.66930780474920093</v>
      </c>
      <c r="P23" s="16"/>
      <c r="Q23" s="16"/>
      <c r="R23" s="16"/>
    </row>
    <row r="24" spans="1:18" x14ac:dyDescent="0.35">
      <c r="A24">
        <v>18</v>
      </c>
      <c r="B24" t="s">
        <v>80</v>
      </c>
      <c r="C24" s="18" t="s">
        <v>59</v>
      </c>
      <c r="D24" s="21">
        <v>1.1331</v>
      </c>
      <c r="E24" s="21">
        <v>0.28489999999999999</v>
      </c>
      <c r="F24" s="22">
        <v>3.9769999999999999</v>
      </c>
      <c r="G24" s="21">
        <v>6.3699999999999998E-4</v>
      </c>
      <c r="H24" t="s">
        <v>13</v>
      </c>
      <c r="I24" t="s">
        <v>10</v>
      </c>
      <c r="J24" s="9">
        <f t="shared" si="6"/>
        <v>1.1331</v>
      </c>
      <c r="K24" s="2">
        <f t="shared" si="7"/>
        <v>3.5100035100035103</v>
      </c>
      <c r="L24" s="2">
        <f t="shared" si="8"/>
        <v>3.9771849771849777</v>
      </c>
      <c r="M24" s="2">
        <f t="shared" si="9"/>
        <v>3.9771849771849777</v>
      </c>
      <c r="N24" s="2">
        <f t="shared" si="10"/>
        <v>0.25143411878916244</v>
      </c>
      <c r="O24" s="2">
        <f t="shared" si="11"/>
        <v>6.3219116091282654E-2</v>
      </c>
    </row>
    <row r="25" spans="1:18" s="1" customFormat="1" x14ac:dyDescent="0.35">
      <c r="A25">
        <v>19</v>
      </c>
      <c r="B25" t="s">
        <v>80</v>
      </c>
      <c r="C25" s="18" t="s">
        <v>60</v>
      </c>
      <c r="D25" s="21">
        <v>-1.8983000000000001</v>
      </c>
      <c r="E25" s="21">
        <v>0.52249999999999996</v>
      </c>
      <c r="F25" s="22">
        <v>-3.633</v>
      </c>
      <c r="G25" s="21">
        <v>1.47E-3</v>
      </c>
      <c r="H25" s="1" t="s">
        <v>53</v>
      </c>
      <c r="I25" s="1" t="s">
        <v>53</v>
      </c>
      <c r="J25" s="14">
        <f t="shared" si="6"/>
        <v>-1.8983000000000001</v>
      </c>
      <c r="K25" s="13">
        <f t="shared" si="7"/>
        <v>1.9138755980861246</v>
      </c>
      <c r="L25" s="13">
        <f t="shared" si="8"/>
        <v>-3.6331100478468907</v>
      </c>
      <c r="M25" s="13">
        <f t="shared" si="9"/>
        <v>3.6331100478468907</v>
      </c>
      <c r="N25" s="13">
        <f t="shared" si="10"/>
        <v>0.27524627298108834</v>
      </c>
      <c r="O25" s="13">
        <f t="shared" si="11"/>
        <v>7.5760510789979793E-2</v>
      </c>
      <c r="P25" s="13"/>
      <c r="Q25" s="13"/>
      <c r="R25" s="13"/>
    </row>
    <row r="26" spans="1:18" x14ac:dyDescent="0.35">
      <c r="A26">
        <v>20</v>
      </c>
      <c r="J26" s="9"/>
      <c r="K26" s="2"/>
    </row>
    <row r="27" spans="1:18" x14ac:dyDescent="0.35">
      <c r="A27">
        <v>21</v>
      </c>
      <c r="B27" s="7" t="s">
        <v>16</v>
      </c>
      <c r="C27" s="7" t="s">
        <v>14</v>
      </c>
      <c r="H27" s="7" t="s">
        <v>44</v>
      </c>
      <c r="I27" s="7" t="s">
        <v>10</v>
      </c>
      <c r="J27" s="7"/>
      <c r="K27" s="8"/>
      <c r="L27" s="9">
        <f>SUM(L20:L22)/SUM(K20:K22)</f>
        <v>-0.12185134485342179</v>
      </c>
      <c r="M27" s="12">
        <f>SUM(M20:M22)/SUM(K20:K22)</f>
        <v>0.45643430267192386</v>
      </c>
    </row>
    <row r="28" spans="1:18" x14ac:dyDescent="0.35">
      <c r="A28">
        <v>22</v>
      </c>
      <c r="B28" s="7" t="s">
        <v>16</v>
      </c>
      <c r="C28" s="7" t="s">
        <v>15</v>
      </c>
      <c r="H28" s="7" t="s">
        <v>44</v>
      </c>
      <c r="I28" s="7" t="s">
        <v>10</v>
      </c>
      <c r="J28" s="7"/>
      <c r="K28" s="8"/>
      <c r="L28" s="9">
        <f>SUM(L23:L24)/SUM(K23:K24)</f>
        <v>0.33675026052104218</v>
      </c>
      <c r="M28" s="12">
        <f>SUM(M23:M24)/SUM(K23:K24)</f>
        <v>0.63558124248496994</v>
      </c>
      <c r="O28"/>
      <c r="Q28"/>
      <c r="R28"/>
    </row>
    <row r="29" spans="1:18" s="1" customFormat="1" x14ac:dyDescent="0.35">
      <c r="A29">
        <v>23</v>
      </c>
      <c r="B29" s="19" t="s">
        <v>16</v>
      </c>
      <c r="C29" s="1" t="s">
        <v>53</v>
      </c>
      <c r="D29" s="13"/>
      <c r="E29" s="13"/>
      <c r="F29" s="13"/>
      <c r="G29" s="13"/>
      <c r="H29" s="19" t="s">
        <v>44</v>
      </c>
      <c r="I29" s="1" t="s">
        <v>53</v>
      </c>
      <c r="K29" s="14"/>
      <c r="L29" s="14">
        <f>SUM(L25:L25)/SUM(K25:K25)</f>
        <v>-1.8983000000000001</v>
      </c>
      <c r="M29" s="20">
        <f>SUM(M25:M25)/SUM(K25:K25)</f>
        <v>1.8983000000000001</v>
      </c>
      <c r="N29" s="13"/>
      <c r="O29" s="13"/>
      <c r="P29" s="13"/>
      <c r="Q29" s="13"/>
      <c r="R29" s="13"/>
    </row>
    <row r="30" spans="1:18" x14ac:dyDescent="0.35">
      <c r="A30">
        <v>24</v>
      </c>
      <c r="B30" s="7"/>
      <c r="C30" s="7"/>
      <c r="H30" s="7"/>
      <c r="I30" s="7"/>
      <c r="J30" s="7"/>
      <c r="K30" s="8"/>
      <c r="L30" s="9"/>
      <c r="M30" s="9"/>
      <c r="O30"/>
      <c r="Q30"/>
      <c r="R30"/>
    </row>
    <row r="31" spans="1:18" x14ac:dyDescent="0.35">
      <c r="A31">
        <v>25</v>
      </c>
      <c r="B31" s="7" t="s">
        <v>16</v>
      </c>
      <c r="C31" s="7" t="s">
        <v>14</v>
      </c>
      <c r="H31" s="7" t="s">
        <v>49</v>
      </c>
      <c r="I31" s="7" t="s">
        <v>10</v>
      </c>
      <c r="L31" s="9">
        <f>SUM(L20:L22)/SUM(K20:K22)*COUNT(L20:L22)</f>
        <v>-0.36555403456026536</v>
      </c>
      <c r="M31" s="9">
        <f>SUM(M20:M22)/SUM(K20:K22)*COUNT(M20:M22)</f>
        <v>1.3693029080157717</v>
      </c>
      <c r="O31"/>
      <c r="Q31"/>
      <c r="R31"/>
    </row>
    <row r="32" spans="1:18" x14ac:dyDescent="0.35">
      <c r="A32">
        <v>26</v>
      </c>
      <c r="B32" s="7" t="s">
        <v>16</v>
      </c>
      <c r="C32" s="7" t="s">
        <v>15</v>
      </c>
      <c r="H32" s="7" t="s">
        <v>49</v>
      </c>
      <c r="I32" s="7" t="s">
        <v>10</v>
      </c>
      <c r="L32" s="9">
        <f>SUM(L23:L24)/SUM(K23:K24)*COUNT(L23:L24)</f>
        <v>0.67350052104208435</v>
      </c>
      <c r="M32" s="9">
        <f>SUM(M23:M24)/SUM(K23:K24)*COUNT(M23:M24)</f>
        <v>1.2711624849699399</v>
      </c>
      <c r="O32"/>
      <c r="Q32"/>
      <c r="R32"/>
    </row>
    <row r="33" spans="1:18" x14ac:dyDescent="0.35">
      <c r="A33">
        <v>27</v>
      </c>
      <c r="B33" s="19" t="s">
        <v>16</v>
      </c>
      <c r="C33" s="1"/>
      <c r="D33" s="13"/>
      <c r="E33" s="13"/>
      <c r="F33" s="13"/>
      <c r="G33" s="13"/>
      <c r="H33" s="19" t="s">
        <v>49</v>
      </c>
      <c r="I33" s="1" t="s">
        <v>53</v>
      </c>
      <c r="L33" s="14">
        <f>SUM(L25:L25)/SUM(K25:K25)*COUNT(L25:L25)</f>
        <v>-1.8983000000000001</v>
      </c>
      <c r="M33" s="14">
        <f>SUM(M25:M25)/SUM(K25:K25)*COUNT(M25:M25)</f>
        <v>1.8983000000000001</v>
      </c>
      <c r="O33"/>
      <c r="Q33"/>
      <c r="R33"/>
    </row>
    <row r="34" spans="1:18" x14ac:dyDescent="0.35">
      <c r="A34">
        <v>28</v>
      </c>
    </row>
    <row r="35" spans="1:18" x14ac:dyDescent="0.35">
      <c r="A35">
        <v>29</v>
      </c>
      <c r="B35" t="s">
        <v>81</v>
      </c>
      <c r="C35" s="18" t="s">
        <v>55</v>
      </c>
      <c r="D35" s="21">
        <v>0.34389999999999998</v>
      </c>
      <c r="E35" s="22">
        <v>0.2208</v>
      </c>
      <c r="F35" s="22">
        <v>1.5580000000000001</v>
      </c>
      <c r="G35" s="21">
        <v>0.13499</v>
      </c>
      <c r="H35" t="s">
        <v>12</v>
      </c>
      <c r="I35" t="s">
        <v>10</v>
      </c>
      <c r="J35" s="9">
        <f t="shared" ref="J35:J42" si="12">D35</f>
        <v>0.34389999999999998</v>
      </c>
      <c r="K35" s="2">
        <f t="shared" ref="K35:K42" si="13">1/E35</f>
        <v>4.5289855072463769</v>
      </c>
      <c r="L35" s="2">
        <f t="shared" ref="L35:L42" si="14">D35*K35</f>
        <v>1.557518115942029</v>
      </c>
      <c r="M35" s="2">
        <f t="shared" ref="M35:M39" si="15">ABS(L35)</f>
        <v>1.557518115942029</v>
      </c>
      <c r="N35" s="2">
        <f t="shared" ref="N35:N42" si="16">ABS(E35/D35)</f>
        <v>0.64204710671706888</v>
      </c>
      <c r="O35" s="2">
        <f t="shared" ref="O35:O39" si="17">N35^2</f>
        <v>0.41222448724375926</v>
      </c>
      <c r="Q35"/>
      <c r="R35"/>
    </row>
    <row r="36" spans="1:18" x14ac:dyDescent="0.35">
      <c r="A36">
        <v>30</v>
      </c>
      <c r="B36" t="s">
        <v>81</v>
      </c>
      <c r="C36" s="18" t="s">
        <v>56</v>
      </c>
      <c r="D36" s="21">
        <v>-1.4036999999999999</v>
      </c>
      <c r="E36" s="21">
        <v>0.57640000000000002</v>
      </c>
      <c r="F36" s="22">
        <v>-2.4350000000000001</v>
      </c>
      <c r="G36" s="21">
        <v>2.4379999999999999E-2</v>
      </c>
      <c r="H36" t="s">
        <v>12</v>
      </c>
      <c r="I36" t="s">
        <v>10</v>
      </c>
      <c r="J36" s="9">
        <f t="shared" si="12"/>
        <v>-1.4036999999999999</v>
      </c>
      <c r="K36" s="2">
        <f t="shared" si="13"/>
        <v>1.7349063150589867</v>
      </c>
      <c r="L36" s="2">
        <f t="shared" si="14"/>
        <v>-2.4352879944482995</v>
      </c>
      <c r="M36" s="2">
        <f t="shared" si="15"/>
        <v>2.4352879944482995</v>
      </c>
      <c r="N36" s="2">
        <f t="shared" si="16"/>
        <v>0.4106290517916934</v>
      </c>
      <c r="O36" s="2">
        <f t="shared" si="17"/>
        <v>0.16861621817534522</v>
      </c>
      <c r="Q36"/>
      <c r="R36"/>
    </row>
    <row r="37" spans="1:18" x14ac:dyDescent="0.35">
      <c r="A37">
        <v>31</v>
      </c>
      <c r="B37" t="s">
        <v>81</v>
      </c>
      <c r="C37" s="18" t="s">
        <v>57</v>
      </c>
      <c r="D37" s="21">
        <v>0.21329999999999999</v>
      </c>
      <c r="E37" s="21">
        <v>0.22120000000000001</v>
      </c>
      <c r="F37" s="22">
        <v>0.96499999999999997</v>
      </c>
      <c r="G37" s="21">
        <v>0.34627000000000002</v>
      </c>
      <c r="H37" t="s">
        <v>12</v>
      </c>
      <c r="I37" t="s">
        <v>10</v>
      </c>
      <c r="J37" s="9">
        <f t="shared" si="12"/>
        <v>0.21329999999999999</v>
      </c>
      <c r="K37" s="2">
        <f t="shared" si="13"/>
        <v>4.5207956600361658</v>
      </c>
      <c r="L37" s="2">
        <f t="shared" si="14"/>
        <v>0.96428571428571408</v>
      </c>
      <c r="M37" s="2">
        <f t="shared" si="15"/>
        <v>0.96428571428571408</v>
      </c>
      <c r="N37" s="2">
        <f t="shared" si="16"/>
        <v>1.0370370370370372</v>
      </c>
      <c r="O37" s="2">
        <f t="shared" si="17"/>
        <v>1.0754458161865572</v>
      </c>
      <c r="Q37"/>
      <c r="R37"/>
    </row>
    <row r="38" spans="1:18" s="15" customFormat="1" x14ac:dyDescent="0.35">
      <c r="A38">
        <v>32</v>
      </c>
      <c r="B38" t="s">
        <v>81</v>
      </c>
      <c r="C38" s="18" t="s">
        <v>58</v>
      </c>
      <c r="D38" s="21">
        <v>0.47689999999999999</v>
      </c>
      <c r="E38" s="21">
        <v>0.35460000000000003</v>
      </c>
      <c r="F38" s="22">
        <v>1.345</v>
      </c>
      <c r="G38" s="21">
        <v>0.19373000000000001</v>
      </c>
      <c r="H38" s="15" t="s">
        <v>13</v>
      </c>
      <c r="I38" s="15" t="s">
        <v>10</v>
      </c>
      <c r="J38" s="16">
        <f t="shared" si="12"/>
        <v>0.47689999999999999</v>
      </c>
      <c r="K38" s="16">
        <f t="shared" si="13"/>
        <v>2.8200789622109417</v>
      </c>
      <c r="L38" s="16">
        <f t="shared" si="14"/>
        <v>1.3448956570783981</v>
      </c>
      <c r="M38" s="16">
        <f t="shared" si="15"/>
        <v>1.3448956570783981</v>
      </c>
      <c r="N38" s="16">
        <f t="shared" si="16"/>
        <v>0.74355210736003363</v>
      </c>
      <c r="O38" s="16">
        <f t="shared" si="17"/>
        <v>0.55286973635954695</v>
      </c>
      <c r="P38" s="16"/>
    </row>
    <row r="39" spans="1:18" x14ac:dyDescent="0.35">
      <c r="A39">
        <v>33</v>
      </c>
      <c r="B39" t="s">
        <v>81</v>
      </c>
      <c r="C39" s="18" t="s">
        <v>59</v>
      </c>
      <c r="D39" s="21">
        <v>-0.50729999999999997</v>
      </c>
      <c r="E39" s="21">
        <v>0.37590000000000001</v>
      </c>
      <c r="F39" s="22">
        <v>-1.35</v>
      </c>
      <c r="G39" s="21">
        <v>0.19214999999999999</v>
      </c>
      <c r="H39" t="s">
        <v>13</v>
      </c>
      <c r="I39" t="s">
        <v>10</v>
      </c>
      <c r="J39" s="9">
        <f t="shared" si="12"/>
        <v>-0.50729999999999997</v>
      </c>
      <c r="K39" s="2">
        <f t="shared" si="13"/>
        <v>2.6602819898909282</v>
      </c>
      <c r="L39" s="2">
        <f t="shared" si="14"/>
        <v>-1.3495610534716678</v>
      </c>
      <c r="M39" s="2">
        <f t="shared" si="15"/>
        <v>1.3495610534716678</v>
      </c>
      <c r="N39" s="2">
        <f t="shared" si="16"/>
        <v>0.7409816676522768</v>
      </c>
      <c r="O39" s="2">
        <f t="shared" si="17"/>
        <v>0.54905383179674916</v>
      </c>
      <c r="Q39"/>
      <c r="R39"/>
    </row>
    <row r="40" spans="1:18" x14ac:dyDescent="0.35">
      <c r="A40">
        <v>34</v>
      </c>
      <c r="B40" t="s">
        <v>81</v>
      </c>
      <c r="C40" s="18" t="s">
        <v>61</v>
      </c>
      <c r="D40" s="21">
        <v>-1.5223</v>
      </c>
      <c r="E40" s="21">
        <v>0.70209999999999995</v>
      </c>
      <c r="F40" s="22">
        <v>-2.1680000000000001</v>
      </c>
      <c r="G40" s="21">
        <v>4.2369999999999998E-2</v>
      </c>
      <c r="I40" t="s">
        <v>10</v>
      </c>
      <c r="J40" s="9">
        <f>D40</f>
        <v>-1.5223</v>
      </c>
      <c r="K40" s="2">
        <f>1/E40</f>
        <v>1.4242985329725111</v>
      </c>
      <c r="L40" s="2">
        <f>D40*K40</f>
        <v>-2.1682096567440534</v>
      </c>
      <c r="M40" s="2">
        <f>ABS(L40)</f>
        <v>2.1682096567440534</v>
      </c>
      <c r="N40" s="2">
        <f>ABS(E40/D40)</f>
        <v>0.46121001116731258</v>
      </c>
      <c r="O40" s="2">
        <f>N40^2</f>
        <v>0.2127146744009526</v>
      </c>
      <c r="Q40"/>
      <c r="R40"/>
    </row>
    <row r="41" spans="1:18" x14ac:dyDescent="0.35">
      <c r="A41">
        <v>35</v>
      </c>
      <c r="B41" t="s">
        <v>81</v>
      </c>
      <c r="C41" s="18" t="s">
        <v>62</v>
      </c>
      <c r="D41" s="21">
        <v>-0.11840000000000001</v>
      </c>
      <c r="E41" s="21">
        <v>0.30159999999999998</v>
      </c>
      <c r="F41" s="22">
        <v>-0.39300000000000002</v>
      </c>
      <c r="G41" s="21">
        <v>0.69869000000000003</v>
      </c>
      <c r="I41" t="s">
        <v>10</v>
      </c>
      <c r="J41" s="9">
        <f>D41</f>
        <v>-0.11840000000000001</v>
      </c>
      <c r="K41" s="2">
        <f>1/E41</f>
        <v>3.3156498673740056</v>
      </c>
      <c r="L41" s="2">
        <f>D41*K41</f>
        <v>-0.39257294429708228</v>
      </c>
      <c r="M41" s="2">
        <f>ABS(L41)</f>
        <v>0.39257294429708228</v>
      </c>
      <c r="N41" s="2">
        <f>ABS(E41/D41)</f>
        <v>2.5472972972972969</v>
      </c>
      <c r="O41" s="2">
        <f>N41^2</f>
        <v>6.4887235208181133</v>
      </c>
      <c r="Q41"/>
      <c r="R41"/>
    </row>
    <row r="42" spans="1:18" s="1" customFormat="1" x14ac:dyDescent="0.35">
      <c r="A42">
        <v>36</v>
      </c>
      <c r="B42" t="s">
        <v>81</v>
      </c>
      <c r="C42" s="18" t="s">
        <v>63</v>
      </c>
      <c r="D42" s="21">
        <v>3.6661999999999999</v>
      </c>
      <c r="E42" s="21">
        <v>1.2082999999999999</v>
      </c>
      <c r="F42" s="22">
        <v>3.0339999999999998</v>
      </c>
      <c r="G42" s="21">
        <v>6.5500000000000003E-3</v>
      </c>
      <c r="H42" s="1" t="s">
        <v>53</v>
      </c>
      <c r="I42" s="1" t="s">
        <v>53</v>
      </c>
      <c r="J42" s="14">
        <f t="shared" si="12"/>
        <v>3.6661999999999999</v>
      </c>
      <c r="K42" s="13">
        <f t="shared" si="13"/>
        <v>0.82760903749068948</v>
      </c>
      <c r="L42" s="13">
        <f t="shared" si="14"/>
        <v>3.0341802532483655</v>
      </c>
      <c r="M42" s="13">
        <f>ABS(L42)</f>
        <v>3.0341802532483655</v>
      </c>
      <c r="N42" s="13">
        <f t="shared" si="16"/>
        <v>0.32957830996672305</v>
      </c>
      <c r="O42" s="13">
        <f>N42^2</f>
        <v>0.10862186240052138</v>
      </c>
      <c r="P42" s="13"/>
    </row>
    <row r="43" spans="1:18" s="1" customFormat="1" x14ac:dyDescent="0.35">
      <c r="A43">
        <v>37</v>
      </c>
      <c r="D43" s="13"/>
      <c r="E43" s="13"/>
      <c r="F43" s="13"/>
      <c r="G43" s="13"/>
      <c r="J43" s="14"/>
      <c r="K43" s="13"/>
      <c r="L43" s="13"/>
      <c r="M43" s="13"/>
      <c r="N43" s="13"/>
      <c r="O43" s="13"/>
      <c r="P43" s="13"/>
    </row>
    <row r="44" spans="1:18" s="1" customFormat="1" x14ac:dyDescent="0.35">
      <c r="A44">
        <v>38</v>
      </c>
      <c r="D44" s="13"/>
      <c r="E44" s="13"/>
      <c r="F44" s="13"/>
      <c r="G44" s="13"/>
      <c r="J44" s="14"/>
      <c r="K44" s="13"/>
      <c r="L44" s="13"/>
      <c r="M44" s="13"/>
      <c r="N44" s="13"/>
      <c r="O44" s="13"/>
      <c r="P44" s="13"/>
    </row>
    <row r="45" spans="1:18" x14ac:dyDescent="0.35">
      <c r="A45">
        <v>39</v>
      </c>
      <c r="J45" s="9"/>
      <c r="K45" s="2"/>
      <c r="O45"/>
      <c r="Q45"/>
      <c r="R45"/>
    </row>
    <row r="46" spans="1:18" x14ac:dyDescent="0.35">
      <c r="A46">
        <v>40</v>
      </c>
      <c r="B46" t="s">
        <v>17</v>
      </c>
      <c r="C46" t="s">
        <v>19</v>
      </c>
      <c r="H46" t="s">
        <v>12</v>
      </c>
      <c r="I46" t="s">
        <v>18</v>
      </c>
      <c r="J46" s="3">
        <f>J5*J40</f>
        <v>0.68731845000000003</v>
      </c>
      <c r="K46" s="9">
        <f>1/P46</f>
        <v>2.7726621313911757</v>
      </c>
      <c r="L46" s="2">
        <f t="shared" ref="L46:L55" si="18">J46*K46</f>
        <v>1.9057018385214792</v>
      </c>
      <c r="M46" s="2">
        <f t="shared" ref="M46:M55" si="19">ABS(L46)</f>
        <v>1.9057018385214792</v>
      </c>
      <c r="O46"/>
      <c r="P46" s="9">
        <f>ABS(J46*SQRT(O5+O40))</f>
        <v>0.36066421100440849</v>
      </c>
      <c r="Q46"/>
      <c r="R46"/>
    </row>
    <row r="47" spans="1:18" x14ac:dyDescent="0.35">
      <c r="A47">
        <v>41</v>
      </c>
      <c r="B47" t="s">
        <v>17</v>
      </c>
      <c r="C47" t="s">
        <v>20</v>
      </c>
      <c r="H47" t="s">
        <v>12</v>
      </c>
      <c r="I47" t="s">
        <v>18</v>
      </c>
      <c r="J47" s="3">
        <f>J5*J41</f>
        <v>5.3457600000000001E-2</v>
      </c>
      <c r="K47" s="9">
        <f t="shared" ref="K47:K55" si="20">1/P47</f>
        <v>7.3084409689454377</v>
      </c>
      <c r="L47" s="2">
        <f t="shared" si="18"/>
        <v>0.39069171394149765</v>
      </c>
      <c r="M47" s="2">
        <f t="shared" si="19"/>
        <v>0.39069171394149765</v>
      </c>
      <c r="O47"/>
      <c r="P47" s="9">
        <f>ABS(J47*SQRT(O5+O41))</f>
        <v>0.1368280874469858</v>
      </c>
      <c r="Q47"/>
      <c r="R47"/>
    </row>
    <row r="48" spans="1:18" x14ac:dyDescent="0.35">
      <c r="A48">
        <v>42</v>
      </c>
      <c r="B48" t="s">
        <v>17</v>
      </c>
      <c r="C48" t="s">
        <v>21</v>
      </c>
      <c r="H48" t="s">
        <v>12</v>
      </c>
      <c r="I48" t="s">
        <v>18</v>
      </c>
      <c r="J48" s="3">
        <f>J6*J40</f>
        <v>0.60039511999999995</v>
      </c>
      <c r="K48" s="9">
        <f t="shared" si="20"/>
        <v>2.4680775404725308</v>
      </c>
      <c r="L48" s="2">
        <f t="shared" si="18"/>
        <v>1.4818217110813099</v>
      </c>
      <c r="M48" s="2">
        <f t="shared" si="19"/>
        <v>1.4818217110813099</v>
      </c>
      <c r="O48"/>
      <c r="P48" s="9">
        <f>ABS(J48*SQRT(O6+O40))</f>
        <v>0.40517365585221565</v>
      </c>
      <c r="Q48"/>
      <c r="R48"/>
    </row>
    <row r="49" spans="1:18" x14ac:dyDescent="0.35">
      <c r="A49">
        <v>43</v>
      </c>
      <c r="B49" t="s">
        <v>17</v>
      </c>
      <c r="C49" t="s">
        <v>22</v>
      </c>
      <c r="H49" t="s">
        <v>12</v>
      </c>
      <c r="I49" t="s">
        <v>18</v>
      </c>
      <c r="J49" s="3">
        <f>J21*J41</f>
        <v>3.1577279999999999E-2</v>
      </c>
      <c r="K49" s="9">
        <f t="shared" si="20"/>
        <v>12.023583145483524</v>
      </c>
      <c r="L49" s="2">
        <f t="shared" si="18"/>
        <v>0.37967205158821399</v>
      </c>
      <c r="M49" s="2">
        <f t="shared" si="19"/>
        <v>0.37967205158821399</v>
      </c>
      <c r="O49"/>
      <c r="P49" s="9">
        <f>ABS(J49*SQRT(O21+O41))</f>
        <v>8.3169882713010956E-2</v>
      </c>
      <c r="Q49"/>
      <c r="R49"/>
    </row>
    <row r="50" spans="1:18" x14ac:dyDescent="0.35">
      <c r="A50">
        <v>44</v>
      </c>
      <c r="B50" t="s">
        <v>17</v>
      </c>
      <c r="C50" t="s">
        <v>23</v>
      </c>
      <c r="H50" t="s">
        <v>12</v>
      </c>
      <c r="I50" t="s">
        <v>18</v>
      </c>
      <c r="J50" s="3">
        <f>J7*J40</f>
        <v>0.41239106999999997</v>
      </c>
      <c r="K50" s="9">
        <f t="shared" si="20"/>
        <v>3.7138833796250297</v>
      </c>
      <c r="L50" s="2">
        <f t="shared" si="18"/>
        <v>1.531572340778782</v>
      </c>
      <c r="M50" s="2">
        <f t="shared" si="19"/>
        <v>1.531572340778782</v>
      </c>
      <c r="O50"/>
      <c r="P50" s="9">
        <f>ABS(J50*SQRT(O7+O40))</f>
        <v>0.26925993570131018</v>
      </c>
      <c r="Q50"/>
      <c r="R50"/>
    </row>
    <row r="51" spans="1:18" x14ac:dyDescent="0.35">
      <c r="A51">
        <v>45</v>
      </c>
      <c r="B51" t="s">
        <v>17</v>
      </c>
      <c r="C51" t="s">
        <v>24</v>
      </c>
      <c r="H51" t="s">
        <v>12</v>
      </c>
      <c r="I51" t="s">
        <v>18</v>
      </c>
      <c r="J51" s="3">
        <f>J22*J41</f>
        <v>5.1279039999999998E-2</v>
      </c>
      <c r="K51" s="9">
        <f t="shared" si="20"/>
        <v>7.6141520073520921</v>
      </c>
      <c r="L51" s="2">
        <f t="shared" si="18"/>
        <v>0.39044640535108821</v>
      </c>
      <c r="M51" s="2">
        <f t="shared" si="19"/>
        <v>0.39044640535108821</v>
      </c>
      <c r="O51"/>
      <c r="P51" s="9">
        <f>ABS(J51*SQRT(O22+O41))</f>
        <v>0.13133438878478096</v>
      </c>
      <c r="Q51"/>
      <c r="R51"/>
    </row>
    <row r="52" spans="1:18" s="15" customFormat="1" x14ac:dyDescent="0.35">
      <c r="A52">
        <v>46</v>
      </c>
      <c r="B52" s="15" t="s">
        <v>17</v>
      </c>
      <c r="C52" s="15" t="s">
        <v>25</v>
      </c>
      <c r="D52" s="16"/>
      <c r="E52" s="16"/>
      <c r="F52" s="16"/>
      <c r="G52" s="16"/>
      <c r="H52" s="15" t="s">
        <v>13</v>
      </c>
      <c r="I52" s="15" t="s">
        <v>18</v>
      </c>
      <c r="J52" s="16">
        <f>J8*J40</f>
        <v>0.44192368999999998</v>
      </c>
      <c r="K52" s="16">
        <f t="shared" si="20"/>
        <v>2.4675237947867683</v>
      </c>
      <c r="L52" s="16">
        <f t="shared" si="18"/>
        <v>1.0904572205549714</v>
      </c>
      <c r="M52" s="16">
        <f t="shared" si="19"/>
        <v>1.0904572205549714</v>
      </c>
      <c r="N52" s="16"/>
      <c r="P52" s="16">
        <f>ABS(J52*SQRT(O8+O40))</f>
        <v>0.40526458229612139</v>
      </c>
    </row>
    <row r="53" spans="1:18" s="15" customFormat="1" x14ac:dyDescent="0.35">
      <c r="A53">
        <v>47</v>
      </c>
      <c r="B53" s="15" t="s">
        <v>17</v>
      </c>
      <c r="C53" s="15" t="s">
        <v>26</v>
      </c>
      <c r="D53" s="16"/>
      <c r="E53" s="16"/>
      <c r="F53" s="16"/>
      <c r="G53" s="16"/>
      <c r="H53" s="15" t="s">
        <v>13</v>
      </c>
      <c r="I53" s="15" t="s">
        <v>18</v>
      </c>
      <c r="J53" s="16">
        <f>J23*J41</f>
        <v>3.098528E-2</v>
      </c>
      <c r="K53" s="16">
        <f t="shared" si="20"/>
        <v>12.062790287497505</v>
      </c>
      <c r="L53" s="16">
        <f t="shared" si="18"/>
        <v>0.3737689346393907</v>
      </c>
      <c r="M53" s="16">
        <f t="shared" si="19"/>
        <v>0.3737689346393907</v>
      </c>
      <c r="N53" s="16"/>
      <c r="P53" s="16">
        <f>ABS(J53*SQRT(O23+O41))</f>
        <v>8.2899559402640974E-2</v>
      </c>
    </row>
    <row r="54" spans="1:18" x14ac:dyDescent="0.35">
      <c r="A54">
        <v>48</v>
      </c>
      <c r="B54" t="s">
        <v>17</v>
      </c>
      <c r="C54" t="s">
        <v>27</v>
      </c>
      <c r="H54" t="s">
        <v>13</v>
      </c>
      <c r="I54" t="s">
        <v>18</v>
      </c>
      <c r="J54" s="3">
        <f>J9*J40</f>
        <v>-0.97701214000000003</v>
      </c>
      <c r="K54" s="9">
        <f t="shared" si="20"/>
        <v>1.8137407145446447</v>
      </c>
      <c r="L54" s="2">
        <f t="shared" si="18"/>
        <v>-1.7720466969223925</v>
      </c>
      <c r="M54" s="2">
        <f t="shared" si="19"/>
        <v>1.7720466969223925</v>
      </c>
      <c r="O54"/>
      <c r="P54" s="9">
        <f>ABS(J54*SQRT(O9+O40))</f>
        <v>0.55134672336616686</v>
      </c>
      <c r="Q54"/>
      <c r="R54"/>
    </row>
    <row r="55" spans="1:18" x14ac:dyDescent="0.35">
      <c r="A55">
        <v>49</v>
      </c>
      <c r="B55" t="s">
        <v>17</v>
      </c>
      <c r="C55" t="s">
        <v>28</v>
      </c>
      <c r="H55" t="s">
        <v>13</v>
      </c>
      <c r="I55" t="s">
        <v>18</v>
      </c>
      <c r="J55" s="3">
        <f>J24*J41</f>
        <v>-0.13415904000000001</v>
      </c>
      <c r="K55" s="9">
        <f t="shared" si="20"/>
        <v>2.9120244348762734</v>
      </c>
      <c r="L55" s="2">
        <f t="shared" si="18"/>
        <v>-0.39067440263954339</v>
      </c>
      <c r="M55" s="2">
        <f t="shared" si="19"/>
        <v>0.39067440263954339</v>
      </c>
      <c r="O55"/>
      <c r="P55" s="9">
        <f>ABS(J55*SQRT(O24+O41))</f>
        <v>0.34340371187252355</v>
      </c>
      <c r="Q55"/>
      <c r="R55"/>
    </row>
    <row r="56" spans="1:18" x14ac:dyDescent="0.35">
      <c r="A56">
        <v>50</v>
      </c>
      <c r="J56" s="9"/>
      <c r="K56"/>
      <c r="L56"/>
      <c r="M56"/>
      <c r="O56"/>
      <c r="Q56"/>
      <c r="R56"/>
    </row>
    <row r="57" spans="1:18" x14ac:dyDescent="0.35">
      <c r="A57">
        <v>51</v>
      </c>
      <c r="B57" t="s">
        <v>17</v>
      </c>
      <c r="C57" t="s">
        <v>12</v>
      </c>
      <c r="H57" s="7" t="s">
        <v>44</v>
      </c>
      <c r="I57" t="s">
        <v>10</v>
      </c>
      <c r="J57" s="9"/>
      <c r="L57" s="2">
        <f>SUM(L35:L37)/SUM(K35:K37)</f>
        <v>8.0220994740090226E-3</v>
      </c>
      <c r="M57" s="12">
        <f>SUM(M35:M37)/SUM(K35:K37)</f>
        <v>0.45964167555087826</v>
      </c>
      <c r="O57"/>
      <c r="Q57"/>
      <c r="R57"/>
    </row>
    <row r="58" spans="1:18" x14ac:dyDescent="0.35">
      <c r="A58">
        <v>52</v>
      </c>
      <c r="B58" t="s">
        <v>17</v>
      </c>
      <c r="C58" t="s">
        <v>13</v>
      </c>
      <c r="H58" s="7" t="s">
        <v>44</v>
      </c>
      <c r="I58" t="s">
        <v>10</v>
      </c>
      <c r="J58" s="9"/>
      <c r="L58" s="2">
        <f>SUM(L38:L39)/SUM(K38:K39)</f>
        <v>-8.512936344968982E-4</v>
      </c>
      <c r="M58" s="12">
        <f>SUM(M38:M39)/SUM(K38:K39)</f>
        <v>0.49165679671457896</v>
      </c>
      <c r="O58"/>
      <c r="Q58"/>
      <c r="R58"/>
    </row>
    <row r="59" spans="1:18" x14ac:dyDescent="0.35">
      <c r="A59">
        <v>53</v>
      </c>
      <c r="J59" s="9"/>
      <c r="M59" s="12"/>
      <c r="O59"/>
      <c r="Q59"/>
      <c r="R59"/>
    </row>
    <row r="60" spans="1:18" x14ac:dyDescent="0.35">
      <c r="A60">
        <v>54</v>
      </c>
      <c r="B60" t="s">
        <v>17</v>
      </c>
      <c r="C60" t="s">
        <v>12</v>
      </c>
      <c r="H60" s="7" t="s">
        <v>44</v>
      </c>
      <c r="I60" t="s">
        <v>18</v>
      </c>
      <c r="J60" s="9"/>
      <c r="L60" s="9">
        <f>AVERAGE(SUM(L46:L47)/SUM(K46:K47)*COUNT(L46:L47) + SUM(L48:L49)/SUM(K48:K49)*COUNT(L48:L49) +  SUM(L50:L51)/SUM(K50:K51)*COUNT(L50:L51))</f>
        <v>1.0518277057785264</v>
      </c>
      <c r="M60" s="12">
        <f>AVERAGE(SUM(M46:M47)/SUM(K46:K47)*COUNT(M46:M47) + SUM(M48:M49)/SUM(K48:K49)*COUNT(M48:M49) +  SUM(M50:M51)/SUM(K50:K51)*COUNT(M50:M51))</f>
        <v>1.0518277057785264</v>
      </c>
      <c r="O60"/>
      <c r="Q60"/>
      <c r="R60"/>
    </row>
    <row r="61" spans="1:18" x14ac:dyDescent="0.35">
      <c r="A61">
        <v>55</v>
      </c>
      <c r="B61" t="s">
        <v>17</v>
      </c>
      <c r="C61" t="s">
        <v>13</v>
      </c>
      <c r="H61" s="7" t="s">
        <v>44</v>
      </c>
      <c r="I61" t="s">
        <v>18</v>
      </c>
      <c r="J61" s="9"/>
      <c r="L61" s="9">
        <f>SUM(L52:L55)/SUM(K52:K55)*COUNT(L52:L55)</f>
        <v>-0.14509598469401808</v>
      </c>
      <c r="M61" s="12">
        <f>SUM(M52:M55)/SUM(K52:K55)*COUNT(M52:M55)</f>
        <v>0.75341344644750285</v>
      </c>
      <c r="O61"/>
      <c r="Q61"/>
      <c r="R61"/>
    </row>
    <row r="62" spans="1:18" x14ac:dyDescent="0.35">
      <c r="A62">
        <v>56</v>
      </c>
      <c r="J62" s="9"/>
      <c r="M62" s="9"/>
      <c r="O62"/>
      <c r="Q62"/>
      <c r="R62"/>
    </row>
    <row r="63" spans="1:18" x14ac:dyDescent="0.35">
      <c r="A63">
        <v>57</v>
      </c>
      <c r="B63" t="s">
        <v>17</v>
      </c>
      <c r="C63" t="s">
        <v>12</v>
      </c>
      <c r="H63" s="7" t="s">
        <v>44</v>
      </c>
      <c r="I63" t="s">
        <v>29</v>
      </c>
      <c r="J63" s="9"/>
      <c r="L63" s="2">
        <f>L57+L60</f>
        <v>1.0598498052525354</v>
      </c>
      <c r="M63" s="9">
        <f>M57+M60</f>
        <v>1.5114693813294047</v>
      </c>
      <c r="O63"/>
      <c r="Q63"/>
      <c r="R63"/>
    </row>
    <row r="64" spans="1:18" x14ac:dyDescent="0.35">
      <c r="A64">
        <v>58</v>
      </c>
      <c r="B64" t="s">
        <v>17</v>
      </c>
      <c r="C64" t="s">
        <v>13</v>
      </c>
      <c r="H64" s="7" t="s">
        <v>44</v>
      </c>
      <c r="I64" t="s">
        <v>29</v>
      </c>
      <c r="J64" s="9"/>
      <c r="L64" s="2">
        <f>L58+L61</f>
        <v>-0.14594727832851498</v>
      </c>
      <c r="M64" s="9">
        <f>M58+M61</f>
        <v>1.2450702431620817</v>
      </c>
      <c r="O64"/>
      <c r="Q64"/>
      <c r="R64"/>
    </row>
    <row r="65" spans="1:18" s="1" customFormat="1" x14ac:dyDescent="0.35">
      <c r="A65">
        <v>59</v>
      </c>
      <c r="B65" s="1" t="s">
        <v>17</v>
      </c>
      <c r="C65" s="1" t="s">
        <v>53</v>
      </c>
      <c r="D65" s="13"/>
      <c r="E65" s="13"/>
      <c r="F65" s="13"/>
      <c r="G65" s="13"/>
      <c r="H65" s="19" t="s">
        <v>44</v>
      </c>
      <c r="I65" s="1" t="s">
        <v>53</v>
      </c>
      <c r="K65" s="14"/>
      <c r="L65" s="14">
        <f>SUM(L42:L42)/SUM(K42:K42)</f>
        <v>3.6661999999999995</v>
      </c>
      <c r="M65" s="20">
        <f>SUM(M42:M42)/SUM(K42:K42)</f>
        <v>3.6661999999999995</v>
      </c>
      <c r="N65" s="13"/>
      <c r="O65" s="13"/>
      <c r="P65" s="13"/>
      <c r="Q65" s="13"/>
      <c r="R65" s="13"/>
    </row>
    <row r="66" spans="1:18" x14ac:dyDescent="0.35">
      <c r="A66">
        <v>60</v>
      </c>
      <c r="H66" s="7"/>
      <c r="J66" s="9"/>
      <c r="O66"/>
      <c r="Q66"/>
      <c r="R66"/>
    </row>
    <row r="67" spans="1:18" x14ac:dyDescent="0.35">
      <c r="A67">
        <v>61</v>
      </c>
      <c r="B67" t="s">
        <v>17</v>
      </c>
      <c r="C67" t="s">
        <v>12</v>
      </c>
      <c r="H67" s="7" t="s">
        <v>49</v>
      </c>
      <c r="I67" t="s">
        <v>10</v>
      </c>
      <c r="J67" s="9"/>
      <c r="L67" s="9">
        <f>SUM(L35:L37)/SUM(K35:K37)*COUNT(L35:L37)</f>
        <v>2.4066298422027066E-2</v>
      </c>
      <c r="M67" s="9">
        <f>SUM(M35:M37)/SUM(K35:K37)*COUNT(M35:M37)</f>
        <v>1.3789250266526347</v>
      </c>
      <c r="O67"/>
      <c r="Q67"/>
      <c r="R67"/>
    </row>
    <row r="68" spans="1:18" x14ac:dyDescent="0.35">
      <c r="A68">
        <v>62</v>
      </c>
      <c r="B68" t="s">
        <v>17</v>
      </c>
      <c r="C68" t="s">
        <v>13</v>
      </c>
      <c r="H68" s="7" t="s">
        <v>49</v>
      </c>
      <c r="I68" t="s">
        <v>10</v>
      </c>
      <c r="J68" s="9"/>
      <c r="L68" s="9">
        <f>SUM(L39)/SUM(K39)*COUNT(L39)</f>
        <v>-0.50729999999999997</v>
      </c>
      <c r="M68" s="9">
        <f>SUM(M39)/SUM(K39)*COUNT(M39)</f>
        <v>0.50729999999999997</v>
      </c>
      <c r="O68"/>
      <c r="Q68"/>
      <c r="R68"/>
    </row>
    <row r="69" spans="1:18" x14ac:dyDescent="0.35">
      <c r="A69">
        <v>63</v>
      </c>
      <c r="H69" s="7"/>
      <c r="J69" s="9"/>
      <c r="L69" s="9"/>
      <c r="M69" s="9"/>
      <c r="O69"/>
      <c r="Q69"/>
      <c r="R69"/>
    </row>
    <row r="70" spans="1:18" x14ac:dyDescent="0.35">
      <c r="A70">
        <v>64</v>
      </c>
      <c r="B70" t="s">
        <v>17</v>
      </c>
      <c r="C70" t="s">
        <v>12</v>
      </c>
      <c r="H70" s="7" t="s">
        <v>49</v>
      </c>
      <c r="I70" t="s">
        <v>18</v>
      </c>
      <c r="J70" s="9"/>
      <c r="L70" s="9">
        <f>SUM(L46:L51)/SUM(K46:K51)*COUNT(L46:L51)</f>
        <v>1.0161176688995623</v>
      </c>
      <c r="M70" s="9">
        <f>SUM(M46:M51)/SUM(K46:K51)*COUNT(M46:M51)</f>
        <v>1.0161176688995623</v>
      </c>
      <c r="O70"/>
      <c r="Q70"/>
      <c r="R70"/>
    </row>
    <row r="71" spans="1:18" x14ac:dyDescent="0.35">
      <c r="A71">
        <v>65</v>
      </c>
      <c r="B71" t="s">
        <v>17</v>
      </c>
      <c r="C71" t="s">
        <v>13</v>
      </c>
      <c r="H71" s="7" t="s">
        <v>49</v>
      </c>
      <c r="I71" t="s">
        <v>18</v>
      </c>
      <c r="J71" s="9"/>
      <c r="L71" s="9">
        <f>SUM(L52:L55)/SUM(K52:K55)*COUNT(L52:L55)</f>
        <v>-0.14509598469401808</v>
      </c>
      <c r="M71" s="9">
        <f>SUM(M52:M55)/SUM(K52:K55)*COUNT(M52:M55)</f>
        <v>0.75341344644750285</v>
      </c>
      <c r="O71"/>
      <c r="Q71"/>
      <c r="R71"/>
    </row>
    <row r="72" spans="1:18" x14ac:dyDescent="0.35">
      <c r="A72">
        <v>66</v>
      </c>
      <c r="H72" s="7"/>
      <c r="J72" s="9"/>
      <c r="L72" s="9"/>
      <c r="M72" s="9"/>
      <c r="O72"/>
      <c r="Q72"/>
      <c r="R72"/>
    </row>
    <row r="73" spans="1:18" x14ac:dyDescent="0.35">
      <c r="A73">
        <v>67</v>
      </c>
      <c r="B73" t="s">
        <v>17</v>
      </c>
      <c r="C73" t="s">
        <v>12</v>
      </c>
      <c r="H73" s="7" t="s">
        <v>49</v>
      </c>
      <c r="I73" t="s">
        <v>29</v>
      </c>
      <c r="J73" s="9"/>
      <c r="L73" s="9">
        <f>L67+L70</f>
        <v>1.0401839673215894</v>
      </c>
      <c r="M73" s="9">
        <f>M67+M70</f>
        <v>2.3950426955521973</v>
      </c>
      <c r="O73"/>
      <c r="Q73"/>
      <c r="R73"/>
    </row>
    <row r="74" spans="1:18" x14ac:dyDescent="0.35">
      <c r="A74">
        <v>68</v>
      </c>
      <c r="B74" t="s">
        <v>17</v>
      </c>
      <c r="C74" t="s">
        <v>13</v>
      </c>
      <c r="H74" s="7" t="s">
        <v>49</v>
      </c>
      <c r="I74" t="s">
        <v>29</v>
      </c>
      <c r="J74" s="9"/>
      <c r="L74" s="9">
        <f>L68+L71</f>
        <v>-0.65239598469401805</v>
      </c>
      <c r="M74" s="9">
        <f>M68+M71</f>
        <v>1.2607134464475029</v>
      </c>
      <c r="O74"/>
      <c r="Q74"/>
      <c r="R74"/>
    </row>
    <row r="75" spans="1:18" x14ac:dyDescent="0.35">
      <c r="A75">
        <v>69</v>
      </c>
      <c r="B75" s="1" t="s">
        <v>17</v>
      </c>
      <c r="C75" s="1"/>
      <c r="D75" s="13"/>
      <c r="E75" s="13"/>
      <c r="F75" s="13"/>
      <c r="G75" s="13"/>
      <c r="H75" s="19" t="s">
        <v>49</v>
      </c>
      <c r="I75" s="1" t="s">
        <v>53</v>
      </c>
      <c r="J75" s="1"/>
      <c r="K75" s="14"/>
      <c r="L75" s="14">
        <f>SUM(L42:L42)/SUM(K42:K42)*COUNT(L42:L42)</f>
        <v>3.6661999999999995</v>
      </c>
      <c r="M75" s="14">
        <f>SUM(M42:M42)/SUM(K42:K42)*COUNT(M42:M42)</f>
        <v>3.6661999999999995</v>
      </c>
      <c r="O75"/>
      <c r="Q75"/>
      <c r="R75"/>
    </row>
    <row r="76" spans="1:18" x14ac:dyDescent="0.35">
      <c r="A76">
        <v>70</v>
      </c>
      <c r="J76" s="9"/>
      <c r="O76"/>
      <c r="Q76"/>
      <c r="R76"/>
    </row>
    <row r="77" spans="1:18" x14ac:dyDescent="0.35">
      <c r="A77">
        <v>71</v>
      </c>
      <c r="B77" t="s">
        <v>52</v>
      </c>
      <c r="C77" s="18" t="s">
        <v>55</v>
      </c>
      <c r="D77" s="21">
        <v>8.6860000000000007E-2</v>
      </c>
      <c r="E77" s="21">
        <v>0.1047</v>
      </c>
      <c r="F77" s="22">
        <v>0.83</v>
      </c>
      <c r="G77" s="21">
        <v>0.41654000000000002</v>
      </c>
      <c r="H77" t="s">
        <v>12</v>
      </c>
      <c r="I77" t="s">
        <v>10</v>
      </c>
      <c r="J77" s="9">
        <f t="shared" ref="J77:J84" si="21">D77</f>
        <v>8.6860000000000007E-2</v>
      </c>
      <c r="K77" s="2">
        <f t="shared" ref="K77:K84" si="22">1/E77</f>
        <v>9.5510983763132753</v>
      </c>
      <c r="L77" s="2">
        <f t="shared" ref="L77:L84" si="23">D77*K77</f>
        <v>0.82960840496657118</v>
      </c>
      <c r="M77" s="2">
        <f t="shared" ref="M77:M84" si="24">ABS(L77)</f>
        <v>0.82960840496657118</v>
      </c>
      <c r="N77" s="2">
        <f t="shared" ref="N77:N84" si="25">ABS(E77/D77)</f>
        <v>1.2053879806585308</v>
      </c>
      <c r="O77" s="2">
        <f t="shared" ref="O77:O84" si="26">N77^2</f>
        <v>1.4529601839160506</v>
      </c>
      <c r="Q77"/>
      <c r="R77"/>
    </row>
    <row r="78" spans="1:18" x14ac:dyDescent="0.35">
      <c r="A78">
        <v>72</v>
      </c>
      <c r="B78" t="s">
        <v>52</v>
      </c>
      <c r="C78" s="18" t="s">
        <v>56</v>
      </c>
      <c r="D78" s="21">
        <v>0.81013000000000002</v>
      </c>
      <c r="E78" s="21">
        <v>0.27334999999999998</v>
      </c>
      <c r="F78" s="22">
        <v>2.964</v>
      </c>
      <c r="G78" s="21">
        <v>7.6800000000000002E-3</v>
      </c>
      <c r="H78" t="s">
        <v>12</v>
      </c>
      <c r="I78" t="s">
        <v>10</v>
      </c>
      <c r="J78" s="9">
        <f t="shared" si="21"/>
        <v>0.81013000000000002</v>
      </c>
      <c r="K78" s="2">
        <f t="shared" si="22"/>
        <v>3.6583135174684474</v>
      </c>
      <c r="L78" s="2">
        <f t="shared" si="23"/>
        <v>2.9637095299067133</v>
      </c>
      <c r="M78" s="2">
        <f t="shared" si="24"/>
        <v>2.9637095299067133</v>
      </c>
      <c r="N78" s="2">
        <f t="shared" si="25"/>
        <v>0.33741498278054138</v>
      </c>
      <c r="O78" s="2">
        <f t="shared" si="26"/>
        <v>0.11384887060479304</v>
      </c>
      <c r="Q78"/>
      <c r="R78"/>
    </row>
    <row r="79" spans="1:18" x14ac:dyDescent="0.35">
      <c r="A79">
        <v>73</v>
      </c>
      <c r="B79" t="s">
        <v>52</v>
      </c>
      <c r="C79" s="18" t="s">
        <v>57</v>
      </c>
      <c r="D79" s="21">
        <v>0.37256</v>
      </c>
      <c r="E79" s="21">
        <v>0.10488</v>
      </c>
      <c r="F79" s="22">
        <v>3.552</v>
      </c>
      <c r="G79" s="21">
        <v>2E-3</v>
      </c>
      <c r="H79" t="s">
        <v>12</v>
      </c>
      <c r="I79" t="s">
        <v>10</v>
      </c>
      <c r="J79" s="9">
        <f t="shared" si="21"/>
        <v>0.37256</v>
      </c>
      <c r="K79" s="2">
        <f t="shared" si="22"/>
        <v>9.5347063310450029</v>
      </c>
      <c r="L79" s="2">
        <f t="shared" si="23"/>
        <v>3.5522501906941262</v>
      </c>
      <c r="M79" s="2">
        <f t="shared" si="24"/>
        <v>3.5522501906941262</v>
      </c>
      <c r="N79" s="2">
        <f t="shared" si="25"/>
        <v>0.28151170281296972</v>
      </c>
      <c r="O79" s="2">
        <f t="shared" si="26"/>
        <v>7.924883882065778E-2</v>
      </c>
      <c r="Q79"/>
      <c r="R79"/>
    </row>
    <row r="80" spans="1:18" s="15" customFormat="1" x14ac:dyDescent="0.35">
      <c r="A80">
        <v>74</v>
      </c>
      <c r="B80" s="15" t="s">
        <v>51</v>
      </c>
      <c r="C80" s="18" t="s">
        <v>58</v>
      </c>
      <c r="D80" s="21">
        <v>-0.48491000000000001</v>
      </c>
      <c r="E80" s="21">
        <v>0.16816</v>
      </c>
      <c r="F80" s="22">
        <v>-2.8839999999999999</v>
      </c>
      <c r="G80" s="21">
        <v>9.1800000000000007E-3</v>
      </c>
      <c r="H80" s="15" t="s">
        <v>13</v>
      </c>
      <c r="I80" s="15" t="s">
        <v>10</v>
      </c>
      <c r="J80" s="16">
        <f t="shared" si="21"/>
        <v>-0.48491000000000001</v>
      </c>
      <c r="K80" s="16">
        <f t="shared" si="22"/>
        <v>5.9467174119885824</v>
      </c>
      <c r="L80" s="16">
        <f t="shared" si="23"/>
        <v>-2.8836227402473837</v>
      </c>
      <c r="M80" s="16">
        <f t="shared" si="24"/>
        <v>2.8836227402473837</v>
      </c>
      <c r="N80" s="16">
        <f t="shared" si="25"/>
        <v>0.34678600152605638</v>
      </c>
      <c r="O80" s="16">
        <f t="shared" si="26"/>
        <v>0.12026053085442998</v>
      </c>
      <c r="P80" s="16"/>
    </row>
    <row r="81" spans="1:18" x14ac:dyDescent="0.35">
      <c r="A81">
        <v>75</v>
      </c>
      <c r="B81" t="s">
        <v>52</v>
      </c>
      <c r="C81" s="18" t="s">
        <v>59</v>
      </c>
      <c r="D81" s="21">
        <v>0.58413000000000004</v>
      </c>
      <c r="E81" s="21">
        <v>0.17823</v>
      </c>
      <c r="F81" s="22">
        <v>3.2770000000000001</v>
      </c>
      <c r="G81" s="21">
        <v>3.7699999999999999E-3</v>
      </c>
      <c r="H81" t="s">
        <v>13</v>
      </c>
      <c r="I81" t="s">
        <v>10</v>
      </c>
      <c r="J81" s="9">
        <f t="shared" si="21"/>
        <v>0.58413000000000004</v>
      </c>
      <c r="K81" s="2">
        <f t="shared" si="22"/>
        <v>5.6107277113841665</v>
      </c>
      <c r="L81" s="2">
        <f t="shared" si="23"/>
        <v>3.2773943780508334</v>
      </c>
      <c r="M81" s="2">
        <f t="shared" si="24"/>
        <v>3.2773943780508334</v>
      </c>
      <c r="N81" s="2">
        <f t="shared" si="25"/>
        <v>0.30512043551949053</v>
      </c>
      <c r="O81" s="2">
        <f t="shared" si="26"/>
        <v>9.3098480171603576E-2</v>
      </c>
      <c r="Q81"/>
      <c r="R81"/>
    </row>
    <row r="82" spans="1:18" x14ac:dyDescent="0.35">
      <c r="A82">
        <v>76</v>
      </c>
      <c r="B82" t="s">
        <v>52</v>
      </c>
      <c r="C82" s="18" t="s">
        <v>61</v>
      </c>
      <c r="D82" s="21">
        <v>1.0885</v>
      </c>
      <c r="E82" s="21">
        <v>0.33290999999999998</v>
      </c>
      <c r="F82" s="22">
        <v>3.27</v>
      </c>
      <c r="G82" s="21">
        <v>3.8300000000000001E-3</v>
      </c>
      <c r="I82" t="s">
        <v>10</v>
      </c>
      <c r="J82" s="9">
        <f>D82</f>
        <v>1.0885</v>
      </c>
      <c r="K82" s="2">
        <f>1/E82</f>
        <v>3.0038148448529634</v>
      </c>
      <c r="L82" s="2">
        <f>D82*K82</f>
        <v>3.2696524586224505</v>
      </c>
      <c r="M82" s="2">
        <f>ABS(L82)</f>
        <v>3.2696524586224505</v>
      </c>
      <c r="N82" s="2">
        <f>ABS(E82/D82)</f>
        <v>0.30584290307762974</v>
      </c>
      <c r="O82" s="2">
        <f>N82^2</f>
        <v>9.353988136295241E-2</v>
      </c>
      <c r="Q82"/>
      <c r="R82"/>
    </row>
    <row r="83" spans="1:18" x14ac:dyDescent="0.35">
      <c r="A83">
        <v>77</v>
      </c>
      <c r="B83" t="s">
        <v>52</v>
      </c>
      <c r="C83" s="18" t="s">
        <v>62</v>
      </c>
      <c r="D83" s="21">
        <v>-0.14374999999999999</v>
      </c>
      <c r="E83" s="21">
        <v>0.14299999999999999</v>
      </c>
      <c r="F83" s="22">
        <v>-1.0049999999999999</v>
      </c>
      <c r="G83" s="21">
        <v>0.32679999999999998</v>
      </c>
      <c r="I83" t="s">
        <v>10</v>
      </c>
      <c r="J83" s="9">
        <f>D83</f>
        <v>-0.14374999999999999</v>
      </c>
      <c r="K83" s="2">
        <f>1/E83</f>
        <v>6.9930069930069934</v>
      </c>
      <c r="L83" s="2">
        <f>D83*K83</f>
        <v>-1.0052447552447552</v>
      </c>
      <c r="M83" s="2">
        <f>ABS(L83)</f>
        <v>1.0052447552447552</v>
      </c>
      <c r="N83" s="2">
        <f>ABS(E83/D83)</f>
        <v>0.99478260869565216</v>
      </c>
      <c r="O83" s="2">
        <f>N83^2</f>
        <v>0.98959243856332701</v>
      </c>
      <c r="Q83"/>
      <c r="R83"/>
    </row>
    <row r="84" spans="1:18" s="17" customFormat="1" x14ac:dyDescent="0.35">
      <c r="A84">
        <v>78</v>
      </c>
      <c r="B84" s="17" t="s">
        <v>52</v>
      </c>
      <c r="C84" s="18" t="s">
        <v>63</v>
      </c>
      <c r="D84" s="21">
        <v>-1.1741900000000001</v>
      </c>
      <c r="E84" s="21">
        <v>0.57296999999999998</v>
      </c>
      <c r="F84" s="22">
        <v>-2.0489999999999999</v>
      </c>
      <c r="G84" s="21">
        <v>5.3780000000000001E-2</v>
      </c>
      <c r="I84" s="1" t="s">
        <v>53</v>
      </c>
      <c r="J84" s="14">
        <f t="shared" si="21"/>
        <v>-1.1741900000000001</v>
      </c>
      <c r="K84" s="14">
        <f t="shared" si="22"/>
        <v>1.7452920746286891</v>
      </c>
      <c r="L84" s="14">
        <f t="shared" si="23"/>
        <v>-2.0493045011082605</v>
      </c>
      <c r="M84" s="14">
        <f t="shared" si="24"/>
        <v>2.0493045011082605</v>
      </c>
      <c r="N84" s="14">
        <f t="shared" si="25"/>
        <v>0.48797043067987289</v>
      </c>
      <c r="O84" s="14">
        <f t="shared" si="26"/>
        <v>0.23811514121790064</v>
      </c>
      <c r="P84" s="14"/>
    </row>
    <row r="85" spans="1:18" x14ac:dyDescent="0.35">
      <c r="A85">
        <v>79</v>
      </c>
    </row>
    <row r="86" spans="1:18" x14ac:dyDescent="0.35">
      <c r="A86">
        <v>80</v>
      </c>
      <c r="B86" t="s">
        <v>30</v>
      </c>
      <c r="C86" t="s">
        <v>31</v>
      </c>
      <c r="H86" t="s">
        <v>12</v>
      </c>
      <c r="I86" t="s">
        <v>18</v>
      </c>
      <c r="J86" s="3">
        <f>J5*J82</f>
        <v>-0.49145775000000003</v>
      </c>
      <c r="K86" s="9">
        <f t="shared" ref="K86:K95" si="27">1/P86</f>
        <v>5.1487682876647476</v>
      </c>
      <c r="L86" s="2">
        <f t="shared" ref="L86:L95" si="28">J86*K86</f>
        <v>-2.5304020779270697</v>
      </c>
      <c r="M86" s="2">
        <f t="shared" ref="M86:M95" si="29">ABS(L86)</f>
        <v>2.5304020779270697</v>
      </c>
      <c r="O86"/>
      <c r="P86" s="9">
        <f>ABS(J86*SQRT(O5+O82))</f>
        <v>0.19422120867155115</v>
      </c>
      <c r="Q86"/>
      <c r="R86"/>
    </row>
    <row r="87" spans="1:18" x14ac:dyDescent="0.35">
      <c r="A87">
        <v>81</v>
      </c>
      <c r="B87" t="s">
        <v>30</v>
      </c>
      <c r="C87" t="s">
        <v>32</v>
      </c>
      <c r="H87" t="s">
        <v>12</v>
      </c>
      <c r="I87" t="s">
        <v>18</v>
      </c>
      <c r="J87" s="3">
        <f>J20*J83</f>
        <v>-0.112426875</v>
      </c>
      <c r="K87" s="9">
        <f t="shared" si="27"/>
        <v>8.4884844194286284</v>
      </c>
      <c r="L87" s="2">
        <f t="shared" si="28"/>
        <v>-0.95433377676254993</v>
      </c>
      <c r="M87" s="2">
        <f t="shared" si="29"/>
        <v>0.95433377676254993</v>
      </c>
      <c r="O87"/>
      <c r="P87" s="9">
        <f>ABS(J87*SQRT(O20+O83))</f>
        <v>0.11780666024563562</v>
      </c>
      <c r="Q87"/>
      <c r="R87"/>
    </row>
    <row r="88" spans="1:18" x14ac:dyDescent="0.35">
      <c r="A88">
        <v>82</v>
      </c>
      <c r="B88" t="s">
        <v>30</v>
      </c>
      <c r="C88" t="s">
        <v>33</v>
      </c>
      <c r="H88" t="s">
        <v>12</v>
      </c>
      <c r="I88" t="s">
        <v>18</v>
      </c>
      <c r="J88" s="3">
        <f>J6*J82</f>
        <v>-0.42930439999999997</v>
      </c>
      <c r="K88" s="9">
        <f t="shared" si="27"/>
        <v>4.0170692837130337</v>
      </c>
      <c r="L88" s="2">
        <f t="shared" si="28"/>
        <v>-1.7245455186028535</v>
      </c>
      <c r="M88" s="2">
        <f t="shared" si="29"/>
        <v>1.7245455186028535</v>
      </c>
      <c r="O88"/>
      <c r="P88" s="9">
        <f>ABS(J88*SQRT(O6+O82))</f>
        <v>0.24893770293045228</v>
      </c>
      <c r="Q88"/>
      <c r="R88"/>
    </row>
    <row r="89" spans="1:18" x14ac:dyDescent="0.35">
      <c r="A89">
        <v>83</v>
      </c>
      <c r="B89" t="s">
        <v>30</v>
      </c>
      <c r="C89" t="s">
        <v>34</v>
      </c>
      <c r="H89" t="s">
        <v>12</v>
      </c>
      <c r="I89" t="s">
        <v>18</v>
      </c>
      <c r="J89" s="3">
        <f>J21*J83</f>
        <v>3.8338124999999994E-2</v>
      </c>
      <c r="K89" s="9">
        <f t="shared" si="27"/>
        <v>21.751180644202279</v>
      </c>
      <c r="L89" s="2">
        <f t="shared" si="28"/>
        <v>0.83389948243500733</v>
      </c>
      <c r="M89" s="2">
        <f t="shared" si="29"/>
        <v>0.83389948243500733</v>
      </c>
      <c r="O89"/>
      <c r="P89" s="9">
        <f>ABS(J89*SQRT(O21+O83))</f>
        <v>4.5974515882959546E-2</v>
      </c>
      <c r="Q89"/>
      <c r="R89"/>
    </row>
    <row r="90" spans="1:18" x14ac:dyDescent="0.35">
      <c r="A90">
        <v>84</v>
      </c>
      <c r="B90" t="s">
        <v>30</v>
      </c>
      <c r="C90" t="s">
        <v>35</v>
      </c>
      <c r="H90" t="s">
        <v>12</v>
      </c>
      <c r="I90" t="s">
        <v>18</v>
      </c>
      <c r="J90" s="3">
        <f>J7*J82</f>
        <v>-0.29487464999999996</v>
      </c>
      <c r="K90" s="9">
        <f t="shared" si="27"/>
        <v>6.1192492261157865</v>
      </c>
      <c r="L90" s="2">
        <f t="shared" si="28"/>
        <v>-1.8044114738136632</v>
      </c>
      <c r="M90" s="2">
        <f t="shared" si="29"/>
        <v>1.8044114738136632</v>
      </c>
      <c r="O90"/>
      <c r="P90" s="9">
        <f>ABS(J90*SQRT(O7+O82))</f>
        <v>0.16341874028143699</v>
      </c>
      <c r="Q90"/>
      <c r="R90"/>
    </row>
    <row r="91" spans="1:18" x14ac:dyDescent="0.35">
      <c r="A91">
        <v>85</v>
      </c>
      <c r="B91" t="s">
        <v>30</v>
      </c>
      <c r="C91" t="s">
        <v>36</v>
      </c>
      <c r="H91" t="s">
        <v>12</v>
      </c>
      <c r="I91" t="s">
        <v>18</v>
      </c>
      <c r="J91" s="3">
        <f>J22*J83</f>
        <v>6.2258124999999991E-2</v>
      </c>
      <c r="K91" s="9">
        <f t="shared" si="27"/>
        <v>15.597523749066083</v>
      </c>
      <c r="L91" s="2">
        <f t="shared" si="28"/>
        <v>0.97107258325982471</v>
      </c>
      <c r="M91" s="2">
        <f t="shared" si="29"/>
        <v>0.97107258325982471</v>
      </c>
      <c r="O91"/>
      <c r="P91" s="9">
        <f>ABS(J91*SQRT(O22+O83))</f>
        <v>6.4112740976584565E-2</v>
      </c>
      <c r="Q91"/>
      <c r="R91"/>
    </row>
    <row r="92" spans="1:18" s="15" customFormat="1" x14ac:dyDescent="0.35">
      <c r="A92">
        <v>86</v>
      </c>
      <c r="B92" s="15" t="s">
        <v>30</v>
      </c>
      <c r="C92" s="15" t="s">
        <v>37</v>
      </c>
      <c r="D92" s="16"/>
      <c r="E92" s="16"/>
      <c r="F92" s="16"/>
      <c r="G92" s="16"/>
      <c r="H92" s="15" t="s">
        <v>13</v>
      </c>
      <c r="I92" s="15" t="s">
        <v>18</v>
      </c>
      <c r="J92" s="16">
        <f>J8*J82</f>
        <v>-0.31599155000000001</v>
      </c>
      <c r="K92" s="16">
        <f t="shared" si="27"/>
        <v>3.7249138596563132</v>
      </c>
      <c r="L92" s="16">
        <f t="shared" si="28"/>
        <v>-1.1770413041292809</v>
      </c>
      <c r="M92" s="16">
        <f t="shared" si="29"/>
        <v>1.1770413041292809</v>
      </c>
      <c r="N92" s="16"/>
      <c r="P92" s="16">
        <f>ABS(J92*SQRT(O8+O82))</f>
        <v>0.26846258401590717</v>
      </c>
    </row>
    <row r="93" spans="1:18" s="15" customFormat="1" x14ac:dyDescent="0.35">
      <c r="A93">
        <v>87</v>
      </c>
      <c r="B93" s="15" t="s">
        <v>30</v>
      </c>
      <c r="C93" s="15" t="s">
        <v>38</v>
      </c>
      <c r="D93" s="16"/>
      <c r="E93" s="16"/>
      <c r="F93" s="16"/>
      <c r="G93" s="16"/>
      <c r="H93" s="15" t="s">
        <v>13</v>
      </c>
      <c r="I93" s="15" t="s">
        <v>18</v>
      </c>
      <c r="J93" s="16">
        <f>J23*J83</f>
        <v>3.7619374999999997E-2</v>
      </c>
      <c r="K93" s="16">
        <f t="shared" si="27"/>
        <v>20.638507549633363</v>
      </c>
      <c r="L93" s="16">
        <f t="shared" si="28"/>
        <v>0.77640775494998859</v>
      </c>
      <c r="M93" s="16">
        <f t="shared" si="29"/>
        <v>0.77640775494998859</v>
      </c>
      <c r="N93" s="16"/>
      <c r="P93" s="16">
        <f>ABS(J93*SQRT(O23+O83))</f>
        <v>4.845311598210815E-2</v>
      </c>
    </row>
    <row r="94" spans="1:18" x14ac:dyDescent="0.35">
      <c r="A94">
        <v>88</v>
      </c>
      <c r="B94" t="s">
        <v>30</v>
      </c>
      <c r="C94" t="s">
        <v>39</v>
      </c>
      <c r="H94" t="s">
        <v>13</v>
      </c>
      <c r="I94" t="s">
        <v>18</v>
      </c>
      <c r="J94" s="3">
        <f>J9*J82</f>
        <v>0.69859930000000003</v>
      </c>
      <c r="K94" s="9">
        <f t="shared" si="27"/>
        <v>3.2065534964301876</v>
      </c>
      <c r="L94" s="2">
        <f t="shared" si="28"/>
        <v>2.2400960280186815</v>
      </c>
      <c r="M94" s="2">
        <f t="shared" si="29"/>
        <v>2.2400960280186815</v>
      </c>
      <c r="O94"/>
      <c r="P94" s="9">
        <f>ABS(J94*SQRT(O9+O82))</f>
        <v>0.31186131811407058</v>
      </c>
      <c r="Q94"/>
      <c r="R94"/>
    </row>
    <row r="95" spans="1:18" x14ac:dyDescent="0.35">
      <c r="A95">
        <v>89</v>
      </c>
      <c r="B95" t="s">
        <v>30</v>
      </c>
      <c r="C95" t="s">
        <v>40</v>
      </c>
      <c r="H95" t="s">
        <v>13</v>
      </c>
      <c r="I95" t="s">
        <v>18</v>
      </c>
      <c r="J95" s="3">
        <f>J24*J83</f>
        <v>-0.16288312499999999</v>
      </c>
      <c r="K95" s="9">
        <f t="shared" si="27"/>
        <v>5.9834075587600122</v>
      </c>
      <c r="L95" s="2">
        <f t="shared" si="28"/>
        <v>-0.97459612131945184</v>
      </c>
      <c r="M95" s="2">
        <f t="shared" si="29"/>
        <v>0.97459612131945184</v>
      </c>
      <c r="O95"/>
      <c r="P95" s="9">
        <f>ABS(J95*SQRT(O24+O83))</f>
        <v>0.16712884592592214</v>
      </c>
      <c r="Q95"/>
      <c r="R95"/>
    </row>
    <row r="96" spans="1:18" x14ac:dyDescent="0.35">
      <c r="A96">
        <v>90</v>
      </c>
      <c r="J96" s="9"/>
      <c r="K96"/>
      <c r="L96"/>
      <c r="M96"/>
      <c r="O96"/>
      <c r="Q96"/>
      <c r="R96"/>
    </row>
    <row r="97" spans="1:18" x14ac:dyDescent="0.35">
      <c r="A97">
        <v>91</v>
      </c>
      <c r="J97" s="9"/>
      <c r="K97"/>
      <c r="L97"/>
      <c r="M97"/>
      <c r="O97"/>
      <c r="Q97"/>
      <c r="R97"/>
    </row>
    <row r="98" spans="1:18" x14ac:dyDescent="0.35">
      <c r="A98">
        <v>92</v>
      </c>
      <c r="B98" t="s">
        <v>30</v>
      </c>
      <c r="C98" t="s">
        <v>12</v>
      </c>
      <c r="H98" s="7" t="s">
        <v>44</v>
      </c>
      <c r="I98" t="s">
        <v>10</v>
      </c>
      <c r="J98" s="9"/>
      <c r="K98"/>
      <c r="L98" s="2">
        <f>SUM(L77:L79)/SUM(K77:K79)</f>
        <v>0.32296561480010383</v>
      </c>
      <c r="M98" s="12">
        <f>SUM(M77:M79)/SUM(K77:K79)</f>
        <v>0.32296561480010383</v>
      </c>
      <c r="O98"/>
      <c r="Q98"/>
      <c r="R98"/>
    </row>
    <row r="99" spans="1:18" x14ac:dyDescent="0.35">
      <c r="A99">
        <v>93</v>
      </c>
      <c r="B99" t="s">
        <v>30</v>
      </c>
      <c r="C99" t="s">
        <v>13</v>
      </c>
      <c r="H99" s="7" t="s">
        <v>44</v>
      </c>
      <c r="I99" t="s">
        <v>10</v>
      </c>
      <c r="J99" s="9"/>
      <c r="K99"/>
      <c r="L99" s="2">
        <f>SUM(L80:L81)/SUM(K80:K81)</f>
        <v>3.4070820462484483E-2</v>
      </c>
      <c r="M99" s="12">
        <f>SUM(M80:M81)/SUM(K80:K81)</f>
        <v>0.53307777389647515</v>
      </c>
      <c r="O99"/>
      <c r="Q99"/>
      <c r="R99"/>
    </row>
    <row r="100" spans="1:18" x14ac:dyDescent="0.35">
      <c r="A100">
        <v>94</v>
      </c>
      <c r="H100" s="7"/>
      <c r="J100" s="9"/>
      <c r="M100" s="12"/>
    </row>
    <row r="101" spans="1:18" x14ac:dyDescent="0.35">
      <c r="A101">
        <v>95</v>
      </c>
      <c r="B101" t="s">
        <v>30</v>
      </c>
      <c r="C101" t="s">
        <v>12</v>
      </c>
      <c r="H101" s="7" t="s">
        <v>44</v>
      </c>
      <c r="I101" t="s">
        <v>18</v>
      </c>
      <c r="J101" s="9"/>
      <c r="K101"/>
      <c r="L101" s="2">
        <f>AVERAGE(SUM(L86:L87)/SUM(K86:K87)*COUNT(L86:L87) + SUM(L88:L89)/SUM(K88:K89)*COUNT(L88:L89) +  SUM(L90:L91)/SUM(K90:K91)*COUNT(L90:L91))</f>
        <v>-0.656934776668467</v>
      </c>
      <c r="M101" s="12">
        <f>AVERAGE(SUM(M86:M87)/SUM(K86:K87)*COUNT(M86:M87) + SUM(M88:M89)/SUM(K88:K89)*COUNT(M88:M89) +  SUM(M90:M91)/SUM(K90:K91)*COUNT(M90:M91))</f>
        <v>0.96524212140085375</v>
      </c>
      <c r="O101"/>
      <c r="Q101"/>
      <c r="R101"/>
    </row>
    <row r="102" spans="1:18" x14ac:dyDescent="0.35">
      <c r="A102">
        <v>96</v>
      </c>
      <c r="B102" t="s">
        <v>30</v>
      </c>
      <c r="C102" t="s">
        <v>13</v>
      </c>
      <c r="H102" s="7" t="s">
        <v>44</v>
      </c>
      <c r="I102" t="s">
        <v>18</v>
      </c>
      <c r="J102" s="9"/>
      <c r="K102"/>
      <c r="L102" s="2">
        <f>SUM(L92:L95)/SUM(K92:K95)*COUNT(L92:L95)</f>
        <v>0.10310332896368919</v>
      </c>
      <c r="M102" s="12">
        <f>SUM(M92:M95)/SUM(K92:K95)*COUNT(M92:M95)</f>
        <v>0.61610971280030857</v>
      </c>
      <c r="O102"/>
      <c r="Q102"/>
      <c r="R102"/>
    </row>
    <row r="103" spans="1:18" x14ac:dyDescent="0.35">
      <c r="A103">
        <v>97</v>
      </c>
      <c r="H103" s="7"/>
      <c r="J103" s="9"/>
      <c r="M103" s="9"/>
    </row>
    <row r="104" spans="1:18" x14ac:dyDescent="0.35">
      <c r="A104">
        <v>98</v>
      </c>
      <c r="B104" t="s">
        <v>30</v>
      </c>
      <c r="C104" t="s">
        <v>12</v>
      </c>
      <c r="H104" s="7" t="s">
        <v>44</v>
      </c>
      <c r="I104" t="s">
        <v>29</v>
      </c>
      <c r="J104" s="9"/>
      <c r="K104"/>
      <c r="L104" s="2">
        <f>L98+L101</f>
        <v>-0.33396916186836317</v>
      </c>
      <c r="M104" s="9">
        <f>M98+M101</f>
        <v>1.2882077362009576</v>
      </c>
      <c r="O104"/>
      <c r="Q104"/>
      <c r="R104"/>
    </row>
    <row r="105" spans="1:18" x14ac:dyDescent="0.35">
      <c r="A105">
        <v>99</v>
      </c>
      <c r="B105" t="s">
        <v>30</v>
      </c>
      <c r="C105" t="s">
        <v>13</v>
      </c>
      <c r="H105" s="7" t="s">
        <v>44</v>
      </c>
      <c r="I105" t="s">
        <v>29</v>
      </c>
      <c r="J105" s="9"/>
      <c r="K105"/>
      <c r="L105" s="2">
        <f>L99+L102</f>
        <v>0.13717414942617367</v>
      </c>
      <c r="M105" s="9">
        <f>M99+M102</f>
        <v>1.1491874866967837</v>
      </c>
      <c r="O105"/>
      <c r="Q105"/>
      <c r="R105"/>
    </row>
    <row r="106" spans="1:18" s="1" customFormat="1" x14ac:dyDescent="0.35">
      <c r="A106">
        <v>100</v>
      </c>
      <c r="B106" s="1" t="s">
        <v>30</v>
      </c>
      <c r="C106" s="1" t="s">
        <v>53</v>
      </c>
      <c r="D106" s="13"/>
      <c r="E106" s="13"/>
      <c r="F106" s="13"/>
      <c r="G106" s="13"/>
      <c r="H106" s="19" t="s">
        <v>44</v>
      </c>
      <c r="I106" s="1" t="s">
        <v>53</v>
      </c>
      <c r="K106" s="14"/>
      <c r="L106" s="14">
        <f>SUM(L84:L84)/SUM(K84:K84)</f>
        <v>-1.1741900000000001</v>
      </c>
      <c r="M106" s="20">
        <f>SUM(M84:M84)/SUM(K84:K84)</f>
        <v>1.1741900000000001</v>
      </c>
      <c r="N106" s="13"/>
      <c r="O106" s="13"/>
      <c r="P106" s="13"/>
      <c r="Q106" s="13"/>
      <c r="R106" s="13"/>
    </row>
    <row r="107" spans="1:18" s="1" customFormat="1" x14ac:dyDescent="0.35">
      <c r="A107">
        <v>101</v>
      </c>
      <c r="D107" s="13"/>
      <c r="E107" s="13"/>
      <c r="F107" s="13"/>
      <c r="G107" s="13"/>
      <c r="H107" s="19"/>
      <c r="K107" s="14"/>
      <c r="L107" s="14"/>
      <c r="M107" s="14"/>
      <c r="N107" s="13"/>
      <c r="O107" s="13"/>
      <c r="P107" s="13"/>
      <c r="Q107" s="13"/>
      <c r="R107" s="13"/>
    </row>
    <row r="108" spans="1:18" x14ac:dyDescent="0.35">
      <c r="A108">
        <v>102</v>
      </c>
      <c r="B108" t="s">
        <v>30</v>
      </c>
      <c r="C108" t="s">
        <v>12</v>
      </c>
      <c r="H108" s="7" t="s">
        <v>49</v>
      </c>
      <c r="I108" t="s">
        <v>10</v>
      </c>
      <c r="L108" s="9">
        <f>SUM(L77:L79)/SUM(K77:K79)*COUNT(L77:L79)</f>
        <v>0.96889684440031143</v>
      </c>
      <c r="M108" s="9">
        <f>SUM(M77:M79)/SUM(K77:K79)*COUNT(K77:K79)</f>
        <v>0.96889684440031143</v>
      </c>
    </row>
    <row r="109" spans="1:18" x14ac:dyDescent="0.35">
      <c r="A109">
        <v>103</v>
      </c>
      <c r="B109" t="s">
        <v>30</v>
      </c>
      <c r="C109" t="s">
        <v>13</v>
      </c>
      <c r="H109" s="7" t="s">
        <v>49</v>
      </c>
      <c r="I109" t="s">
        <v>10</v>
      </c>
      <c r="L109" s="9">
        <f>SUM(L80:L81)/SUM(K80:K81)*COUNT(L80:L81)</f>
        <v>6.8141640924968966E-2</v>
      </c>
      <c r="M109" s="9">
        <f>SUM(M80:M81)/SUM(K80:K81)*COUNT(M80:M81)</f>
        <v>1.0661555477929503</v>
      </c>
    </row>
    <row r="110" spans="1:18" x14ac:dyDescent="0.35">
      <c r="A110">
        <v>104</v>
      </c>
      <c r="H110" s="7"/>
      <c r="L110" s="9"/>
      <c r="M110" s="9"/>
    </row>
    <row r="111" spans="1:18" x14ac:dyDescent="0.35">
      <c r="A111">
        <v>105</v>
      </c>
      <c r="B111" t="s">
        <v>30</v>
      </c>
      <c r="C111" t="s">
        <v>12</v>
      </c>
      <c r="H111" s="7" t="s">
        <v>49</v>
      </c>
      <c r="I111" t="s">
        <v>18</v>
      </c>
      <c r="L111" s="9">
        <f>SUM(L86:L91)/SUM(K86:K91)*COUNT(L86:L91)</f>
        <v>-0.51130826489152037</v>
      </c>
      <c r="M111" s="9">
        <f>SUM(M86:M91)/SUM(K86:K91)*COUNT(M86:M91)</f>
        <v>0.86567440345732316</v>
      </c>
    </row>
    <row r="112" spans="1:18" x14ac:dyDescent="0.35">
      <c r="A112">
        <v>106</v>
      </c>
      <c r="B112" t="s">
        <v>30</v>
      </c>
      <c r="C112" t="s">
        <v>13</v>
      </c>
      <c r="H112" s="7" t="s">
        <v>49</v>
      </c>
      <c r="I112" t="s">
        <v>18</v>
      </c>
      <c r="L112" s="9">
        <f>SUM(L92:L95)/SUM(K92:K95)*COUNT(L92:L95)</f>
        <v>0.10310332896368919</v>
      </c>
      <c r="M112" s="9">
        <f>SUM(M92:M95)/SUM(K92:K95)*COUNT(M92:M95)</f>
        <v>0.61610971280030857</v>
      </c>
    </row>
    <row r="113" spans="1:18" x14ac:dyDescent="0.35">
      <c r="A113">
        <v>107</v>
      </c>
      <c r="H113" s="7"/>
      <c r="L113" s="9"/>
      <c r="M113" s="9"/>
    </row>
    <row r="114" spans="1:18" x14ac:dyDescent="0.35">
      <c r="A114">
        <v>108</v>
      </c>
      <c r="B114" t="s">
        <v>30</v>
      </c>
      <c r="C114" t="s">
        <v>12</v>
      </c>
      <c r="H114" s="7" t="s">
        <v>49</v>
      </c>
      <c r="I114" t="s">
        <v>29</v>
      </c>
      <c r="L114" s="9">
        <f>L108+L111</f>
        <v>0.45758857950879106</v>
      </c>
      <c r="M114" s="9">
        <f>M108+M111</f>
        <v>1.8345712478576346</v>
      </c>
    </row>
    <row r="115" spans="1:18" x14ac:dyDescent="0.35">
      <c r="A115">
        <v>109</v>
      </c>
      <c r="B115" t="s">
        <v>30</v>
      </c>
      <c r="C115" t="s">
        <v>13</v>
      </c>
      <c r="H115" s="7" t="s">
        <v>49</v>
      </c>
      <c r="I115" t="s">
        <v>29</v>
      </c>
      <c r="L115" s="9">
        <f>L109+L112</f>
        <v>0.17124496988865817</v>
      </c>
      <c r="M115" s="9">
        <f>M109+M112</f>
        <v>1.6822652605932589</v>
      </c>
    </row>
    <row r="116" spans="1:18" s="1" customFormat="1" x14ac:dyDescent="0.35">
      <c r="A116">
        <v>110</v>
      </c>
      <c r="B116" s="1" t="s">
        <v>30</v>
      </c>
      <c r="C116" s="1" t="s">
        <v>13</v>
      </c>
      <c r="D116" s="13"/>
      <c r="E116" s="13"/>
      <c r="F116" s="13"/>
      <c r="G116" s="13"/>
      <c r="H116" s="19" t="s">
        <v>49</v>
      </c>
      <c r="I116" s="1" t="s">
        <v>53</v>
      </c>
      <c r="K116" s="14"/>
      <c r="L116" s="14">
        <f>SUM(L84:L84)/SUM(K84:K84)*COUNT(K84:K84)</f>
        <v>-1.1741900000000001</v>
      </c>
      <c r="M116" s="14">
        <f>SUM(M84:M84)/SUM(K84:K84)*COUNT(K84:K84)</f>
        <v>1.1741900000000001</v>
      </c>
      <c r="N116" s="13"/>
      <c r="O116" s="13"/>
      <c r="P116" s="13"/>
      <c r="Q116" s="13"/>
      <c r="R116" s="13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D8E5-1EFF-6D49-A1E0-3F62510C01B2}">
  <dimension ref="A1:R115"/>
  <sheetViews>
    <sheetView topLeftCell="A3" zoomScale="120" zoomScaleNormal="120" workbookViewId="0">
      <pane xSplit="2" ySplit="2" topLeftCell="F96" activePane="bottomRight" state="frozen"/>
      <selection activeCell="A3" sqref="A3"/>
      <selection pane="topRight" activeCell="C3" sqref="C3"/>
      <selection pane="bottomLeft" activeCell="A5" sqref="A5"/>
      <selection pane="bottomRight" activeCell="A3" sqref="A1:XFD1048576"/>
    </sheetView>
  </sheetViews>
  <sheetFormatPr defaultColWidth="10.6640625" defaultRowHeight="15.5" x14ac:dyDescent="0.35"/>
  <cols>
    <col min="1" max="1" width="8.33203125" customWidth="1"/>
    <col min="2" max="2" width="25" customWidth="1"/>
    <col min="3" max="3" width="35.83203125" customWidth="1"/>
    <col min="4" max="4" width="11" style="2" bestFit="1" customWidth="1"/>
    <col min="5" max="5" width="10.33203125" style="2" bestFit="1" customWidth="1"/>
    <col min="6" max="6" width="10" style="2" bestFit="1" customWidth="1"/>
    <col min="7" max="7" width="7.33203125" style="2" bestFit="1" customWidth="1"/>
    <col min="8" max="8" width="14.5" customWidth="1"/>
    <col min="9" max="10" width="9.83203125" customWidth="1"/>
    <col min="11" max="11" width="11" style="9" customWidth="1"/>
    <col min="12" max="12" width="10.83203125" style="2"/>
    <col min="13" max="18" width="11.5" style="2" customWidth="1"/>
    <col min="19" max="21" width="11.5" customWidth="1"/>
  </cols>
  <sheetData>
    <row r="1" spans="1:18" x14ac:dyDescent="0.35">
      <c r="C1" s="7" t="s">
        <v>54</v>
      </c>
    </row>
    <row r="2" spans="1:18" x14ac:dyDescent="0.35">
      <c r="C2" t="s">
        <v>47</v>
      </c>
    </row>
    <row r="3" spans="1:18" x14ac:dyDescent="0.35">
      <c r="C3" s="18" t="s">
        <v>78</v>
      </c>
      <c r="M3" s="4"/>
      <c r="N3" s="4"/>
      <c r="O3" s="4"/>
      <c r="P3" s="4"/>
    </row>
    <row r="4" spans="1:18" s="5" customFormat="1" ht="62" x14ac:dyDescent="0.35">
      <c r="A4" s="5" t="s">
        <v>0</v>
      </c>
      <c r="B4" s="5" t="s">
        <v>1</v>
      </c>
      <c r="C4" s="5" t="s">
        <v>2</v>
      </c>
      <c r="D4" s="6" t="s">
        <v>3</v>
      </c>
      <c r="E4" s="6" t="s">
        <v>4</v>
      </c>
      <c r="F4" s="8" t="s">
        <v>50</v>
      </c>
      <c r="G4" s="6" t="s">
        <v>5</v>
      </c>
      <c r="H4" s="5" t="s">
        <v>6</v>
      </c>
      <c r="I4" s="5" t="s">
        <v>7</v>
      </c>
      <c r="J4" s="10" t="s">
        <v>8</v>
      </c>
      <c r="K4" s="10" t="s">
        <v>41</v>
      </c>
      <c r="L4" s="5" t="s">
        <v>42</v>
      </c>
      <c r="M4" s="6" t="s">
        <v>43</v>
      </c>
      <c r="N4" s="11" t="s">
        <v>45</v>
      </c>
      <c r="O4" s="11" t="s">
        <v>46</v>
      </c>
      <c r="P4" s="11" t="s">
        <v>48</v>
      </c>
      <c r="Q4" s="6"/>
      <c r="R4" s="6"/>
    </row>
    <row r="5" spans="1:18" x14ac:dyDescent="0.35">
      <c r="A5">
        <v>1</v>
      </c>
      <c r="B5" t="s">
        <v>82</v>
      </c>
      <c r="C5" s="18" t="s">
        <v>64</v>
      </c>
      <c r="D5" s="18">
        <v>-0.4481</v>
      </c>
      <c r="E5" s="21">
        <v>0.27150000000000002</v>
      </c>
      <c r="F5" s="22">
        <v>-1.65</v>
      </c>
      <c r="G5" s="21">
        <v>0.12116</v>
      </c>
      <c r="H5" t="s">
        <v>12</v>
      </c>
      <c r="I5" t="s">
        <v>10</v>
      </c>
      <c r="J5" s="9">
        <f t="shared" ref="J5:J10" si="0">D5</f>
        <v>-0.4481</v>
      </c>
      <c r="K5" s="2">
        <f t="shared" ref="K5:K10" si="1">1/E5</f>
        <v>3.6832412523020257</v>
      </c>
      <c r="L5" s="2">
        <f t="shared" ref="L5:L10" si="2">D5*K5</f>
        <v>-1.6504604051565377</v>
      </c>
      <c r="M5" s="2">
        <f t="shared" ref="M5:M10" si="3">ABS(L5)</f>
        <v>1.6504604051565377</v>
      </c>
      <c r="N5" s="2">
        <f t="shared" ref="N5:N10" si="4">ABS(E5/D5)</f>
        <v>0.60589154206650309</v>
      </c>
      <c r="O5" s="2">
        <f t="shared" ref="O5:O10" si="5">N5^2</f>
        <v>0.36710456074772507</v>
      </c>
    </row>
    <row r="6" spans="1:18" x14ac:dyDescent="0.35">
      <c r="A6">
        <v>2</v>
      </c>
      <c r="B6" t="s">
        <v>82</v>
      </c>
      <c r="C6" s="18" t="s">
        <v>65</v>
      </c>
      <c r="D6" s="18">
        <v>-0.24440000000000001</v>
      </c>
      <c r="E6" s="21">
        <v>0.43819999999999998</v>
      </c>
      <c r="F6" s="22">
        <v>-0.55800000000000005</v>
      </c>
      <c r="G6" s="21">
        <v>0.58581000000000005</v>
      </c>
      <c r="H6" t="s">
        <v>12</v>
      </c>
      <c r="I6" t="s">
        <v>10</v>
      </c>
      <c r="J6" s="9">
        <f t="shared" si="0"/>
        <v>-0.24440000000000001</v>
      </c>
      <c r="K6" s="2">
        <f t="shared" si="1"/>
        <v>2.2820629849383844</v>
      </c>
      <c r="L6" s="2">
        <f t="shared" si="2"/>
        <v>-0.55773619351894121</v>
      </c>
      <c r="M6" s="2">
        <f t="shared" si="3"/>
        <v>0.55773619351894121</v>
      </c>
      <c r="N6" s="2">
        <f t="shared" si="4"/>
        <v>1.792962356792144</v>
      </c>
      <c r="O6" s="2">
        <f t="shared" si="5"/>
        <v>3.2147140128736393</v>
      </c>
    </row>
    <row r="7" spans="1:18" x14ac:dyDescent="0.35">
      <c r="A7">
        <v>3</v>
      </c>
      <c r="B7" t="s">
        <v>82</v>
      </c>
      <c r="C7" s="18" t="s">
        <v>66</v>
      </c>
      <c r="D7" s="18">
        <v>0.41930000000000001</v>
      </c>
      <c r="E7" s="21">
        <v>0.23760000000000001</v>
      </c>
      <c r="F7" s="22">
        <v>1.7649999999999999</v>
      </c>
      <c r="G7" s="21">
        <v>9.9400000000000002E-2</v>
      </c>
      <c r="H7" t="s">
        <v>12</v>
      </c>
      <c r="I7" t="s">
        <v>10</v>
      </c>
      <c r="J7" s="9">
        <f t="shared" si="0"/>
        <v>0.41930000000000001</v>
      </c>
      <c r="K7" s="2">
        <f t="shared" si="1"/>
        <v>4.2087542087542085</v>
      </c>
      <c r="L7" s="2">
        <f t="shared" si="2"/>
        <v>1.7647306397306397</v>
      </c>
      <c r="M7" s="2">
        <f t="shared" si="3"/>
        <v>1.7647306397306397</v>
      </c>
      <c r="N7" s="2">
        <f t="shared" si="4"/>
        <v>0.56665871690913427</v>
      </c>
      <c r="O7" s="2">
        <f t="shared" si="5"/>
        <v>0.32110210144910639</v>
      </c>
    </row>
    <row r="8" spans="1:18" s="15" customFormat="1" x14ac:dyDescent="0.35">
      <c r="A8">
        <v>4</v>
      </c>
      <c r="B8" t="s">
        <v>82</v>
      </c>
      <c r="C8" s="18" t="s">
        <v>67</v>
      </c>
      <c r="D8" s="18">
        <v>0.78049999999999997</v>
      </c>
      <c r="E8" s="21">
        <v>0.25569999999999998</v>
      </c>
      <c r="F8" s="22">
        <v>3.052</v>
      </c>
      <c r="G8" s="21">
        <v>8.6099999999999996E-3</v>
      </c>
      <c r="H8" s="15" t="s">
        <v>13</v>
      </c>
      <c r="I8" s="15" t="s">
        <v>10</v>
      </c>
      <c r="J8" s="16">
        <f t="shared" si="0"/>
        <v>0.78049999999999997</v>
      </c>
      <c r="K8" s="16">
        <f t="shared" si="1"/>
        <v>3.910833007430583</v>
      </c>
      <c r="L8" s="16">
        <f t="shared" si="2"/>
        <v>3.05240516229957</v>
      </c>
      <c r="M8" s="16">
        <f t="shared" si="3"/>
        <v>3.05240516229957</v>
      </c>
      <c r="N8" s="16">
        <f t="shared" si="4"/>
        <v>0.32761050608584241</v>
      </c>
      <c r="O8" s="16">
        <f t="shared" si="5"/>
        <v>0.10732864369782179</v>
      </c>
      <c r="P8" s="16"/>
      <c r="Q8" s="16"/>
      <c r="R8" s="16"/>
    </row>
    <row r="9" spans="1:18" x14ac:dyDescent="0.35">
      <c r="A9">
        <v>5</v>
      </c>
      <c r="B9" t="s">
        <v>82</v>
      </c>
      <c r="C9" s="18" t="s">
        <v>68</v>
      </c>
      <c r="D9" s="18">
        <v>-0.35239999999999999</v>
      </c>
      <c r="E9" s="21">
        <v>0.47760000000000002</v>
      </c>
      <c r="F9" s="22">
        <v>-0.73799999999999999</v>
      </c>
      <c r="G9" s="21">
        <v>0.47281000000000001</v>
      </c>
      <c r="H9" t="s">
        <v>13</v>
      </c>
      <c r="I9" t="s">
        <v>10</v>
      </c>
      <c r="J9" s="9">
        <f t="shared" si="0"/>
        <v>-0.35239999999999999</v>
      </c>
      <c r="K9" s="2">
        <f t="shared" si="1"/>
        <v>2.0938023450586263</v>
      </c>
      <c r="L9" s="2">
        <f t="shared" si="2"/>
        <v>-0.73785594639865992</v>
      </c>
      <c r="M9" s="2">
        <f t="shared" si="3"/>
        <v>0.73785594639865992</v>
      </c>
      <c r="N9" s="2">
        <f t="shared" si="4"/>
        <v>1.35527809307605</v>
      </c>
      <c r="O9" s="2">
        <f t="shared" si="5"/>
        <v>1.8367787095718544</v>
      </c>
    </row>
    <row r="10" spans="1:18" x14ac:dyDescent="0.35">
      <c r="A10">
        <v>6</v>
      </c>
      <c r="B10" t="s">
        <v>82</v>
      </c>
      <c r="D10"/>
      <c r="E10"/>
      <c r="F10"/>
      <c r="G10"/>
      <c r="H10" t="s">
        <v>53</v>
      </c>
      <c r="I10" t="s">
        <v>53</v>
      </c>
      <c r="J10" s="9">
        <f t="shared" si="0"/>
        <v>0</v>
      </c>
      <c r="K10" s="2" t="e">
        <f t="shared" si="1"/>
        <v>#DIV/0!</v>
      </c>
      <c r="L10" s="2" t="e">
        <f t="shared" si="2"/>
        <v>#DIV/0!</v>
      </c>
      <c r="M10" s="2" t="e">
        <f t="shared" si="3"/>
        <v>#DIV/0!</v>
      </c>
      <c r="N10" s="2" t="e">
        <f t="shared" si="4"/>
        <v>#DIV/0!</v>
      </c>
      <c r="O10" s="2" t="e">
        <f t="shared" si="5"/>
        <v>#DIV/0!</v>
      </c>
    </row>
    <row r="11" spans="1:18" x14ac:dyDescent="0.35">
      <c r="A11">
        <v>7</v>
      </c>
      <c r="J11" s="9"/>
      <c r="K11" s="2"/>
    </row>
    <row r="12" spans="1:18" s="7" customFormat="1" x14ac:dyDescent="0.35">
      <c r="A12">
        <v>8</v>
      </c>
      <c r="B12" s="7" t="s">
        <v>9</v>
      </c>
      <c r="C12" s="7" t="s">
        <v>14</v>
      </c>
      <c r="D12" s="8"/>
      <c r="E12" s="8"/>
      <c r="F12" s="8"/>
      <c r="G12" s="8"/>
      <c r="H12" s="7" t="s">
        <v>44</v>
      </c>
      <c r="I12" s="7" t="s">
        <v>10</v>
      </c>
      <c r="K12" s="8"/>
      <c r="L12" s="9">
        <f>SUM(L5:L7)/SUM(K5:K7)</f>
        <v>-4.3587911480833449E-2</v>
      </c>
      <c r="M12" s="12">
        <f>SUM(M5:M7)/SUM(K5:K7)</f>
        <v>0.39049581437879433</v>
      </c>
      <c r="N12" s="8"/>
      <c r="O12" s="8"/>
      <c r="P12" s="8"/>
      <c r="Q12" s="8"/>
      <c r="R12" s="8"/>
    </row>
    <row r="13" spans="1:18" s="7" customFormat="1" x14ac:dyDescent="0.35">
      <c r="A13">
        <v>9</v>
      </c>
      <c r="B13" s="7" t="s">
        <v>9</v>
      </c>
      <c r="C13" s="7" t="s">
        <v>15</v>
      </c>
      <c r="D13" s="8"/>
      <c r="E13" s="8"/>
      <c r="F13" s="8"/>
      <c r="G13" s="8"/>
      <c r="H13" s="7" t="s">
        <v>44</v>
      </c>
      <c r="I13" s="7" t="s">
        <v>10</v>
      </c>
      <c r="K13" s="8"/>
      <c r="L13" s="9">
        <f>SUM(L8:L9)/SUM(K8:K9)</f>
        <v>0.38546041183690166</v>
      </c>
      <c r="M13" s="12">
        <f>SUM(M8:M9)/SUM(K8:K9)</f>
        <v>0.63122252829674075</v>
      </c>
      <c r="N13" s="8"/>
      <c r="O13" s="8"/>
      <c r="P13" s="8"/>
      <c r="Q13" s="8"/>
      <c r="R13" s="8"/>
    </row>
    <row r="14" spans="1:18" s="1" customFormat="1" x14ac:dyDescent="0.35">
      <c r="A14">
        <v>10</v>
      </c>
      <c r="B14" s="19" t="s">
        <v>9</v>
      </c>
      <c r="C14" s="1" t="s">
        <v>53</v>
      </c>
      <c r="D14" s="13"/>
      <c r="E14" s="13"/>
      <c r="F14" s="13"/>
      <c r="G14" s="13"/>
      <c r="H14" s="19" t="s">
        <v>44</v>
      </c>
      <c r="I14" s="1" t="s">
        <v>53</v>
      </c>
      <c r="K14" s="14"/>
      <c r="L14" s="14" t="e">
        <f>SUM(L10:L10)/SUM(K10:K10)</f>
        <v>#DIV/0!</v>
      </c>
      <c r="M14" s="20" t="e">
        <f>SUM(M10:M10)/SUM(K10:K10)</f>
        <v>#DIV/0!</v>
      </c>
      <c r="N14" s="13"/>
      <c r="O14" s="13"/>
      <c r="P14" s="13"/>
      <c r="Q14" s="13"/>
      <c r="R14" s="13"/>
    </row>
    <row r="15" spans="1:18" x14ac:dyDescent="0.35">
      <c r="A15">
        <v>11</v>
      </c>
      <c r="L15" s="9"/>
      <c r="M15" s="9"/>
    </row>
    <row r="16" spans="1:18" x14ac:dyDescent="0.35">
      <c r="A16">
        <v>12</v>
      </c>
      <c r="B16" s="7" t="s">
        <v>9</v>
      </c>
      <c r="C16" s="7" t="s">
        <v>14</v>
      </c>
      <c r="D16" s="8"/>
      <c r="E16" s="8"/>
      <c r="F16" s="8"/>
      <c r="G16" s="8"/>
      <c r="H16" s="7" t="s">
        <v>49</v>
      </c>
      <c r="I16" s="7" t="s">
        <v>10</v>
      </c>
      <c r="L16" s="9">
        <f>SUM(L5:L7)/SUM(K5:K7)*COUNT(L5:L7)</f>
        <v>-0.13076373444250033</v>
      </c>
      <c r="M16" s="9">
        <f>SUM(M5:M7)/SUM(K5:K7)*COUNT(M5:M7)</f>
        <v>1.1714874431363831</v>
      </c>
    </row>
    <row r="17" spans="1:18" x14ac:dyDescent="0.35">
      <c r="A17">
        <v>13</v>
      </c>
      <c r="B17" s="7" t="s">
        <v>9</v>
      </c>
      <c r="C17" s="7" t="s">
        <v>15</v>
      </c>
      <c r="D17" s="8"/>
      <c r="E17" s="8"/>
      <c r="F17" s="8"/>
      <c r="G17" s="8"/>
      <c r="H17" s="7" t="s">
        <v>49</v>
      </c>
      <c r="I17" s="7" t="s">
        <v>10</v>
      </c>
      <c r="L17" s="9">
        <f>SUM(L8:L9)/SUM(K8:K9)*COUNT(L8:L9)</f>
        <v>0.77092082367380332</v>
      </c>
      <c r="M17" s="9">
        <f>SUM(M8:M9)/SUM(K8:K9)*COUNT(M8:M9)</f>
        <v>1.2624450565934815</v>
      </c>
    </row>
    <row r="18" spans="1:18" s="1" customFormat="1" x14ac:dyDescent="0.35">
      <c r="A18">
        <v>14</v>
      </c>
      <c r="B18" s="19" t="s">
        <v>9</v>
      </c>
      <c r="C18" s="1" t="s">
        <v>53</v>
      </c>
      <c r="D18" s="13"/>
      <c r="E18" s="13"/>
      <c r="F18" s="13"/>
      <c r="G18" s="13"/>
      <c r="H18" s="19" t="s">
        <v>49</v>
      </c>
      <c r="I18" s="1" t="s">
        <v>53</v>
      </c>
      <c r="K18" s="14"/>
      <c r="L18" s="14" t="e">
        <f>SUM(L10:L10)/SUM(K10:K10)*COUNT(L10:L10)</f>
        <v>#DIV/0!</v>
      </c>
      <c r="M18" s="14" t="e">
        <f>SUM(M10:M10)/SUM(K10:K10)*COUNT(M10:M10)</f>
        <v>#DIV/0!</v>
      </c>
      <c r="N18" s="13"/>
      <c r="O18" s="13"/>
      <c r="P18" s="13"/>
      <c r="Q18" s="13"/>
      <c r="R18" s="13"/>
    </row>
    <row r="19" spans="1:18" x14ac:dyDescent="0.35">
      <c r="A19">
        <v>15</v>
      </c>
      <c r="L19" s="9"/>
      <c r="M19" s="9"/>
    </row>
    <row r="20" spans="1:18" x14ac:dyDescent="0.35">
      <c r="A20">
        <v>16</v>
      </c>
      <c r="B20" t="s">
        <v>83</v>
      </c>
      <c r="C20" s="18" t="s">
        <v>64</v>
      </c>
      <c r="D20" s="18">
        <v>3.635E-2</v>
      </c>
      <c r="E20" s="21">
        <v>0.20266000000000001</v>
      </c>
      <c r="F20" s="22">
        <v>0.17899999999999999</v>
      </c>
      <c r="G20" s="21">
        <v>0.86021999999999998</v>
      </c>
      <c r="H20" t="s">
        <v>12</v>
      </c>
      <c r="I20" t="s">
        <v>10</v>
      </c>
      <c r="J20" s="9">
        <f>D20</f>
        <v>3.635E-2</v>
      </c>
      <c r="K20" s="2">
        <f>1/E20</f>
        <v>4.9343728412118821</v>
      </c>
      <c r="L20" s="2">
        <f>D20*K20</f>
        <v>0.17936445277805191</v>
      </c>
      <c r="M20" s="2">
        <f t="shared" ref="M20:M24" si="6">ABS(L20)</f>
        <v>0.17936445277805191</v>
      </c>
      <c r="N20" s="2">
        <f>ABS(E20/D20)</f>
        <v>5.575240715268226</v>
      </c>
      <c r="O20" s="2">
        <f t="shared" ref="O20:O24" si="7">N20^2</f>
        <v>31.083309033184559</v>
      </c>
    </row>
    <row r="21" spans="1:18" x14ac:dyDescent="0.35">
      <c r="A21">
        <v>17</v>
      </c>
      <c r="B21" t="s">
        <v>83</v>
      </c>
      <c r="C21" s="18" t="s">
        <v>65</v>
      </c>
      <c r="D21" s="18">
        <v>0.50319999999999998</v>
      </c>
      <c r="E21" s="21">
        <v>0.32704</v>
      </c>
      <c r="F21" s="22">
        <v>1.5389999999999999</v>
      </c>
      <c r="G21" s="21">
        <v>0.14618</v>
      </c>
      <c r="H21" t="s">
        <v>12</v>
      </c>
      <c r="I21" t="s">
        <v>10</v>
      </c>
      <c r="J21" s="9">
        <f>D21</f>
        <v>0.50319999999999998</v>
      </c>
      <c r="K21" s="2">
        <f>1/E21</f>
        <v>3.0577299412915853</v>
      </c>
      <c r="L21" s="2">
        <f>D21*K21</f>
        <v>1.5386497064579256</v>
      </c>
      <c r="M21" s="2">
        <f t="shared" si="6"/>
        <v>1.5386497064579256</v>
      </c>
      <c r="N21" s="2">
        <f>ABS(E21/D21)</f>
        <v>0.64992050874403817</v>
      </c>
      <c r="O21" s="2">
        <f t="shared" si="7"/>
        <v>0.42239666768610939</v>
      </c>
    </row>
    <row r="22" spans="1:18" x14ac:dyDescent="0.35">
      <c r="A22">
        <v>18</v>
      </c>
      <c r="B22" t="s">
        <v>83</v>
      </c>
      <c r="C22" s="18" t="s">
        <v>66</v>
      </c>
      <c r="D22" s="18">
        <v>0.16192000000000001</v>
      </c>
      <c r="E22" s="21">
        <v>0.17732999999999999</v>
      </c>
      <c r="F22" s="22">
        <v>0.91300000000000003</v>
      </c>
      <c r="G22" s="21">
        <v>0.37663999999999997</v>
      </c>
      <c r="H22" t="s">
        <v>12</v>
      </c>
      <c r="I22" t="s">
        <v>10</v>
      </c>
      <c r="J22" s="9">
        <f>D22</f>
        <v>0.16192000000000001</v>
      </c>
      <c r="K22" s="2">
        <f>1/E22</f>
        <v>5.6392037444312866</v>
      </c>
      <c r="L22" s="2">
        <f>D22*K22</f>
        <v>0.91309987029831396</v>
      </c>
      <c r="M22" s="2">
        <f t="shared" si="6"/>
        <v>0.91309987029831396</v>
      </c>
      <c r="N22" s="2">
        <f>ABS(E22/D22)</f>
        <v>1.0951704545454544</v>
      </c>
      <c r="O22" s="2">
        <f t="shared" si="7"/>
        <v>1.1993983245092972</v>
      </c>
    </row>
    <row r="23" spans="1:18" s="15" customFormat="1" x14ac:dyDescent="0.35">
      <c r="A23">
        <v>19</v>
      </c>
      <c r="B23" t="s">
        <v>83</v>
      </c>
      <c r="C23" s="18" t="s">
        <v>68</v>
      </c>
      <c r="D23" s="18">
        <v>0.45235999999999998</v>
      </c>
      <c r="E23" s="21">
        <v>0.35642000000000001</v>
      </c>
      <c r="F23" s="22">
        <v>1.2689999999999999</v>
      </c>
      <c r="G23" s="21">
        <v>0.22506999999999999</v>
      </c>
      <c r="H23" s="15" t="s">
        <v>13</v>
      </c>
      <c r="I23" s="15" t="s">
        <v>10</v>
      </c>
      <c r="J23" s="16">
        <f>D23</f>
        <v>0.45235999999999998</v>
      </c>
      <c r="K23" s="16">
        <f>1/E23</f>
        <v>2.8056786936760001</v>
      </c>
      <c r="L23" s="16">
        <f>D23*K23</f>
        <v>1.2691768138712753</v>
      </c>
      <c r="M23" s="16">
        <f t="shared" si="6"/>
        <v>1.2691768138712753</v>
      </c>
      <c r="N23" s="16">
        <f>ABS(E23/D23)</f>
        <v>0.78791228225307286</v>
      </c>
      <c r="O23" s="16">
        <f t="shared" si="7"/>
        <v>0.62080576452524594</v>
      </c>
      <c r="P23" s="16"/>
      <c r="Q23" s="16"/>
      <c r="R23" s="16"/>
    </row>
    <row r="24" spans="1:18" x14ac:dyDescent="0.35">
      <c r="A24">
        <v>20</v>
      </c>
      <c r="B24" t="s">
        <v>83</v>
      </c>
      <c r="C24" s="18" t="s">
        <v>67</v>
      </c>
      <c r="D24" s="18">
        <v>-0.63351999999999997</v>
      </c>
      <c r="E24" s="21">
        <v>0.19084999999999999</v>
      </c>
      <c r="F24" s="22">
        <v>-3.319</v>
      </c>
      <c r="G24" s="21">
        <v>5.0600000000000003E-3</v>
      </c>
      <c r="H24" t="s">
        <v>13</v>
      </c>
      <c r="I24" t="s">
        <v>10</v>
      </c>
      <c r="J24" s="9">
        <f>D24</f>
        <v>-0.63351999999999997</v>
      </c>
      <c r="K24" s="2">
        <f>1/E24</f>
        <v>5.2397170552790149</v>
      </c>
      <c r="L24" s="2">
        <f>D24*K24</f>
        <v>-3.3194655488603613</v>
      </c>
      <c r="M24" s="2">
        <f t="shared" si="6"/>
        <v>3.3194655488603613</v>
      </c>
      <c r="N24" s="2">
        <f>ABS(E24/D24)</f>
        <v>0.3012533148124763</v>
      </c>
      <c r="O24" s="2">
        <f t="shared" si="7"/>
        <v>9.0753559685504956E-2</v>
      </c>
    </row>
    <row r="25" spans="1:18" x14ac:dyDescent="0.35">
      <c r="A25">
        <v>21</v>
      </c>
      <c r="D25"/>
      <c r="E25"/>
      <c r="F25"/>
      <c r="G25"/>
      <c r="J25" s="9"/>
      <c r="K25" s="2"/>
    </row>
    <row r="26" spans="1:18" x14ac:dyDescent="0.35">
      <c r="A26">
        <v>22</v>
      </c>
      <c r="B26" s="7" t="s">
        <v>16</v>
      </c>
      <c r="C26" s="7" t="s">
        <v>14</v>
      </c>
      <c r="H26" s="7" t="s">
        <v>44</v>
      </c>
      <c r="I26" s="7" t="s">
        <v>10</v>
      </c>
      <c r="J26" s="7"/>
      <c r="K26" s="8"/>
      <c r="L26" s="9">
        <f>SUM(L20:L22)/SUM(K20:K22)</f>
        <v>0.19301994451781618</v>
      </c>
      <c r="M26" s="12">
        <f>SUM(M20:M22)/SUM(K20:K22)</f>
        <v>0.19301994451781618</v>
      </c>
    </row>
    <row r="27" spans="1:18" x14ac:dyDescent="0.35">
      <c r="A27">
        <v>23</v>
      </c>
      <c r="B27" s="7" t="s">
        <v>16</v>
      </c>
      <c r="C27" s="7" t="s">
        <v>15</v>
      </c>
      <c r="H27" s="7" t="s">
        <v>44</v>
      </c>
      <c r="I27" s="7" t="s">
        <v>10</v>
      </c>
      <c r="J27" s="7"/>
      <c r="K27" s="8"/>
      <c r="L27" s="9">
        <f>SUM(L23:L24)/SUM(K23:K24)</f>
        <v>-0.2548400102326091</v>
      </c>
      <c r="M27" s="12">
        <f>SUM(M23:M24)/SUM(K23:K24)</f>
        <v>0.57034389679682795</v>
      </c>
      <c r="O27"/>
      <c r="Q27"/>
      <c r="R27"/>
    </row>
    <row r="28" spans="1:18" s="1" customFormat="1" x14ac:dyDescent="0.35">
      <c r="A28">
        <v>24</v>
      </c>
      <c r="B28" s="19" t="s">
        <v>16</v>
      </c>
      <c r="C28" s="1" t="s">
        <v>53</v>
      </c>
      <c r="D28" s="13"/>
      <c r="E28" s="13"/>
      <c r="F28" s="13"/>
      <c r="G28" s="13"/>
      <c r="H28" s="19" t="s">
        <v>44</v>
      </c>
      <c r="I28" s="1" t="s">
        <v>53</v>
      </c>
      <c r="K28" s="14"/>
      <c r="L28" s="14" t="e">
        <f>SUM(#REF!)/SUM(#REF!)</f>
        <v>#REF!</v>
      </c>
      <c r="M28" s="20" t="e">
        <f>SUM(#REF!)/SUM(#REF!)</f>
        <v>#REF!</v>
      </c>
      <c r="N28" s="13"/>
      <c r="O28" s="13"/>
      <c r="P28" s="13"/>
      <c r="Q28" s="13"/>
      <c r="R28" s="13"/>
    </row>
    <row r="29" spans="1:18" x14ac:dyDescent="0.35">
      <c r="A29">
        <v>25</v>
      </c>
      <c r="B29" s="7"/>
      <c r="C29" s="7"/>
      <c r="H29" s="7"/>
      <c r="I29" s="7"/>
      <c r="J29" s="7"/>
      <c r="K29" s="8"/>
      <c r="L29" s="9"/>
      <c r="M29" s="9"/>
      <c r="O29"/>
      <c r="Q29"/>
      <c r="R29"/>
    </row>
    <row r="30" spans="1:18" x14ac:dyDescent="0.35">
      <c r="A30">
        <v>26</v>
      </c>
      <c r="B30" s="7" t="s">
        <v>16</v>
      </c>
      <c r="C30" s="7" t="s">
        <v>14</v>
      </c>
      <c r="H30" s="7" t="s">
        <v>49</v>
      </c>
      <c r="I30" s="7" t="s">
        <v>10</v>
      </c>
      <c r="L30" s="9">
        <f>SUM(L20:L22)/SUM(K20:K22)*COUNT(L20:L22)</f>
        <v>0.57905983355344848</v>
      </c>
      <c r="M30" s="9">
        <f>SUM(M20:M22)/SUM(K20:K22)*COUNT(M20:M22)</f>
        <v>0.57905983355344848</v>
      </c>
      <c r="O30"/>
      <c r="Q30"/>
      <c r="R30"/>
    </row>
    <row r="31" spans="1:18" x14ac:dyDescent="0.35">
      <c r="A31">
        <v>27</v>
      </c>
      <c r="B31" s="7" t="s">
        <v>16</v>
      </c>
      <c r="C31" s="7" t="s">
        <v>15</v>
      </c>
      <c r="H31" s="7" t="s">
        <v>49</v>
      </c>
      <c r="I31" s="7" t="s">
        <v>10</v>
      </c>
      <c r="L31" s="9">
        <f>SUM(L23:L24)/SUM(K23:K24)*COUNT(L23:L24)</f>
        <v>-0.50968002046521821</v>
      </c>
      <c r="M31" s="9">
        <f>SUM(M23:M24)/SUM(K23:K24)*COUNT(M23:M24)</f>
        <v>1.1406877935936559</v>
      </c>
      <c r="O31"/>
      <c r="Q31"/>
      <c r="R31"/>
    </row>
    <row r="32" spans="1:18" x14ac:dyDescent="0.35">
      <c r="A32">
        <v>28</v>
      </c>
      <c r="B32" s="19" t="s">
        <v>16</v>
      </c>
      <c r="C32" s="1"/>
      <c r="D32" s="13"/>
      <c r="E32" s="13"/>
      <c r="F32" s="13"/>
      <c r="G32" s="13"/>
      <c r="H32" s="19" t="s">
        <v>49</v>
      </c>
      <c r="I32" s="1" t="s">
        <v>53</v>
      </c>
      <c r="L32" s="14" t="e">
        <f>SUM(#REF!)/SUM(#REF!)*COUNT(#REF!)</f>
        <v>#REF!</v>
      </c>
      <c r="M32" s="14" t="e">
        <f>SUM(#REF!)/SUM(#REF!)*COUNT(#REF!)</f>
        <v>#REF!</v>
      </c>
      <c r="O32"/>
      <c r="Q32"/>
      <c r="R32"/>
    </row>
    <row r="33" spans="1:18" x14ac:dyDescent="0.35">
      <c r="A33">
        <v>29</v>
      </c>
    </row>
    <row r="34" spans="1:18" x14ac:dyDescent="0.35">
      <c r="A34">
        <v>30</v>
      </c>
      <c r="B34" t="s">
        <v>84</v>
      </c>
      <c r="C34" s="18" t="s">
        <v>64</v>
      </c>
      <c r="D34" s="18">
        <v>-0.5141</v>
      </c>
      <c r="E34" s="21">
        <v>0.27828999999999998</v>
      </c>
      <c r="F34" s="22">
        <v>-1.847</v>
      </c>
      <c r="G34" s="21">
        <v>8.9499999999999996E-2</v>
      </c>
      <c r="H34" t="s">
        <v>12</v>
      </c>
      <c r="I34" t="s">
        <v>10</v>
      </c>
      <c r="J34" s="9">
        <f t="shared" ref="J34:J41" si="8">D34</f>
        <v>-0.5141</v>
      </c>
      <c r="K34" s="2">
        <f t="shared" ref="K34:K41" si="9">1/E34</f>
        <v>3.5933738186783573</v>
      </c>
      <c r="L34" s="2">
        <f t="shared" ref="L34:L41" si="10">D34*K34</f>
        <v>-1.8473534801825435</v>
      </c>
      <c r="M34" s="2">
        <f t="shared" ref="M34:M38" si="11">ABS(L34)</f>
        <v>1.8473534801825435</v>
      </c>
      <c r="N34" s="2">
        <f t="shared" ref="N34:N41" si="12">ABS(E34/D34)</f>
        <v>0.54131491927640529</v>
      </c>
      <c r="O34" s="2">
        <f t="shared" ref="O34:O38" si="13">N34^2</f>
        <v>0.29302184183122115</v>
      </c>
      <c r="Q34"/>
      <c r="R34"/>
    </row>
    <row r="35" spans="1:18" x14ac:dyDescent="0.35">
      <c r="A35">
        <v>31</v>
      </c>
      <c r="B35" t="s">
        <v>84</v>
      </c>
      <c r="C35" s="18" t="s">
        <v>65</v>
      </c>
      <c r="D35" s="18">
        <v>0.89881</v>
      </c>
      <c r="E35" s="21">
        <v>0.42953000000000002</v>
      </c>
      <c r="F35" s="22">
        <v>2.093</v>
      </c>
      <c r="G35" s="21">
        <v>5.8299999999999998E-2</v>
      </c>
      <c r="H35" t="s">
        <v>12</v>
      </c>
      <c r="I35" t="s">
        <v>10</v>
      </c>
      <c r="J35" s="9">
        <f t="shared" si="8"/>
        <v>0.89881</v>
      </c>
      <c r="K35" s="2">
        <f t="shared" si="9"/>
        <v>2.3281260913091053</v>
      </c>
      <c r="L35" s="2">
        <f t="shared" si="10"/>
        <v>2.092543012129537</v>
      </c>
      <c r="M35" s="2">
        <f t="shared" si="11"/>
        <v>2.092543012129537</v>
      </c>
      <c r="N35" s="2">
        <f t="shared" si="12"/>
        <v>0.47788742893381253</v>
      </c>
      <c r="O35" s="2">
        <f t="shared" si="13"/>
        <v>0.22837639473296972</v>
      </c>
      <c r="Q35"/>
      <c r="R35"/>
    </row>
    <row r="36" spans="1:18" x14ac:dyDescent="0.35">
      <c r="A36">
        <v>32</v>
      </c>
      <c r="B36" t="s">
        <v>84</v>
      </c>
      <c r="C36" s="18" t="s">
        <v>66</v>
      </c>
      <c r="D36" s="18">
        <v>4.0030000000000003E-2</v>
      </c>
      <c r="E36" s="21">
        <v>0.28639999999999999</v>
      </c>
      <c r="F36" s="22">
        <v>0.14000000000000001</v>
      </c>
      <c r="G36" s="21">
        <v>0.89119999999999999</v>
      </c>
      <c r="H36" t="s">
        <v>12</v>
      </c>
      <c r="I36" t="s">
        <v>10</v>
      </c>
      <c r="J36" s="9">
        <f t="shared" si="8"/>
        <v>4.0030000000000003E-2</v>
      </c>
      <c r="K36" s="2">
        <f t="shared" si="9"/>
        <v>3.4916201117318435</v>
      </c>
      <c r="L36" s="2">
        <f t="shared" si="10"/>
        <v>0.1397695530726257</v>
      </c>
      <c r="M36" s="2">
        <f t="shared" si="11"/>
        <v>0.1397695530726257</v>
      </c>
      <c r="N36" s="2">
        <f t="shared" si="12"/>
        <v>7.1546340244816378</v>
      </c>
      <c r="O36" s="2">
        <f t="shared" si="13"/>
        <v>51.188788024270316</v>
      </c>
      <c r="Q36"/>
      <c r="R36"/>
    </row>
    <row r="37" spans="1:18" s="15" customFormat="1" x14ac:dyDescent="0.35">
      <c r="A37">
        <v>33</v>
      </c>
      <c r="B37" t="s">
        <v>84</v>
      </c>
      <c r="C37" s="18" t="s">
        <v>68</v>
      </c>
      <c r="D37" s="18">
        <v>0.74177999999999999</v>
      </c>
      <c r="E37" s="21">
        <v>0.45151000000000002</v>
      </c>
      <c r="F37" s="22">
        <v>1.643</v>
      </c>
      <c r="G37" s="21">
        <v>0.1263</v>
      </c>
      <c r="H37" s="15" t="s">
        <v>13</v>
      </c>
      <c r="I37" s="15" t="s">
        <v>10</v>
      </c>
      <c r="J37" s="16">
        <f t="shared" si="8"/>
        <v>0.74177999999999999</v>
      </c>
      <c r="K37" s="16">
        <f t="shared" si="9"/>
        <v>2.2147903700914706</v>
      </c>
      <c r="L37" s="16">
        <f t="shared" si="10"/>
        <v>1.642887200726451</v>
      </c>
      <c r="M37" s="16">
        <f t="shared" si="11"/>
        <v>1.642887200726451</v>
      </c>
      <c r="N37" s="16">
        <f t="shared" si="12"/>
        <v>0.6086845156245787</v>
      </c>
      <c r="O37" s="16">
        <f t="shared" si="13"/>
        <v>0.370496839561128</v>
      </c>
      <c r="P37" s="16"/>
    </row>
    <row r="38" spans="1:18" x14ac:dyDescent="0.35">
      <c r="A38">
        <v>34</v>
      </c>
      <c r="B38" t="s">
        <v>84</v>
      </c>
      <c r="C38" s="18" t="s">
        <v>67</v>
      </c>
      <c r="D38" s="18">
        <v>0.77107999999999999</v>
      </c>
      <c r="E38" s="21">
        <v>0.31289</v>
      </c>
      <c r="F38" s="22">
        <v>2.464</v>
      </c>
      <c r="G38" s="21">
        <v>2.98E-2</v>
      </c>
      <c r="H38" t="s">
        <v>13</v>
      </c>
      <c r="I38" t="s">
        <v>10</v>
      </c>
      <c r="J38" s="9">
        <f t="shared" si="8"/>
        <v>0.77107999999999999</v>
      </c>
      <c r="K38" s="2">
        <f t="shared" si="9"/>
        <v>3.196011377800505</v>
      </c>
      <c r="L38" s="2">
        <f t="shared" si="10"/>
        <v>2.4643804531944133</v>
      </c>
      <c r="M38" s="2">
        <f t="shared" si="11"/>
        <v>2.4643804531944133</v>
      </c>
      <c r="N38" s="2">
        <f t="shared" si="12"/>
        <v>0.40578150127094464</v>
      </c>
      <c r="O38" s="2">
        <f t="shared" si="13"/>
        <v>0.16465862677370166</v>
      </c>
      <c r="Q38"/>
      <c r="R38"/>
    </row>
    <row r="39" spans="1:18" x14ac:dyDescent="0.35">
      <c r="A39">
        <v>35</v>
      </c>
      <c r="B39" t="s">
        <v>84</v>
      </c>
      <c r="C39" s="18" t="s">
        <v>69</v>
      </c>
      <c r="D39" s="18">
        <v>-0.51304000000000005</v>
      </c>
      <c r="E39" s="21">
        <v>0.32606000000000002</v>
      </c>
      <c r="F39" s="22">
        <v>-1.573</v>
      </c>
      <c r="G39" s="21">
        <v>0.1416</v>
      </c>
      <c r="I39" t="s">
        <v>10</v>
      </c>
      <c r="J39" s="9">
        <f t="shared" si="8"/>
        <v>-0.51304000000000005</v>
      </c>
      <c r="K39" s="2">
        <f t="shared" si="9"/>
        <v>3.0669201987364287</v>
      </c>
      <c r="L39" s="2">
        <f t="shared" si="10"/>
        <v>-1.5734527387597375</v>
      </c>
      <c r="M39" s="2">
        <f>ABS(L39)</f>
        <v>1.5734527387597375</v>
      </c>
      <c r="N39" s="2">
        <f t="shared" si="12"/>
        <v>0.63554498674567284</v>
      </c>
      <c r="O39" s="2">
        <f>N39^2</f>
        <v>0.40391743017755743</v>
      </c>
      <c r="Q39"/>
      <c r="R39"/>
    </row>
    <row r="40" spans="1:18" x14ac:dyDescent="0.35">
      <c r="A40">
        <v>36</v>
      </c>
      <c r="B40" t="s">
        <v>84</v>
      </c>
      <c r="C40" s="18" t="s">
        <v>70</v>
      </c>
      <c r="D40" s="18">
        <v>-0.34867999999999999</v>
      </c>
      <c r="E40" s="21">
        <v>0.43687999999999999</v>
      </c>
      <c r="F40" s="22">
        <v>-0.79800000000000004</v>
      </c>
      <c r="G40" s="21">
        <v>0.44030000000000002</v>
      </c>
      <c r="I40" t="s">
        <v>10</v>
      </c>
      <c r="J40" s="9">
        <f t="shared" si="8"/>
        <v>-0.34867999999999999</v>
      </c>
      <c r="K40" s="2">
        <f t="shared" si="9"/>
        <v>2.2889580662882256</v>
      </c>
      <c r="L40" s="2">
        <f t="shared" si="10"/>
        <v>-0.79811389855337844</v>
      </c>
      <c r="M40" s="2">
        <f>ABS(L40)</f>
        <v>0.79811389855337844</v>
      </c>
      <c r="N40" s="2">
        <f t="shared" si="12"/>
        <v>1.2529539979350695</v>
      </c>
      <c r="O40" s="2">
        <f>N40^2</f>
        <v>1.5698937209414741</v>
      </c>
      <c r="Q40"/>
      <c r="R40"/>
    </row>
    <row r="41" spans="1:18" s="1" customFormat="1" x14ac:dyDescent="0.35">
      <c r="A41">
        <v>37</v>
      </c>
      <c r="B41"/>
      <c r="C41"/>
      <c r="D41"/>
      <c r="E41"/>
      <c r="F41"/>
      <c r="G41"/>
      <c r="H41" s="1" t="s">
        <v>53</v>
      </c>
      <c r="I41" s="1" t="s">
        <v>53</v>
      </c>
      <c r="J41" s="14">
        <f t="shared" si="8"/>
        <v>0</v>
      </c>
      <c r="K41" s="13" t="e">
        <f t="shared" si="9"/>
        <v>#DIV/0!</v>
      </c>
      <c r="L41" s="13" t="e">
        <f t="shared" si="10"/>
        <v>#DIV/0!</v>
      </c>
      <c r="M41" s="13" t="e">
        <f>ABS(L41)</f>
        <v>#DIV/0!</v>
      </c>
      <c r="N41" s="13" t="e">
        <f t="shared" si="12"/>
        <v>#DIV/0!</v>
      </c>
      <c r="O41" s="13" t="e">
        <f>N41^2</f>
        <v>#DIV/0!</v>
      </c>
      <c r="P41" s="13"/>
    </row>
    <row r="42" spans="1:18" s="1" customFormat="1" x14ac:dyDescent="0.35">
      <c r="A42">
        <v>38</v>
      </c>
      <c r="D42" s="13"/>
      <c r="E42" s="13"/>
      <c r="F42" s="13"/>
      <c r="G42" s="13"/>
      <c r="J42" s="14"/>
      <c r="K42" s="13"/>
      <c r="L42" s="13"/>
      <c r="M42" s="13"/>
      <c r="N42" s="13"/>
      <c r="O42" s="13"/>
      <c r="P42" s="13"/>
    </row>
    <row r="43" spans="1:18" x14ac:dyDescent="0.35">
      <c r="A43">
        <v>39</v>
      </c>
      <c r="J43" s="9"/>
      <c r="K43" s="2"/>
      <c r="O43"/>
      <c r="Q43"/>
      <c r="R43"/>
    </row>
    <row r="44" spans="1:18" x14ac:dyDescent="0.35">
      <c r="A44">
        <v>40</v>
      </c>
      <c r="B44" t="s">
        <v>17</v>
      </c>
      <c r="C44" t="s">
        <v>19</v>
      </c>
      <c r="H44" t="s">
        <v>12</v>
      </c>
      <c r="I44" t="s">
        <v>18</v>
      </c>
      <c r="J44" s="3">
        <f>J5*J39</f>
        <v>0.22989322400000003</v>
      </c>
      <c r="K44" s="9">
        <f t="shared" ref="K44:K53" si="14">1/P44</f>
        <v>4.953822560195186</v>
      </c>
      <c r="L44" s="2">
        <f t="shared" ref="L44:L53" si="15">J44*K44</f>
        <v>1.1388502394872055</v>
      </c>
      <c r="M44" s="2">
        <f t="shared" ref="M44:M53" si="16">ABS(L44)</f>
        <v>1.1388502394872055</v>
      </c>
      <c r="O44"/>
      <c r="P44" s="9">
        <f>ABS(J44*SQRT(O5+O39))</f>
        <v>0.20186431545513389</v>
      </c>
      <c r="Q44"/>
      <c r="R44"/>
    </row>
    <row r="45" spans="1:18" x14ac:dyDescent="0.35">
      <c r="A45">
        <v>41</v>
      </c>
      <c r="B45" t="s">
        <v>17</v>
      </c>
      <c r="C45" t="s">
        <v>20</v>
      </c>
      <c r="H45" t="s">
        <v>12</v>
      </c>
      <c r="I45" t="s">
        <v>18</v>
      </c>
      <c r="J45" s="3">
        <f>J5*J40</f>
        <v>0.156243508</v>
      </c>
      <c r="K45" s="9">
        <f t="shared" si="14"/>
        <v>4.5986822329938644</v>
      </c>
      <c r="L45" s="2">
        <f t="shared" si="15"/>
        <v>0.71851424426023469</v>
      </c>
      <c r="M45" s="2">
        <f t="shared" si="16"/>
        <v>0.71851424426023469</v>
      </c>
      <c r="O45"/>
      <c r="P45" s="9">
        <f>ABS(J45*SQRT(O5+O40))</f>
        <v>0.21745359851684584</v>
      </c>
      <c r="Q45"/>
      <c r="R45"/>
    </row>
    <row r="46" spans="1:18" x14ac:dyDescent="0.35">
      <c r="A46">
        <v>42</v>
      </c>
      <c r="B46" t="s">
        <v>17</v>
      </c>
      <c r="C46" t="s">
        <v>21</v>
      </c>
      <c r="H46" t="s">
        <v>12</v>
      </c>
      <c r="I46" t="s">
        <v>18</v>
      </c>
      <c r="J46" s="3">
        <f>J6*J39</f>
        <v>0.12538697600000001</v>
      </c>
      <c r="K46" s="9">
        <f t="shared" si="14"/>
        <v>4.1925224346948733</v>
      </c>
      <c r="L46" s="2">
        <f t="shared" si="15"/>
        <v>0.52568770989854774</v>
      </c>
      <c r="M46" s="2">
        <f t="shared" si="16"/>
        <v>0.52568770989854774</v>
      </c>
      <c r="O46"/>
      <c r="P46" s="9">
        <f>ABS(J46*SQRT(O6+O39))</f>
        <v>0.23851989239809013</v>
      </c>
      <c r="Q46"/>
      <c r="R46"/>
    </row>
    <row r="47" spans="1:18" x14ac:dyDescent="0.35">
      <c r="A47">
        <v>43</v>
      </c>
      <c r="B47" t="s">
        <v>17</v>
      </c>
      <c r="C47" t="s">
        <v>22</v>
      </c>
      <c r="H47" t="s">
        <v>12</v>
      </c>
      <c r="I47" t="s">
        <v>18</v>
      </c>
      <c r="J47" s="3">
        <f>J21*J40</f>
        <v>-0.17545577599999998</v>
      </c>
      <c r="K47" s="9">
        <f t="shared" si="14"/>
        <v>4.0379041937852787</v>
      </c>
      <c r="L47" s="2">
        <f t="shared" si="15"/>
        <v>-0.70847361373425033</v>
      </c>
      <c r="M47" s="2">
        <f t="shared" si="16"/>
        <v>0.70847361373425033</v>
      </c>
      <c r="O47"/>
      <c r="P47" s="9">
        <f>ABS(J47*SQRT(O21+O40))</f>
        <v>0.24765322603223125</v>
      </c>
      <c r="Q47"/>
      <c r="R47"/>
    </row>
    <row r="48" spans="1:18" x14ac:dyDescent="0.35">
      <c r="A48">
        <v>44</v>
      </c>
      <c r="B48" t="s">
        <v>17</v>
      </c>
      <c r="C48" t="s">
        <v>23</v>
      </c>
      <c r="H48" t="s">
        <v>12</v>
      </c>
      <c r="I48" t="s">
        <v>18</v>
      </c>
      <c r="J48" s="3">
        <f>J7*J39</f>
        <v>-0.21511767200000004</v>
      </c>
      <c r="K48" s="9">
        <f t="shared" si="14"/>
        <v>5.459452069255077</v>
      </c>
      <c r="L48" s="2">
        <f t="shared" si="15"/>
        <v>-1.1744246195337351</v>
      </c>
      <c r="M48" s="2">
        <f t="shared" si="16"/>
        <v>1.1744246195337351</v>
      </c>
      <c r="O48"/>
      <c r="P48" s="9">
        <f>ABS(J48*SQRT(O7+O39))</f>
        <v>0.1831685647780486</v>
      </c>
      <c r="Q48"/>
      <c r="R48"/>
    </row>
    <row r="49" spans="1:18" x14ac:dyDescent="0.35">
      <c r="A49">
        <v>45</v>
      </c>
      <c r="B49" t="s">
        <v>17</v>
      </c>
      <c r="C49" t="s">
        <v>24</v>
      </c>
      <c r="H49" t="s">
        <v>12</v>
      </c>
      <c r="I49" t="s">
        <v>18</v>
      </c>
      <c r="J49" s="3">
        <f>J22*J40</f>
        <v>-5.6458265600000002E-2</v>
      </c>
      <c r="K49" s="9">
        <f t="shared" si="14"/>
        <v>10.643588813932089</v>
      </c>
      <c r="L49" s="2">
        <f t="shared" si="15"/>
        <v>-0.60091856419416689</v>
      </c>
      <c r="M49" s="2">
        <f t="shared" si="16"/>
        <v>0.60091856419416689</v>
      </c>
      <c r="O49"/>
      <c r="P49" s="9">
        <f>ABS(J49*SQRT(O22+O40))</f>
        <v>9.3953272479958508E-2</v>
      </c>
      <c r="Q49"/>
      <c r="R49"/>
    </row>
    <row r="50" spans="1:18" s="15" customFormat="1" x14ac:dyDescent="0.35">
      <c r="A50">
        <v>46</v>
      </c>
      <c r="B50" s="15" t="s">
        <v>17</v>
      </c>
      <c r="C50" s="15" t="s">
        <v>25</v>
      </c>
      <c r="D50" s="16"/>
      <c r="E50" s="16"/>
      <c r="F50" s="16"/>
      <c r="G50" s="16"/>
      <c r="H50" s="15" t="s">
        <v>13</v>
      </c>
      <c r="I50" s="15" t="s">
        <v>18</v>
      </c>
      <c r="J50" s="16">
        <f>J8*J39</f>
        <v>-0.40042772000000004</v>
      </c>
      <c r="K50" s="16">
        <f t="shared" si="14"/>
        <v>3.4926966911842601</v>
      </c>
      <c r="L50" s="16">
        <f t="shared" si="15"/>
        <v>-1.3985725727024576</v>
      </c>
      <c r="M50" s="16">
        <f t="shared" si="16"/>
        <v>1.3985725727024576</v>
      </c>
      <c r="N50" s="16"/>
      <c r="P50" s="16">
        <f>ABS(J50*SQRT(O8+O39))</f>
        <v>0.28631172083280226</v>
      </c>
    </row>
    <row r="51" spans="1:18" s="15" customFormat="1" x14ac:dyDescent="0.35">
      <c r="A51">
        <v>47</v>
      </c>
      <c r="B51" s="15" t="s">
        <v>17</v>
      </c>
      <c r="C51" s="15" t="s">
        <v>26</v>
      </c>
      <c r="D51" s="16"/>
      <c r="E51" s="16"/>
      <c r="F51" s="16"/>
      <c r="G51" s="16"/>
      <c r="H51" s="15" t="s">
        <v>13</v>
      </c>
      <c r="I51" s="15" t="s">
        <v>18</v>
      </c>
      <c r="J51" s="16">
        <f>J23*J40</f>
        <v>-0.1577288848</v>
      </c>
      <c r="K51" s="16">
        <f t="shared" si="14"/>
        <v>4.283486121919319</v>
      </c>
      <c r="L51" s="16">
        <f t="shared" si="15"/>
        <v>-0.67562948906661102</v>
      </c>
      <c r="M51" s="16">
        <f t="shared" si="16"/>
        <v>0.67562948906661102</v>
      </c>
      <c r="N51" s="16"/>
      <c r="P51" s="16">
        <f>ABS(J51*SQRT(O23+O40))</f>
        <v>0.23345470757634343</v>
      </c>
    </row>
    <row r="52" spans="1:18" x14ac:dyDescent="0.35">
      <c r="A52">
        <v>48</v>
      </c>
      <c r="B52" t="s">
        <v>17</v>
      </c>
      <c r="C52" t="s">
        <v>27</v>
      </c>
      <c r="H52" t="s">
        <v>13</v>
      </c>
      <c r="I52" t="s">
        <v>18</v>
      </c>
      <c r="J52" s="3">
        <f>J9*J39</f>
        <v>0.18079529600000002</v>
      </c>
      <c r="K52" s="9">
        <f t="shared" si="14"/>
        <v>3.6950591113521307</v>
      </c>
      <c r="L52" s="2">
        <f t="shared" si="15"/>
        <v>0.66804930577440547</v>
      </c>
      <c r="M52" s="2">
        <f t="shared" si="16"/>
        <v>0.66804930577440547</v>
      </c>
      <c r="O52"/>
      <c r="P52" s="9">
        <f>ABS(J52*SQRT(O9+O39))</f>
        <v>0.27063166511403131</v>
      </c>
      <c r="Q52"/>
      <c r="R52"/>
    </row>
    <row r="53" spans="1:18" x14ac:dyDescent="0.35">
      <c r="A53">
        <v>49</v>
      </c>
      <c r="B53" t="s">
        <v>17</v>
      </c>
      <c r="C53" t="s">
        <v>28</v>
      </c>
      <c r="H53" t="s">
        <v>13</v>
      </c>
      <c r="I53" t="s">
        <v>18</v>
      </c>
      <c r="J53" s="3">
        <f>J24*J40</f>
        <v>0.22089575359999999</v>
      </c>
      <c r="K53" s="9">
        <f t="shared" si="14"/>
        <v>3.5129658938806556</v>
      </c>
      <c r="L53" s="2">
        <f t="shared" si="15"/>
        <v>0.77599924849986501</v>
      </c>
      <c r="M53" s="2">
        <f t="shared" si="16"/>
        <v>0.77599924849986501</v>
      </c>
      <c r="O53"/>
      <c r="P53" s="9">
        <f>ABS(J53*SQRT(O24+O40))</f>
        <v>0.28465975196113663</v>
      </c>
      <c r="Q53"/>
      <c r="R53"/>
    </row>
    <row r="54" spans="1:18" x14ac:dyDescent="0.35">
      <c r="A54">
        <v>50</v>
      </c>
      <c r="J54" s="9"/>
      <c r="K54"/>
      <c r="L54"/>
      <c r="M54"/>
      <c r="O54"/>
      <c r="Q54"/>
      <c r="R54"/>
    </row>
    <row r="55" spans="1:18" x14ac:dyDescent="0.35">
      <c r="A55">
        <v>51</v>
      </c>
      <c r="B55" t="s">
        <v>17</v>
      </c>
      <c r="C55" t="s">
        <v>12</v>
      </c>
      <c r="H55" s="7" t="s">
        <v>44</v>
      </c>
      <c r="I55" t="s">
        <v>10</v>
      </c>
      <c r="J55" s="9"/>
      <c r="L55" s="2">
        <f>SUM(L34:L36)/SUM(K34:K36)</f>
        <v>4.0896013662992309E-2</v>
      </c>
      <c r="M55" s="12">
        <f>SUM(M34:M36)/SUM(K34:K36)</f>
        <v>0.43340210641864907</v>
      </c>
      <c r="O55"/>
      <c r="Q55"/>
      <c r="R55"/>
    </row>
    <row r="56" spans="1:18" x14ac:dyDescent="0.35">
      <c r="A56">
        <v>52</v>
      </c>
      <c r="B56" t="s">
        <v>17</v>
      </c>
      <c r="C56" t="s">
        <v>13</v>
      </c>
      <c r="H56" s="7" t="s">
        <v>44</v>
      </c>
      <c r="I56" t="s">
        <v>10</v>
      </c>
      <c r="J56" s="9"/>
      <c r="L56" s="2">
        <f>SUM(L37:L38)/SUM(K37:K38)</f>
        <v>0.75908670198848771</v>
      </c>
      <c r="M56" s="12">
        <f>SUM(M37:M38)/SUM(K37:K38)</f>
        <v>0.75908670198848771</v>
      </c>
      <c r="O56"/>
      <c r="Q56"/>
      <c r="R56"/>
    </row>
    <row r="57" spans="1:18" x14ac:dyDescent="0.35">
      <c r="A57">
        <v>53</v>
      </c>
      <c r="J57" s="9"/>
      <c r="M57" s="12"/>
      <c r="O57"/>
      <c r="Q57"/>
      <c r="R57"/>
    </row>
    <row r="58" spans="1:18" x14ac:dyDescent="0.35">
      <c r="A58">
        <v>54</v>
      </c>
      <c r="B58" t="s">
        <v>17</v>
      </c>
      <c r="C58" t="s">
        <v>12</v>
      </c>
      <c r="H58" s="7" t="s">
        <v>44</v>
      </c>
      <c r="I58" t="s">
        <v>18</v>
      </c>
      <c r="J58" s="9"/>
      <c r="L58" s="9">
        <f>AVERAGE(SUM(L44:L45)/SUM(K44:K45)*COUNT(L44:L45) + SUM(L46:L47)/SUM(K46:K47)*COUNT(L46:L47) +  SUM(L48:L49)/SUM(K48:K49)*COUNT(L48:L49))</f>
        <v>0.12395986570805886</v>
      </c>
      <c r="M58" s="12">
        <f>AVERAGE(SUM(M44:M45)/SUM(K44:K45)*COUNT(M44:M45) + SUM(M46:M47)/SUM(K46:K47)*COUNT(M46:M47) +  SUM(M48:M49)/SUM(K48:K49)*COUNT(M48:M49))</f>
        <v>0.90927489053134403</v>
      </c>
      <c r="O58"/>
      <c r="Q58"/>
      <c r="R58"/>
    </row>
    <row r="59" spans="1:18" x14ac:dyDescent="0.35">
      <c r="A59">
        <v>55</v>
      </c>
      <c r="B59" t="s">
        <v>17</v>
      </c>
      <c r="C59" t="s">
        <v>13</v>
      </c>
      <c r="H59" s="7" t="s">
        <v>44</v>
      </c>
      <c r="I59" t="s">
        <v>18</v>
      </c>
      <c r="J59" s="9"/>
      <c r="L59" s="9">
        <f>SUM(L50:L53)/SUM(K50:K53)*COUNT(L50:L53)</f>
        <v>-0.16821803731890883</v>
      </c>
      <c r="M59" s="12">
        <f>SUM(M50:M53)/SUM(K50:K53)*COUNT(M50:M53)</f>
        <v>0.93918895378319855</v>
      </c>
      <c r="O59"/>
      <c r="Q59"/>
      <c r="R59"/>
    </row>
    <row r="60" spans="1:18" x14ac:dyDescent="0.35">
      <c r="A60">
        <v>56</v>
      </c>
      <c r="J60" s="9"/>
      <c r="M60" s="9"/>
      <c r="O60"/>
      <c r="Q60"/>
      <c r="R60"/>
    </row>
    <row r="61" spans="1:18" x14ac:dyDescent="0.35">
      <c r="A61">
        <v>57</v>
      </c>
      <c r="B61" t="s">
        <v>17</v>
      </c>
      <c r="C61" t="s">
        <v>12</v>
      </c>
      <c r="H61" s="7" t="s">
        <v>44</v>
      </c>
      <c r="I61" t="s">
        <v>29</v>
      </c>
      <c r="J61" s="9"/>
      <c r="L61" s="2">
        <f>L55+L58</f>
        <v>0.16485587937105117</v>
      </c>
      <c r="M61" s="9">
        <f>M55+M58</f>
        <v>1.3426769969499932</v>
      </c>
      <c r="O61"/>
      <c r="Q61"/>
      <c r="R61"/>
    </row>
    <row r="62" spans="1:18" x14ac:dyDescent="0.35">
      <c r="A62">
        <v>58</v>
      </c>
      <c r="B62" t="s">
        <v>17</v>
      </c>
      <c r="C62" t="s">
        <v>13</v>
      </c>
      <c r="H62" s="7" t="s">
        <v>44</v>
      </c>
      <c r="I62" t="s">
        <v>29</v>
      </c>
      <c r="J62" s="9"/>
      <c r="L62" s="2">
        <f>L56+L59</f>
        <v>0.59086866466957888</v>
      </c>
      <c r="M62" s="9">
        <f>M56+M59</f>
        <v>1.6982756557716863</v>
      </c>
      <c r="O62"/>
      <c r="Q62"/>
      <c r="R62"/>
    </row>
    <row r="63" spans="1:18" s="1" customFormat="1" x14ac:dyDescent="0.35">
      <c r="A63">
        <v>59</v>
      </c>
      <c r="B63" s="1" t="s">
        <v>17</v>
      </c>
      <c r="C63" s="1" t="s">
        <v>53</v>
      </c>
      <c r="D63" s="13"/>
      <c r="E63" s="13"/>
      <c r="F63" s="13"/>
      <c r="G63" s="13"/>
      <c r="H63" s="19" t="s">
        <v>44</v>
      </c>
      <c r="I63" s="1" t="s">
        <v>53</v>
      </c>
      <c r="K63" s="14"/>
      <c r="L63" s="14" t="e">
        <f>SUM(L41:L41)/SUM(K41:K41)</f>
        <v>#DIV/0!</v>
      </c>
      <c r="M63" s="20" t="e">
        <f>SUM(M41:M41)/SUM(K41:K41)</f>
        <v>#DIV/0!</v>
      </c>
      <c r="N63" s="13"/>
      <c r="O63" s="13"/>
      <c r="P63" s="13"/>
      <c r="Q63" s="13"/>
      <c r="R63" s="13"/>
    </row>
    <row r="64" spans="1:18" x14ac:dyDescent="0.35">
      <c r="A64">
        <v>60</v>
      </c>
      <c r="H64" s="7"/>
      <c r="J64" s="9"/>
      <c r="O64"/>
      <c r="Q64"/>
      <c r="R64"/>
    </row>
    <row r="65" spans="1:18" x14ac:dyDescent="0.35">
      <c r="A65">
        <v>61</v>
      </c>
      <c r="B65" t="s">
        <v>17</v>
      </c>
      <c r="C65" t="s">
        <v>12</v>
      </c>
      <c r="H65" s="7" t="s">
        <v>49</v>
      </c>
      <c r="I65" t="s">
        <v>10</v>
      </c>
      <c r="J65" s="9"/>
      <c r="L65" s="9">
        <f>SUM(L34:L36)/SUM(K34:K36)*COUNT(L34:L36)</f>
        <v>0.12268804098897693</v>
      </c>
      <c r="M65" s="9">
        <f>SUM(M34:M36)/SUM(K34:K36)*COUNT(M34:M36)</f>
        <v>1.3002063192559472</v>
      </c>
      <c r="O65"/>
      <c r="Q65"/>
      <c r="R65"/>
    </row>
    <row r="66" spans="1:18" x14ac:dyDescent="0.35">
      <c r="A66">
        <v>62</v>
      </c>
      <c r="B66" t="s">
        <v>17</v>
      </c>
      <c r="C66" t="s">
        <v>13</v>
      </c>
      <c r="H66" s="7" t="s">
        <v>49</v>
      </c>
      <c r="I66" t="s">
        <v>10</v>
      </c>
      <c r="J66" s="9"/>
      <c r="L66" s="9">
        <f>SUM(L37:L38)/SUM(K37:K38)*COUNT(L37:L38)</f>
        <v>1.5181734039769754</v>
      </c>
      <c r="M66" s="9">
        <f>SUM(M37:M38)/SUM(K37:K38)*COUNT(M37:M38)</f>
        <v>1.5181734039769754</v>
      </c>
      <c r="O66"/>
      <c r="Q66"/>
      <c r="R66"/>
    </row>
    <row r="67" spans="1:18" x14ac:dyDescent="0.35">
      <c r="A67">
        <v>63</v>
      </c>
      <c r="H67" s="7"/>
      <c r="J67" s="9"/>
      <c r="L67" s="9"/>
      <c r="M67" s="9"/>
      <c r="O67"/>
      <c r="Q67"/>
      <c r="R67"/>
    </row>
    <row r="68" spans="1:18" x14ac:dyDescent="0.35">
      <c r="A68">
        <v>64</v>
      </c>
      <c r="B68" t="s">
        <v>17</v>
      </c>
      <c r="C68" t="s">
        <v>12</v>
      </c>
      <c r="H68" s="7" t="s">
        <v>49</v>
      </c>
      <c r="I68" t="s">
        <v>18</v>
      </c>
      <c r="J68" s="9"/>
      <c r="L68" s="9">
        <f>SUM(L44:L49)/SUM(K44:K49)*COUNT(L44:L49)</f>
        <v>-1.7841826035203862E-2</v>
      </c>
      <c r="M68" s="9">
        <f>SUM(M44:M49)/SUM(K44:K49)*COUNT(M44:M49)</f>
        <v>0.86174933048811675</v>
      </c>
      <c r="O68"/>
      <c r="Q68"/>
      <c r="R68"/>
    </row>
    <row r="69" spans="1:18" x14ac:dyDescent="0.35">
      <c r="A69">
        <v>65</v>
      </c>
      <c r="B69" t="s">
        <v>17</v>
      </c>
      <c r="C69" t="s">
        <v>13</v>
      </c>
      <c r="H69" s="7" t="s">
        <v>49</v>
      </c>
      <c r="I69" t="s">
        <v>18</v>
      </c>
      <c r="J69" s="9"/>
      <c r="L69" s="9">
        <f>SUM(L50:L53)/SUM(K50:K53)*COUNT(L50:L53)</f>
        <v>-0.16821803731890883</v>
      </c>
      <c r="M69" s="9">
        <f>SUM(M50:M53)/SUM(K50:K53)*COUNT(M50:M53)</f>
        <v>0.93918895378319855</v>
      </c>
      <c r="O69"/>
      <c r="Q69"/>
      <c r="R69"/>
    </row>
    <row r="70" spans="1:18" x14ac:dyDescent="0.35">
      <c r="A70">
        <v>66</v>
      </c>
      <c r="H70" s="7"/>
      <c r="J70" s="9"/>
      <c r="L70" s="9"/>
      <c r="M70" s="9"/>
      <c r="O70"/>
      <c r="Q70"/>
      <c r="R70"/>
    </row>
    <row r="71" spans="1:18" x14ac:dyDescent="0.35">
      <c r="A71">
        <v>67</v>
      </c>
      <c r="B71" t="s">
        <v>17</v>
      </c>
      <c r="C71" t="s">
        <v>12</v>
      </c>
      <c r="H71" s="7" t="s">
        <v>49</v>
      </c>
      <c r="I71" t="s">
        <v>29</v>
      </c>
      <c r="J71" s="9"/>
      <c r="L71" s="9">
        <f>L65+L68</f>
        <v>0.10484621495377307</v>
      </c>
      <c r="M71" s="9">
        <f>M65+M68</f>
        <v>2.1619556497440637</v>
      </c>
      <c r="O71"/>
      <c r="Q71"/>
      <c r="R71"/>
    </row>
    <row r="72" spans="1:18" x14ac:dyDescent="0.35">
      <c r="A72">
        <v>68</v>
      </c>
      <c r="B72" t="s">
        <v>17</v>
      </c>
      <c r="C72" t="s">
        <v>13</v>
      </c>
      <c r="H72" s="7" t="s">
        <v>49</v>
      </c>
      <c r="I72" t="s">
        <v>29</v>
      </c>
      <c r="J72" s="9"/>
      <c r="L72" s="9">
        <f>L66+L69</f>
        <v>1.3499553666580666</v>
      </c>
      <c r="M72" s="9">
        <f>M66+M69</f>
        <v>2.4573623577601742</v>
      </c>
      <c r="O72"/>
      <c r="Q72"/>
      <c r="R72"/>
    </row>
    <row r="73" spans="1:18" x14ac:dyDescent="0.35">
      <c r="A73">
        <v>69</v>
      </c>
      <c r="B73" s="1" t="s">
        <v>17</v>
      </c>
      <c r="C73" s="1"/>
      <c r="D73" s="13"/>
      <c r="E73" s="13"/>
      <c r="F73" s="13"/>
      <c r="G73" s="13"/>
      <c r="H73" s="19" t="s">
        <v>49</v>
      </c>
      <c r="I73" s="1" t="s">
        <v>53</v>
      </c>
      <c r="J73" s="1"/>
      <c r="K73" s="14"/>
      <c r="L73" s="14" t="e">
        <f>SUM(L41:L41)/SUM(K41:K41)*COUNT(L41:L41)</f>
        <v>#DIV/0!</v>
      </c>
      <c r="M73" s="14" t="e">
        <f>SUM(M41:M41)/SUM(K41:K41)*COUNT(M41:M41)</f>
        <v>#DIV/0!</v>
      </c>
      <c r="O73"/>
      <c r="Q73"/>
      <c r="R73"/>
    </row>
    <row r="74" spans="1:18" x14ac:dyDescent="0.35">
      <c r="A74">
        <v>70</v>
      </c>
      <c r="J74" s="9"/>
      <c r="O74"/>
      <c r="Q74"/>
      <c r="R74"/>
    </row>
    <row r="75" spans="1:18" x14ac:dyDescent="0.35">
      <c r="A75">
        <v>71</v>
      </c>
      <c r="B75" t="s">
        <v>71</v>
      </c>
      <c r="C75" s="18" t="s">
        <v>64</v>
      </c>
      <c r="D75" s="18">
        <v>-0.28189999999999998</v>
      </c>
      <c r="E75" s="21">
        <v>0.27689999999999998</v>
      </c>
      <c r="F75" s="22">
        <v>-1.018</v>
      </c>
      <c r="G75" s="21">
        <v>0.3286</v>
      </c>
      <c r="H75" t="s">
        <v>12</v>
      </c>
      <c r="I75" t="s">
        <v>10</v>
      </c>
      <c r="J75" s="9">
        <f t="shared" ref="J75:J83" si="17">D75</f>
        <v>-0.28189999999999998</v>
      </c>
      <c r="K75" s="2">
        <f t="shared" ref="K75:K83" si="18">1/E75</f>
        <v>3.6114120621162877</v>
      </c>
      <c r="L75" s="2">
        <f t="shared" ref="L75:L83" si="19">D75*K75</f>
        <v>-1.0180570603105814</v>
      </c>
      <c r="M75" s="2">
        <f t="shared" ref="M75:M83" si="20">ABS(L75)</f>
        <v>1.0180570603105814</v>
      </c>
      <c r="N75" s="2">
        <f t="shared" ref="N75:N83" si="21">ABS(E75/D75)</f>
        <v>0.98226321390564031</v>
      </c>
      <c r="O75" s="2">
        <f t="shared" ref="O75:O83" si="22">N75^2</f>
        <v>0.96484102139223771</v>
      </c>
      <c r="Q75"/>
      <c r="R75"/>
    </row>
    <row r="76" spans="1:18" x14ac:dyDescent="0.35">
      <c r="A76">
        <v>72</v>
      </c>
      <c r="B76" t="s">
        <v>71</v>
      </c>
      <c r="C76" s="18" t="s">
        <v>65</v>
      </c>
      <c r="D76" s="18">
        <v>0.61109999999999998</v>
      </c>
      <c r="E76" s="21">
        <v>0.4274</v>
      </c>
      <c r="F76" s="22">
        <v>1.43</v>
      </c>
      <c r="G76" s="21">
        <v>0.1782</v>
      </c>
      <c r="H76" t="s">
        <v>12</v>
      </c>
      <c r="I76" t="s">
        <v>10</v>
      </c>
      <c r="J76" s="9">
        <f t="shared" si="17"/>
        <v>0.61109999999999998</v>
      </c>
      <c r="K76" s="2">
        <f t="shared" si="18"/>
        <v>2.3397285914833881</v>
      </c>
      <c r="L76" s="2">
        <f t="shared" si="19"/>
        <v>1.4298081422554985</v>
      </c>
      <c r="M76" s="2">
        <f t="shared" si="20"/>
        <v>1.4298081422554985</v>
      </c>
      <c r="N76" s="2">
        <f t="shared" si="21"/>
        <v>0.69939453444608091</v>
      </c>
      <c r="O76" s="2">
        <f t="shared" si="22"/>
        <v>0.48915271481305023</v>
      </c>
      <c r="Q76"/>
      <c r="R76"/>
    </row>
    <row r="77" spans="1:18" x14ac:dyDescent="0.35">
      <c r="A77">
        <v>73</v>
      </c>
      <c r="B77" t="s">
        <v>71</v>
      </c>
      <c r="C77" s="18" t="s">
        <v>66</v>
      </c>
      <c r="D77" s="18">
        <v>0.72740000000000005</v>
      </c>
      <c r="E77" s="21">
        <v>0.28489999999999999</v>
      </c>
      <c r="F77" s="22">
        <v>2.5529999999999999</v>
      </c>
      <c r="G77" s="21">
        <v>2.53E-2</v>
      </c>
      <c r="H77" t="s">
        <v>12</v>
      </c>
      <c r="I77" t="s">
        <v>10</v>
      </c>
      <c r="J77" s="9">
        <f t="shared" si="17"/>
        <v>0.72740000000000005</v>
      </c>
      <c r="K77" s="2">
        <f t="shared" si="18"/>
        <v>3.5100035100035103</v>
      </c>
      <c r="L77" s="2">
        <f t="shared" si="19"/>
        <v>2.5531765531765536</v>
      </c>
      <c r="M77" s="2">
        <f t="shared" si="20"/>
        <v>2.5531765531765536</v>
      </c>
      <c r="N77" s="2">
        <f t="shared" si="21"/>
        <v>0.39166895793236178</v>
      </c>
      <c r="O77" s="2">
        <f t="shared" si="22"/>
        <v>0.15340457260782217</v>
      </c>
      <c r="Q77"/>
      <c r="R77"/>
    </row>
    <row r="78" spans="1:18" s="15" customFormat="1" x14ac:dyDescent="0.35">
      <c r="A78">
        <v>74</v>
      </c>
      <c r="B78" t="s">
        <v>71</v>
      </c>
      <c r="C78" s="18" t="s">
        <v>68</v>
      </c>
      <c r="D78" s="18">
        <v>0.22919999999999999</v>
      </c>
      <c r="E78" s="21">
        <v>0.44919999999999999</v>
      </c>
      <c r="F78" s="22">
        <v>0.51</v>
      </c>
      <c r="G78" s="21">
        <v>0.61919999999999997</v>
      </c>
      <c r="H78" s="15" t="s">
        <v>13</v>
      </c>
      <c r="I78" s="15" t="s">
        <v>10</v>
      </c>
      <c r="J78" s="16">
        <f t="shared" si="17"/>
        <v>0.22919999999999999</v>
      </c>
      <c r="K78" s="16">
        <f t="shared" si="18"/>
        <v>2.2261798753339272</v>
      </c>
      <c r="L78" s="16">
        <f t="shared" si="19"/>
        <v>0.51024042742653608</v>
      </c>
      <c r="M78" s="16">
        <f t="shared" si="20"/>
        <v>0.51024042742653608</v>
      </c>
      <c r="N78" s="16">
        <f t="shared" si="21"/>
        <v>1.9598603839441537</v>
      </c>
      <c r="O78" s="16">
        <f t="shared" si="22"/>
        <v>3.8410527245537258</v>
      </c>
      <c r="P78" s="16"/>
    </row>
    <row r="79" spans="1:18" x14ac:dyDescent="0.35">
      <c r="A79">
        <v>75</v>
      </c>
      <c r="B79" t="s">
        <v>71</v>
      </c>
      <c r="C79" s="18" t="s">
        <v>67</v>
      </c>
      <c r="D79" s="18">
        <v>0.108</v>
      </c>
      <c r="E79" s="21">
        <v>0.31130000000000002</v>
      </c>
      <c r="F79" s="22">
        <v>0.34699999999999998</v>
      </c>
      <c r="G79" s="21">
        <v>0.73480000000000001</v>
      </c>
      <c r="H79" t="s">
        <v>13</v>
      </c>
      <c r="I79" t="s">
        <v>10</v>
      </c>
      <c r="J79" s="9">
        <f t="shared" si="17"/>
        <v>0.108</v>
      </c>
      <c r="K79" s="2">
        <f t="shared" si="18"/>
        <v>3.2123353678123996</v>
      </c>
      <c r="L79" s="2">
        <f t="shared" si="19"/>
        <v>0.34693221972373917</v>
      </c>
      <c r="M79" s="2">
        <f t="shared" si="20"/>
        <v>0.34693221972373917</v>
      </c>
      <c r="N79" s="2">
        <f t="shared" si="21"/>
        <v>2.8824074074074075</v>
      </c>
      <c r="O79" s="2">
        <f t="shared" si="22"/>
        <v>8.3082724622770918</v>
      </c>
      <c r="Q79"/>
      <c r="R79"/>
    </row>
    <row r="80" spans="1:18" x14ac:dyDescent="0.35">
      <c r="A80">
        <v>76</v>
      </c>
      <c r="B80" t="s">
        <v>71</v>
      </c>
      <c r="C80" s="18" t="s">
        <v>69</v>
      </c>
      <c r="D80" s="18">
        <v>-0.43120000000000003</v>
      </c>
      <c r="E80" s="21">
        <v>0.32440000000000002</v>
      </c>
      <c r="F80" s="22">
        <v>-1.329</v>
      </c>
      <c r="G80" s="21">
        <v>0.20849999999999999</v>
      </c>
      <c r="I80" t="s">
        <v>10</v>
      </c>
      <c r="J80" s="9">
        <f t="shared" si="17"/>
        <v>-0.43120000000000003</v>
      </c>
      <c r="K80" s="2">
        <f t="shared" si="18"/>
        <v>3.0826140567200984</v>
      </c>
      <c r="L80" s="2">
        <f t="shared" si="19"/>
        <v>-1.3292231812577064</v>
      </c>
      <c r="M80" s="2">
        <f>ABS(L80)</f>
        <v>1.3292231812577064</v>
      </c>
      <c r="N80" s="2">
        <f t="shared" si="21"/>
        <v>0.75231910946196656</v>
      </c>
      <c r="O80" s="2">
        <f>N80^2</f>
        <v>0.56598404246164646</v>
      </c>
      <c r="Q80"/>
      <c r="R80"/>
    </row>
    <row r="81" spans="1:18" x14ac:dyDescent="0.35">
      <c r="A81">
        <v>77</v>
      </c>
      <c r="B81" t="s">
        <v>71</v>
      </c>
      <c r="C81" s="18" t="s">
        <v>70</v>
      </c>
      <c r="D81" s="18">
        <v>-0.51190000000000002</v>
      </c>
      <c r="E81" s="21">
        <v>0.43469999999999998</v>
      </c>
      <c r="F81" s="22">
        <v>-1.1779999999999999</v>
      </c>
      <c r="G81" s="21">
        <v>0.26179999999999998</v>
      </c>
      <c r="I81" t="s">
        <v>10</v>
      </c>
      <c r="J81" s="9">
        <f t="shared" si="17"/>
        <v>-0.51190000000000002</v>
      </c>
      <c r="K81" s="2">
        <f t="shared" si="18"/>
        <v>2.3004370830457788</v>
      </c>
      <c r="L81" s="2">
        <f t="shared" si="19"/>
        <v>-1.1775937428111343</v>
      </c>
      <c r="M81" s="2">
        <f>ABS(L81)</f>
        <v>1.1775937428111343</v>
      </c>
      <c r="N81" s="2">
        <f t="shared" si="21"/>
        <v>0.84918929478413741</v>
      </c>
      <c r="O81" s="2">
        <f>N81^2</f>
        <v>0.72112245837598066</v>
      </c>
      <c r="Q81"/>
      <c r="R81"/>
    </row>
    <row r="82" spans="1:18" s="17" customFormat="1" x14ac:dyDescent="0.35">
      <c r="A82">
        <v>78</v>
      </c>
      <c r="B82" t="s">
        <v>71</v>
      </c>
      <c r="C82"/>
      <c r="D82"/>
      <c r="E82" s="9"/>
      <c r="F82" s="2"/>
      <c r="G82" s="2"/>
      <c r="I82" s="1" t="s">
        <v>53</v>
      </c>
      <c r="J82" s="14">
        <f t="shared" si="17"/>
        <v>0</v>
      </c>
      <c r="K82" s="14" t="e">
        <f t="shared" si="18"/>
        <v>#DIV/0!</v>
      </c>
      <c r="L82" s="14" t="e">
        <f t="shared" si="19"/>
        <v>#DIV/0!</v>
      </c>
      <c r="M82" s="14" t="e">
        <f t="shared" si="20"/>
        <v>#DIV/0!</v>
      </c>
      <c r="N82" s="14" t="e">
        <f t="shared" si="21"/>
        <v>#DIV/0!</v>
      </c>
      <c r="O82" s="14" t="e">
        <f t="shared" si="22"/>
        <v>#DIV/0!</v>
      </c>
      <c r="P82" s="14"/>
    </row>
    <row r="83" spans="1:18" s="17" customFormat="1" x14ac:dyDescent="0.35">
      <c r="A83">
        <v>79</v>
      </c>
      <c r="B83" t="s">
        <v>71</v>
      </c>
      <c r="C83"/>
      <c r="D83"/>
      <c r="E83" s="9"/>
      <c r="F83" s="2"/>
      <c r="G83" s="2"/>
      <c r="I83" s="1" t="s">
        <v>53</v>
      </c>
      <c r="J83" s="14">
        <f t="shared" si="17"/>
        <v>0</v>
      </c>
      <c r="K83" s="14" t="e">
        <f t="shared" si="18"/>
        <v>#DIV/0!</v>
      </c>
      <c r="L83" s="14" t="e">
        <f t="shared" si="19"/>
        <v>#DIV/0!</v>
      </c>
      <c r="M83" s="14" t="e">
        <f t="shared" si="20"/>
        <v>#DIV/0!</v>
      </c>
      <c r="N83" s="14" t="e">
        <f t="shared" si="21"/>
        <v>#DIV/0!</v>
      </c>
      <c r="O83" s="14" t="e">
        <f t="shared" si="22"/>
        <v>#DIV/0!</v>
      </c>
      <c r="P83" s="14"/>
    </row>
    <row r="84" spans="1:18" x14ac:dyDescent="0.35">
      <c r="A84">
        <v>80</v>
      </c>
    </row>
    <row r="85" spans="1:18" x14ac:dyDescent="0.35">
      <c r="A85">
        <v>81</v>
      </c>
      <c r="B85" t="s">
        <v>30</v>
      </c>
      <c r="C85" t="s">
        <v>31</v>
      </c>
      <c r="H85" t="s">
        <v>12</v>
      </c>
      <c r="I85" t="s">
        <v>18</v>
      </c>
      <c r="J85" s="3">
        <f>J5*J80</f>
        <v>0.19322072000000001</v>
      </c>
      <c r="K85" s="9">
        <f t="shared" ref="K85:K94" si="23">1/P85</f>
        <v>5.3577798111579558</v>
      </c>
      <c r="L85" s="2">
        <f t="shared" ref="L85:L94" si="24">J85*K85</f>
        <v>1.0352340727134044</v>
      </c>
      <c r="M85" s="2">
        <f t="shared" ref="M85:M94" si="25">ABS(L85)</f>
        <v>1.0352340727134044</v>
      </c>
      <c r="O85"/>
      <c r="P85" s="9">
        <f>ABS(J85*SQRT(O5+O80))</f>
        <v>0.18664447499642095</v>
      </c>
      <c r="Q85"/>
      <c r="R85"/>
    </row>
    <row r="86" spans="1:18" x14ac:dyDescent="0.35">
      <c r="A86">
        <v>82</v>
      </c>
      <c r="B86" t="s">
        <v>30</v>
      </c>
      <c r="C86" t="s">
        <v>32</v>
      </c>
      <c r="H86" t="s">
        <v>12</v>
      </c>
      <c r="I86" t="s">
        <v>18</v>
      </c>
      <c r="J86" s="3">
        <f>J20*J81</f>
        <v>-1.8607565E-2</v>
      </c>
      <c r="K86" s="9">
        <f t="shared" si="23"/>
        <v>9.5294236933091234</v>
      </c>
      <c r="L86" s="2">
        <f t="shared" si="24"/>
        <v>-0.17731937078578958</v>
      </c>
      <c r="M86" s="2">
        <f t="shared" si="25"/>
        <v>0.17731937078578958</v>
      </c>
      <c r="O86"/>
      <c r="P86" s="9">
        <f>ABS(J86*SQRT(O20+O81))</f>
        <v>0.10493814024683656</v>
      </c>
      <c r="Q86"/>
      <c r="R86"/>
    </row>
    <row r="87" spans="1:18" x14ac:dyDescent="0.35">
      <c r="A87">
        <v>83</v>
      </c>
      <c r="B87" t="s">
        <v>30</v>
      </c>
      <c r="C87" t="s">
        <v>33</v>
      </c>
      <c r="H87" t="s">
        <v>12</v>
      </c>
      <c r="I87" t="s">
        <v>18</v>
      </c>
      <c r="J87" s="3">
        <f>J6*J80</f>
        <v>0.10538528000000001</v>
      </c>
      <c r="K87" s="9">
        <f t="shared" si="23"/>
        <v>4.880159869243113</v>
      </c>
      <c r="L87" s="2">
        <f t="shared" si="24"/>
        <v>0.51429701426494889</v>
      </c>
      <c r="M87" s="2">
        <f t="shared" si="25"/>
        <v>0.51429701426494889</v>
      </c>
      <c r="O87"/>
      <c r="P87" s="9">
        <f>ABS(J87*SQRT(O6+O80))</f>
        <v>0.20491131987343988</v>
      </c>
      <c r="Q87"/>
      <c r="R87"/>
    </row>
    <row r="88" spans="1:18" x14ac:dyDescent="0.35">
      <c r="A88">
        <v>84</v>
      </c>
      <c r="B88" t="s">
        <v>30</v>
      </c>
      <c r="C88" t="s">
        <v>34</v>
      </c>
      <c r="H88" t="s">
        <v>12</v>
      </c>
      <c r="I88" t="s">
        <v>18</v>
      </c>
      <c r="J88" s="3">
        <f>J21*J81</f>
        <v>-0.25758808</v>
      </c>
      <c r="K88" s="9">
        <f t="shared" si="23"/>
        <v>3.6303836412825499</v>
      </c>
      <c r="L88" s="2">
        <f t="shared" si="24"/>
        <v>-0.93514355182138076</v>
      </c>
      <c r="M88" s="2">
        <f t="shared" si="25"/>
        <v>0.93514355182138076</v>
      </c>
      <c r="O88"/>
      <c r="P88" s="9">
        <f>ABS(J88*SQRT(O21+O81))</f>
        <v>0.27545298205638613</v>
      </c>
      <c r="Q88"/>
      <c r="R88"/>
    </row>
    <row r="89" spans="1:18" x14ac:dyDescent="0.35">
      <c r="A89">
        <v>85</v>
      </c>
      <c r="B89" t="s">
        <v>30</v>
      </c>
      <c r="C89" t="s">
        <v>35</v>
      </c>
      <c r="H89" t="s">
        <v>12</v>
      </c>
      <c r="I89" t="s">
        <v>18</v>
      </c>
      <c r="J89" s="3">
        <f>J7*J80</f>
        <v>-0.18080216000000002</v>
      </c>
      <c r="K89" s="9">
        <f t="shared" si="23"/>
        <v>5.8723710307338894</v>
      </c>
      <c r="L89" s="2">
        <f t="shared" si="24"/>
        <v>-1.0617373666781138</v>
      </c>
      <c r="M89" s="2">
        <f t="shared" si="25"/>
        <v>1.0617373666781138</v>
      </c>
      <c r="O89"/>
      <c r="P89" s="9">
        <f>ABS(J89*SQRT(O7+O80))</f>
        <v>0.17028896756801601</v>
      </c>
      <c r="Q89"/>
      <c r="R89"/>
    </row>
    <row r="90" spans="1:18" x14ac:dyDescent="0.35">
      <c r="A90">
        <v>86</v>
      </c>
      <c r="B90" t="s">
        <v>30</v>
      </c>
      <c r="C90" t="s">
        <v>36</v>
      </c>
      <c r="H90" t="s">
        <v>12</v>
      </c>
      <c r="I90" t="s">
        <v>18</v>
      </c>
      <c r="J90" s="3">
        <f>J22*J81</f>
        <v>-8.2886848000000013E-2</v>
      </c>
      <c r="K90" s="9">
        <f t="shared" si="23"/>
        <v>8.7057235026861512</v>
      </c>
      <c r="L90" s="2">
        <f t="shared" si="24"/>
        <v>-0.72158998069717473</v>
      </c>
      <c r="M90" s="2">
        <f t="shared" si="25"/>
        <v>0.72158998069717473</v>
      </c>
      <c r="O90"/>
      <c r="P90" s="9">
        <f>ABS(J90*SQRT(O22+O81))</f>
        <v>0.11486696076339317</v>
      </c>
      <c r="Q90"/>
      <c r="R90"/>
    </row>
    <row r="91" spans="1:18" s="15" customFormat="1" x14ac:dyDescent="0.35">
      <c r="A91">
        <v>87</v>
      </c>
      <c r="B91" s="15" t="s">
        <v>30</v>
      </c>
      <c r="C91" s="15" t="s">
        <v>37</v>
      </c>
      <c r="D91" s="16"/>
      <c r="E91" s="16"/>
      <c r="F91" s="16"/>
      <c r="G91" s="16"/>
      <c r="H91" s="15" t="s">
        <v>13</v>
      </c>
      <c r="I91" s="15" t="s">
        <v>18</v>
      </c>
      <c r="J91" s="16">
        <f>J8*J80</f>
        <v>-0.33655160000000001</v>
      </c>
      <c r="K91" s="16">
        <f t="shared" si="23"/>
        <v>3.6210951921011736</v>
      </c>
      <c r="L91" s="16">
        <f t="shared" si="24"/>
        <v>-1.2186853806539573</v>
      </c>
      <c r="M91" s="16">
        <f t="shared" si="25"/>
        <v>1.2186853806539573</v>
      </c>
      <c r="N91" s="16"/>
      <c r="P91" s="16">
        <f>ABS(J91*SQRT(O8+O80))</f>
        <v>0.27615954481984795</v>
      </c>
    </row>
    <row r="92" spans="1:18" s="15" customFormat="1" x14ac:dyDescent="0.35">
      <c r="A92">
        <v>88</v>
      </c>
      <c r="B92" s="15" t="s">
        <v>30</v>
      </c>
      <c r="C92" s="15" t="s">
        <v>38</v>
      </c>
      <c r="D92" s="16"/>
      <c r="E92" s="16"/>
      <c r="F92" s="16"/>
      <c r="G92" s="16"/>
      <c r="H92" s="15" t="s">
        <v>13</v>
      </c>
      <c r="I92" s="15" t="s">
        <v>18</v>
      </c>
      <c r="J92" s="16">
        <f>J23*J81</f>
        <v>-0.231563084</v>
      </c>
      <c r="K92" s="16">
        <f t="shared" si="23"/>
        <v>3.7279152586765498</v>
      </c>
      <c r="L92" s="16">
        <f t="shared" si="24"/>
        <v>-0.86324755418979959</v>
      </c>
      <c r="M92" s="16">
        <f t="shared" si="25"/>
        <v>0.86324755418979959</v>
      </c>
      <c r="N92" s="16"/>
      <c r="P92" s="16">
        <f>ABS(J92*SQRT(O23+O81))</f>
        <v>0.26824644086867222</v>
      </c>
    </row>
    <row r="93" spans="1:18" x14ac:dyDescent="0.35">
      <c r="A93">
        <v>89</v>
      </c>
      <c r="B93" t="s">
        <v>30</v>
      </c>
      <c r="C93" t="s">
        <v>39</v>
      </c>
      <c r="H93" t="s">
        <v>13</v>
      </c>
      <c r="I93" t="s">
        <v>18</v>
      </c>
      <c r="J93" s="3">
        <f>J9*J80</f>
        <v>0.15195488000000001</v>
      </c>
      <c r="K93" s="9">
        <f t="shared" si="23"/>
        <v>4.2455103372258698</v>
      </c>
      <c r="L93" s="2">
        <f t="shared" si="24"/>
        <v>0.64512601383191659</v>
      </c>
      <c r="M93" s="2">
        <f t="shared" si="25"/>
        <v>0.64512601383191659</v>
      </c>
      <c r="O93"/>
      <c r="P93" s="9">
        <f>ABS(J93*SQRT(O9+O80))</f>
        <v>0.23554294314907423</v>
      </c>
      <c r="Q93"/>
      <c r="R93"/>
    </row>
    <row r="94" spans="1:18" x14ac:dyDescent="0.35">
      <c r="A94">
        <v>90</v>
      </c>
      <c r="B94" t="s">
        <v>30</v>
      </c>
      <c r="C94" t="s">
        <v>40</v>
      </c>
      <c r="H94" t="s">
        <v>13</v>
      </c>
      <c r="I94" t="s">
        <v>18</v>
      </c>
      <c r="J94" s="3">
        <f>J24*J81</f>
        <v>0.32429888800000001</v>
      </c>
      <c r="K94" s="9">
        <f t="shared" si="23"/>
        <v>3.4222338603732352</v>
      </c>
      <c r="L94" s="2">
        <f t="shared" si="24"/>
        <v>1.1098266353949875</v>
      </c>
      <c r="M94" s="2">
        <f t="shared" si="25"/>
        <v>1.1098266353949875</v>
      </c>
      <c r="O94"/>
      <c r="P94" s="9">
        <f>ABS(J94*SQRT(O24+O81))</f>
        <v>0.29220679848306397</v>
      </c>
      <c r="Q94"/>
      <c r="R94"/>
    </row>
    <row r="95" spans="1:18" x14ac:dyDescent="0.35">
      <c r="A95">
        <v>91</v>
      </c>
      <c r="J95" s="9"/>
      <c r="K95"/>
      <c r="L95"/>
      <c r="M95"/>
      <c r="O95"/>
      <c r="Q95"/>
      <c r="R95"/>
    </row>
    <row r="96" spans="1:18" x14ac:dyDescent="0.35">
      <c r="A96">
        <v>92</v>
      </c>
      <c r="J96" s="9"/>
      <c r="K96"/>
      <c r="L96"/>
      <c r="M96"/>
      <c r="O96"/>
      <c r="Q96"/>
      <c r="R96"/>
    </row>
    <row r="97" spans="1:18" x14ac:dyDescent="0.35">
      <c r="A97">
        <v>93</v>
      </c>
      <c r="B97" t="s">
        <v>30</v>
      </c>
      <c r="C97" t="s">
        <v>12</v>
      </c>
      <c r="H97" s="7" t="s">
        <v>44</v>
      </c>
      <c r="I97" t="s">
        <v>10</v>
      </c>
      <c r="J97" s="9"/>
      <c r="K97"/>
      <c r="L97" s="2">
        <f>SUM(L75:L77)/SUM(K75:K77)</f>
        <v>0.31337939511877239</v>
      </c>
      <c r="M97" s="12">
        <f>SUM(M75:M77)/SUM(K75:K77)</f>
        <v>0.52858741704640022</v>
      </c>
      <c r="O97"/>
      <c r="Q97"/>
      <c r="R97"/>
    </row>
    <row r="98" spans="1:18" x14ac:dyDescent="0.35">
      <c r="A98">
        <v>94</v>
      </c>
      <c r="B98" t="s">
        <v>30</v>
      </c>
      <c r="C98" t="s">
        <v>13</v>
      </c>
      <c r="H98" s="7" t="s">
        <v>44</v>
      </c>
      <c r="I98" t="s">
        <v>10</v>
      </c>
      <c r="J98" s="9"/>
      <c r="K98"/>
      <c r="L98" s="2">
        <f>SUM(L78:L79)/SUM(K78:K79)</f>
        <v>0.15761151873767257</v>
      </c>
      <c r="M98" s="12">
        <f>SUM(M78:M79)/SUM(K78:K79)</f>
        <v>0.15761151873767257</v>
      </c>
      <c r="O98"/>
      <c r="Q98"/>
      <c r="R98"/>
    </row>
    <row r="99" spans="1:18" x14ac:dyDescent="0.35">
      <c r="A99">
        <v>95</v>
      </c>
      <c r="H99" s="7"/>
      <c r="J99" s="9"/>
      <c r="M99" s="12"/>
    </row>
    <row r="100" spans="1:18" x14ac:dyDescent="0.35">
      <c r="A100">
        <v>96</v>
      </c>
      <c r="B100" t="s">
        <v>30</v>
      </c>
      <c r="C100" t="s">
        <v>12</v>
      </c>
      <c r="H100" s="7" t="s">
        <v>44</v>
      </c>
      <c r="I100" t="s">
        <v>18</v>
      </c>
      <c r="J100" s="9"/>
      <c r="K100"/>
      <c r="L100" s="2">
        <f>AVERAGE(SUM(L85:L86)/SUM(K85:K86)*COUNT(L85:L86) + SUM(L87:L88)/SUM(K87:K88)*COUNT(L87:L88) +  SUM(L89:L90)/SUM(K89:K90)*COUNT(L89:L90))</f>
        <v>-0.22830321462307701</v>
      </c>
      <c r="M100" s="12">
        <f>AVERAGE(SUM(M85:M86)/SUM(K85:K86)*COUNT(M85:M86) + SUM(M87:M88)/SUM(K87:K88)*COUNT(M87:M88) +  SUM(M89:M90)/SUM(K89:K90)*COUNT(M89:M90))</f>
        <v>0.74817957654679867</v>
      </c>
      <c r="O100"/>
      <c r="Q100"/>
      <c r="R100"/>
    </row>
    <row r="101" spans="1:18" x14ac:dyDescent="0.35">
      <c r="A101">
        <v>97</v>
      </c>
      <c r="B101" t="s">
        <v>30</v>
      </c>
      <c r="C101" t="s">
        <v>13</v>
      </c>
      <c r="H101" s="7" t="s">
        <v>44</v>
      </c>
      <c r="I101" t="s">
        <v>18</v>
      </c>
      <c r="J101" s="9"/>
      <c r="K101"/>
      <c r="L101" s="2">
        <f>SUM(L91:L94)/SUM(K91:K94)*COUNT(L91:L94)</f>
        <v>-8.7097457013375706E-2</v>
      </c>
      <c r="M101" s="12">
        <f>SUM(M91:M94)/SUM(K91:K94)*COUNT(M91:M94)</f>
        <v>1.0220279078703314</v>
      </c>
      <c r="O101"/>
      <c r="Q101"/>
      <c r="R101"/>
    </row>
    <row r="102" spans="1:18" x14ac:dyDescent="0.35">
      <c r="A102">
        <v>98</v>
      </c>
      <c r="H102" s="7"/>
      <c r="J102" s="9"/>
      <c r="M102" s="9"/>
    </row>
    <row r="103" spans="1:18" x14ac:dyDescent="0.35">
      <c r="A103">
        <v>99</v>
      </c>
      <c r="B103" t="s">
        <v>30</v>
      </c>
      <c r="C103" t="s">
        <v>12</v>
      </c>
      <c r="H103" s="7" t="s">
        <v>44</v>
      </c>
      <c r="I103" t="s">
        <v>29</v>
      </c>
      <c r="J103" s="9"/>
      <c r="K103"/>
      <c r="L103" s="2">
        <f>L97+L100</f>
        <v>8.5076180495695375E-2</v>
      </c>
      <c r="M103" s="9">
        <f>M97+M100</f>
        <v>1.2767669935931989</v>
      </c>
      <c r="O103"/>
      <c r="Q103"/>
      <c r="R103"/>
    </row>
    <row r="104" spans="1:18" x14ac:dyDescent="0.35">
      <c r="A104">
        <v>100</v>
      </c>
      <c r="B104" t="s">
        <v>30</v>
      </c>
      <c r="C104" t="s">
        <v>13</v>
      </c>
      <c r="H104" s="7" t="s">
        <v>44</v>
      </c>
      <c r="I104" t="s">
        <v>29</v>
      </c>
      <c r="J104" s="9"/>
      <c r="K104"/>
      <c r="L104" s="2">
        <f>L98+L101</f>
        <v>7.0514061724296861E-2</v>
      </c>
      <c r="M104" s="9">
        <f>M98+M101</f>
        <v>1.1796394266080039</v>
      </c>
      <c r="O104"/>
      <c r="Q104"/>
      <c r="R104"/>
    </row>
    <row r="105" spans="1:18" s="1" customFormat="1" x14ac:dyDescent="0.35">
      <c r="A105">
        <v>101</v>
      </c>
      <c r="B105" s="1" t="s">
        <v>30</v>
      </c>
      <c r="C105" s="1" t="s">
        <v>53</v>
      </c>
      <c r="D105" s="13"/>
      <c r="E105" s="13"/>
      <c r="F105" s="13"/>
      <c r="G105" s="13"/>
      <c r="H105" s="19" t="s">
        <v>44</v>
      </c>
      <c r="I105" s="1" t="s">
        <v>53</v>
      </c>
      <c r="K105" s="14"/>
      <c r="L105" s="14" t="e">
        <f>SUM(L82:L83)/SUM(K82:K83)</f>
        <v>#DIV/0!</v>
      </c>
      <c r="M105" s="20" t="e">
        <f>SUM(M82:M83)/SUM(K82:K83)</f>
        <v>#DIV/0!</v>
      </c>
      <c r="N105" s="13"/>
      <c r="O105" s="13"/>
      <c r="P105" s="13"/>
      <c r="Q105" s="13"/>
      <c r="R105" s="13"/>
    </row>
    <row r="106" spans="1:18" s="1" customFormat="1" x14ac:dyDescent="0.35">
      <c r="A106">
        <v>102</v>
      </c>
      <c r="D106" s="13"/>
      <c r="E106" s="13"/>
      <c r="F106" s="13"/>
      <c r="G106" s="13"/>
      <c r="H106" s="19"/>
      <c r="K106" s="14"/>
      <c r="L106" s="14"/>
      <c r="M106" s="14"/>
      <c r="N106" s="13"/>
      <c r="O106" s="13"/>
      <c r="P106" s="13"/>
      <c r="Q106" s="13"/>
      <c r="R106" s="13"/>
    </row>
    <row r="107" spans="1:18" x14ac:dyDescent="0.35">
      <c r="A107">
        <v>103</v>
      </c>
      <c r="B107" t="s">
        <v>30</v>
      </c>
      <c r="C107" t="s">
        <v>12</v>
      </c>
      <c r="H107" s="7" t="s">
        <v>49</v>
      </c>
      <c r="I107" t="s">
        <v>10</v>
      </c>
      <c r="L107" s="9">
        <f>SUM(L75:L77)/SUM(K75:K77)*COUNT(L75:L77)</f>
        <v>0.9401381853563171</v>
      </c>
      <c r="M107" s="9">
        <f>SUM(M75:M77)/SUM(K75:K77)*COUNT(K75:K77)</f>
        <v>1.5857622511392007</v>
      </c>
    </row>
    <row r="108" spans="1:18" x14ac:dyDescent="0.35">
      <c r="A108">
        <v>104</v>
      </c>
      <c r="B108" t="s">
        <v>30</v>
      </c>
      <c r="C108" t="s">
        <v>13</v>
      </c>
      <c r="H108" s="7" t="s">
        <v>49</v>
      </c>
      <c r="I108" t="s">
        <v>10</v>
      </c>
      <c r="L108" s="9">
        <f>SUM(L78:L79)/SUM(K78:K79)*COUNT(L78:L79)</f>
        <v>0.31522303747534514</v>
      </c>
      <c r="M108" s="9">
        <f>SUM(M78:M79)/SUM(K78:K79)*COUNT(M78:M79)</f>
        <v>0.31522303747534514</v>
      </c>
    </row>
    <row r="109" spans="1:18" x14ac:dyDescent="0.35">
      <c r="A109">
        <v>105</v>
      </c>
      <c r="H109" s="7"/>
      <c r="L109" s="9"/>
      <c r="M109" s="9"/>
    </row>
    <row r="110" spans="1:18" x14ac:dyDescent="0.35">
      <c r="A110">
        <v>106</v>
      </c>
      <c r="B110" t="s">
        <v>30</v>
      </c>
      <c r="C110" t="s">
        <v>12</v>
      </c>
      <c r="H110" s="7" t="s">
        <v>49</v>
      </c>
      <c r="I110" t="s">
        <v>18</v>
      </c>
      <c r="L110" s="9">
        <f>SUM(L85:L90)/SUM(K85:K90)*COUNT(L85:L90)</f>
        <v>-0.21270246474267374</v>
      </c>
      <c r="M110" s="9">
        <f>SUM(M85:M90)/SUM(K85:K90)*COUNT(M85:M90)</f>
        <v>0.70233935718745466</v>
      </c>
    </row>
    <row r="111" spans="1:18" x14ac:dyDescent="0.35">
      <c r="A111">
        <v>107</v>
      </c>
      <c r="B111" t="s">
        <v>30</v>
      </c>
      <c r="C111" t="s">
        <v>13</v>
      </c>
      <c r="H111" s="7" t="s">
        <v>49</v>
      </c>
      <c r="I111" t="s">
        <v>18</v>
      </c>
      <c r="L111" s="9">
        <f>SUM(L91:L94)/SUM(K91:K94)*COUNT(L91:L94)</f>
        <v>-8.7097457013375706E-2</v>
      </c>
      <c r="M111" s="9">
        <f>SUM(M91:M94)/SUM(K91:K94)*COUNT(M91:M94)</f>
        <v>1.0220279078703314</v>
      </c>
    </row>
    <row r="112" spans="1:18" x14ac:dyDescent="0.35">
      <c r="A112">
        <v>108</v>
      </c>
      <c r="H112" s="7"/>
      <c r="L112" s="9"/>
      <c r="M112" s="9"/>
    </row>
    <row r="113" spans="1:18" x14ac:dyDescent="0.35">
      <c r="A113">
        <v>109</v>
      </c>
      <c r="B113" t="s">
        <v>30</v>
      </c>
      <c r="C113" t="s">
        <v>12</v>
      </c>
      <c r="H113" s="7" t="s">
        <v>49</v>
      </c>
      <c r="I113" t="s">
        <v>29</v>
      </c>
      <c r="L113" s="9">
        <f>L107+L110</f>
        <v>0.72743572061364337</v>
      </c>
      <c r="M113" s="9">
        <f>M107+M110</f>
        <v>2.2881016083266554</v>
      </c>
    </row>
    <row r="114" spans="1:18" x14ac:dyDescent="0.35">
      <c r="A114">
        <v>110</v>
      </c>
      <c r="B114" t="s">
        <v>30</v>
      </c>
      <c r="C114" t="s">
        <v>13</v>
      </c>
      <c r="H114" s="7" t="s">
        <v>49</v>
      </c>
      <c r="I114" t="s">
        <v>29</v>
      </c>
      <c r="L114" s="9">
        <f>L108+L111</f>
        <v>0.22812558046196943</v>
      </c>
      <c r="M114" s="9">
        <f>M108+M111</f>
        <v>1.3372509453456765</v>
      </c>
    </row>
    <row r="115" spans="1:18" s="1" customFormat="1" x14ac:dyDescent="0.35">
      <c r="A115">
        <v>111</v>
      </c>
      <c r="B115" s="1" t="s">
        <v>30</v>
      </c>
      <c r="C115" s="1" t="s">
        <v>13</v>
      </c>
      <c r="D115" s="13"/>
      <c r="E115" s="13"/>
      <c r="F115" s="13"/>
      <c r="G115" s="13"/>
      <c r="H115" s="19" t="s">
        <v>49</v>
      </c>
      <c r="I115" s="1" t="s">
        <v>53</v>
      </c>
      <c r="K115" s="14"/>
      <c r="L115" s="14" t="e">
        <f>SUM(L82:L83)/SUM(K82:K83)*COUNT(K82:K83)</f>
        <v>#DIV/0!</v>
      </c>
      <c r="M115" s="14" t="e">
        <f>SUM(M82:M83)/SUM(K82:K83)*COUNT(K82:K83)</f>
        <v>#DIV/0!</v>
      </c>
      <c r="N115" s="13"/>
      <c r="O115" s="13"/>
      <c r="P115" s="13"/>
      <c r="Q115" s="13"/>
      <c r="R115" s="13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0CD9-7329-8E4C-84DB-4178EAEF2990}">
  <dimension ref="A1:E17"/>
  <sheetViews>
    <sheetView workbookViewId="0">
      <selection activeCell="I13" sqref="I13"/>
    </sheetView>
  </sheetViews>
  <sheetFormatPr defaultColWidth="10.6640625" defaultRowHeight="15.5" x14ac:dyDescent="0.35"/>
  <cols>
    <col min="1" max="1" width="15.1640625" customWidth="1"/>
    <col min="2" max="2" width="14.1640625" customWidth="1"/>
  </cols>
  <sheetData>
    <row r="1" spans="1:5" x14ac:dyDescent="0.35">
      <c r="A1" t="s">
        <v>1</v>
      </c>
      <c r="B1" t="s">
        <v>2</v>
      </c>
      <c r="C1" t="s">
        <v>85</v>
      </c>
      <c r="D1" t="s">
        <v>74</v>
      </c>
      <c r="E1" t="s">
        <v>75</v>
      </c>
    </row>
    <row r="2" spans="1:5" x14ac:dyDescent="0.35">
      <c r="A2" t="s">
        <v>77</v>
      </c>
      <c r="B2" t="s">
        <v>12</v>
      </c>
      <c r="C2" t="s">
        <v>10</v>
      </c>
      <c r="D2">
        <v>-0.36555403456026536</v>
      </c>
      <c r="E2">
        <v>1.3693029080157717</v>
      </c>
    </row>
    <row r="3" spans="1:5" x14ac:dyDescent="0.35">
      <c r="A3" t="s">
        <v>77</v>
      </c>
      <c r="B3" t="s">
        <v>13</v>
      </c>
      <c r="C3" t="s">
        <v>10</v>
      </c>
      <c r="D3">
        <v>0.67350052104208435</v>
      </c>
      <c r="E3">
        <v>1.2711624849699399</v>
      </c>
    </row>
    <row r="4" spans="1:5" x14ac:dyDescent="0.35">
      <c r="A4" t="s">
        <v>77</v>
      </c>
      <c r="B4" t="s">
        <v>12</v>
      </c>
      <c r="C4" t="s">
        <v>18</v>
      </c>
      <c r="D4" t="s">
        <v>11</v>
      </c>
      <c r="E4" t="s">
        <v>11</v>
      </c>
    </row>
    <row r="5" spans="1:5" x14ac:dyDescent="0.35">
      <c r="A5" t="s">
        <v>77</v>
      </c>
      <c r="B5" t="s">
        <v>13</v>
      </c>
      <c r="C5" t="s">
        <v>18</v>
      </c>
      <c r="D5" t="s">
        <v>11</v>
      </c>
      <c r="E5" t="s">
        <v>11</v>
      </c>
    </row>
    <row r="6" spans="1:5" x14ac:dyDescent="0.35">
      <c r="A6" t="s">
        <v>76</v>
      </c>
      <c r="B6" t="s">
        <v>12</v>
      </c>
      <c r="C6" t="s">
        <v>10</v>
      </c>
      <c r="D6">
        <v>-1.1175444535201637</v>
      </c>
      <c r="E6">
        <v>1.1175444535201637</v>
      </c>
    </row>
    <row r="7" spans="1:5" x14ac:dyDescent="0.35">
      <c r="A7" t="s">
        <v>76</v>
      </c>
      <c r="B7" t="s">
        <v>13</v>
      </c>
      <c r="C7" t="s">
        <v>10</v>
      </c>
      <c r="D7">
        <v>0.3969579307201459</v>
      </c>
      <c r="E7">
        <v>0.94924243391066543</v>
      </c>
    </row>
    <row r="8" spans="1:5" x14ac:dyDescent="0.35">
      <c r="A8" t="s">
        <v>76</v>
      </c>
      <c r="B8" t="s">
        <v>12</v>
      </c>
      <c r="C8" t="s">
        <v>18</v>
      </c>
      <c r="D8" t="s">
        <v>11</v>
      </c>
      <c r="E8" t="s">
        <v>11</v>
      </c>
    </row>
    <row r="9" spans="1:5" x14ac:dyDescent="0.35">
      <c r="A9" t="s">
        <v>76</v>
      </c>
      <c r="B9" t="s">
        <v>13</v>
      </c>
      <c r="C9" t="s">
        <v>18</v>
      </c>
      <c r="D9" t="s">
        <v>11</v>
      </c>
      <c r="E9" t="s">
        <v>11</v>
      </c>
    </row>
    <row r="10" spans="1:5" x14ac:dyDescent="0.35">
      <c r="A10" t="s">
        <v>73</v>
      </c>
      <c r="B10" t="s">
        <v>12</v>
      </c>
      <c r="C10" t="s">
        <v>10</v>
      </c>
      <c r="D10">
        <v>0.96889684440031143</v>
      </c>
      <c r="E10">
        <v>0.96889684440031143</v>
      </c>
    </row>
    <row r="11" spans="1:5" x14ac:dyDescent="0.35">
      <c r="A11" t="s">
        <v>73</v>
      </c>
      <c r="B11" t="s">
        <v>13</v>
      </c>
      <c r="C11" t="s">
        <v>10</v>
      </c>
      <c r="D11">
        <v>6.8141640924968966E-2</v>
      </c>
      <c r="E11">
        <v>1.0661555477929503</v>
      </c>
    </row>
    <row r="12" spans="1:5" x14ac:dyDescent="0.35">
      <c r="A12" t="s">
        <v>73</v>
      </c>
      <c r="B12" t="s">
        <v>12</v>
      </c>
      <c r="C12" t="s">
        <v>18</v>
      </c>
      <c r="D12">
        <v>-0.51130826489152037</v>
      </c>
      <c r="E12">
        <v>0.86567440345732316</v>
      </c>
    </row>
    <row r="13" spans="1:5" x14ac:dyDescent="0.35">
      <c r="A13" t="s">
        <v>73</v>
      </c>
      <c r="B13" t="s">
        <v>13</v>
      </c>
      <c r="C13" t="s">
        <v>18</v>
      </c>
      <c r="D13">
        <v>0.10310332896368919</v>
      </c>
      <c r="E13">
        <v>0.61610971280030857</v>
      </c>
    </row>
    <row r="14" spans="1:5" x14ac:dyDescent="0.35">
      <c r="A14" t="s">
        <v>72</v>
      </c>
      <c r="B14" t="s">
        <v>12</v>
      </c>
      <c r="C14" t="s">
        <v>10</v>
      </c>
      <c r="D14">
        <v>2.4066298422027066E-2</v>
      </c>
      <c r="E14">
        <v>1.3789250266526347</v>
      </c>
    </row>
    <row r="15" spans="1:5" x14ac:dyDescent="0.35">
      <c r="A15" t="s">
        <v>72</v>
      </c>
      <c r="B15" t="s">
        <v>13</v>
      </c>
      <c r="C15" t="s">
        <v>10</v>
      </c>
      <c r="D15">
        <v>-0.50729999999999997</v>
      </c>
      <c r="E15">
        <v>0.50729999999999997</v>
      </c>
    </row>
    <row r="16" spans="1:5" x14ac:dyDescent="0.35">
      <c r="A16" t="s">
        <v>72</v>
      </c>
      <c r="B16" t="s">
        <v>12</v>
      </c>
      <c r="C16" t="s">
        <v>18</v>
      </c>
      <c r="D16">
        <v>1.0161176688995623</v>
      </c>
      <c r="E16">
        <v>1.0161176688995623</v>
      </c>
    </row>
    <row r="17" spans="1:5" x14ac:dyDescent="0.35">
      <c r="A17" t="s">
        <v>72</v>
      </c>
      <c r="B17" t="s">
        <v>13</v>
      </c>
      <c r="C17" t="s">
        <v>18</v>
      </c>
      <c r="D17">
        <v>-0.14509598469401808</v>
      </c>
      <c r="E17">
        <v>0.75341344644750285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DD70-1131-774F-B213-B3236E972065}">
  <dimension ref="A1:E17"/>
  <sheetViews>
    <sheetView workbookViewId="0">
      <selection activeCell="I12" sqref="I12"/>
    </sheetView>
  </sheetViews>
  <sheetFormatPr defaultColWidth="10.6640625" defaultRowHeight="15.5" x14ac:dyDescent="0.35"/>
  <cols>
    <col min="1" max="1" width="17.33203125" customWidth="1"/>
    <col min="2" max="2" width="14.5" customWidth="1"/>
    <col min="3" max="3" width="18.1640625" customWidth="1"/>
  </cols>
  <sheetData>
    <row r="1" spans="1:5" x14ac:dyDescent="0.35">
      <c r="A1" s="7" t="s">
        <v>1</v>
      </c>
      <c r="B1" s="7" t="s">
        <v>2</v>
      </c>
      <c r="C1" s="7" t="s">
        <v>85</v>
      </c>
      <c r="D1" s="8" t="s">
        <v>74</v>
      </c>
      <c r="E1" s="8" t="s">
        <v>75</v>
      </c>
    </row>
    <row r="2" spans="1:5" x14ac:dyDescent="0.35">
      <c r="A2" t="s">
        <v>77</v>
      </c>
      <c r="B2" t="s">
        <v>12</v>
      </c>
      <c r="C2" t="s">
        <v>10</v>
      </c>
      <c r="D2" s="2">
        <v>0.57905983355344848</v>
      </c>
      <c r="E2" s="2">
        <v>0.57905983355344848</v>
      </c>
    </row>
    <row r="3" spans="1:5" x14ac:dyDescent="0.35">
      <c r="A3" t="s">
        <v>77</v>
      </c>
      <c r="B3" t="s">
        <v>13</v>
      </c>
      <c r="C3" t="s">
        <v>10</v>
      </c>
      <c r="D3" s="2">
        <v>-0.50968002046521821</v>
      </c>
      <c r="E3" s="2">
        <v>1.1406877935936559</v>
      </c>
    </row>
    <row r="4" spans="1:5" x14ac:dyDescent="0.35">
      <c r="A4" t="s">
        <v>77</v>
      </c>
      <c r="B4" t="s">
        <v>12</v>
      </c>
      <c r="C4" t="s">
        <v>18</v>
      </c>
      <c r="D4" s="2" t="s">
        <v>11</v>
      </c>
      <c r="E4" s="2" t="s">
        <v>11</v>
      </c>
    </row>
    <row r="5" spans="1:5" x14ac:dyDescent="0.35">
      <c r="A5" t="s">
        <v>77</v>
      </c>
      <c r="B5" t="s">
        <v>13</v>
      </c>
      <c r="C5" t="s">
        <v>18</v>
      </c>
      <c r="D5" s="2" t="s">
        <v>11</v>
      </c>
      <c r="E5" s="2" t="s">
        <v>11</v>
      </c>
    </row>
    <row r="6" spans="1:5" x14ac:dyDescent="0.35">
      <c r="A6" t="s">
        <v>76</v>
      </c>
      <c r="B6" t="s">
        <v>12</v>
      </c>
      <c r="C6" t="s">
        <v>10</v>
      </c>
      <c r="D6" s="2">
        <v>-0.13076373444250033</v>
      </c>
      <c r="E6" s="2">
        <v>1.1714874431363831</v>
      </c>
    </row>
    <row r="7" spans="1:5" x14ac:dyDescent="0.35">
      <c r="A7" t="s">
        <v>76</v>
      </c>
      <c r="B7" t="s">
        <v>13</v>
      </c>
      <c r="C7" t="s">
        <v>10</v>
      </c>
      <c r="D7" s="2">
        <v>0.77092082367380332</v>
      </c>
      <c r="E7" s="2">
        <v>1.2624450565934815</v>
      </c>
    </row>
    <row r="8" spans="1:5" x14ac:dyDescent="0.35">
      <c r="A8" t="s">
        <v>76</v>
      </c>
      <c r="B8" t="s">
        <v>12</v>
      </c>
      <c r="C8" t="s">
        <v>18</v>
      </c>
      <c r="D8" s="2" t="s">
        <v>11</v>
      </c>
      <c r="E8" s="2" t="s">
        <v>11</v>
      </c>
    </row>
    <row r="9" spans="1:5" x14ac:dyDescent="0.35">
      <c r="A9" t="s">
        <v>76</v>
      </c>
      <c r="B9" t="s">
        <v>13</v>
      </c>
      <c r="C9" t="s">
        <v>18</v>
      </c>
      <c r="D9" s="2" t="s">
        <v>11</v>
      </c>
      <c r="E9" s="2" t="s">
        <v>11</v>
      </c>
    </row>
    <row r="10" spans="1:5" x14ac:dyDescent="0.35">
      <c r="A10" t="s">
        <v>73</v>
      </c>
      <c r="B10" t="s">
        <v>12</v>
      </c>
      <c r="C10" t="s">
        <v>10</v>
      </c>
      <c r="D10" s="2">
        <v>0.9401381853563171</v>
      </c>
      <c r="E10" s="2">
        <v>1.5857622511392007</v>
      </c>
    </row>
    <row r="11" spans="1:5" x14ac:dyDescent="0.35">
      <c r="A11" t="s">
        <v>73</v>
      </c>
      <c r="B11" t="s">
        <v>13</v>
      </c>
      <c r="C11" t="s">
        <v>10</v>
      </c>
      <c r="D11" s="2">
        <v>0.31522303747534514</v>
      </c>
      <c r="E11" s="2">
        <v>0.31522303747534514</v>
      </c>
    </row>
    <row r="12" spans="1:5" x14ac:dyDescent="0.35">
      <c r="A12" t="s">
        <v>73</v>
      </c>
      <c r="B12" t="s">
        <v>12</v>
      </c>
      <c r="C12" t="s">
        <v>18</v>
      </c>
      <c r="D12" s="2">
        <v>-0.21270246474267374</v>
      </c>
      <c r="E12" s="2">
        <v>0.70233935718745466</v>
      </c>
    </row>
    <row r="13" spans="1:5" x14ac:dyDescent="0.35">
      <c r="A13" t="s">
        <v>73</v>
      </c>
      <c r="B13" t="s">
        <v>13</v>
      </c>
      <c r="C13" t="s">
        <v>18</v>
      </c>
      <c r="D13" s="2">
        <v>-8.7097457013375706E-2</v>
      </c>
      <c r="E13" s="2">
        <v>1.0220279078703314</v>
      </c>
    </row>
    <row r="14" spans="1:5" x14ac:dyDescent="0.35">
      <c r="A14" t="s">
        <v>72</v>
      </c>
      <c r="B14" t="s">
        <v>12</v>
      </c>
      <c r="C14" t="s">
        <v>10</v>
      </c>
      <c r="D14" s="2">
        <v>0.12268804098897693</v>
      </c>
      <c r="E14" s="2">
        <v>1.3002063192559472</v>
      </c>
    </row>
    <row r="15" spans="1:5" x14ac:dyDescent="0.35">
      <c r="A15" t="s">
        <v>72</v>
      </c>
      <c r="B15" t="s">
        <v>13</v>
      </c>
      <c r="C15" t="s">
        <v>10</v>
      </c>
      <c r="D15" s="2">
        <v>1.5181734039769754</v>
      </c>
      <c r="E15" s="2">
        <v>1.5181734039769754</v>
      </c>
    </row>
    <row r="16" spans="1:5" x14ac:dyDescent="0.35">
      <c r="A16" t="s">
        <v>72</v>
      </c>
      <c r="B16" t="s">
        <v>12</v>
      </c>
      <c r="C16" t="s">
        <v>18</v>
      </c>
      <c r="D16" s="2">
        <v>-1.7841826035203862E-2</v>
      </c>
      <c r="E16" s="2">
        <v>0.86174933048811675</v>
      </c>
    </row>
    <row r="17" spans="1:5" x14ac:dyDescent="0.35">
      <c r="A17" t="s">
        <v>72</v>
      </c>
      <c r="B17" t="s">
        <v>13</v>
      </c>
      <c r="C17" t="s">
        <v>18</v>
      </c>
      <c r="D17" s="2">
        <v>-0.16821803731890883</v>
      </c>
      <c r="E17" s="2">
        <v>0.93918895378319855</v>
      </c>
    </row>
  </sheetData>
  <autoFilter ref="A1:E1" xr:uid="{B0EB6600-5E59-B144-B2CC-969180456F5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7C16-E94A-CB48-860F-D9715336CB61}">
  <dimension ref="A1:G19"/>
  <sheetViews>
    <sheetView zoomScale="110" zoomScaleNormal="110" workbookViewId="0">
      <selection sqref="A1:E18"/>
    </sheetView>
  </sheetViews>
  <sheetFormatPr defaultColWidth="10.6640625" defaultRowHeight="15.5" x14ac:dyDescent="0.35"/>
  <cols>
    <col min="1" max="1" width="25" customWidth="1"/>
    <col min="2" max="2" width="28.1640625" customWidth="1"/>
    <col min="3" max="3" width="9.83203125" customWidth="1"/>
    <col min="4" max="4" width="10.83203125" style="2"/>
    <col min="5" max="7" width="11.5" style="2" customWidth="1"/>
    <col min="8" max="10" width="11.5" customWidth="1"/>
  </cols>
  <sheetData>
    <row r="1" spans="1:7" s="5" customFormat="1" x14ac:dyDescent="0.35">
      <c r="A1" s="5" t="s">
        <v>1</v>
      </c>
      <c r="B1" s="5" t="s">
        <v>2</v>
      </c>
      <c r="C1" s="5" t="s">
        <v>85</v>
      </c>
      <c r="D1" t="s">
        <v>74</v>
      </c>
      <c r="E1" t="s">
        <v>75</v>
      </c>
      <c r="F1" s="6"/>
      <c r="G1" s="6"/>
    </row>
    <row r="2" spans="1:7" x14ac:dyDescent="0.35">
      <c r="A2" t="s">
        <v>77</v>
      </c>
      <c r="B2" t="s">
        <v>12</v>
      </c>
      <c r="C2" s="7" t="s">
        <v>10</v>
      </c>
      <c r="D2" s="9">
        <v>0.57905983355344848</v>
      </c>
      <c r="E2" s="9">
        <v>0.57905983355344848</v>
      </c>
      <c r="F2"/>
      <c r="G2"/>
    </row>
    <row r="3" spans="1:7" x14ac:dyDescent="0.35">
      <c r="A3" t="s">
        <v>77</v>
      </c>
      <c r="B3" t="s">
        <v>13</v>
      </c>
      <c r="C3" s="7" t="s">
        <v>10</v>
      </c>
      <c r="D3" s="9">
        <v>-0.50968002046521821</v>
      </c>
      <c r="E3" s="9">
        <v>1.1406877935936559</v>
      </c>
      <c r="F3"/>
      <c r="G3"/>
    </row>
    <row r="4" spans="1:7" x14ac:dyDescent="0.35">
      <c r="A4" t="s">
        <v>77</v>
      </c>
      <c r="B4" t="s">
        <v>12</v>
      </c>
      <c r="C4" t="s">
        <v>18</v>
      </c>
      <c r="D4" s="9" t="s">
        <v>11</v>
      </c>
      <c r="E4" s="9" t="s">
        <v>11</v>
      </c>
      <c r="F4"/>
      <c r="G4"/>
    </row>
    <row r="5" spans="1:7" x14ac:dyDescent="0.35">
      <c r="A5" t="s">
        <v>77</v>
      </c>
      <c r="B5" t="s">
        <v>13</v>
      </c>
      <c r="C5" t="s">
        <v>18</v>
      </c>
      <c r="D5" s="9" t="s">
        <v>11</v>
      </c>
      <c r="E5" s="9" t="s">
        <v>11</v>
      </c>
      <c r="F5"/>
      <c r="G5"/>
    </row>
    <row r="6" spans="1:7" x14ac:dyDescent="0.35">
      <c r="A6" t="s">
        <v>76</v>
      </c>
      <c r="B6" t="s">
        <v>12</v>
      </c>
      <c r="C6" s="7" t="s">
        <v>10</v>
      </c>
      <c r="D6" s="9">
        <v>-0.13076373444250033</v>
      </c>
      <c r="E6" s="9">
        <v>1.1714874431363831</v>
      </c>
      <c r="F6"/>
      <c r="G6"/>
    </row>
    <row r="7" spans="1:7" x14ac:dyDescent="0.35">
      <c r="A7" t="s">
        <v>76</v>
      </c>
      <c r="B7" t="s">
        <v>13</v>
      </c>
      <c r="C7" s="7" t="s">
        <v>10</v>
      </c>
      <c r="D7" s="9">
        <v>0.77092082367380332</v>
      </c>
      <c r="E7" s="9">
        <v>1.2624450565934815</v>
      </c>
      <c r="F7"/>
      <c r="G7"/>
    </row>
    <row r="8" spans="1:7" x14ac:dyDescent="0.35">
      <c r="A8" t="s">
        <v>76</v>
      </c>
      <c r="B8" t="s">
        <v>12</v>
      </c>
      <c r="C8" t="s">
        <v>18</v>
      </c>
      <c r="D8" s="9" t="s">
        <v>11</v>
      </c>
      <c r="E8" s="9" t="s">
        <v>11</v>
      </c>
      <c r="F8"/>
      <c r="G8"/>
    </row>
    <row r="9" spans="1:7" x14ac:dyDescent="0.35">
      <c r="A9" t="s">
        <v>76</v>
      </c>
      <c r="B9" t="s">
        <v>13</v>
      </c>
      <c r="C9" t="s">
        <v>18</v>
      </c>
      <c r="D9" s="9" t="s">
        <v>11</v>
      </c>
      <c r="E9" s="9" t="s">
        <v>11</v>
      </c>
      <c r="F9"/>
      <c r="G9"/>
    </row>
    <row r="10" spans="1:7" x14ac:dyDescent="0.35">
      <c r="A10" t="s">
        <v>73</v>
      </c>
      <c r="B10" t="s">
        <v>12</v>
      </c>
      <c r="C10" t="s">
        <v>10</v>
      </c>
      <c r="D10" s="9">
        <v>0.9401381853563171</v>
      </c>
      <c r="E10" s="9">
        <v>1.5857622511392007</v>
      </c>
      <c r="F10"/>
      <c r="G10"/>
    </row>
    <row r="11" spans="1:7" x14ac:dyDescent="0.35">
      <c r="A11" t="s">
        <v>73</v>
      </c>
      <c r="B11" t="s">
        <v>13</v>
      </c>
      <c r="C11" t="s">
        <v>10</v>
      </c>
      <c r="D11" s="9">
        <v>0.31522303747534514</v>
      </c>
      <c r="E11" s="9">
        <v>0.31522303747534514</v>
      </c>
      <c r="F11"/>
      <c r="G11"/>
    </row>
    <row r="12" spans="1:7" x14ac:dyDescent="0.35">
      <c r="A12" t="s">
        <v>73</v>
      </c>
      <c r="B12" t="s">
        <v>12</v>
      </c>
      <c r="C12" t="s">
        <v>18</v>
      </c>
      <c r="D12" s="9">
        <v>-0.21270246474267374</v>
      </c>
      <c r="E12" s="9">
        <v>0.70233935718745466</v>
      </c>
      <c r="F12"/>
      <c r="G12"/>
    </row>
    <row r="13" spans="1:7" x14ac:dyDescent="0.35">
      <c r="A13" t="s">
        <v>73</v>
      </c>
      <c r="B13" t="s">
        <v>13</v>
      </c>
      <c r="C13" t="s">
        <v>18</v>
      </c>
      <c r="D13" s="9">
        <v>-8.7097457013375706E-2</v>
      </c>
      <c r="E13" s="9">
        <v>1.0220279078703314</v>
      </c>
      <c r="F13"/>
      <c r="G13"/>
    </row>
    <row r="14" spans="1:7" x14ac:dyDescent="0.35">
      <c r="A14" s="24" t="s">
        <v>72</v>
      </c>
      <c r="B14" t="s">
        <v>12</v>
      </c>
      <c r="C14" t="s">
        <v>10</v>
      </c>
      <c r="D14" s="9">
        <v>0.12268804098897693</v>
      </c>
      <c r="E14" s="9">
        <v>1.3002063192559472</v>
      </c>
      <c r="F14"/>
      <c r="G14"/>
    </row>
    <row r="15" spans="1:7" x14ac:dyDescent="0.35">
      <c r="A15" s="24" t="s">
        <v>72</v>
      </c>
      <c r="B15" t="s">
        <v>13</v>
      </c>
      <c r="C15" t="s">
        <v>10</v>
      </c>
      <c r="D15" s="9">
        <v>1.5181734039769754</v>
      </c>
      <c r="E15" s="9">
        <v>1.5181734039769754</v>
      </c>
      <c r="F15"/>
      <c r="G15"/>
    </row>
    <row r="16" spans="1:7" x14ac:dyDescent="0.35">
      <c r="A16" s="24" t="s">
        <v>72</v>
      </c>
      <c r="B16" t="s">
        <v>12</v>
      </c>
      <c r="C16" t="s">
        <v>18</v>
      </c>
      <c r="D16" s="9">
        <v>-1.7841826035203862E-2</v>
      </c>
      <c r="E16" s="9">
        <v>0.86174933048811675</v>
      </c>
      <c r="F16"/>
      <c r="G16"/>
    </row>
    <row r="17" spans="1:7" s="15" customFormat="1" x14ac:dyDescent="0.35">
      <c r="A17" s="24" t="s">
        <v>72</v>
      </c>
      <c r="B17" t="s">
        <v>13</v>
      </c>
      <c r="C17" t="s">
        <v>18</v>
      </c>
      <c r="D17" s="9">
        <v>-0.16821803731890883</v>
      </c>
      <c r="E17" s="9">
        <v>0.93918895378319855</v>
      </c>
    </row>
    <row r="18" spans="1:7" x14ac:dyDescent="0.35">
      <c r="D18" s="9"/>
      <c r="E18" s="9"/>
    </row>
    <row r="19" spans="1:7" s="1" customFormat="1" x14ac:dyDescent="0.35">
      <c r="A19"/>
      <c r="B19"/>
      <c r="C19"/>
      <c r="D19" s="9"/>
      <c r="E19" s="9"/>
      <c r="F19" s="13"/>
      <c r="G19" s="13"/>
    </row>
  </sheetData>
  <autoFilter ref="A1:E19" xr:uid="{EB4FC21F-F8DE-7E4D-9921-F63396977E2A}">
    <sortState ref="A2:E19">
      <sortCondition ref="A1:A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GLM paths ATLANTIC</vt:lpstr>
      <vt:lpstr>GLM paths PACIFIC</vt:lpstr>
      <vt:lpstr>R input Atlantic</vt:lpstr>
      <vt:lpstr>R input Pacific</vt:lpstr>
      <vt:lpstr>scratch</vt:lpstr>
      <vt:lpstr>'GLM paths ATLANTIC'!meso</vt:lpstr>
      <vt:lpstr>'GLM paths PACIFIC'!meso</vt:lpstr>
      <vt:lpstr>'GLM paths ATLANTIC'!meso_1</vt:lpstr>
      <vt:lpstr>'GLM paths PACIFIC'!meso_1</vt:lpstr>
      <vt:lpstr>scratch!meso_5</vt:lpstr>
      <vt:lpstr>scratch!meso_6</vt:lpstr>
      <vt:lpstr>'GLM paths ATLANTIC'!pc1zos</vt:lpstr>
      <vt:lpstr>'GLM paths PACIFIC'!pc1zos</vt:lpstr>
      <vt:lpstr>scratch!pc1zos_3</vt:lpstr>
      <vt:lpstr>'GLM paths ATLANTIC'!pc2zos</vt:lpstr>
      <vt:lpstr>'GLM paths PACIFIC'!pc2zos</vt:lpstr>
      <vt:lpstr>'GLM paths ATLANTIC'!peri</vt:lpstr>
      <vt:lpstr>'GLM paths PACIFIC'!peri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Emmett Duffy</dc:creator>
  <cp:lastModifiedBy>Matt Whalen</cp:lastModifiedBy>
  <dcterms:created xsi:type="dcterms:W3CDTF">2021-01-07T10:25:51Z</dcterms:created>
  <dcterms:modified xsi:type="dcterms:W3CDTF">2022-06-24T04:58:24Z</dcterms:modified>
</cp:coreProperties>
</file>