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wha\Dropbox\Martone Lab\Hakai_RockyShoreSeaweeds\Elevation Data\"/>
    </mc:Choice>
  </mc:AlternateContent>
  <xr:revisionPtr revIDLastSave="0" documentId="12_ncr:400001_{A0769D01-1C58-46F2-B44B-B9C20E5E8675}" xr6:coauthVersionLast="28" xr6:coauthVersionMax="28" xr10:uidLastSave="{00000000-0000-0000-0000-000000000000}"/>
  <bookViews>
    <workbookView xWindow="0" yWindow="0" windowWidth="18530" windowHeight="5330" tabRatio="500" xr2:uid="{00000000-000D-0000-FFFF-FFFF00000000}"/>
  </bookViews>
  <sheets>
    <sheet name="PTM_final" sheetId="6" r:id="rId1"/>
    <sheet name="PTM_data" sheetId="1" r:id="rId2"/>
    <sheet name="Harley_Data" sheetId="2" r:id="rId3"/>
    <sheet name="Harley_notes" sheetId="3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92" i="1" l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91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2" i="1"/>
  <c r="Z51" i="1"/>
  <c r="Z50" i="1"/>
  <c r="Z49" i="1"/>
  <c r="Z48" i="1"/>
  <c r="Z46" i="1"/>
  <c r="Z45" i="1"/>
  <c r="Z44" i="1"/>
  <c r="Z42" i="1"/>
  <c r="Z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41" i="1"/>
  <c r="Z38" i="1"/>
  <c r="Z37" i="1"/>
  <c r="Z36" i="1"/>
  <c r="Z35" i="1"/>
  <c r="Z34" i="1"/>
  <c r="Z33" i="1"/>
  <c r="Z32" i="1"/>
  <c r="Z31" i="1"/>
  <c r="Z30" i="1"/>
  <c r="Z29" i="1"/>
  <c r="AA29" i="1"/>
  <c r="AA30" i="1"/>
  <c r="AA31" i="1"/>
  <c r="AA32" i="1"/>
  <c r="AA33" i="1"/>
  <c r="AA34" i="1"/>
  <c r="AA35" i="1"/>
  <c r="AA36" i="1"/>
  <c r="AA37" i="1"/>
  <c r="AA38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1" i="1"/>
  <c r="Z12" i="1"/>
  <c r="Z10" i="1"/>
  <c r="Z9" i="1"/>
  <c r="Z8" i="1"/>
  <c r="Z7" i="1"/>
  <c r="Z6" i="1"/>
  <c r="Z5" i="1"/>
  <c r="Z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4" i="1"/>
  <c r="D13" i="1"/>
  <c r="D12" i="1"/>
  <c r="F13" i="1"/>
  <c r="F12" i="1"/>
  <c r="D11" i="1"/>
  <c r="F11" i="1"/>
  <c r="D10" i="1"/>
  <c r="F10" i="1"/>
  <c r="D9" i="1"/>
  <c r="F9" i="1"/>
  <c r="S60" i="1"/>
  <c r="S61" i="1"/>
  <c r="S62" i="1"/>
  <c r="S63" i="1"/>
  <c r="R64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59" i="1"/>
  <c r="S32" i="1"/>
  <c r="S33" i="1"/>
  <c r="R34" i="1"/>
  <c r="S34" i="1"/>
  <c r="R35" i="1"/>
  <c r="S35" i="1"/>
  <c r="R36" i="1"/>
  <c r="S36" i="1"/>
  <c r="S37" i="1"/>
  <c r="S38" i="1"/>
  <c r="S39" i="1"/>
  <c r="S40" i="1"/>
  <c r="R41" i="1"/>
  <c r="S41" i="1"/>
  <c r="R42" i="1"/>
  <c r="S42" i="1"/>
  <c r="R43" i="1"/>
  <c r="S43" i="1"/>
  <c r="R44" i="1"/>
  <c r="S44" i="1"/>
  <c r="R45" i="1"/>
  <c r="S45" i="1"/>
  <c r="S46" i="1"/>
  <c r="R47" i="1"/>
  <c r="S47" i="1"/>
  <c r="R48" i="1"/>
  <c r="S48" i="1"/>
  <c r="R49" i="1"/>
  <c r="S49" i="1"/>
  <c r="S50" i="1"/>
  <c r="R51" i="1"/>
  <c r="S51" i="1"/>
  <c r="R52" i="1"/>
  <c r="S52" i="1"/>
  <c r="R53" i="1"/>
  <c r="S53" i="1"/>
  <c r="R54" i="1"/>
  <c r="S54" i="1"/>
  <c r="R55" i="1"/>
  <c r="S55" i="1"/>
  <c r="S56" i="1"/>
  <c r="S31" i="1"/>
  <c r="S5" i="1"/>
  <c r="S6" i="1"/>
  <c r="S7" i="1"/>
  <c r="S8" i="1"/>
  <c r="S9" i="1"/>
  <c r="R10" i="1"/>
  <c r="S10" i="1"/>
  <c r="S11" i="1"/>
  <c r="S12" i="1"/>
  <c r="R13" i="1"/>
  <c r="S13" i="1"/>
  <c r="S14" i="1"/>
  <c r="S15" i="1"/>
  <c r="S16" i="1"/>
  <c r="S17" i="1"/>
  <c r="S18" i="1"/>
  <c r="S19" i="1"/>
  <c r="R20" i="1"/>
  <c r="S20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S28" i="1"/>
  <c r="R4" i="1"/>
  <c r="S4" i="1"/>
  <c r="D6" i="1"/>
  <c r="F6" i="1"/>
  <c r="D7" i="1"/>
  <c r="F7" i="1"/>
  <c r="D8" i="1"/>
  <c r="F8" i="1"/>
  <c r="F5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57" i="1"/>
  <c r="L31" i="1"/>
  <c r="L32" i="1"/>
  <c r="L33" i="1"/>
  <c r="L34" i="1"/>
  <c r="L35" i="1"/>
  <c r="K36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30" i="1"/>
  <c r="L5" i="1"/>
  <c r="L6" i="1"/>
  <c r="L7" i="1"/>
  <c r="L8" i="1"/>
  <c r="L9" i="1"/>
  <c r="L10" i="1"/>
  <c r="L11" i="1"/>
  <c r="L12" i="1"/>
  <c r="L13" i="1"/>
  <c r="K14" i="1"/>
  <c r="L14" i="1"/>
  <c r="K15" i="1"/>
  <c r="L15" i="1"/>
  <c r="L16" i="1"/>
  <c r="L17" i="1"/>
  <c r="L18" i="1"/>
  <c r="K19" i="1"/>
  <c r="L19" i="1"/>
  <c r="K20" i="1"/>
  <c r="L20" i="1"/>
  <c r="K21" i="1"/>
  <c r="L21" i="1"/>
  <c r="K22" i="1"/>
  <c r="L22" i="1"/>
  <c r="L23" i="1"/>
  <c r="K24" i="1"/>
  <c r="L24" i="1"/>
  <c r="K25" i="1"/>
  <c r="L25" i="1"/>
  <c r="K26" i="1"/>
  <c r="L26" i="1"/>
  <c r="K27" i="1"/>
  <c r="L27" i="1"/>
  <c r="L4" i="1"/>
  <c r="F3" i="1"/>
  <c r="F4" i="1"/>
  <c r="F2" i="1"/>
  <c r="AT3" i="2"/>
  <c r="AT4" i="2"/>
  <c r="AT5" i="2"/>
  <c r="AT6" i="2"/>
  <c r="C3" i="2"/>
  <c r="E3" i="2"/>
  <c r="I3" i="2"/>
  <c r="J3" i="2"/>
  <c r="K3" i="2"/>
  <c r="O3" i="2"/>
  <c r="P3" i="2"/>
  <c r="Q3" i="2"/>
  <c r="R3" i="2"/>
  <c r="S3" i="2"/>
  <c r="T3" i="2"/>
  <c r="V3" i="2"/>
  <c r="C4" i="2"/>
  <c r="D4" i="2"/>
  <c r="E4" i="2"/>
  <c r="G4" i="2"/>
  <c r="H4" i="2"/>
  <c r="I4" i="2"/>
  <c r="J4" i="2"/>
  <c r="K4" i="2"/>
  <c r="L4" i="2"/>
  <c r="O4" i="2"/>
  <c r="P4" i="2"/>
  <c r="Q4" i="2"/>
  <c r="R4" i="2"/>
  <c r="S4" i="2"/>
  <c r="T4" i="2"/>
  <c r="V4" i="2"/>
  <c r="C5" i="2"/>
  <c r="D5" i="2"/>
  <c r="E5" i="2"/>
  <c r="G5" i="2"/>
  <c r="H5" i="2"/>
  <c r="I5" i="2"/>
  <c r="J5" i="2"/>
  <c r="K5" i="2"/>
  <c r="L5" i="2"/>
  <c r="O5" i="2"/>
  <c r="P5" i="2"/>
  <c r="Q5" i="2"/>
  <c r="R5" i="2"/>
  <c r="S5" i="2"/>
  <c r="V5" i="2"/>
  <c r="C6" i="2"/>
  <c r="I6" i="2"/>
  <c r="J6" i="2"/>
  <c r="K6" i="2"/>
  <c r="L6" i="2"/>
  <c r="O6" i="2"/>
  <c r="P6" i="2"/>
  <c r="Q6" i="2"/>
  <c r="R6" i="2"/>
  <c r="S6" i="2"/>
  <c r="V6" i="2"/>
  <c r="C7" i="2"/>
  <c r="D7" i="2"/>
  <c r="E7" i="2"/>
  <c r="G7" i="2"/>
  <c r="H7" i="2"/>
  <c r="I7" i="2"/>
  <c r="J7" i="2"/>
  <c r="K7" i="2"/>
  <c r="L7" i="2"/>
  <c r="O7" i="2"/>
  <c r="P7" i="2"/>
  <c r="Q7" i="2"/>
  <c r="R7" i="2"/>
  <c r="S7" i="2"/>
  <c r="V7" i="2"/>
  <c r="C8" i="2"/>
  <c r="D8" i="2"/>
  <c r="E8" i="2"/>
  <c r="I8" i="2"/>
  <c r="J8" i="2"/>
  <c r="K8" i="2"/>
  <c r="L8" i="2"/>
  <c r="O8" i="2"/>
  <c r="P8" i="2"/>
  <c r="Q8" i="2"/>
  <c r="R8" i="2"/>
  <c r="S8" i="2"/>
  <c r="V8" i="2"/>
  <c r="C10" i="2"/>
  <c r="D10" i="2"/>
  <c r="E10" i="2"/>
  <c r="G10" i="2"/>
  <c r="H10" i="2"/>
  <c r="I10" i="2"/>
  <c r="J10" i="2"/>
  <c r="K10" i="2"/>
  <c r="L10" i="2"/>
  <c r="O10" i="2"/>
  <c r="P10" i="2"/>
  <c r="Q10" i="2"/>
  <c r="R10" i="2"/>
  <c r="S10" i="2"/>
  <c r="T10" i="2"/>
  <c r="V10" i="2"/>
  <c r="AT14" i="2"/>
  <c r="AT15" i="2"/>
  <c r="AT16" i="2"/>
  <c r="AT17" i="2"/>
  <c r="C14" i="2"/>
  <c r="D14" i="2"/>
  <c r="E14" i="2"/>
  <c r="I14" i="2"/>
  <c r="J14" i="2"/>
  <c r="K14" i="2"/>
  <c r="L14" i="2"/>
  <c r="M14" i="2"/>
  <c r="N14" i="2"/>
  <c r="O14" i="2"/>
  <c r="P14" i="2"/>
  <c r="Q14" i="2"/>
  <c r="S14" i="2"/>
  <c r="V14" i="2"/>
  <c r="C15" i="2"/>
  <c r="D15" i="2"/>
  <c r="E15" i="2"/>
  <c r="I15" i="2"/>
  <c r="J15" i="2"/>
  <c r="K15" i="2"/>
  <c r="L15" i="2"/>
  <c r="O15" i="2"/>
  <c r="P15" i="2"/>
  <c r="Q15" i="2"/>
  <c r="R15" i="2"/>
  <c r="S15" i="2"/>
  <c r="V15" i="2"/>
  <c r="C16" i="2"/>
  <c r="D16" i="2"/>
  <c r="E16" i="2"/>
  <c r="I16" i="2"/>
  <c r="J16" i="2"/>
  <c r="K16" i="2"/>
  <c r="L16" i="2"/>
  <c r="M16" i="2"/>
  <c r="N16" i="2"/>
  <c r="O16" i="2"/>
  <c r="P16" i="2"/>
  <c r="Q16" i="2"/>
  <c r="S16" i="2"/>
  <c r="V16" i="2"/>
  <c r="C17" i="2"/>
  <c r="D17" i="2"/>
  <c r="E17" i="2"/>
  <c r="I17" i="2"/>
  <c r="J17" i="2"/>
  <c r="K17" i="2"/>
  <c r="L17" i="2"/>
  <c r="M17" i="2"/>
  <c r="N17" i="2"/>
  <c r="O17" i="2"/>
  <c r="P17" i="2"/>
  <c r="Q17" i="2"/>
  <c r="S17" i="2"/>
  <c r="V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V18" i="2"/>
  <c r="C19" i="2"/>
  <c r="D19" i="2"/>
  <c r="E19" i="2"/>
  <c r="F19" i="2"/>
  <c r="G19" i="2"/>
  <c r="H19" i="2"/>
  <c r="I19" i="2"/>
  <c r="J19" i="2"/>
  <c r="K19" i="2"/>
  <c r="L19" i="2"/>
  <c r="O19" i="2"/>
  <c r="P19" i="2"/>
  <c r="Q19" i="2"/>
  <c r="R19" i="2"/>
  <c r="S19" i="2"/>
  <c r="V19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V21" i="2"/>
  <c r="AU25" i="2"/>
  <c r="AT25" i="2"/>
  <c r="AU26" i="2"/>
  <c r="AT26" i="2"/>
  <c r="C25" i="2"/>
  <c r="D25" i="2"/>
  <c r="E25" i="2"/>
  <c r="F25" i="2"/>
  <c r="G25" i="2"/>
  <c r="H25" i="2"/>
  <c r="I25" i="2"/>
  <c r="J25" i="2"/>
  <c r="L25" i="2"/>
  <c r="AQ25" i="2"/>
  <c r="U25" i="2"/>
  <c r="C26" i="2"/>
  <c r="D26" i="2"/>
  <c r="E26" i="2"/>
  <c r="F26" i="2"/>
  <c r="G26" i="2"/>
  <c r="H26" i="2"/>
  <c r="I26" i="2"/>
  <c r="J26" i="2"/>
  <c r="L26" i="2"/>
  <c r="AQ26" i="2"/>
  <c r="U26" i="2"/>
  <c r="C27" i="2"/>
  <c r="D27" i="2"/>
  <c r="E27" i="2"/>
  <c r="F27" i="2"/>
  <c r="G27" i="2"/>
  <c r="H27" i="2"/>
  <c r="I27" i="2"/>
  <c r="J27" i="2"/>
  <c r="L27" i="2"/>
  <c r="AQ27" i="2"/>
  <c r="U27" i="2"/>
  <c r="C28" i="2"/>
  <c r="D28" i="2"/>
  <c r="E28" i="2"/>
  <c r="F28" i="2"/>
  <c r="G28" i="2"/>
  <c r="H28" i="2"/>
  <c r="I28" i="2"/>
  <c r="J28" i="2"/>
  <c r="L28" i="2"/>
  <c r="AQ28" i="2"/>
  <c r="U28" i="2"/>
  <c r="C29" i="2"/>
  <c r="D29" i="2"/>
  <c r="E29" i="2"/>
  <c r="F29" i="2"/>
  <c r="G29" i="2"/>
  <c r="H29" i="2"/>
  <c r="I29" i="2"/>
  <c r="J29" i="2"/>
  <c r="L29" i="2"/>
  <c r="AQ29" i="2"/>
  <c r="U29" i="2"/>
  <c r="C30" i="2"/>
  <c r="D30" i="2"/>
  <c r="E30" i="2"/>
  <c r="F30" i="2"/>
  <c r="G30" i="2"/>
  <c r="H30" i="2"/>
  <c r="I30" i="2"/>
  <c r="J30" i="2"/>
  <c r="L30" i="2"/>
  <c r="C32" i="2"/>
  <c r="D32" i="2"/>
  <c r="E32" i="2"/>
  <c r="F32" i="2"/>
  <c r="G32" i="2"/>
  <c r="H32" i="2"/>
  <c r="I32" i="2"/>
  <c r="J32" i="2"/>
  <c r="L32" i="2"/>
  <c r="U32" i="2"/>
  <c r="U3" i="1"/>
  <c r="U2" i="1"/>
  <c r="U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Martone</author>
  </authors>
  <commentList>
    <comment ref="E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Patrick Martone:</t>
        </r>
        <r>
          <rPr>
            <sz val="9"/>
            <color indexed="81"/>
            <rFont val="Calibri"/>
            <family val="2"/>
          </rPr>
          <t xml:space="preserve">
Egg Island, Mr. Tides
</t>
        </r>
      </text>
    </comment>
  </commentList>
</comments>
</file>

<file path=xl/sharedStrings.xml><?xml version="1.0" encoding="utf-8"?>
<sst xmlns="http://schemas.openxmlformats.org/spreadsheetml/2006/main" count="751" uniqueCount="123">
  <si>
    <t>North Beach Bench</t>
  </si>
  <si>
    <t>Permanent site, surveyed with Harley's laser tripod 11-July 2014</t>
  </si>
  <si>
    <t>Transect (m)</t>
  </si>
  <si>
    <t>Low tidepool between 6.5-8.2m</t>
  </si>
  <si>
    <t>MID</t>
  </si>
  <si>
    <t>LOW</t>
  </si>
  <si>
    <t>tidepool 1.6-2.1m</t>
  </si>
  <si>
    <t>trough type pool, 19-21.8m</t>
  </si>
  <si>
    <t>COMMENTS</t>
  </si>
  <si>
    <t>HIGH</t>
  </si>
  <si>
    <t>large pool from 14-19, survey on top of boulder</t>
  </si>
  <si>
    <t>Fifth Beach</t>
  </si>
  <si>
    <t>vertical wall facing west, 12-18m</t>
  </si>
  <si>
    <t>sandy ravine, 3-4m</t>
  </si>
  <si>
    <t>continuous tidepool at base of vertical rock, 5.5-9m</t>
  </si>
  <si>
    <t>tidepool with phyllospadix, 9-10m</t>
  </si>
  <si>
    <t>deep ravine, 15-15.5m</t>
  </si>
  <si>
    <t>flat surface at base of rockface, 17-21m</t>
  </si>
  <si>
    <t>E. facing rock along valley, 23-26m</t>
  </si>
  <si>
    <t>top of boulder facing E., 16-18m</t>
  </si>
  <si>
    <t>flat top of boulder facing up, 4-6m</t>
  </si>
  <si>
    <t>ravine, 6-8m</t>
  </si>
  <si>
    <t>tidepool in ravine, 15m</t>
  </si>
  <si>
    <t>ravine, 18-20.5m</t>
  </si>
  <si>
    <t>big boulder in ravine, 19m</t>
  </si>
  <si>
    <t>Water height</t>
  </si>
  <si>
    <t>West Beach</t>
  </si>
  <si>
    <t>mean</t>
  </si>
  <si>
    <t>5th Beach Exposed</t>
  </si>
  <si>
    <t>Egg Island (2)</t>
  </si>
  <si>
    <t>5th Beach Bench</t>
  </si>
  <si>
    <t>station</t>
  </si>
  <si>
    <t>time</t>
  </si>
  <si>
    <t>predicted water level</t>
  </si>
  <si>
    <t>water level (measured)</t>
  </si>
  <si>
    <t>laser height</t>
  </si>
  <si>
    <t>tPhyllo</t>
  </si>
  <si>
    <t>tLesson</t>
  </si>
  <si>
    <t>tEgregia</t>
  </si>
  <si>
    <t>tAlaria</t>
  </si>
  <si>
    <t>tHedo</t>
  </si>
  <si>
    <t>tCv</t>
  </si>
  <si>
    <t>tLeath</t>
  </si>
  <si>
    <t>tHg</t>
  </si>
  <si>
    <t>bMazz</t>
  </si>
  <si>
    <t>tMazz</t>
  </si>
  <si>
    <t>tEm</t>
  </si>
  <si>
    <t>tF</t>
  </si>
  <si>
    <t>tKath</t>
  </si>
  <si>
    <t>tPis</t>
  </si>
  <si>
    <t>bMcal</t>
  </si>
  <si>
    <t>tMcal</t>
  </si>
  <si>
    <t>tPp</t>
  </si>
  <si>
    <t>tMt</t>
  </si>
  <si>
    <t>tSc</t>
  </si>
  <si>
    <t>tBg</t>
  </si>
  <si>
    <t>raw data -&gt;</t>
  </si>
  <si>
    <t>Date</t>
  </si>
  <si>
    <t>Site</t>
  </si>
  <si>
    <t>Phyllospadix spp. (upper limit)</t>
  </si>
  <si>
    <t>Lessoniopsis (upper limit)</t>
  </si>
  <si>
    <t>Egregia menziesii (upper limit)</t>
  </si>
  <si>
    <t>Alaria marginata (upper limit)</t>
  </si>
  <si>
    <t>Saccharina sessile (upper limit)</t>
  </si>
  <si>
    <t>Corallina, possibly vancouveriensis (upper limit)</t>
  </si>
  <si>
    <t>Leathesia (upper limit)</t>
  </si>
  <si>
    <t>Halosaccion glandiforme (upper limit)</t>
  </si>
  <si>
    <t>Mazzaella parksii (lower limit)</t>
  </si>
  <si>
    <t>Mazzaella parksii (upper limit)</t>
  </si>
  <si>
    <t>Endocladia muricata (upper limit)</t>
  </si>
  <si>
    <t>Fucus distichus (upper limit)</t>
  </si>
  <si>
    <t>Katharina tunicata (upper limit)</t>
  </si>
  <si>
    <t>5th Beach: row 6 is directly below south end of high transect</t>
  </si>
  <si>
    <t>Pisaster ochraceus (upper limit)</t>
  </si>
  <si>
    <t>5th Beach: row 5 is directly below south end of mid transect</t>
  </si>
  <si>
    <t>Mytilus californianus (lower limit)</t>
  </si>
  <si>
    <t>5th Beach: row 4 is directly below pin in middle of the low transect</t>
  </si>
  <si>
    <t>Mytilus californianus (upper limit)</t>
  </si>
  <si>
    <t>5th Beach: row 1 is from the north end of transects</t>
  </si>
  <si>
    <t>Pollicipes polymerus (upper limit)</t>
  </si>
  <si>
    <t>Mytilus trossulus (upper limit)</t>
  </si>
  <si>
    <t>North Beach: "check Patrick's notes for differences in Phyllospadix spp."</t>
  </si>
  <si>
    <t>Semibalanus cariosus (upper limit)</t>
  </si>
  <si>
    <t>North Beach: 1st three rows are north of PTM's transects, rows 4-6 are in the transect area</t>
  </si>
  <si>
    <t>Balanus glandula (upper limit)</t>
  </si>
  <si>
    <t>Additional notes</t>
  </si>
  <si>
    <t>Species</t>
  </si>
  <si>
    <t>Code</t>
  </si>
  <si>
    <t>Time</t>
  </si>
  <si>
    <t>Laser Height (cm)</t>
  </si>
  <si>
    <t>Tide Height (cm)</t>
  </si>
  <si>
    <t>Total height (cm)</t>
  </si>
  <si>
    <t>Absolute Laser height (cm)</t>
  </si>
  <si>
    <t>2014-July-11</t>
  </si>
  <si>
    <t>Shore height (cm)</t>
  </si>
  <si>
    <t>12-July 2014?</t>
  </si>
  <si>
    <t>2014-July-12</t>
  </si>
  <si>
    <t>West Beach Boulders</t>
  </si>
  <si>
    <t>2014-July-13</t>
  </si>
  <si>
    <t>Boulder 7.4-9m</t>
  </si>
  <si>
    <t>2 small boulders 27-28.5</t>
  </si>
  <si>
    <t>small boulder 30.6-31.8m</t>
  </si>
  <si>
    <t>flat boulder 32-34m</t>
  </si>
  <si>
    <t>Flat Boulder 3-4m</t>
  </si>
  <si>
    <t>Boulder 6.3-7.5m</t>
  </si>
  <si>
    <t>Boulder 9.5-10.5m</t>
  </si>
  <si>
    <t>2 boulders 11.2-13.5m</t>
  </si>
  <si>
    <t>Flat Phyllospadix area 18-20m</t>
  </si>
  <si>
    <t>Flat boulder 26-27m</t>
  </si>
  <si>
    <t>Flat boulder 41.5-43m</t>
  </si>
  <si>
    <t>Flat boulder 29-31.4</t>
  </si>
  <si>
    <t>Boulder 35-36.5</t>
  </si>
  <si>
    <t>Boulder 38-39m</t>
  </si>
  <si>
    <t>Boulder 41-42.5</t>
  </si>
  <si>
    <t>Zone</t>
  </si>
  <si>
    <t>Low</t>
  </si>
  <si>
    <t>Transect_num</t>
  </si>
  <si>
    <t>Shore_height_cm</t>
  </si>
  <si>
    <t>Mid</t>
  </si>
  <si>
    <t>High</t>
  </si>
  <si>
    <t>North</t>
  </si>
  <si>
    <t>Fifth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</si>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</sst>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0" fillId="2" borderId="0" xfId="0" applyFill="1"/>
    <xf numFmtId="15" fontId="0" fillId="0" borderId="0" xfId="0" applyNumberFormat="1"/>
    <xf numFmtId="0" fontId="0" fillId="3" borderId="0" xfId="0" applyFill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4"/>
  <sheetViews>
    <sheetView tabSelected="1" workbookViewId="0">
      <selection activeCell="D240" sqref="D240:D284"/>
    </sheetView>
  </sheetViews>
  <sheetFormatPr defaultColWidth="10.6640625" defaultRowHeight="15.5" x14ac:dyDescent="0.35"/>
  <cols>
    <col min="1" max="1" width="6" bestFit="1" customWidth="1"/>
    <col min="2" max="2" width="5.33203125" bestFit="1" customWidth="1"/>
    <col min="3" max="3" width="13" bestFit="1" customWidth="1"/>
    <col min="4" max="4" width="15.5" bestFit="1" customWidth="1"/>
  </cols>
  <sheetData>
    <row r="1" spans="1:4" x14ac:dyDescent="0.35">
      <c r="A1" t="s">
        <v>58</v>
      </c>
      <c r="B1" t="s">
        <v>114</v>
      </c>
      <c r="C1" t="s">
        <v>116</v>
      </c>
      <c r="D1" t="s">
        <v>117</v>
      </c>
    </row>
    <row r="2" spans="1:4" x14ac:dyDescent="0.35">
      <c r="A2" t="s">
        <v>120</v>
      </c>
      <c r="B2" t="s">
        <v>115</v>
      </c>
      <c r="C2">
        <v>1</v>
      </c>
      <c r="D2">
        <v>156</v>
      </c>
    </row>
    <row r="3" spans="1:4" x14ac:dyDescent="0.35">
      <c r="A3" t="s">
        <v>120</v>
      </c>
      <c r="B3" t="s">
        <v>115</v>
      </c>
      <c r="C3">
        <v>2</v>
      </c>
      <c r="D3">
        <v>122</v>
      </c>
    </row>
    <row r="4" spans="1:4" x14ac:dyDescent="0.35">
      <c r="A4" t="s">
        <v>120</v>
      </c>
      <c r="B4" t="s">
        <v>115</v>
      </c>
      <c r="C4">
        <v>3</v>
      </c>
      <c r="D4">
        <v>97</v>
      </c>
    </row>
    <row r="5" spans="1:4" x14ac:dyDescent="0.35">
      <c r="A5" t="s">
        <v>120</v>
      </c>
      <c r="B5" t="s">
        <v>115</v>
      </c>
      <c r="C5">
        <v>4</v>
      </c>
      <c r="D5">
        <v>106</v>
      </c>
    </row>
    <row r="6" spans="1:4" x14ac:dyDescent="0.35">
      <c r="A6" t="s">
        <v>120</v>
      </c>
      <c r="B6" t="s">
        <v>115</v>
      </c>
      <c r="C6">
        <v>5</v>
      </c>
      <c r="D6">
        <v>95</v>
      </c>
    </row>
    <row r="7" spans="1:4" x14ac:dyDescent="0.35">
      <c r="A7" t="s">
        <v>120</v>
      </c>
      <c r="B7" t="s">
        <v>115</v>
      </c>
      <c r="C7">
        <v>6</v>
      </c>
      <c r="D7">
        <v>100</v>
      </c>
    </row>
    <row r="8" spans="1:4" x14ac:dyDescent="0.35">
      <c r="A8" t="s">
        <v>120</v>
      </c>
      <c r="B8" t="s">
        <v>115</v>
      </c>
      <c r="C8">
        <v>7</v>
      </c>
      <c r="D8">
        <v>96</v>
      </c>
    </row>
    <row r="9" spans="1:4" x14ac:dyDescent="0.35">
      <c r="A9" t="s">
        <v>120</v>
      </c>
      <c r="B9" t="s">
        <v>115</v>
      </c>
      <c r="C9">
        <v>8</v>
      </c>
      <c r="D9">
        <v>96</v>
      </c>
    </row>
    <row r="10" spans="1:4" x14ac:dyDescent="0.35">
      <c r="A10" t="s">
        <v>120</v>
      </c>
      <c r="B10" t="s">
        <v>115</v>
      </c>
      <c r="C10">
        <v>9</v>
      </c>
      <c r="D10">
        <v>114</v>
      </c>
    </row>
    <row r="11" spans="1:4" x14ac:dyDescent="0.35">
      <c r="A11" t="s">
        <v>120</v>
      </c>
      <c r="B11" t="s">
        <v>115</v>
      </c>
      <c r="C11">
        <v>10</v>
      </c>
      <c r="D11">
        <v>132</v>
      </c>
    </row>
    <row r="12" spans="1:4" x14ac:dyDescent="0.35">
      <c r="A12" t="s">
        <v>120</v>
      </c>
      <c r="B12" t="s">
        <v>115</v>
      </c>
      <c r="C12">
        <v>11</v>
      </c>
      <c r="D12">
        <v>150</v>
      </c>
    </row>
    <row r="13" spans="1:4" x14ac:dyDescent="0.35">
      <c r="A13" t="s">
        <v>120</v>
      </c>
      <c r="B13" t="s">
        <v>115</v>
      </c>
      <c r="C13">
        <v>12</v>
      </c>
      <c r="D13">
        <v>151</v>
      </c>
    </row>
    <row r="14" spans="1:4" x14ac:dyDescent="0.35">
      <c r="A14" t="s">
        <v>120</v>
      </c>
      <c r="B14" t="s">
        <v>115</v>
      </c>
      <c r="C14">
        <v>13</v>
      </c>
      <c r="D14">
        <v>90</v>
      </c>
    </row>
    <row r="15" spans="1:4" x14ac:dyDescent="0.35">
      <c r="A15" t="s">
        <v>120</v>
      </c>
      <c r="B15" t="s">
        <v>115</v>
      </c>
      <c r="C15">
        <v>14</v>
      </c>
      <c r="D15">
        <v>110</v>
      </c>
    </row>
    <row r="16" spans="1:4" x14ac:dyDescent="0.35">
      <c r="A16" t="s">
        <v>120</v>
      </c>
      <c r="B16" t="s">
        <v>115</v>
      </c>
      <c r="C16">
        <v>15</v>
      </c>
      <c r="D16">
        <v>109</v>
      </c>
    </row>
    <row r="17" spans="1:4" x14ac:dyDescent="0.35">
      <c r="A17" t="s">
        <v>120</v>
      </c>
      <c r="B17" t="s">
        <v>115</v>
      </c>
      <c r="C17">
        <v>16</v>
      </c>
      <c r="D17">
        <v>128</v>
      </c>
    </row>
    <row r="18" spans="1:4" x14ac:dyDescent="0.35">
      <c r="A18" t="s">
        <v>120</v>
      </c>
      <c r="B18" t="s">
        <v>115</v>
      </c>
      <c r="C18">
        <v>17</v>
      </c>
      <c r="D18">
        <v>148</v>
      </c>
    </row>
    <row r="19" spans="1:4" x14ac:dyDescent="0.35">
      <c r="A19" t="s">
        <v>120</v>
      </c>
      <c r="B19" t="s">
        <v>115</v>
      </c>
      <c r="C19">
        <v>18</v>
      </c>
      <c r="D19">
        <v>171</v>
      </c>
    </row>
    <row r="20" spans="1:4" x14ac:dyDescent="0.35">
      <c r="A20" t="s">
        <v>120</v>
      </c>
      <c r="B20" t="s">
        <v>115</v>
      </c>
      <c r="C20">
        <v>19</v>
      </c>
      <c r="D20">
        <v>137</v>
      </c>
    </row>
    <row r="21" spans="1:4" x14ac:dyDescent="0.35">
      <c r="A21" t="s">
        <v>120</v>
      </c>
      <c r="B21" t="s">
        <v>115</v>
      </c>
      <c r="C21">
        <v>20</v>
      </c>
      <c r="D21">
        <v>111</v>
      </c>
    </row>
    <row r="22" spans="1:4" x14ac:dyDescent="0.35">
      <c r="A22" t="s">
        <v>120</v>
      </c>
      <c r="B22" t="s">
        <v>115</v>
      </c>
      <c r="C22">
        <v>21</v>
      </c>
      <c r="D22">
        <v>130</v>
      </c>
    </row>
    <row r="23" spans="1:4" x14ac:dyDescent="0.35">
      <c r="A23" t="s">
        <v>120</v>
      </c>
      <c r="B23" t="s">
        <v>115</v>
      </c>
      <c r="C23">
        <v>22</v>
      </c>
      <c r="D23">
        <v>139</v>
      </c>
    </row>
    <row r="24" spans="1:4" x14ac:dyDescent="0.35">
      <c r="A24" t="s">
        <v>120</v>
      </c>
      <c r="B24" t="s">
        <v>115</v>
      </c>
      <c r="C24">
        <v>23</v>
      </c>
      <c r="D24">
        <v>157</v>
      </c>
    </row>
    <row r="25" spans="1:4" x14ac:dyDescent="0.35">
      <c r="A25" t="s">
        <v>120</v>
      </c>
      <c r="B25" t="s">
        <v>115</v>
      </c>
      <c r="C25">
        <v>24</v>
      </c>
      <c r="D25">
        <v>172</v>
      </c>
    </row>
    <row r="26" spans="1:4" x14ac:dyDescent="0.35">
      <c r="A26" t="s">
        <v>120</v>
      </c>
      <c r="B26" t="s">
        <v>118</v>
      </c>
      <c r="C26">
        <v>1</v>
      </c>
      <c r="D26">
        <v>273</v>
      </c>
    </row>
    <row r="27" spans="1:4" x14ac:dyDescent="0.35">
      <c r="A27" t="s">
        <v>120</v>
      </c>
      <c r="B27" t="s">
        <v>118</v>
      </c>
      <c r="C27">
        <v>2</v>
      </c>
      <c r="D27">
        <v>209</v>
      </c>
    </row>
    <row r="28" spans="1:4" x14ac:dyDescent="0.35">
      <c r="A28" t="s">
        <v>120</v>
      </c>
      <c r="B28" t="s">
        <v>118</v>
      </c>
      <c r="C28">
        <v>3</v>
      </c>
      <c r="D28">
        <v>213</v>
      </c>
    </row>
    <row r="29" spans="1:4" x14ac:dyDescent="0.35">
      <c r="A29" t="s">
        <v>120</v>
      </c>
      <c r="B29" t="s">
        <v>118</v>
      </c>
      <c r="C29">
        <v>4</v>
      </c>
      <c r="D29">
        <v>207</v>
      </c>
    </row>
    <row r="30" spans="1:4" x14ac:dyDescent="0.35">
      <c r="A30" t="s">
        <v>120</v>
      </c>
      <c r="B30" t="s">
        <v>118</v>
      </c>
      <c r="C30">
        <v>5</v>
      </c>
      <c r="D30">
        <v>184</v>
      </c>
    </row>
    <row r="31" spans="1:4" x14ac:dyDescent="0.35">
      <c r="A31" t="s">
        <v>120</v>
      </c>
      <c r="B31" t="s">
        <v>118</v>
      </c>
      <c r="C31">
        <v>6</v>
      </c>
      <c r="D31">
        <v>216</v>
      </c>
    </row>
    <row r="32" spans="1:4" x14ac:dyDescent="0.35">
      <c r="A32" t="s">
        <v>120</v>
      </c>
      <c r="B32" t="s">
        <v>118</v>
      </c>
      <c r="C32">
        <v>7</v>
      </c>
      <c r="D32">
        <v>233</v>
      </c>
    </row>
    <row r="33" spans="1:4" x14ac:dyDescent="0.35">
      <c r="A33" t="s">
        <v>120</v>
      </c>
      <c r="B33" t="s">
        <v>118</v>
      </c>
      <c r="C33">
        <v>8</v>
      </c>
      <c r="D33">
        <v>207</v>
      </c>
    </row>
    <row r="34" spans="1:4" x14ac:dyDescent="0.35">
      <c r="A34" t="s">
        <v>120</v>
      </c>
      <c r="B34" t="s">
        <v>118</v>
      </c>
      <c r="C34">
        <v>9</v>
      </c>
      <c r="D34">
        <v>200</v>
      </c>
    </row>
    <row r="35" spans="1:4" x14ac:dyDescent="0.35">
      <c r="A35" t="s">
        <v>120</v>
      </c>
      <c r="B35" t="s">
        <v>118</v>
      </c>
      <c r="C35">
        <v>10</v>
      </c>
      <c r="D35">
        <v>277</v>
      </c>
    </row>
    <row r="36" spans="1:4" x14ac:dyDescent="0.35">
      <c r="A36" t="s">
        <v>120</v>
      </c>
      <c r="B36" t="s">
        <v>118</v>
      </c>
      <c r="C36">
        <v>11</v>
      </c>
      <c r="D36">
        <v>278</v>
      </c>
    </row>
    <row r="37" spans="1:4" x14ac:dyDescent="0.35">
      <c r="A37" t="s">
        <v>120</v>
      </c>
      <c r="B37" t="s">
        <v>118</v>
      </c>
      <c r="C37">
        <v>12</v>
      </c>
      <c r="D37">
        <v>275</v>
      </c>
    </row>
    <row r="38" spans="1:4" x14ac:dyDescent="0.35">
      <c r="A38" t="s">
        <v>120</v>
      </c>
      <c r="B38" t="s">
        <v>118</v>
      </c>
      <c r="C38">
        <v>13</v>
      </c>
      <c r="D38">
        <v>278</v>
      </c>
    </row>
    <row r="39" spans="1:4" x14ac:dyDescent="0.35">
      <c r="A39" t="s">
        <v>120</v>
      </c>
      <c r="B39" t="s">
        <v>118</v>
      </c>
      <c r="C39">
        <v>14</v>
      </c>
      <c r="D39">
        <v>281</v>
      </c>
    </row>
    <row r="40" spans="1:4" x14ac:dyDescent="0.35">
      <c r="A40" t="s">
        <v>120</v>
      </c>
      <c r="B40" t="s">
        <v>118</v>
      </c>
      <c r="C40">
        <v>15</v>
      </c>
      <c r="D40">
        <v>275</v>
      </c>
    </row>
    <row r="41" spans="1:4" x14ac:dyDescent="0.35">
      <c r="A41" t="s">
        <v>120</v>
      </c>
      <c r="B41" t="s">
        <v>118</v>
      </c>
      <c r="C41">
        <v>16</v>
      </c>
      <c r="D41">
        <v>253</v>
      </c>
    </row>
    <row r="42" spans="1:4" x14ac:dyDescent="0.35">
      <c r="A42" t="s">
        <v>120</v>
      </c>
      <c r="B42" t="s">
        <v>118</v>
      </c>
      <c r="C42">
        <v>17</v>
      </c>
      <c r="D42">
        <v>260</v>
      </c>
    </row>
    <row r="43" spans="1:4" x14ac:dyDescent="0.35">
      <c r="A43" t="s">
        <v>120</v>
      </c>
      <c r="B43" t="s">
        <v>118</v>
      </c>
      <c r="C43">
        <v>18</v>
      </c>
      <c r="D43">
        <v>267</v>
      </c>
    </row>
    <row r="44" spans="1:4" x14ac:dyDescent="0.35">
      <c r="A44" t="s">
        <v>120</v>
      </c>
      <c r="B44" t="s">
        <v>118</v>
      </c>
      <c r="C44">
        <v>19</v>
      </c>
      <c r="D44">
        <v>279</v>
      </c>
    </row>
    <row r="45" spans="1:4" x14ac:dyDescent="0.35">
      <c r="A45" t="s">
        <v>120</v>
      </c>
      <c r="B45" t="s">
        <v>118</v>
      </c>
      <c r="C45">
        <v>20</v>
      </c>
      <c r="D45">
        <v>279</v>
      </c>
    </row>
    <row r="46" spans="1:4" x14ac:dyDescent="0.35">
      <c r="A46" t="s">
        <v>120</v>
      </c>
      <c r="B46" t="s">
        <v>118</v>
      </c>
      <c r="C46">
        <v>21</v>
      </c>
      <c r="D46">
        <v>285</v>
      </c>
    </row>
    <row r="47" spans="1:4" x14ac:dyDescent="0.35">
      <c r="A47" t="s">
        <v>120</v>
      </c>
      <c r="B47" t="s">
        <v>118</v>
      </c>
      <c r="C47">
        <v>22</v>
      </c>
      <c r="D47">
        <v>266</v>
      </c>
    </row>
    <row r="48" spans="1:4" x14ac:dyDescent="0.35">
      <c r="A48" t="s">
        <v>120</v>
      </c>
      <c r="B48" t="s">
        <v>118</v>
      </c>
      <c r="C48">
        <v>23</v>
      </c>
      <c r="D48">
        <v>250</v>
      </c>
    </row>
    <row r="49" spans="1:4" x14ac:dyDescent="0.35">
      <c r="A49" t="s">
        <v>120</v>
      </c>
      <c r="B49" t="s">
        <v>118</v>
      </c>
      <c r="C49">
        <v>24</v>
      </c>
      <c r="D49">
        <v>278</v>
      </c>
    </row>
    <row r="50" spans="1:4" x14ac:dyDescent="0.35">
      <c r="A50" t="s">
        <v>120</v>
      </c>
      <c r="B50" t="s">
        <v>118</v>
      </c>
      <c r="C50">
        <v>25</v>
      </c>
      <c r="D50">
        <v>241</v>
      </c>
    </row>
    <row r="51" spans="1:4" x14ac:dyDescent="0.35">
      <c r="A51" t="s">
        <v>120</v>
      </c>
      <c r="B51" t="s">
        <v>119</v>
      </c>
      <c r="C51">
        <v>1</v>
      </c>
      <c r="D51">
        <v>382</v>
      </c>
    </row>
    <row r="52" spans="1:4" x14ac:dyDescent="0.35">
      <c r="A52" t="s">
        <v>120</v>
      </c>
      <c r="B52" t="s">
        <v>119</v>
      </c>
      <c r="C52">
        <v>2</v>
      </c>
      <c r="D52">
        <v>362</v>
      </c>
    </row>
    <row r="53" spans="1:4" x14ac:dyDescent="0.35">
      <c r="A53" t="s">
        <v>120</v>
      </c>
      <c r="B53" t="s">
        <v>119</v>
      </c>
      <c r="C53">
        <v>3</v>
      </c>
      <c r="D53">
        <v>341</v>
      </c>
    </row>
    <row r="54" spans="1:4" x14ac:dyDescent="0.35">
      <c r="A54" t="s">
        <v>120</v>
      </c>
      <c r="B54" t="s">
        <v>119</v>
      </c>
      <c r="C54">
        <v>4</v>
      </c>
      <c r="D54">
        <v>319</v>
      </c>
    </row>
    <row r="55" spans="1:4" x14ac:dyDescent="0.35">
      <c r="A55" t="s">
        <v>120</v>
      </c>
      <c r="B55" t="s">
        <v>119</v>
      </c>
      <c r="C55">
        <v>5</v>
      </c>
      <c r="D55">
        <v>319</v>
      </c>
    </row>
    <row r="56" spans="1:4" x14ac:dyDescent="0.35">
      <c r="A56" t="s">
        <v>120</v>
      </c>
      <c r="B56" t="s">
        <v>119</v>
      </c>
      <c r="C56">
        <v>6</v>
      </c>
      <c r="D56">
        <v>318</v>
      </c>
    </row>
    <row r="57" spans="1:4" x14ac:dyDescent="0.35">
      <c r="A57" t="s">
        <v>120</v>
      </c>
      <c r="B57" t="s">
        <v>119</v>
      </c>
      <c r="C57">
        <v>7</v>
      </c>
      <c r="D57">
        <v>334</v>
      </c>
    </row>
    <row r="58" spans="1:4" x14ac:dyDescent="0.35">
      <c r="A58" t="s">
        <v>120</v>
      </c>
      <c r="B58" t="s">
        <v>119</v>
      </c>
      <c r="C58">
        <v>8</v>
      </c>
      <c r="D58">
        <v>379</v>
      </c>
    </row>
    <row r="59" spans="1:4" x14ac:dyDescent="0.35">
      <c r="A59" t="s">
        <v>120</v>
      </c>
      <c r="B59" t="s">
        <v>119</v>
      </c>
      <c r="C59">
        <v>9</v>
      </c>
      <c r="D59">
        <v>291</v>
      </c>
    </row>
    <row r="60" spans="1:4" x14ac:dyDescent="0.35">
      <c r="A60" t="s">
        <v>120</v>
      </c>
      <c r="B60" t="s">
        <v>119</v>
      </c>
      <c r="C60">
        <v>10</v>
      </c>
      <c r="D60">
        <v>344</v>
      </c>
    </row>
    <row r="61" spans="1:4" x14ac:dyDescent="0.35">
      <c r="A61" t="s">
        <v>120</v>
      </c>
      <c r="B61" t="s">
        <v>119</v>
      </c>
      <c r="C61">
        <v>11</v>
      </c>
      <c r="D61">
        <v>346</v>
      </c>
    </row>
    <row r="62" spans="1:4" x14ac:dyDescent="0.35">
      <c r="A62" t="s">
        <v>120</v>
      </c>
      <c r="B62" t="s">
        <v>119</v>
      </c>
      <c r="C62">
        <v>12</v>
      </c>
      <c r="D62">
        <v>315</v>
      </c>
    </row>
    <row r="63" spans="1:4" x14ac:dyDescent="0.35">
      <c r="A63" t="s">
        <v>120</v>
      </c>
      <c r="B63" t="s">
        <v>119</v>
      </c>
      <c r="C63">
        <v>13</v>
      </c>
      <c r="D63">
        <v>287</v>
      </c>
    </row>
    <row r="64" spans="1:4" x14ac:dyDescent="0.35">
      <c r="A64" t="s">
        <v>120</v>
      </c>
      <c r="B64" t="s">
        <v>119</v>
      </c>
      <c r="C64">
        <v>14</v>
      </c>
      <c r="D64">
        <v>267</v>
      </c>
    </row>
    <row r="65" spans="1:4" x14ac:dyDescent="0.35">
      <c r="A65" t="s">
        <v>120</v>
      </c>
      <c r="B65" t="s">
        <v>119</v>
      </c>
      <c r="C65">
        <v>15</v>
      </c>
      <c r="D65">
        <v>276</v>
      </c>
    </row>
    <row r="66" spans="1:4" x14ac:dyDescent="0.35">
      <c r="A66" t="s">
        <v>120</v>
      </c>
      <c r="B66" t="s">
        <v>119</v>
      </c>
      <c r="C66">
        <v>16</v>
      </c>
      <c r="D66">
        <v>282</v>
      </c>
    </row>
    <row r="67" spans="1:4" x14ac:dyDescent="0.35">
      <c r="A67" t="s">
        <v>120</v>
      </c>
      <c r="B67" t="s">
        <v>119</v>
      </c>
      <c r="C67">
        <v>17</v>
      </c>
      <c r="D67">
        <v>303</v>
      </c>
    </row>
    <row r="68" spans="1:4" x14ac:dyDescent="0.35">
      <c r="A68" t="s">
        <v>120</v>
      </c>
      <c r="B68" t="s">
        <v>119</v>
      </c>
      <c r="C68">
        <v>18</v>
      </c>
      <c r="D68">
        <v>292</v>
      </c>
    </row>
    <row r="69" spans="1:4" x14ac:dyDescent="0.35">
      <c r="A69" t="s">
        <v>120</v>
      </c>
      <c r="B69" t="s">
        <v>119</v>
      </c>
      <c r="C69">
        <v>19</v>
      </c>
      <c r="D69">
        <v>201</v>
      </c>
    </row>
    <row r="70" spans="1:4" x14ac:dyDescent="0.35">
      <c r="A70" t="s">
        <v>120</v>
      </c>
      <c r="B70" t="s">
        <v>119</v>
      </c>
      <c r="C70">
        <v>20</v>
      </c>
      <c r="D70">
        <v>219</v>
      </c>
    </row>
    <row r="71" spans="1:4" x14ac:dyDescent="0.35">
      <c r="A71" t="s">
        <v>120</v>
      </c>
      <c r="B71" t="s">
        <v>119</v>
      </c>
      <c r="C71">
        <v>21</v>
      </c>
      <c r="D71">
        <v>230</v>
      </c>
    </row>
    <row r="72" spans="1:4" x14ac:dyDescent="0.35">
      <c r="A72" t="s">
        <v>120</v>
      </c>
      <c r="B72" t="s">
        <v>119</v>
      </c>
      <c r="C72">
        <v>22</v>
      </c>
      <c r="D72">
        <v>224</v>
      </c>
    </row>
    <row r="73" spans="1:4" x14ac:dyDescent="0.35">
      <c r="A73" t="s">
        <v>120</v>
      </c>
      <c r="B73" t="s">
        <v>119</v>
      </c>
      <c r="C73">
        <v>23</v>
      </c>
      <c r="D73">
        <v>243</v>
      </c>
    </row>
    <row r="74" spans="1:4" x14ac:dyDescent="0.35">
      <c r="A74" t="s">
        <v>120</v>
      </c>
      <c r="B74" t="s">
        <v>119</v>
      </c>
      <c r="C74">
        <v>24</v>
      </c>
      <c r="D74">
        <v>274</v>
      </c>
    </row>
    <row r="75" spans="1:4" x14ac:dyDescent="0.35">
      <c r="A75" t="s">
        <v>120</v>
      </c>
      <c r="B75" t="s">
        <v>119</v>
      </c>
      <c r="C75">
        <v>25</v>
      </c>
      <c r="D75">
        <v>302</v>
      </c>
    </row>
    <row r="76" spans="1:4" x14ac:dyDescent="0.35">
      <c r="A76" t="s">
        <v>121</v>
      </c>
      <c r="B76" t="s">
        <v>115</v>
      </c>
      <c r="C76">
        <v>1</v>
      </c>
      <c r="D76">
        <v>166</v>
      </c>
    </row>
    <row r="77" spans="1:4" x14ac:dyDescent="0.35">
      <c r="A77" t="s">
        <v>121</v>
      </c>
      <c r="B77" t="s">
        <v>115</v>
      </c>
      <c r="C77">
        <v>2</v>
      </c>
      <c r="D77">
        <v>152</v>
      </c>
    </row>
    <row r="78" spans="1:4" x14ac:dyDescent="0.35">
      <c r="A78" t="s">
        <v>121</v>
      </c>
      <c r="B78" t="s">
        <v>115</v>
      </c>
      <c r="C78">
        <v>3</v>
      </c>
      <c r="D78">
        <v>137</v>
      </c>
    </row>
    <row r="79" spans="1:4" x14ac:dyDescent="0.35">
      <c r="A79" t="s">
        <v>121</v>
      </c>
      <c r="B79" t="s">
        <v>115</v>
      </c>
      <c r="C79">
        <v>4</v>
      </c>
      <c r="D79">
        <v>134</v>
      </c>
    </row>
    <row r="80" spans="1:4" x14ac:dyDescent="0.35">
      <c r="A80" t="s">
        <v>121</v>
      </c>
      <c r="B80" t="s">
        <v>115</v>
      </c>
      <c r="C80">
        <v>5</v>
      </c>
      <c r="D80">
        <v>138</v>
      </c>
    </row>
    <row r="81" spans="1:4" x14ac:dyDescent="0.35">
      <c r="A81" t="s">
        <v>121</v>
      </c>
      <c r="B81" t="s">
        <v>115</v>
      </c>
      <c r="C81">
        <v>6</v>
      </c>
      <c r="D81">
        <v>128</v>
      </c>
    </row>
    <row r="82" spans="1:4" x14ac:dyDescent="0.35">
      <c r="A82" t="s">
        <v>121</v>
      </c>
      <c r="B82" t="s">
        <v>115</v>
      </c>
      <c r="C82">
        <v>7</v>
      </c>
      <c r="D82">
        <v>166</v>
      </c>
    </row>
    <row r="83" spans="1:4" x14ac:dyDescent="0.35">
      <c r="A83" t="s">
        <v>121</v>
      </c>
      <c r="B83" t="s">
        <v>115</v>
      </c>
      <c r="C83">
        <v>8</v>
      </c>
      <c r="D83">
        <v>115</v>
      </c>
    </row>
    <row r="84" spans="1:4" x14ac:dyDescent="0.35">
      <c r="A84" t="s">
        <v>121</v>
      </c>
      <c r="B84" t="s">
        <v>115</v>
      </c>
      <c r="C84">
        <v>9</v>
      </c>
      <c r="D84">
        <v>165</v>
      </c>
    </row>
    <row r="85" spans="1:4" x14ac:dyDescent="0.35">
      <c r="A85" t="s">
        <v>121</v>
      </c>
      <c r="B85" t="s">
        <v>115</v>
      </c>
      <c r="C85">
        <v>10</v>
      </c>
      <c r="D85">
        <v>124</v>
      </c>
    </row>
    <row r="86" spans="1:4" x14ac:dyDescent="0.35">
      <c r="A86" t="s">
        <v>121</v>
      </c>
      <c r="B86" t="s">
        <v>115</v>
      </c>
      <c r="C86">
        <v>11</v>
      </c>
      <c r="D86">
        <v>151</v>
      </c>
    </row>
    <row r="87" spans="1:4" x14ac:dyDescent="0.35">
      <c r="A87" t="s">
        <v>121</v>
      </c>
      <c r="B87" t="s">
        <v>115</v>
      </c>
      <c r="C87">
        <v>12</v>
      </c>
      <c r="D87">
        <v>150</v>
      </c>
    </row>
    <row r="88" spans="1:4" x14ac:dyDescent="0.35">
      <c r="A88" t="s">
        <v>121</v>
      </c>
      <c r="B88" t="s">
        <v>115</v>
      </c>
      <c r="C88">
        <v>13</v>
      </c>
      <c r="D88">
        <v>137</v>
      </c>
    </row>
    <row r="89" spans="1:4" x14ac:dyDescent="0.35">
      <c r="A89" t="s">
        <v>121</v>
      </c>
      <c r="B89" t="s">
        <v>115</v>
      </c>
      <c r="C89">
        <v>14</v>
      </c>
      <c r="D89">
        <v>147</v>
      </c>
    </row>
    <row r="90" spans="1:4" x14ac:dyDescent="0.35">
      <c r="A90" t="s">
        <v>121</v>
      </c>
      <c r="B90" t="s">
        <v>115</v>
      </c>
      <c r="C90">
        <v>15</v>
      </c>
      <c r="D90">
        <v>136</v>
      </c>
    </row>
    <row r="91" spans="1:4" x14ac:dyDescent="0.35">
      <c r="A91" t="s">
        <v>121</v>
      </c>
      <c r="B91" t="s">
        <v>115</v>
      </c>
      <c r="C91">
        <v>16</v>
      </c>
      <c r="D91">
        <v>152</v>
      </c>
    </row>
    <row r="92" spans="1:4" x14ac:dyDescent="0.35">
      <c r="A92" t="s">
        <v>121</v>
      </c>
      <c r="B92" t="s">
        <v>115</v>
      </c>
      <c r="C92">
        <v>17</v>
      </c>
      <c r="D92">
        <v>169</v>
      </c>
    </row>
    <row r="93" spans="1:4" x14ac:dyDescent="0.35">
      <c r="A93" t="s">
        <v>121</v>
      </c>
      <c r="B93" t="s">
        <v>115</v>
      </c>
      <c r="C93">
        <v>18</v>
      </c>
      <c r="D93">
        <v>207</v>
      </c>
    </row>
    <row r="94" spans="1:4" x14ac:dyDescent="0.35">
      <c r="A94" t="s">
        <v>121</v>
      </c>
      <c r="B94" t="s">
        <v>115</v>
      </c>
      <c r="C94">
        <v>19</v>
      </c>
      <c r="D94">
        <v>223</v>
      </c>
    </row>
    <row r="95" spans="1:4" x14ac:dyDescent="0.35">
      <c r="A95" t="s">
        <v>121</v>
      </c>
      <c r="B95" t="s">
        <v>115</v>
      </c>
      <c r="C95">
        <v>20</v>
      </c>
      <c r="D95">
        <v>204</v>
      </c>
    </row>
    <row r="96" spans="1:4" x14ac:dyDescent="0.35">
      <c r="A96" t="s">
        <v>121</v>
      </c>
      <c r="B96" t="s">
        <v>115</v>
      </c>
      <c r="C96">
        <v>21</v>
      </c>
      <c r="D96">
        <v>228</v>
      </c>
    </row>
    <row r="97" spans="1:4" x14ac:dyDescent="0.35">
      <c r="A97" t="s">
        <v>121</v>
      </c>
      <c r="B97" t="s">
        <v>115</v>
      </c>
      <c r="C97">
        <v>22</v>
      </c>
      <c r="D97">
        <v>200</v>
      </c>
    </row>
    <row r="98" spans="1:4" x14ac:dyDescent="0.35">
      <c r="A98" t="s">
        <v>121</v>
      </c>
      <c r="B98" t="s">
        <v>115</v>
      </c>
      <c r="C98">
        <v>23</v>
      </c>
      <c r="D98">
        <v>202</v>
      </c>
    </row>
    <row r="99" spans="1:4" x14ac:dyDescent="0.35">
      <c r="A99" t="s">
        <v>121</v>
      </c>
      <c r="B99" t="s">
        <v>115</v>
      </c>
      <c r="C99">
        <v>24</v>
      </c>
      <c r="D99">
        <v>211</v>
      </c>
    </row>
    <row r="100" spans="1:4" x14ac:dyDescent="0.35">
      <c r="A100" t="s">
        <v>121</v>
      </c>
      <c r="B100" t="s">
        <v>115</v>
      </c>
      <c r="C100">
        <v>25</v>
      </c>
      <c r="D100">
        <v>174</v>
      </c>
    </row>
    <row r="101" spans="1:4" x14ac:dyDescent="0.35">
      <c r="A101" t="s">
        <v>121</v>
      </c>
      <c r="B101" t="s">
        <v>118</v>
      </c>
      <c r="C101">
        <v>1</v>
      </c>
      <c r="D101">
        <v>252</v>
      </c>
    </row>
    <row r="102" spans="1:4" x14ac:dyDescent="0.35">
      <c r="A102" t="s">
        <v>121</v>
      </c>
      <c r="B102" t="s">
        <v>118</v>
      </c>
      <c r="C102">
        <v>2</v>
      </c>
      <c r="D102">
        <v>236</v>
      </c>
    </row>
    <row r="103" spans="1:4" x14ac:dyDescent="0.35">
      <c r="A103" t="s">
        <v>121</v>
      </c>
      <c r="B103" t="s">
        <v>118</v>
      </c>
      <c r="C103">
        <v>3</v>
      </c>
      <c r="D103">
        <v>198</v>
      </c>
    </row>
    <row r="104" spans="1:4" x14ac:dyDescent="0.35">
      <c r="A104" t="s">
        <v>121</v>
      </c>
      <c r="B104" t="s">
        <v>118</v>
      </c>
      <c r="C104">
        <v>4</v>
      </c>
      <c r="D104">
        <v>221</v>
      </c>
    </row>
    <row r="105" spans="1:4" x14ac:dyDescent="0.35">
      <c r="A105" t="s">
        <v>121</v>
      </c>
      <c r="B105" t="s">
        <v>118</v>
      </c>
      <c r="C105">
        <v>5</v>
      </c>
      <c r="D105">
        <v>221</v>
      </c>
    </row>
    <row r="106" spans="1:4" x14ac:dyDescent="0.35">
      <c r="A106" t="s">
        <v>121</v>
      </c>
      <c r="B106" t="s">
        <v>118</v>
      </c>
      <c r="C106">
        <v>6</v>
      </c>
      <c r="D106">
        <v>203</v>
      </c>
    </row>
    <row r="107" spans="1:4" x14ac:dyDescent="0.35">
      <c r="A107" t="s">
        <v>121</v>
      </c>
      <c r="B107" t="s">
        <v>118</v>
      </c>
      <c r="C107">
        <v>7</v>
      </c>
      <c r="D107">
        <v>201</v>
      </c>
    </row>
    <row r="108" spans="1:4" x14ac:dyDescent="0.35">
      <c r="A108" t="s">
        <v>121</v>
      </c>
      <c r="B108" t="s">
        <v>118</v>
      </c>
      <c r="C108">
        <v>8</v>
      </c>
      <c r="D108">
        <v>209</v>
      </c>
    </row>
    <row r="109" spans="1:4" x14ac:dyDescent="0.35">
      <c r="A109" t="s">
        <v>121</v>
      </c>
      <c r="B109" t="s">
        <v>118</v>
      </c>
      <c r="C109">
        <v>9</v>
      </c>
      <c r="D109">
        <v>203</v>
      </c>
    </row>
    <row r="110" spans="1:4" x14ac:dyDescent="0.35">
      <c r="A110" t="s">
        <v>121</v>
      </c>
      <c r="B110" t="s">
        <v>118</v>
      </c>
      <c r="C110">
        <v>10</v>
      </c>
      <c r="D110">
        <v>209</v>
      </c>
    </row>
    <row r="111" spans="1:4" x14ac:dyDescent="0.35">
      <c r="A111" t="s">
        <v>121</v>
      </c>
      <c r="B111" t="s">
        <v>118</v>
      </c>
      <c r="C111">
        <v>11</v>
      </c>
      <c r="D111">
        <v>221</v>
      </c>
    </row>
    <row r="112" spans="1:4" x14ac:dyDescent="0.35">
      <c r="A112" t="s">
        <v>121</v>
      </c>
      <c r="B112" t="s">
        <v>118</v>
      </c>
      <c r="C112">
        <v>12</v>
      </c>
      <c r="D112">
        <v>234</v>
      </c>
    </row>
    <row r="113" spans="1:4" x14ac:dyDescent="0.35">
      <c r="A113" t="s">
        <v>121</v>
      </c>
      <c r="B113" t="s">
        <v>118</v>
      </c>
      <c r="C113">
        <v>13</v>
      </c>
      <c r="D113">
        <v>234</v>
      </c>
    </row>
    <row r="114" spans="1:4" x14ac:dyDescent="0.35">
      <c r="A114" t="s">
        <v>121</v>
      </c>
      <c r="B114" t="s">
        <v>118</v>
      </c>
      <c r="C114">
        <v>14</v>
      </c>
      <c r="D114">
        <v>224</v>
      </c>
    </row>
    <row r="115" spans="1:4" x14ac:dyDescent="0.35">
      <c r="A115" t="s">
        <v>121</v>
      </c>
      <c r="B115" t="s">
        <v>118</v>
      </c>
      <c r="C115">
        <v>15</v>
      </c>
      <c r="D115">
        <v>170</v>
      </c>
    </row>
    <row r="116" spans="1:4" x14ac:dyDescent="0.35">
      <c r="A116" t="s">
        <v>121</v>
      </c>
      <c r="B116" t="s">
        <v>118</v>
      </c>
      <c r="C116">
        <v>16</v>
      </c>
      <c r="D116">
        <v>222</v>
      </c>
    </row>
    <row r="117" spans="1:4" x14ac:dyDescent="0.35">
      <c r="A117" t="s">
        <v>121</v>
      </c>
      <c r="B117" t="s">
        <v>118</v>
      </c>
      <c r="C117">
        <v>17</v>
      </c>
      <c r="D117">
        <v>210</v>
      </c>
    </row>
    <row r="118" spans="1:4" x14ac:dyDescent="0.35">
      <c r="A118" t="s">
        <v>121</v>
      </c>
      <c r="B118" t="s">
        <v>118</v>
      </c>
      <c r="C118">
        <v>18</v>
      </c>
      <c r="D118">
        <v>225</v>
      </c>
    </row>
    <row r="119" spans="1:4" x14ac:dyDescent="0.35">
      <c r="A119" t="s">
        <v>121</v>
      </c>
      <c r="B119" t="s">
        <v>118</v>
      </c>
      <c r="C119">
        <v>19</v>
      </c>
      <c r="D119">
        <v>231</v>
      </c>
    </row>
    <row r="120" spans="1:4" x14ac:dyDescent="0.35">
      <c r="A120" t="s">
        <v>121</v>
      </c>
      <c r="B120" t="s">
        <v>118</v>
      </c>
      <c r="C120">
        <v>20</v>
      </c>
      <c r="D120">
        <v>231</v>
      </c>
    </row>
    <row r="121" spans="1:4" x14ac:dyDescent="0.35">
      <c r="A121" t="s">
        <v>121</v>
      </c>
      <c r="B121" t="s">
        <v>118</v>
      </c>
      <c r="C121">
        <v>21</v>
      </c>
      <c r="D121">
        <v>226</v>
      </c>
    </row>
    <row r="122" spans="1:4" x14ac:dyDescent="0.35">
      <c r="A122" t="s">
        <v>121</v>
      </c>
      <c r="B122" t="s">
        <v>118</v>
      </c>
      <c r="C122">
        <v>22</v>
      </c>
      <c r="D122">
        <v>232</v>
      </c>
    </row>
    <row r="123" spans="1:4" x14ac:dyDescent="0.35">
      <c r="A123" t="s">
        <v>121</v>
      </c>
      <c r="B123" t="s">
        <v>118</v>
      </c>
      <c r="C123">
        <v>23</v>
      </c>
      <c r="D123">
        <v>242</v>
      </c>
    </row>
    <row r="124" spans="1:4" x14ac:dyDescent="0.35">
      <c r="A124" t="s">
        <v>121</v>
      </c>
      <c r="B124" t="s">
        <v>118</v>
      </c>
      <c r="C124">
        <v>24</v>
      </c>
      <c r="D124">
        <v>244</v>
      </c>
    </row>
    <row r="125" spans="1:4" x14ac:dyDescent="0.35">
      <c r="A125" t="s">
        <v>121</v>
      </c>
      <c r="B125" t="s">
        <v>118</v>
      </c>
      <c r="C125">
        <v>25</v>
      </c>
      <c r="D125">
        <v>237</v>
      </c>
    </row>
    <row r="126" spans="1:4" x14ac:dyDescent="0.35">
      <c r="A126" t="s">
        <v>121</v>
      </c>
      <c r="B126" t="s">
        <v>118</v>
      </c>
      <c r="C126">
        <v>26</v>
      </c>
      <c r="D126">
        <v>259</v>
      </c>
    </row>
    <row r="127" spans="1:4" x14ac:dyDescent="0.35">
      <c r="A127" t="s">
        <v>121</v>
      </c>
      <c r="B127" t="s">
        <v>119</v>
      </c>
      <c r="C127">
        <v>1</v>
      </c>
      <c r="D127">
        <v>346</v>
      </c>
    </row>
    <row r="128" spans="1:4" x14ac:dyDescent="0.35">
      <c r="A128" t="s">
        <v>121</v>
      </c>
      <c r="B128" t="s">
        <v>119</v>
      </c>
      <c r="C128">
        <v>2</v>
      </c>
      <c r="D128">
        <v>350</v>
      </c>
    </row>
    <row r="129" spans="1:4" x14ac:dyDescent="0.35">
      <c r="A129" t="s">
        <v>121</v>
      </c>
      <c r="B129" t="s">
        <v>119</v>
      </c>
      <c r="C129">
        <v>3</v>
      </c>
      <c r="D129">
        <v>345</v>
      </c>
    </row>
    <row r="130" spans="1:4" x14ac:dyDescent="0.35">
      <c r="A130" t="s">
        <v>121</v>
      </c>
      <c r="B130" t="s">
        <v>119</v>
      </c>
      <c r="C130">
        <v>4</v>
      </c>
      <c r="D130">
        <v>381</v>
      </c>
    </row>
    <row r="131" spans="1:4" x14ac:dyDescent="0.35">
      <c r="A131" t="s">
        <v>121</v>
      </c>
      <c r="B131" t="s">
        <v>119</v>
      </c>
      <c r="C131">
        <v>5</v>
      </c>
      <c r="D131">
        <v>370</v>
      </c>
    </row>
    <row r="132" spans="1:4" x14ac:dyDescent="0.35">
      <c r="A132" t="s">
        <v>121</v>
      </c>
      <c r="B132" t="s">
        <v>119</v>
      </c>
      <c r="C132">
        <v>6</v>
      </c>
      <c r="D132">
        <v>280</v>
      </c>
    </row>
    <row r="133" spans="1:4" x14ac:dyDescent="0.35">
      <c r="A133" t="s">
        <v>121</v>
      </c>
      <c r="B133" t="s">
        <v>119</v>
      </c>
      <c r="C133">
        <v>7</v>
      </c>
      <c r="D133">
        <v>248</v>
      </c>
    </row>
    <row r="134" spans="1:4" x14ac:dyDescent="0.35">
      <c r="A134" t="s">
        <v>121</v>
      </c>
      <c r="B134" t="s">
        <v>119</v>
      </c>
      <c r="C134">
        <v>8</v>
      </c>
      <c r="D134">
        <v>326</v>
      </c>
    </row>
    <row r="135" spans="1:4" x14ac:dyDescent="0.35">
      <c r="A135" t="s">
        <v>121</v>
      </c>
      <c r="B135" t="s">
        <v>119</v>
      </c>
      <c r="C135">
        <v>9</v>
      </c>
      <c r="D135">
        <v>336</v>
      </c>
    </row>
    <row r="136" spans="1:4" x14ac:dyDescent="0.35">
      <c r="A136" t="s">
        <v>121</v>
      </c>
      <c r="B136" t="s">
        <v>119</v>
      </c>
      <c r="C136">
        <v>10</v>
      </c>
      <c r="D136">
        <v>305</v>
      </c>
    </row>
    <row r="137" spans="1:4" x14ac:dyDescent="0.35">
      <c r="A137" t="s">
        <v>121</v>
      </c>
      <c r="B137" t="s">
        <v>119</v>
      </c>
      <c r="C137">
        <v>11</v>
      </c>
      <c r="D137">
        <v>320</v>
      </c>
    </row>
    <row r="138" spans="1:4" x14ac:dyDescent="0.35">
      <c r="A138" t="s">
        <v>121</v>
      </c>
      <c r="B138" t="s">
        <v>119</v>
      </c>
      <c r="C138">
        <v>12</v>
      </c>
      <c r="D138">
        <v>315</v>
      </c>
    </row>
    <row r="139" spans="1:4" x14ac:dyDescent="0.35">
      <c r="A139" t="s">
        <v>121</v>
      </c>
      <c r="B139" t="s">
        <v>119</v>
      </c>
      <c r="C139">
        <v>13</v>
      </c>
      <c r="D139">
        <v>311</v>
      </c>
    </row>
    <row r="140" spans="1:4" x14ac:dyDescent="0.35">
      <c r="A140" t="s">
        <v>121</v>
      </c>
      <c r="B140" t="s">
        <v>119</v>
      </c>
      <c r="C140">
        <v>14</v>
      </c>
      <c r="D140">
        <v>278</v>
      </c>
    </row>
    <row r="141" spans="1:4" x14ac:dyDescent="0.35">
      <c r="A141" t="s">
        <v>121</v>
      </c>
      <c r="B141" t="s">
        <v>119</v>
      </c>
      <c r="C141">
        <v>15</v>
      </c>
      <c r="D141">
        <v>243</v>
      </c>
    </row>
    <row r="142" spans="1:4" x14ac:dyDescent="0.35">
      <c r="A142" t="s">
        <v>121</v>
      </c>
      <c r="B142" t="s">
        <v>119</v>
      </c>
      <c r="C142">
        <v>16</v>
      </c>
      <c r="D142">
        <v>348</v>
      </c>
    </row>
    <row r="143" spans="1:4" x14ac:dyDescent="0.35">
      <c r="A143" t="s">
        <v>121</v>
      </c>
      <c r="B143" t="s">
        <v>119</v>
      </c>
      <c r="C143">
        <v>17</v>
      </c>
      <c r="D143">
        <v>338</v>
      </c>
    </row>
    <row r="144" spans="1:4" x14ac:dyDescent="0.35">
      <c r="A144" t="s">
        <v>121</v>
      </c>
      <c r="B144" t="s">
        <v>119</v>
      </c>
      <c r="C144">
        <v>18</v>
      </c>
      <c r="D144">
        <v>313</v>
      </c>
    </row>
    <row r="145" spans="1:4" x14ac:dyDescent="0.35">
      <c r="A145" t="s">
        <v>121</v>
      </c>
      <c r="B145" t="s">
        <v>119</v>
      </c>
      <c r="C145">
        <v>19</v>
      </c>
      <c r="D145">
        <v>283</v>
      </c>
    </row>
    <row r="146" spans="1:4" x14ac:dyDescent="0.35">
      <c r="A146" t="s">
        <v>121</v>
      </c>
      <c r="B146" t="s">
        <v>119</v>
      </c>
      <c r="C146">
        <v>20</v>
      </c>
      <c r="D146">
        <v>312</v>
      </c>
    </row>
    <row r="147" spans="1:4" x14ac:dyDescent="0.35">
      <c r="A147" t="s">
        <v>121</v>
      </c>
      <c r="B147" t="s">
        <v>119</v>
      </c>
      <c r="C147">
        <v>21</v>
      </c>
      <c r="D147">
        <v>319</v>
      </c>
    </row>
    <row r="148" spans="1:4" x14ac:dyDescent="0.35">
      <c r="A148" t="s">
        <v>121</v>
      </c>
      <c r="B148" t="s">
        <v>119</v>
      </c>
      <c r="C148">
        <v>22</v>
      </c>
      <c r="D148">
        <v>337</v>
      </c>
    </row>
    <row r="149" spans="1:4" x14ac:dyDescent="0.35">
      <c r="A149" t="s">
        <v>121</v>
      </c>
      <c r="B149" t="s">
        <v>119</v>
      </c>
      <c r="C149">
        <v>23</v>
      </c>
      <c r="D149">
        <v>356</v>
      </c>
    </row>
    <row r="150" spans="1:4" x14ac:dyDescent="0.35">
      <c r="A150" t="s">
        <v>121</v>
      </c>
      <c r="B150" t="s">
        <v>119</v>
      </c>
      <c r="C150">
        <v>24</v>
      </c>
      <c r="D150">
        <v>377</v>
      </c>
    </row>
    <row r="151" spans="1:4" x14ac:dyDescent="0.35">
      <c r="A151" t="s">
        <v>121</v>
      </c>
      <c r="B151" t="s">
        <v>119</v>
      </c>
      <c r="C151">
        <v>25</v>
      </c>
      <c r="D151">
        <v>369</v>
      </c>
    </row>
    <row r="152" spans="1:4" x14ac:dyDescent="0.35">
      <c r="A152" t="s">
        <v>121</v>
      </c>
      <c r="B152" t="s">
        <v>119</v>
      </c>
      <c r="C152">
        <v>26</v>
      </c>
      <c r="D152">
        <v>335</v>
      </c>
    </row>
    <row r="153" spans="1:4" x14ac:dyDescent="0.35">
      <c r="A153" t="s">
        <v>121</v>
      </c>
      <c r="B153" t="s">
        <v>119</v>
      </c>
      <c r="C153">
        <v>27</v>
      </c>
      <c r="D153">
        <v>349</v>
      </c>
    </row>
    <row r="154" spans="1:4" x14ac:dyDescent="0.35">
      <c r="A154" t="s">
        <v>121</v>
      </c>
      <c r="B154" t="s">
        <v>119</v>
      </c>
      <c r="C154">
        <v>28</v>
      </c>
      <c r="D154">
        <v>336</v>
      </c>
    </row>
    <row r="155" spans="1:4" x14ac:dyDescent="0.35">
      <c r="A155" t="s">
        <v>121</v>
      </c>
      <c r="B155" t="s">
        <v>119</v>
      </c>
      <c r="C155">
        <v>29</v>
      </c>
      <c r="D155">
        <v>326</v>
      </c>
    </row>
    <row r="156" spans="1:4" x14ac:dyDescent="0.35">
      <c r="A156" t="s">
        <v>121</v>
      </c>
      <c r="B156" t="s">
        <v>119</v>
      </c>
      <c r="C156">
        <v>30</v>
      </c>
      <c r="D156">
        <v>307</v>
      </c>
    </row>
    <row r="157" spans="1:4" x14ac:dyDescent="0.35">
      <c r="A157" t="s">
        <v>122</v>
      </c>
      <c r="B157" t="s">
        <v>115</v>
      </c>
      <c r="C157">
        <v>1</v>
      </c>
      <c r="D157">
        <v>124</v>
      </c>
    </row>
    <row r="158" spans="1:4" x14ac:dyDescent="0.35">
      <c r="A158" t="s">
        <v>122</v>
      </c>
      <c r="B158" t="s">
        <v>115</v>
      </c>
      <c r="C158">
        <v>2</v>
      </c>
      <c r="D158">
        <v>90</v>
      </c>
    </row>
    <row r="159" spans="1:4" x14ac:dyDescent="0.35">
      <c r="A159" t="s">
        <v>122</v>
      </c>
      <c r="B159" t="s">
        <v>115</v>
      </c>
      <c r="C159">
        <v>3</v>
      </c>
      <c r="D159">
        <v>88</v>
      </c>
    </row>
    <row r="160" spans="1:4" x14ac:dyDescent="0.35">
      <c r="A160" t="s">
        <v>122</v>
      </c>
      <c r="B160" t="s">
        <v>115</v>
      </c>
      <c r="C160">
        <v>4</v>
      </c>
      <c r="D160">
        <v>95</v>
      </c>
    </row>
    <row r="161" spans="1:4" x14ac:dyDescent="0.35">
      <c r="A161" t="s">
        <v>122</v>
      </c>
      <c r="B161" t="s">
        <v>115</v>
      </c>
      <c r="C161">
        <v>5</v>
      </c>
      <c r="D161">
        <v>71</v>
      </c>
    </row>
    <row r="162" spans="1:4" x14ac:dyDescent="0.35">
      <c r="A162" t="s">
        <v>122</v>
      </c>
      <c r="B162" t="s">
        <v>115</v>
      </c>
      <c r="C162">
        <v>6</v>
      </c>
      <c r="D162">
        <v>107</v>
      </c>
    </row>
    <row r="163" spans="1:4" x14ac:dyDescent="0.35">
      <c r="A163" t="s">
        <v>122</v>
      </c>
      <c r="B163" t="s">
        <v>115</v>
      </c>
      <c r="C163">
        <v>7</v>
      </c>
      <c r="D163">
        <v>68</v>
      </c>
    </row>
    <row r="164" spans="1:4" x14ac:dyDescent="0.35">
      <c r="A164" t="s">
        <v>122</v>
      </c>
      <c r="B164" t="s">
        <v>115</v>
      </c>
      <c r="C164">
        <v>8</v>
      </c>
      <c r="D164">
        <v>138</v>
      </c>
    </row>
    <row r="165" spans="1:4" x14ac:dyDescent="0.35">
      <c r="A165" t="s">
        <v>122</v>
      </c>
      <c r="B165" t="s">
        <v>115</v>
      </c>
      <c r="C165">
        <v>9</v>
      </c>
      <c r="D165">
        <v>61</v>
      </c>
    </row>
    <row r="166" spans="1:4" x14ac:dyDescent="0.35">
      <c r="A166" t="s">
        <v>122</v>
      </c>
      <c r="B166" t="s">
        <v>115</v>
      </c>
      <c r="C166">
        <v>10</v>
      </c>
      <c r="D166">
        <v>66</v>
      </c>
    </row>
    <row r="167" spans="1:4" x14ac:dyDescent="0.35">
      <c r="A167" t="s">
        <v>122</v>
      </c>
      <c r="B167" t="s">
        <v>115</v>
      </c>
      <c r="C167">
        <v>11</v>
      </c>
      <c r="D167">
        <v>82</v>
      </c>
    </row>
    <row r="168" spans="1:4" x14ac:dyDescent="0.35">
      <c r="A168" t="s">
        <v>122</v>
      </c>
      <c r="B168" t="s">
        <v>115</v>
      </c>
      <c r="C168">
        <v>12</v>
      </c>
      <c r="D168">
        <v>69</v>
      </c>
    </row>
    <row r="169" spans="1:4" x14ac:dyDescent="0.35">
      <c r="A169" t="s">
        <v>122</v>
      </c>
      <c r="B169" t="s">
        <v>115</v>
      </c>
      <c r="C169">
        <v>13</v>
      </c>
      <c r="D169">
        <v>75</v>
      </c>
    </row>
    <row r="170" spans="1:4" x14ac:dyDescent="0.35">
      <c r="A170" t="s">
        <v>122</v>
      </c>
      <c r="B170" t="s">
        <v>115</v>
      </c>
      <c r="C170">
        <v>14</v>
      </c>
      <c r="D170">
        <v>75</v>
      </c>
    </row>
    <row r="171" spans="1:4" x14ac:dyDescent="0.35">
      <c r="A171" t="s">
        <v>122</v>
      </c>
      <c r="B171" t="s">
        <v>115</v>
      </c>
      <c r="C171">
        <v>15</v>
      </c>
      <c r="D171">
        <v>116</v>
      </c>
    </row>
    <row r="172" spans="1:4" x14ac:dyDescent="0.35">
      <c r="A172" t="s">
        <v>122</v>
      </c>
      <c r="B172" t="s">
        <v>115</v>
      </c>
      <c r="C172">
        <v>16</v>
      </c>
      <c r="D172">
        <v>75</v>
      </c>
    </row>
    <row r="173" spans="1:4" x14ac:dyDescent="0.35">
      <c r="A173" t="s">
        <v>122</v>
      </c>
      <c r="B173" t="s">
        <v>115</v>
      </c>
      <c r="C173">
        <v>17</v>
      </c>
      <c r="D173">
        <v>90</v>
      </c>
    </row>
    <row r="174" spans="1:4" x14ac:dyDescent="0.35">
      <c r="A174" t="s">
        <v>122</v>
      </c>
      <c r="B174" t="s">
        <v>115</v>
      </c>
      <c r="C174">
        <v>18</v>
      </c>
      <c r="D174">
        <v>104</v>
      </c>
    </row>
    <row r="175" spans="1:4" x14ac:dyDescent="0.35">
      <c r="A175" t="s">
        <v>122</v>
      </c>
      <c r="B175" t="s">
        <v>115</v>
      </c>
      <c r="C175">
        <v>19</v>
      </c>
      <c r="D175">
        <v>101</v>
      </c>
    </row>
    <row r="176" spans="1:4" x14ac:dyDescent="0.35">
      <c r="A176" t="s">
        <v>122</v>
      </c>
      <c r="B176" t="s">
        <v>115</v>
      </c>
      <c r="C176">
        <v>20</v>
      </c>
      <c r="D176">
        <v>103</v>
      </c>
    </row>
    <row r="177" spans="1:4" x14ac:dyDescent="0.35">
      <c r="A177" t="s">
        <v>122</v>
      </c>
      <c r="B177" t="s">
        <v>115</v>
      </c>
      <c r="C177">
        <v>21</v>
      </c>
      <c r="D177">
        <v>112</v>
      </c>
    </row>
    <row r="178" spans="1:4" x14ac:dyDescent="0.35">
      <c r="A178" t="s">
        <v>122</v>
      </c>
      <c r="B178" t="s">
        <v>115</v>
      </c>
      <c r="C178">
        <v>22</v>
      </c>
      <c r="D178">
        <v>114</v>
      </c>
    </row>
    <row r="179" spans="1:4" x14ac:dyDescent="0.35">
      <c r="A179" t="s">
        <v>122</v>
      </c>
      <c r="B179" t="s">
        <v>115</v>
      </c>
      <c r="C179">
        <v>23</v>
      </c>
      <c r="D179">
        <v>117</v>
      </c>
    </row>
    <row r="180" spans="1:4" x14ac:dyDescent="0.35">
      <c r="A180" t="s">
        <v>122</v>
      </c>
      <c r="B180" t="s">
        <v>115</v>
      </c>
      <c r="C180">
        <v>24</v>
      </c>
      <c r="D180">
        <v>124</v>
      </c>
    </row>
    <row r="181" spans="1:4" x14ac:dyDescent="0.35">
      <c r="A181" t="s">
        <v>122</v>
      </c>
      <c r="B181" t="s">
        <v>115</v>
      </c>
      <c r="C181">
        <v>25</v>
      </c>
      <c r="D181">
        <v>128</v>
      </c>
    </row>
    <row r="182" spans="1:4" x14ac:dyDescent="0.35">
      <c r="A182" t="s">
        <v>122</v>
      </c>
      <c r="B182" t="s">
        <v>115</v>
      </c>
      <c r="C182">
        <v>26</v>
      </c>
      <c r="D182">
        <v>102</v>
      </c>
    </row>
    <row r="183" spans="1:4" x14ac:dyDescent="0.35">
      <c r="A183" t="s">
        <v>122</v>
      </c>
      <c r="B183" t="s">
        <v>115</v>
      </c>
      <c r="C183">
        <v>27</v>
      </c>
      <c r="D183">
        <v>131</v>
      </c>
    </row>
    <row r="184" spans="1:4" x14ac:dyDescent="0.35">
      <c r="A184" t="s">
        <v>122</v>
      </c>
      <c r="B184" t="s">
        <v>115</v>
      </c>
      <c r="C184">
        <v>28</v>
      </c>
      <c r="D184">
        <v>133</v>
      </c>
    </row>
    <row r="185" spans="1:4" x14ac:dyDescent="0.35">
      <c r="A185" t="s">
        <v>122</v>
      </c>
      <c r="B185" t="s">
        <v>115</v>
      </c>
      <c r="C185">
        <v>29</v>
      </c>
      <c r="D185">
        <v>90</v>
      </c>
    </row>
    <row r="186" spans="1:4" x14ac:dyDescent="0.35">
      <c r="A186" t="s">
        <v>122</v>
      </c>
      <c r="B186" t="s">
        <v>115</v>
      </c>
      <c r="C186">
        <v>30</v>
      </c>
      <c r="D186">
        <v>105</v>
      </c>
    </row>
    <row r="187" spans="1:4" x14ac:dyDescent="0.35">
      <c r="A187" t="s">
        <v>122</v>
      </c>
      <c r="B187" t="s">
        <v>115</v>
      </c>
      <c r="C187">
        <v>31</v>
      </c>
      <c r="D187">
        <v>126</v>
      </c>
    </row>
    <row r="188" spans="1:4" x14ac:dyDescent="0.35">
      <c r="A188" t="s">
        <v>122</v>
      </c>
      <c r="B188" t="s">
        <v>115</v>
      </c>
      <c r="C188">
        <v>32</v>
      </c>
      <c r="D188">
        <v>126</v>
      </c>
    </row>
    <row r="189" spans="1:4" x14ac:dyDescent="0.35">
      <c r="A189" t="s">
        <v>122</v>
      </c>
      <c r="B189" t="s">
        <v>115</v>
      </c>
      <c r="C189">
        <v>33</v>
      </c>
      <c r="D189">
        <v>135</v>
      </c>
    </row>
    <row r="190" spans="1:4" x14ac:dyDescent="0.35">
      <c r="A190" t="s">
        <v>122</v>
      </c>
      <c r="B190" t="s">
        <v>115</v>
      </c>
      <c r="C190">
        <v>34</v>
      </c>
      <c r="D190">
        <v>103</v>
      </c>
    </row>
    <row r="191" spans="1:4" x14ac:dyDescent="0.35">
      <c r="A191" t="s">
        <v>122</v>
      </c>
      <c r="B191" t="s">
        <v>115</v>
      </c>
      <c r="C191">
        <v>35</v>
      </c>
      <c r="D191">
        <v>114</v>
      </c>
    </row>
    <row r="192" spans="1:4" x14ac:dyDescent="0.35">
      <c r="A192" t="s">
        <v>122</v>
      </c>
      <c r="B192" t="s">
        <v>118</v>
      </c>
      <c r="C192">
        <v>1</v>
      </c>
      <c r="D192">
        <v>171</v>
      </c>
    </row>
    <row r="193" spans="1:4" x14ac:dyDescent="0.35">
      <c r="A193" t="s">
        <v>122</v>
      </c>
      <c r="B193" t="s">
        <v>118</v>
      </c>
      <c r="C193">
        <v>2</v>
      </c>
      <c r="D193">
        <v>168</v>
      </c>
    </row>
    <row r="194" spans="1:4" x14ac:dyDescent="0.35">
      <c r="A194" t="s">
        <v>122</v>
      </c>
      <c r="B194" t="s">
        <v>118</v>
      </c>
      <c r="C194">
        <v>3</v>
      </c>
      <c r="D194">
        <v>219</v>
      </c>
    </row>
    <row r="195" spans="1:4" x14ac:dyDescent="0.35">
      <c r="A195" t="s">
        <v>122</v>
      </c>
      <c r="B195" t="s">
        <v>118</v>
      </c>
      <c r="C195">
        <v>4</v>
      </c>
      <c r="D195">
        <v>197</v>
      </c>
    </row>
    <row r="196" spans="1:4" x14ac:dyDescent="0.35">
      <c r="A196" t="s">
        <v>122</v>
      </c>
      <c r="B196" t="s">
        <v>118</v>
      </c>
      <c r="C196">
        <v>5</v>
      </c>
      <c r="D196">
        <v>170</v>
      </c>
    </row>
    <row r="197" spans="1:4" x14ac:dyDescent="0.35">
      <c r="A197" t="s">
        <v>122</v>
      </c>
      <c r="B197" t="s">
        <v>118</v>
      </c>
      <c r="C197">
        <v>6</v>
      </c>
      <c r="D197">
        <v>165</v>
      </c>
    </row>
    <row r="198" spans="1:4" x14ac:dyDescent="0.35">
      <c r="A198" t="s">
        <v>122</v>
      </c>
      <c r="B198" t="s">
        <v>118</v>
      </c>
      <c r="C198">
        <v>7</v>
      </c>
      <c r="D198">
        <v>233</v>
      </c>
    </row>
    <row r="199" spans="1:4" x14ac:dyDescent="0.35">
      <c r="A199" t="s">
        <v>122</v>
      </c>
      <c r="B199" t="s">
        <v>118</v>
      </c>
      <c r="C199">
        <v>8</v>
      </c>
      <c r="D199">
        <v>173</v>
      </c>
    </row>
    <row r="200" spans="1:4" x14ac:dyDescent="0.35">
      <c r="A200" t="s">
        <v>122</v>
      </c>
      <c r="B200" t="s">
        <v>118</v>
      </c>
      <c r="C200">
        <v>9</v>
      </c>
      <c r="D200">
        <v>165</v>
      </c>
    </row>
    <row r="201" spans="1:4" x14ac:dyDescent="0.35">
      <c r="A201" t="s">
        <v>122</v>
      </c>
      <c r="B201" t="s">
        <v>118</v>
      </c>
      <c r="C201">
        <v>10</v>
      </c>
      <c r="D201">
        <v>200</v>
      </c>
    </row>
    <row r="202" spans="1:4" x14ac:dyDescent="0.35">
      <c r="A202" t="s">
        <v>122</v>
      </c>
      <c r="B202" t="s">
        <v>118</v>
      </c>
      <c r="C202">
        <v>11</v>
      </c>
      <c r="D202">
        <v>183</v>
      </c>
    </row>
    <row r="203" spans="1:4" x14ac:dyDescent="0.35">
      <c r="A203" t="s">
        <v>122</v>
      </c>
      <c r="B203" t="s">
        <v>118</v>
      </c>
      <c r="C203">
        <v>12</v>
      </c>
      <c r="D203">
        <v>203</v>
      </c>
    </row>
    <row r="204" spans="1:4" x14ac:dyDescent="0.35">
      <c r="A204" t="s">
        <v>122</v>
      </c>
      <c r="B204" t="s">
        <v>118</v>
      </c>
      <c r="C204">
        <v>13</v>
      </c>
      <c r="D204">
        <v>217</v>
      </c>
    </row>
    <row r="205" spans="1:4" x14ac:dyDescent="0.35">
      <c r="A205" t="s">
        <v>122</v>
      </c>
      <c r="B205" t="s">
        <v>118</v>
      </c>
      <c r="C205">
        <v>14</v>
      </c>
      <c r="D205">
        <v>172</v>
      </c>
    </row>
    <row r="206" spans="1:4" x14ac:dyDescent="0.35">
      <c r="A206" t="s">
        <v>122</v>
      </c>
      <c r="B206" t="s">
        <v>118</v>
      </c>
      <c r="C206">
        <v>15</v>
      </c>
      <c r="D206">
        <v>160</v>
      </c>
    </row>
    <row r="207" spans="1:4" x14ac:dyDescent="0.35">
      <c r="A207" t="s">
        <v>122</v>
      </c>
      <c r="B207" t="s">
        <v>118</v>
      </c>
      <c r="C207">
        <v>16</v>
      </c>
      <c r="D207">
        <v>178</v>
      </c>
    </row>
    <row r="208" spans="1:4" x14ac:dyDescent="0.35">
      <c r="A208" t="s">
        <v>122</v>
      </c>
      <c r="B208" t="s">
        <v>118</v>
      </c>
      <c r="C208">
        <v>17</v>
      </c>
      <c r="D208">
        <v>174</v>
      </c>
    </row>
    <row r="209" spans="1:4" x14ac:dyDescent="0.35">
      <c r="A209" t="s">
        <v>122</v>
      </c>
      <c r="B209" t="s">
        <v>118</v>
      </c>
      <c r="C209">
        <v>18</v>
      </c>
      <c r="D209">
        <v>155</v>
      </c>
    </row>
    <row r="210" spans="1:4" x14ac:dyDescent="0.35">
      <c r="A210" t="s">
        <v>122</v>
      </c>
      <c r="B210" t="s">
        <v>118</v>
      </c>
      <c r="C210">
        <v>19</v>
      </c>
      <c r="D210">
        <v>160</v>
      </c>
    </row>
    <row r="211" spans="1:4" x14ac:dyDescent="0.35">
      <c r="A211" t="s">
        <v>122</v>
      </c>
      <c r="B211" t="s">
        <v>118</v>
      </c>
      <c r="C211">
        <v>20</v>
      </c>
      <c r="D211">
        <v>182</v>
      </c>
    </row>
    <row r="212" spans="1:4" x14ac:dyDescent="0.35">
      <c r="A212" t="s">
        <v>122</v>
      </c>
      <c r="B212" t="s">
        <v>118</v>
      </c>
      <c r="C212">
        <v>21</v>
      </c>
      <c r="D212">
        <v>157</v>
      </c>
    </row>
    <row r="213" spans="1:4" x14ac:dyDescent="0.35">
      <c r="A213" t="s">
        <v>122</v>
      </c>
      <c r="B213" t="s">
        <v>118</v>
      </c>
      <c r="C213">
        <v>22</v>
      </c>
      <c r="D213">
        <v>165</v>
      </c>
    </row>
    <row r="214" spans="1:4" x14ac:dyDescent="0.35">
      <c r="A214" t="s">
        <v>122</v>
      </c>
      <c r="B214" t="s">
        <v>118</v>
      </c>
      <c r="C214">
        <v>23</v>
      </c>
      <c r="D214">
        <v>165</v>
      </c>
    </row>
    <row r="215" spans="1:4" x14ac:dyDescent="0.35">
      <c r="A215" t="s">
        <v>122</v>
      </c>
      <c r="B215" t="s">
        <v>118</v>
      </c>
      <c r="C215">
        <v>24</v>
      </c>
      <c r="D215">
        <v>179</v>
      </c>
    </row>
    <row r="216" spans="1:4" x14ac:dyDescent="0.35">
      <c r="A216" t="s">
        <v>122</v>
      </c>
      <c r="B216" t="s">
        <v>118</v>
      </c>
      <c r="C216">
        <v>25</v>
      </c>
      <c r="D216">
        <v>165</v>
      </c>
    </row>
    <row r="217" spans="1:4" x14ac:dyDescent="0.35">
      <c r="A217" t="s">
        <v>122</v>
      </c>
      <c r="B217" t="s">
        <v>118</v>
      </c>
      <c r="C217">
        <v>26</v>
      </c>
      <c r="D217">
        <v>196</v>
      </c>
    </row>
    <row r="218" spans="1:4" x14ac:dyDescent="0.35">
      <c r="A218" t="s">
        <v>122</v>
      </c>
      <c r="B218" t="s">
        <v>118</v>
      </c>
      <c r="C218">
        <v>27</v>
      </c>
      <c r="D218">
        <v>169</v>
      </c>
    </row>
    <row r="219" spans="1:4" x14ac:dyDescent="0.35">
      <c r="A219" t="s">
        <v>122</v>
      </c>
      <c r="B219" t="s">
        <v>118</v>
      </c>
      <c r="C219">
        <v>28</v>
      </c>
      <c r="D219">
        <v>199</v>
      </c>
    </row>
    <row r="220" spans="1:4" x14ac:dyDescent="0.35">
      <c r="A220" t="s">
        <v>122</v>
      </c>
      <c r="B220" t="s">
        <v>118</v>
      </c>
      <c r="C220">
        <v>29</v>
      </c>
      <c r="D220">
        <v>174</v>
      </c>
    </row>
    <row r="221" spans="1:4" x14ac:dyDescent="0.35">
      <c r="A221" t="s">
        <v>122</v>
      </c>
      <c r="B221" t="s">
        <v>118</v>
      </c>
      <c r="C221">
        <v>30</v>
      </c>
      <c r="D221">
        <v>185</v>
      </c>
    </row>
    <row r="222" spans="1:4" x14ac:dyDescent="0.35">
      <c r="A222" t="s">
        <v>122</v>
      </c>
      <c r="B222" t="s">
        <v>118</v>
      </c>
      <c r="C222">
        <v>31</v>
      </c>
      <c r="D222">
        <v>193</v>
      </c>
    </row>
    <row r="223" spans="1:4" x14ac:dyDescent="0.35">
      <c r="A223" t="s">
        <v>122</v>
      </c>
      <c r="B223" t="s">
        <v>118</v>
      </c>
      <c r="C223">
        <v>32</v>
      </c>
      <c r="D223">
        <v>203</v>
      </c>
    </row>
    <row r="224" spans="1:4" x14ac:dyDescent="0.35">
      <c r="A224" t="s">
        <v>122</v>
      </c>
      <c r="B224" t="s">
        <v>118</v>
      </c>
      <c r="C224">
        <v>33</v>
      </c>
      <c r="D224">
        <v>206</v>
      </c>
    </row>
    <row r="225" spans="1:4" x14ac:dyDescent="0.35">
      <c r="A225" t="s">
        <v>122</v>
      </c>
      <c r="B225" t="s">
        <v>118</v>
      </c>
      <c r="C225">
        <v>34</v>
      </c>
      <c r="D225">
        <v>200</v>
      </c>
    </row>
    <row r="226" spans="1:4" x14ac:dyDescent="0.35">
      <c r="A226" t="s">
        <v>122</v>
      </c>
      <c r="B226" t="s">
        <v>118</v>
      </c>
      <c r="C226">
        <v>35</v>
      </c>
      <c r="D226">
        <v>203</v>
      </c>
    </row>
    <row r="227" spans="1:4" x14ac:dyDescent="0.35">
      <c r="A227" t="s">
        <v>122</v>
      </c>
      <c r="B227" t="s">
        <v>118</v>
      </c>
      <c r="C227">
        <v>36</v>
      </c>
      <c r="D227">
        <v>188</v>
      </c>
    </row>
    <row r="228" spans="1:4" x14ac:dyDescent="0.35">
      <c r="A228" t="s">
        <v>122</v>
      </c>
      <c r="B228" t="s">
        <v>118</v>
      </c>
      <c r="C228">
        <v>37</v>
      </c>
      <c r="D228">
        <v>207</v>
      </c>
    </row>
    <row r="229" spans="1:4" x14ac:dyDescent="0.35">
      <c r="A229" t="s">
        <v>122</v>
      </c>
      <c r="B229" t="s">
        <v>118</v>
      </c>
      <c r="C229">
        <v>38</v>
      </c>
      <c r="D229">
        <v>181</v>
      </c>
    </row>
    <row r="230" spans="1:4" x14ac:dyDescent="0.35">
      <c r="A230" t="s">
        <v>122</v>
      </c>
      <c r="B230" t="s">
        <v>118</v>
      </c>
      <c r="C230">
        <v>39</v>
      </c>
      <c r="D230">
        <v>192</v>
      </c>
    </row>
    <row r="231" spans="1:4" x14ac:dyDescent="0.35">
      <c r="A231" t="s">
        <v>122</v>
      </c>
      <c r="B231" t="s">
        <v>118</v>
      </c>
      <c r="C231">
        <v>40</v>
      </c>
      <c r="D231">
        <v>201</v>
      </c>
    </row>
    <row r="232" spans="1:4" x14ac:dyDescent="0.35">
      <c r="A232" t="s">
        <v>122</v>
      </c>
      <c r="B232" t="s">
        <v>118</v>
      </c>
      <c r="C232">
        <v>41</v>
      </c>
      <c r="D232">
        <v>205</v>
      </c>
    </row>
    <row r="233" spans="1:4" x14ac:dyDescent="0.35">
      <c r="A233" t="s">
        <v>122</v>
      </c>
      <c r="B233" t="s">
        <v>118</v>
      </c>
      <c r="C233">
        <v>42</v>
      </c>
      <c r="D233">
        <v>259</v>
      </c>
    </row>
    <row r="234" spans="1:4" x14ac:dyDescent="0.35">
      <c r="A234" t="s">
        <v>122</v>
      </c>
      <c r="B234" t="s">
        <v>118</v>
      </c>
      <c r="C234">
        <v>43</v>
      </c>
      <c r="D234">
        <v>223</v>
      </c>
    </row>
    <row r="235" spans="1:4" x14ac:dyDescent="0.35">
      <c r="A235" t="s">
        <v>122</v>
      </c>
      <c r="B235" t="s">
        <v>118</v>
      </c>
      <c r="C235">
        <v>44</v>
      </c>
      <c r="D235">
        <v>202</v>
      </c>
    </row>
    <row r="236" spans="1:4" x14ac:dyDescent="0.35">
      <c r="A236" t="s">
        <v>122</v>
      </c>
      <c r="B236" t="s">
        <v>118</v>
      </c>
      <c r="C236">
        <v>45</v>
      </c>
      <c r="D236">
        <v>195</v>
      </c>
    </row>
    <row r="237" spans="1:4" x14ac:dyDescent="0.35">
      <c r="A237" t="s">
        <v>122</v>
      </c>
      <c r="B237" t="s">
        <v>118</v>
      </c>
      <c r="C237">
        <v>46</v>
      </c>
      <c r="D237">
        <v>181</v>
      </c>
    </row>
    <row r="238" spans="1:4" x14ac:dyDescent="0.35">
      <c r="A238" t="s">
        <v>122</v>
      </c>
      <c r="B238" t="s">
        <v>118</v>
      </c>
      <c r="C238">
        <v>47</v>
      </c>
      <c r="D238">
        <v>192</v>
      </c>
    </row>
    <row r="239" spans="1:4" x14ac:dyDescent="0.35">
      <c r="A239" t="s">
        <v>122</v>
      </c>
      <c r="B239" t="s">
        <v>118</v>
      </c>
      <c r="C239">
        <v>48</v>
      </c>
      <c r="D239">
        <v>170</v>
      </c>
    </row>
    <row r="240" spans="1:4" x14ac:dyDescent="0.35">
      <c r="A240" t="s">
        <v>122</v>
      </c>
      <c r="B240" t="s">
        <v>119</v>
      </c>
      <c r="C240">
        <v>1</v>
      </c>
      <c r="D240">
        <v>239</v>
      </c>
    </row>
    <row r="241" spans="1:4" x14ac:dyDescent="0.35">
      <c r="A241" t="s">
        <v>122</v>
      </c>
      <c r="B241" t="s">
        <v>119</v>
      </c>
      <c r="C241">
        <v>2</v>
      </c>
      <c r="D241">
        <v>253</v>
      </c>
    </row>
    <row r="242" spans="1:4" x14ac:dyDescent="0.35">
      <c r="A242" t="s">
        <v>122</v>
      </c>
      <c r="B242" t="s">
        <v>119</v>
      </c>
      <c r="C242">
        <v>3</v>
      </c>
      <c r="D242">
        <v>257</v>
      </c>
    </row>
    <row r="243" spans="1:4" x14ac:dyDescent="0.35">
      <c r="A243" t="s">
        <v>122</v>
      </c>
      <c r="B243" t="s">
        <v>119</v>
      </c>
      <c r="C243">
        <v>4</v>
      </c>
      <c r="D243">
        <v>240</v>
      </c>
    </row>
    <row r="244" spans="1:4" x14ac:dyDescent="0.35">
      <c r="A244" t="s">
        <v>122</v>
      </c>
      <c r="B244" t="s">
        <v>119</v>
      </c>
      <c r="C244">
        <v>5</v>
      </c>
      <c r="D244">
        <v>259</v>
      </c>
    </row>
    <row r="245" spans="1:4" x14ac:dyDescent="0.35">
      <c r="A245" t="s">
        <v>122</v>
      </c>
      <c r="B245" t="s">
        <v>119</v>
      </c>
      <c r="C245">
        <v>6</v>
      </c>
      <c r="D245">
        <v>242</v>
      </c>
    </row>
    <row r="246" spans="1:4" x14ac:dyDescent="0.35">
      <c r="A246" t="s">
        <v>122</v>
      </c>
      <c r="B246" t="s">
        <v>119</v>
      </c>
      <c r="C246">
        <v>7</v>
      </c>
      <c r="D246">
        <v>253</v>
      </c>
    </row>
    <row r="247" spans="1:4" x14ac:dyDescent="0.35">
      <c r="A247" t="s">
        <v>122</v>
      </c>
      <c r="B247" t="s">
        <v>119</v>
      </c>
      <c r="C247">
        <v>8</v>
      </c>
      <c r="D247">
        <v>238</v>
      </c>
    </row>
    <row r="248" spans="1:4" x14ac:dyDescent="0.35">
      <c r="A248" t="s">
        <v>122</v>
      </c>
      <c r="B248" t="s">
        <v>119</v>
      </c>
      <c r="C248">
        <v>9</v>
      </c>
      <c r="D248">
        <v>247</v>
      </c>
    </row>
    <row r="249" spans="1:4" x14ac:dyDescent="0.35">
      <c r="A249" t="s">
        <v>122</v>
      </c>
      <c r="B249" t="s">
        <v>119</v>
      </c>
      <c r="C249">
        <v>10</v>
      </c>
      <c r="D249">
        <v>245</v>
      </c>
    </row>
    <row r="250" spans="1:4" x14ac:dyDescent="0.35">
      <c r="A250" t="s">
        <v>122</v>
      </c>
      <c r="B250" t="s">
        <v>119</v>
      </c>
      <c r="C250">
        <v>11</v>
      </c>
      <c r="D250">
        <v>234</v>
      </c>
    </row>
    <row r="251" spans="1:4" x14ac:dyDescent="0.35">
      <c r="A251" t="s">
        <v>122</v>
      </c>
      <c r="B251" t="s">
        <v>119</v>
      </c>
      <c r="C251">
        <v>12</v>
      </c>
      <c r="D251">
        <v>248</v>
      </c>
    </row>
    <row r="252" spans="1:4" x14ac:dyDescent="0.35">
      <c r="A252" t="s">
        <v>122</v>
      </c>
      <c r="B252" t="s">
        <v>119</v>
      </c>
      <c r="C252">
        <v>13</v>
      </c>
      <c r="D252">
        <v>248</v>
      </c>
    </row>
    <row r="253" spans="1:4" x14ac:dyDescent="0.35">
      <c r="A253" t="s">
        <v>122</v>
      </c>
      <c r="B253" t="s">
        <v>119</v>
      </c>
      <c r="C253">
        <v>14</v>
      </c>
      <c r="D253">
        <v>242</v>
      </c>
    </row>
    <row r="254" spans="1:4" x14ac:dyDescent="0.35">
      <c r="A254" t="s">
        <v>122</v>
      </c>
      <c r="B254" t="s">
        <v>119</v>
      </c>
      <c r="C254">
        <v>15</v>
      </c>
      <c r="D254">
        <v>242</v>
      </c>
    </row>
    <row r="255" spans="1:4" x14ac:dyDescent="0.35">
      <c r="A255" t="s">
        <v>122</v>
      </c>
      <c r="B255" t="s">
        <v>119</v>
      </c>
      <c r="C255">
        <v>16</v>
      </c>
      <c r="D255">
        <v>260</v>
      </c>
    </row>
    <row r="256" spans="1:4" x14ac:dyDescent="0.35">
      <c r="A256" t="s">
        <v>122</v>
      </c>
      <c r="B256" t="s">
        <v>119</v>
      </c>
      <c r="C256">
        <v>17</v>
      </c>
      <c r="D256">
        <v>234</v>
      </c>
    </row>
    <row r="257" spans="1:4" x14ac:dyDescent="0.35">
      <c r="A257" t="s">
        <v>122</v>
      </c>
      <c r="B257" t="s">
        <v>119</v>
      </c>
      <c r="C257">
        <v>18</v>
      </c>
      <c r="D257">
        <v>222</v>
      </c>
    </row>
    <row r="258" spans="1:4" x14ac:dyDescent="0.35">
      <c r="A258" t="s">
        <v>122</v>
      </c>
      <c r="B258" t="s">
        <v>119</v>
      </c>
      <c r="C258">
        <v>19</v>
      </c>
      <c r="D258">
        <v>240</v>
      </c>
    </row>
    <row r="259" spans="1:4" x14ac:dyDescent="0.35">
      <c r="A259" t="s">
        <v>122</v>
      </c>
      <c r="B259" t="s">
        <v>119</v>
      </c>
      <c r="C259">
        <v>20</v>
      </c>
      <c r="D259">
        <v>213</v>
      </c>
    </row>
    <row r="260" spans="1:4" x14ac:dyDescent="0.35">
      <c r="A260" t="s">
        <v>122</v>
      </c>
      <c r="B260" t="s">
        <v>119</v>
      </c>
      <c r="C260">
        <v>21</v>
      </c>
      <c r="D260">
        <v>221</v>
      </c>
    </row>
    <row r="261" spans="1:4" x14ac:dyDescent="0.35">
      <c r="A261" t="s">
        <v>122</v>
      </c>
      <c r="B261" t="s">
        <v>119</v>
      </c>
      <c r="C261">
        <v>22</v>
      </c>
      <c r="D261">
        <v>218</v>
      </c>
    </row>
    <row r="262" spans="1:4" x14ac:dyDescent="0.35">
      <c r="A262" t="s">
        <v>122</v>
      </c>
      <c r="B262" t="s">
        <v>119</v>
      </c>
      <c r="C262">
        <v>23</v>
      </c>
      <c r="D262">
        <v>234</v>
      </c>
    </row>
    <row r="263" spans="1:4" x14ac:dyDescent="0.35">
      <c r="A263" t="s">
        <v>122</v>
      </c>
      <c r="B263" t="s">
        <v>119</v>
      </c>
      <c r="C263">
        <v>24</v>
      </c>
      <c r="D263">
        <v>227</v>
      </c>
    </row>
    <row r="264" spans="1:4" x14ac:dyDescent="0.35">
      <c r="A264" t="s">
        <v>122</v>
      </c>
      <c r="B264" t="s">
        <v>119</v>
      </c>
      <c r="C264">
        <v>25</v>
      </c>
      <c r="D264">
        <v>197</v>
      </c>
    </row>
    <row r="265" spans="1:4" x14ac:dyDescent="0.35">
      <c r="A265" t="s">
        <v>122</v>
      </c>
      <c r="B265" t="s">
        <v>119</v>
      </c>
      <c r="C265">
        <v>26</v>
      </c>
      <c r="D265">
        <v>200</v>
      </c>
    </row>
    <row r="266" spans="1:4" x14ac:dyDescent="0.35">
      <c r="A266" t="s">
        <v>122</v>
      </c>
      <c r="B266" t="s">
        <v>119</v>
      </c>
      <c r="C266">
        <v>27</v>
      </c>
      <c r="D266">
        <v>223</v>
      </c>
    </row>
    <row r="267" spans="1:4" x14ac:dyDescent="0.35">
      <c r="A267" t="s">
        <v>122</v>
      </c>
      <c r="B267" t="s">
        <v>119</v>
      </c>
      <c r="C267">
        <v>28</v>
      </c>
      <c r="D267">
        <v>255</v>
      </c>
    </row>
    <row r="268" spans="1:4" x14ac:dyDescent="0.35">
      <c r="A268" t="s">
        <v>122</v>
      </c>
      <c r="B268" t="s">
        <v>119</v>
      </c>
      <c r="C268">
        <v>29</v>
      </c>
      <c r="D268">
        <v>320</v>
      </c>
    </row>
    <row r="269" spans="1:4" x14ac:dyDescent="0.35">
      <c r="A269" t="s">
        <v>122</v>
      </c>
      <c r="B269" t="s">
        <v>119</v>
      </c>
      <c r="C269">
        <v>30</v>
      </c>
      <c r="D269">
        <v>320</v>
      </c>
    </row>
    <row r="270" spans="1:4" x14ac:dyDescent="0.35">
      <c r="A270" t="s">
        <v>122</v>
      </c>
      <c r="B270" t="s">
        <v>119</v>
      </c>
      <c r="C270">
        <v>31</v>
      </c>
      <c r="D270">
        <v>325</v>
      </c>
    </row>
    <row r="271" spans="1:4" x14ac:dyDescent="0.35">
      <c r="A271" t="s">
        <v>122</v>
      </c>
      <c r="B271" t="s">
        <v>119</v>
      </c>
      <c r="C271">
        <v>32</v>
      </c>
      <c r="D271">
        <v>264</v>
      </c>
    </row>
    <row r="272" spans="1:4" x14ac:dyDescent="0.35">
      <c r="A272" t="s">
        <v>122</v>
      </c>
      <c r="B272" t="s">
        <v>119</v>
      </c>
      <c r="C272">
        <v>33</v>
      </c>
      <c r="D272">
        <v>302</v>
      </c>
    </row>
    <row r="273" spans="1:4" x14ac:dyDescent="0.35">
      <c r="A273" t="s">
        <v>122</v>
      </c>
      <c r="B273" t="s">
        <v>119</v>
      </c>
      <c r="C273">
        <v>34</v>
      </c>
      <c r="D273">
        <v>270</v>
      </c>
    </row>
    <row r="274" spans="1:4" x14ac:dyDescent="0.35">
      <c r="A274" t="s">
        <v>122</v>
      </c>
      <c r="B274" t="s">
        <v>119</v>
      </c>
      <c r="C274">
        <v>35</v>
      </c>
      <c r="D274">
        <v>279</v>
      </c>
    </row>
    <row r="275" spans="1:4" x14ac:dyDescent="0.35">
      <c r="A275" t="s">
        <v>122</v>
      </c>
      <c r="B275" t="s">
        <v>119</v>
      </c>
      <c r="C275">
        <v>36</v>
      </c>
      <c r="D275">
        <v>326</v>
      </c>
    </row>
    <row r="276" spans="1:4" x14ac:dyDescent="0.35">
      <c r="A276" t="s">
        <v>122</v>
      </c>
      <c r="B276" t="s">
        <v>119</v>
      </c>
      <c r="C276">
        <v>37</v>
      </c>
      <c r="D276">
        <v>282</v>
      </c>
    </row>
    <row r="277" spans="1:4" x14ac:dyDescent="0.35">
      <c r="A277" t="s">
        <v>122</v>
      </c>
      <c r="B277" t="s">
        <v>119</v>
      </c>
      <c r="C277">
        <v>38</v>
      </c>
      <c r="D277">
        <v>329</v>
      </c>
    </row>
    <row r="278" spans="1:4" x14ac:dyDescent="0.35">
      <c r="A278" t="s">
        <v>122</v>
      </c>
      <c r="B278" t="s">
        <v>119</v>
      </c>
      <c r="C278">
        <v>39</v>
      </c>
      <c r="D278">
        <v>293</v>
      </c>
    </row>
    <row r="279" spans="1:4" x14ac:dyDescent="0.35">
      <c r="A279" t="s">
        <v>122</v>
      </c>
      <c r="B279" t="s">
        <v>119</v>
      </c>
      <c r="C279">
        <v>40</v>
      </c>
      <c r="D279">
        <v>289</v>
      </c>
    </row>
    <row r="280" spans="1:4" x14ac:dyDescent="0.35">
      <c r="A280" t="s">
        <v>122</v>
      </c>
      <c r="B280" t="s">
        <v>119</v>
      </c>
      <c r="C280">
        <v>41</v>
      </c>
      <c r="D280">
        <v>347</v>
      </c>
    </row>
    <row r="281" spans="1:4" x14ac:dyDescent="0.35">
      <c r="A281" t="s">
        <v>122</v>
      </c>
      <c r="B281" t="s">
        <v>119</v>
      </c>
      <c r="C281">
        <v>42</v>
      </c>
      <c r="D281">
        <v>352</v>
      </c>
    </row>
    <row r="282" spans="1:4" x14ac:dyDescent="0.35">
      <c r="A282" t="s">
        <v>122</v>
      </c>
      <c r="B282" t="s">
        <v>119</v>
      </c>
      <c r="C282">
        <v>43</v>
      </c>
      <c r="D282">
        <v>256</v>
      </c>
    </row>
    <row r="283" spans="1:4" x14ac:dyDescent="0.35">
      <c r="A283" t="s">
        <v>122</v>
      </c>
      <c r="B283" t="s">
        <v>119</v>
      </c>
      <c r="C283">
        <v>44</v>
      </c>
      <c r="D283">
        <v>294</v>
      </c>
    </row>
    <row r="284" spans="1:4" x14ac:dyDescent="0.35">
      <c r="A284" t="s">
        <v>122</v>
      </c>
      <c r="B284" t="s">
        <v>119</v>
      </c>
      <c r="C284">
        <v>45</v>
      </c>
      <c r="D284">
        <v>314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35"/>
  <sheetViews>
    <sheetView zoomScale="65" zoomScaleNormal="65" zoomScalePageLayoutView="150" workbookViewId="0">
      <selection activeCell="Y91" sqref="Y91:AA135"/>
    </sheetView>
  </sheetViews>
  <sheetFormatPr defaultColWidth="10.6640625" defaultRowHeight="15.5" x14ac:dyDescent="0.35"/>
  <cols>
    <col min="1" max="1" width="16.83203125" customWidth="1"/>
    <col min="10" max="10" width="13" customWidth="1"/>
    <col min="12" max="12" width="15.6640625" bestFit="1" customWidth="1"/>
  </cols>
  <sheetData>
    <row r="1" spans="1:28" x14ac:dyDescent="0.35">
      <c r="A1" t="s">
        <v>58</v>
      </c>
      <c r="B1" t="s">
        <v>57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J1" t="s">
        <v>0</v>
      </c>
      <c r="Q1" t="s">
        <v>11</v>
      </c>
      <c r="T1" t="s">
        <v>25</v>
      </c>
      <c r="U1">
        <f>380-51</f>
        <v>329</v>
      </c>
      <c r="V1" s="1">
        <v>0.42083333333333334</v>
      </c>
      <c r="Y1" t="s">
        <v>26</v>
      </c>
    </row>
    <row r="2" spans="1:28" x14ac:dyDescent="0.35">
      <c r="A2" t="s">
        <v>0</v>
      </c>
      <c r="B2" t="s">
        <v>93</v>
      </c>
      <c r="C2" s="1">
        <v>0.28125</v>
      </c>
      <c r="D2">
        <v>395</v>
      </c>
      <c r="E2">
        <v>22</v>
      </c>
      <c r="F2">
        <f>D2+E2</f>
        <v>417</v>
      </c>
      <c r="G2" s="2">
        <v>417</v>
      </c>
      <c r="J2" t="s">
        <v>1</v>
      </c>
      <c r="Q2" t="s">
        <v>95</v>
      </c>
      <c r="U2">
        <f>380-57</f>
        <v>323</v>
      </c>
      <c r="V2" s="1">
        <v>0.42222222222222222</v>
      </c>
      <c r="Y2" s="3">
        <v>41833</v>
      </c>
    </row>
    <row r="3" spans="1:28" x14ac:dyDescent="0.35">
      <c r="B3" t="s">
        <v>93</v>
      </c>
      <c r="C3" s="1">
        <v>0.29166666666666669</v>
      </c>
      <c r="D3">
        <v>396</v>
      </c>
      <c r="E3">
        <v>22</v>
      </c>
      <c r="F3">
        <f t="shared" ref="F3:F13" si="0">D3+E3</f>
        <v>418</v>
      </c>
      <c r="J3" t="s">
        <v>2</v>
      </c>
      <c r="K3" t="s">
        <v>5</v>
      </c>
      <c r="L3" t="s">
        <v>94</v>
      </c>
      <c r="M3" t="s">
        <v>8</v>
      </c>
      <c r="Q3" t="s">
        <v>2</v>
      </c>
      <c r="R3" t="s">
        <v>5</v>
      </c>
      <c r="S3" t="s">
        <v>94</v>
      </c>
      <c r="U3">
        <f>380-64</f>
        <v>316</v>
      </c>
      <c r="V3" s="1">
        <v>0.42291666666666666</v>
      </c>
      <c r="Y3" t="s">
        <v>2</v>
      </c>
      <c r="Z3" t="s">
        <v>5</v>
      </c>
      <c r="AA3" t="s">
        <v>94</v>
      </c>
    </row>
    <row r="4" spans="1:28" x14ac:dyDescent="0.35">
      <c r="B4" t="s">
        <v>93</v>
      </c>
      <c r="C4" s="1">
        <v>0.3125</v>
      </c>
      <c r="D4">
        <v>387</v>
      </c>
      <c r="E4">
        <v>30</v>
      </c>
      <c r="F4">
        <f t="shared" si="0"/>
        <v>417</v>
      </c>
      <c r="J4">
        <v>1</v>
      </c>
      <c r="K4">
        <v>261</v>
      </c>
      <c r="L4">
        <f>$G$2-K4</f>
        <v>156</v>
      </c>
      <c r="Q4">
        <v>1</v>
      </c>
      <c r="R4">
        <f>320-28</f>
        <v>292</v>
      </c>
      <c r="S4">
        <f>$G$6-R4</f>
        <v>166</v>
      </c>
      <c r="Y4">
        <v>1</v>
      </c>
      <c r="Z4">
        <f>300-72</f>
        <v>228</v>
      </c>
      <c r="AA4">
        <f>$G$9-Z4</f>
        <v>124</v>
      </c>
    </row>
    <row r="5" spans="1:28" x14ac:dyDescent="0.35">
      <c r="B5" t="s">
        <v>93</v>
      </c>
      <c r="C5" s="1">
        <v>0.34027777777777773</v>
      </c>
      <c r="D5">
        <v>363</v>
      </c>
      <c r="E5">
        <v>55</v>
      </c>
      <c r="F5">
        <f t="shared" si="0"/>
        <v>418</v>
      </c>
      <c r="J5">
        <v>2</v>
      </c>
      <c r="K5">
        <v>295</v>
      </c>
      <c r="L5">
        <f t="shared" ref="L5:L27" si="1">$G$2-K5</f>
        <v>122</v>
      </c>
      <c r="Q5">
        <v>2</v>
      </c>
      <c r="R5">
        <v>306</v>
      </c>
      <c r="S5">
        <f t="shared" ref="S5:S28" si="2">$G$6-R5</f>
        <v>152</v>
      </c>
      <c r="Y5">
        <v>2</v>
      </c>
      <c r="Z5">
        <f>300-38</f>
        <v>262</v>
      </c>
      <c r="AA5">
        <f t="shared" ref="AA5:AA38" si="3">$G$9-Z5</f>
        <v>90</v>
      </c>
    </row>
    <row r="6" spans="1:28" x14ac:dyDescent="0.35">
      <c r="A6" t="s">
        <v>11</v>
      </c>
      <c r="B6" t="s">
        <v>96</v>
      </c>
      <c r="C6" s="1">
        <v>0.42083333333333334</v>
      </c>
      <c r="D6">
        <f>380-51</f>
        <v>329</v>
      </c>
      <c r="E6">
        <v>131</v>
      </c>
      <c r="F6">
        <f t="shared" si="0"/>
        <v>460</v>
      </c>
      <c r="G6" s="2">
        <v>458</v>
      </c>
      <c r="J6">
        <v>3</v>
      </c>
      <c r="K6">
        <v>320</v>
      </c>
      <c r="L6">
        <f t="shared" si="1"/>
        <v>97</v>
      </c>
      <c r="Q6">
        <v>3</v>
      </c>
      <c r="R6">
        <v>321</v>
      </c>
      <c r="S6">
        <f t="shared" si="2"/>
        <v>137</v>
      </c>
      <c r="Y6">
        <v>3</v>
      </c>
      <c r="Z6">
        <f>300-36</f>
        <v>264</v>
      </c>
      <c r="AA6">
        <f t="shared" si="3"/>
        <v>88</v>
      </c>
    </row>
    <row r="7" spans="1:28" x14ac:dyDescent="0.35">
      <c r="B7" t="s">
        <v>96</v>
      </c>
      <c r="C7" s="1">
        <v>0.42222222222222222</v>
      </c>
      <c r="D7">
        <f>380-57</f>
        <v>323</v>
      </c>
      <c r="E7">
        <v>135</v>
      </c>
      <c r="F7">
        <f t="shared" si="0"/>
        <v>458</v>
      </c>
      <c r="J7">
        <v>4</v>
      </c>
      <c r="K7">
        <v>311</v>
      </c>
      <c r="L7">
        <f t="shared" si="1"/>
        <v>106</v>
      </c>
      <c r="Q7">
        <v>4</v>
      </c>
      <c r="R7">
        <v>324</v>
      </c>
      <c r="S7">
        <f t="shared" si="2"/>
        <v>134</v>
      </c>
      <c r="Y7">
        <v>4</v>
      </c>
      <c r="Z7">
        <f>300-43</f>
        <v>257</v>
      </c>
      <c r="AA7">
        <f t="shared" si="3"/>
        <v>95</v>
      </c>
    </row>
    <row r="8" spans="1:28" x14ac:dyDescent="0.35">
      <c r="B8" t="s">
        <v>96</v>
      </c>
      <c r="C8" s="1">
        <v>0.42291666666666666</v>
      </c>
      <c r="D8">
        <f>380-64</f>
        <v>316</v>
      </c>
      <c r="E8">
        <v>138</v>
      </c>
      <c r="F8">
        <f t="shared" si="0"/>
        <v>454</v>
      </c>
      <c r="J8">
        <v>5</v>
      </c>
      <c r="K8">
        <v>322</v>
      </c>
      <c r="L8">
        <f t="shared" si="1"/>
        <v>95</v>
      </c>
      <c r="Q8">
        <v>5</v>
      </c>
      <c r="R8">
        <v>320</v>
      </c>
      <c r="S8">
        <f t="shared" si="2"/>
        <v>138</v>
      </c>
      <c r="Y8">
        <v>5</v>
      </c>
      <c r="Z8">
        <f>300-19</f>
        <v>281</v>
      </c>
      <c r="AA8">
        <f t="shared" si="3"/>
        <v>71</v>
      </c>
    </row>
    <row r="9" spans="1:28" x14ac:dyDescent="0.35">
      <c r="A9" t="s">
        <v>97</v>
      </c>
      <c r="B9" t="s">
        <v>98</v>
      </c>
      <c r="C9" s="1">
        <v>0.27361111111111108</v>
      </c>
      <c r="D9">
        <f>300-28</f>
        <v>272</v>
      </c>
      <c r="E9">
        <v>76</v>
      </c>
      <c r="F9">
        <f t="shared" si="0"/>
        <v>348</v>
      </c>
      <c r="G9" s="2">
        <v>352</v>
      </c>
      <c r="J9">
        <v>6</v>
      </c>
      <c r="K9">
        <v>317</v>
      </c>
      <c r="L9">
        <f t="shared" si="1"/>
        <v>100</v>
      </c>
      <c r="M9" t="s">
        <v>3</v>
      </c>
      <c r="Q9">
        <v>6</v>
      </c>
      <c r="R9">
        <v>330</v>
      </c>
      <c r="S9">
        <f t="shared" si="2"/>
        <v>128</v>
      </c>
      <c r="Y9">
        <v>6</v>
      </c>
      <c r="Z9">
        <f>300-55</f>
        <v>245</v>
      </c>
      <c r="AA9">
        <f t="shared" si="3"/>
        <v>107</v>
      </c>
    </row>
    <row r="10" spans="1:28" x14ac:dyDescent="0.35">
      <c r="B10" t="s">
        <v>98</v>
      </c>
      <c r="C10" s="1">
        <v>0.27499999999999997</v>
      </c>
      <c r="D10">
        <f>300-22</f>
        <v>278</v>
      </c>
      <c r="E10">
        <v>73</v>
      </c>
      <c r="F10">
        <f t="shared" si="0"/>
        <v>351</v>
      </c>
      <c r="J10">
        <v>7</v>
      </c>
      <c r="K10">
        <v>321</v>
      </c>
      <c r="L10">
        <f t="shared" si="1"/>
        <v>96</v>
      </c>
      <c r="Q10">
        <v>7</v>
      </c>
      <c r="R10">
        <f>330-38</f>
        <v>292</v>
      </c>
      <c r="S10">
        <f t="shared" si="2"/>
        <v>166</v>
      </c>
      <c r="Y10">
        <v>7</v>
      </c>
      <c r="Z10">
        <f>300-16</f>
        <v>284</v>
      </c>
      <c r="AA10">
        <f t="shared" si="3"/>
        <v>68</v>
      </c>
    </row>
    <row r="11" spans="1:28" x14ac:dyDescent="0.35">
      <c r="B11" t="s">
        <v>98</v>
      </c>
      <c r="C11" s="1">
        <v>0.27638888888888885</v>
      </c>
      <c r="D11">
        <f>300-24</f>
        <v>276</v>
      </c>
      <c r="E11">
        <v>71</v>
      </c>
      <c r="F11">
        <f t="shared" si="0"/>
        <v>347</v>
      </c>
      <c r="J11">
        <v>8</v>
      </c>
      <c r="K11">
        <v>321</v>
      </c>
      <c r="L11">
        <f t="shared" si="1"/>
        <v>96</v>
      </c>
      <c r="Q11">
        <v>8</v>
      </c>
      <c r="R11">
        <v>343</v>
      </c>
      <c r="S11">
        <f t="shared" si="2"/>
        <v>115</v>
      </c>
      <c r="Y11">
        <v>8</v>
      </c>
      <c r="Z11">
        <f>300-86</f>
        <v>214</v>
      </c>
      <c r="AA11">
        <f t="shared" si="3"/>
        <v>138</v>
      </c>
      <c r="AB11" t="s">
        <v>99</v>
      </c>
    </row>
    <row r="12" spans="1:28" x14ac:dyDescent="0.35">
      <c r="B12" t="s">
        <v>98</v>
      </c>
      <c r="C12" s="1">
        <v>0.38680555555555557</v>
      </c>
      <c r="D12">
        <f>380-39</f>
        <v>341</v>
      </c>
      <c r="E12">
        <v>17</v>
      </c>
      <c r="F12">
        <f t="shared" si="0"/>
        <v>358</v>
      </c>
      <c r="J12">
        <v>9</v>
      </c>
      <c r="K12">
        <v>303</v>
      </c>
      <c r="L12">
        <f t="shared" si="1"/>
        <v>114</v>
      </c>
      <c r="Q12">
        <v>9</v>
      </c>
      <c r="R12">
        <v>293</v>
      </c>
      <c r="S12">
        <f t="shared" si="2"/>
        <v>165</v>
      </c>
      <c r="Y12">
        <v>9</v>
      </c>
      <c r="Z12">
        <f>300-9</f>
        <v>291</v>
      </c>
      <c r="AA12">
        <f t="shared" si="3"/>
        <v>61</v>
      </c>
    </row>
    <row r="13" spans="1:28" x14ac:dyDescent="0.35">
      <c r="B13" t="s">
        <v>98</v>
      </c>
      <c r="C13" s="1">
        <v>0.38750000000000001</v>
      </c>
      <c r="D13">
        <f>380-38</f>
        <v>342</v>
      </c>
      <c r="E13">
        <v>18</v>
      </c>
      <c r="F13">
        <f t="shared" si="0"/>
        <v>360</v>
      </c>
      <c r="J13">
        <v>10</v>
      </c>
      <c r="K13">
        <v>285</v>
      </c>
      <c r="L13">
        <f t="shared" si="1"/>
        <v>132</v>
      </c>
      <c r="Q13">
        <v>10</v>
      </c>
      <c r="R13">
        <f>360-26</f>
        <v>334</v>
      </c>
      <c r="S13">
        <f t="shared" si="2"/>
        <v>124</v>
      </c>
      <c r="Y13">
        <v>10</v>
      </c>
      <c r="Z13">
        <f>300-14</f>
        <v>286</v>
      </c>
      <c r="AA13">
        <f t="shared" si="3"/>
        <v>66</v>
      </c>
    </row>
    <row r="14" spans="1:28" x14ac:dyDescent="0.35">
      <c r="J14">
        <v>11</v>
      </c>
      <c r="K14">
        <f>320-53</f>
        <v>267</v>
      </c>
      <c r="L14">
        <f t="shared" si="1"/>
        <v>150</v>
      </c>
      <c r="Q14">
        <v>11</v>
      </c>
      <c r="R14">
        <v>307</v>
      </c>
      <c r="S14">
        <f t="shared" si="2"/>
        <v>151</v>
      </c>
      <c r="Y14">
        <v>11</v>
      </c>
      <c r="Z14">
        <f>300-30</f>
        <v>270</v>
      </c>
      <c r="AA14">
        <f t="shared" si="3"/>
        <v>82</v>
      </c>
    </row>
    <row r="15" spans="1:28" x14ac:dyDescent="0.35">
      <c r="J15">
        <v>12</v>
      </c>
      <c r="K15">
        <f>320-54</f>
        <v>266</v>
      </c>
      <c r="L15">
        <f t="shared" si="1"/>
        <v>151</v>
      </c>
      <c r="Q15">
        <v>12</v>
      </c>
      <c r="R15">
        <v>308</v>
      </c>
      <c r="S15">
        <f t="shared" si="2"/>
        <v>150</v>
      </c>
      <c r="T15" t="s">
        <v>12</v>
      </c>
      <c r="Y15">
        <v>12</v>
      </c>
      <c r="Z15">
        <f>300-17</f>
        <v>283</v>
      </c>
      <c r="AA15">
        <f t="shared" si="3"/>
        <v>69</v>
      </c>
    </row>
    <row r="16" spans="1:28" x14ac:dyDescent="0.35">
      <c r="J16">
        <v>13</v>
      </c>
      <c r="K16">
        <v>327</v>
      </c>
      <c r="L16">
        <f t="shared" si="1"/>
        <v>90</v>
      </c>
      <c r="Q16">
        <v>13</v>
      </c>
      <c r="R16">
        <v>321</v>
      </c>
      <c r="S16">
        <f t="shared" si="2"/>
        <v>137</v>
      </c>
      <c r="Y16">
        <v>13</v>
      </c>
      <c r="Z16">
        <f>300-23</f>
        <v>277</v>
      </c>
      <c r="AA16">
        <f t="shared" si="3"/>
        <v>75</v>
      </c>
    </row>
    <row r="17" spans="10:28" x14ac:dyDescent="0.35">
      <c r="J17">
        <v>14</v>
      </c>
      <c r="K17">
        <v>307</v>
      </c>
      <c r="L17">
        <f t="shared" si="1"/>
        <v>110</v>
      </c>
      <c r="Q17">
        <v>14</v>
      </c>
      <c r="R17">
        <v>311</v>
      </c>
      <c r="S17">
        <f t="shared" si="2"/>
        <v>147</v>
      </c>
      <c r="Y17">
        <v>14</v>
      </c>
      <c r="Z17">
        <f>300-23</f>
        <v>277</v>
      </c>
      <c r="AA17">
        <f t="shared" si="3"/>
        <v>75</v>
      </c>
    </row>
    <row r="18" spans="10:28" x14ac:dyDescent="0.35">
      <c r="J18">
        <v>15</v>
      </c>
      <c r="K18">
        <v>308</v>
      </c>
      <c r="L18">
        <f t="shared" si="1"/>
        <v>109</v>
      </c>
      <c r="Q18">
        <v>15</v>
      </c>
      <c r="R18">
        <v>322</v>
      </c>
      <c r="S18">
        <f t="shared" si="2"/>
        <v>136</v>
      </c>
      <c r="Y18">
        <v>15</v>
      </c>
      <c r="Z18">
        <f>300-64</f>
        <v>236</v>
      </c>
      <c r="AA18">
        <f t="shared" si="3"/>
        <v>116</v>
      </c>
    </row>
    <row r="19" spans="10:28" x14ac:dyDescent="0.35">
      <c r="J19">
        <v>16</v>
      </c>
      <c r="K19">
        <f>340-51</f>
        <v>289</v>
      </c>
      <c r="L19">
        <f t="shared" si="1"/>
        <v>128</v>
      </c>
      <c r="Q19">
        <v>16</v>
      </c>
      <c r="R19">
        <v>306</v>
      </c>
      <c r="S19">
        <f t="shared" si="2"/>
        <v>152</v>
      </c>
      <c r="Y19">
        <v>16</v>
      </c>
      <c r="Z19">
        <f>300-23</f>
        <v>277</v>
      </c>
      <c r="AA19">
        <f t="shared" si="3"/>
        <v>75</v>
      </c>
    </row>
    <row r="20" spans="10:28" x14ac:dyDescent="0.35">
      <c r="J20">
        <v>17</v>
      </c>
      <c r="K20">
        <f>340-71</f>
        <v>269</v>
      </c>
      <c r="L20">
        <f t="shared" si="1"/>
        <v>148</v>
      </c>
      <c r="Q20">
        <v>17</v>
      </c>
      <c r="R20">
        <f>360-71</f>
        <v>289</v>
      </c>
      <c r="S20">
        <f t="shared" si="2"/>
        <v>169</v>
      </c>
      <c r="Y20">
        <v>17</v>
      </c>
      <c r="Z20">
        <f>300-38</f>
        <v>262</v>
      </c>
      <c r="AA20">
        <f t="shared" si="3"/>
        <v>90</v>
      </c>
    </row>
    <row r="21" spans="10:28" x14ac:dyDescent="0.35">
      <c r="J21">
        <v>18</v>
      </c>
      <c r="K21">
        <f>299-53</f>
        <v>246</v>
      </c>
      <c r="L21">
        <f t="shared" si="1"/>
        <v>171</v>
      </c>
      <c r="Q21">
        <v>18</v>
      </c>
      <c r="R21">
        <v>251</v>
      </c>
      <c r="S21">
        <f t="shared" si="2"/>
        <v>207</v>
      </c>
      <c r="Y21">
        <v>18</v>
      </c>
      <c r="Z21">
        <f>300-52</f>
        <v>248</v>
      </c>
      <c r="AA21">
        <f t="shared" si="3"/>
        <v>104</v>
      </c>
    </row>
    <row r="22" spans="10:28" x14ac:dyDescent="0.35">
      <c r="J22">
        <v>19</v>
      </c>
      <c r="K22">
        <f>280</f>
        <v>280</v>
      </c>
      <c r="L22">
        <f t="shared" si="1"/>
        <v>137</v>
      </c>
      <c r="Q22">
        <v>19</v>
      </c>
      <c r="R22">
        <f>300-65</f>
        <v>235</v>
      </c>
      <c r="S22">
        <f t="shared" si="2"/>
        <v>223</v>
      </c>
      <c r="Y22">
        <v>19</v>
      </c>
      <c r="Z22">
        <f>300-49</f>
        <v>251</v>
      </c>
      <c r="AA22">
        <f t="shared" si="3"/>
        <v>101</v>
      </c>
    </row>
    <row r="23" spans="10:28" x14ac:dyDescent="0.35">
      <c r="J23">
        <v>20</v>
      </c>
      <c r="K23">
        <v>306</v>
      </c>
      <c r="L23">
        <f t="shared" si="1"/>
        <v>111</v>
      </c>
      <c r="Q23">
        <v>20</v>
      </c>
      <c r="R23">
        <f>300-46</f>
        <v>254</v>
      </c>
      <c r="S23">
        <f t="shared" si="2"/>
        <v>204</v>
      </c>
      <c r="Y23">
        <v>20</v>
      </c>
      <c r="Z23">
        <f>300-51</f>
        <v>249</v>
      </c>
      <c r="AA23">
        <f t="shared" si="3"/>
        <v>103</v>
      </c>
    </row>
    <row r="24" spans="10:28" x14ac:dyDescent="0.35">
      <c r="J24">
        <v>21</v>
      </c>
      <c r="K24">
        <f>320-33</f>
        <v>287</v>
      </c>
      <c r="L24">
        <f t="shared" si="1"/>
        <v>130</v>
      </c>
      <c r="Q24">
        <v>21</v>
      </c>
      <c r="R24">
        <f>300-70</f>
        <v>230</v>
      </c>
      <c r="S24">
        <f t="shared" si="2"/>
        <v>228</v>
      </c>
      <c r="Y24">
        <v>21</v>
      </c>
      <c r="Z24">
        <f>300-60</f>
        <v>240</v>
      </c>
      <c r="AA24">
        <f t="shared" si="3"/>
        <v>112</v>
      </c>
    </row>
    <row r="25" spans="10:28" x14ac:dyDescent="0.35">
      <c r="J25">
        <v>22</v>
      </c>
      <c r="K25">
        <f>320-42</f>
        <v>278</v>
      </c>
      <c r="L25">
        <f t="shared" si="1"/>
        <v>139</v>
      </c>
      <c r="Q25">
        <v>22</v>
      </c>
      <c r="R25">
        <f>300-42</f>
        <v>258</v>
      </c>
      <c r="S25">
        <f t="shared" si="2"/>
        <v>200</v>
      </c>
      <c r="Y25">
        <v>22</v>
      </c>
      <c r="Z25">
        <f>300-62</f>
        <v>238</v>
      </c>
      <c r="AA25">
        <f t="shared" si="3"/>
        <v>114</v>
      </c>
    </row>
    <row r="26" spans="10:28" x14ac:dyDescent="0.35">
      <c r="J26">
        <v>23</v>
      </c>
      <c r="K26">
        <f>320-60</f>
        <v>260</v>
      </c>
      <c r="L26">
        <f t="shared" si="1"/>
        <v>157</v>
      </c>
      <c r="Q26">
        <v>23</v>
      </c>
      <c r="R26">
        <f>300-44</f>
        <v>256</v>
      </c>
      <c r="S26">
        <f t="shared" si="2"/>
        <v>202</v>
      </c>
      <c r="Y26">
        <v>23</v>
      </c>
      <c r="Z26">
        <f>300-65</f>
        <v>235</v>
      </c>
      <c r="AA26">
        <f t="shared" si="3"/>
        <v>117</v>
      </c>
    </row>
    <row r="27" spans="10:28" x14ac:dyDescent="0.35">
      <c r="J27">
        <v>24</v>
      </c>
      <c r="K27">
        <f>320-75</f>
        <v>245</v>
      </c>
      <c r="L27">
        <f t="shared" si="1"/>
        <v>172</v>
      </c>
      <c r="Q27">
        <v>24</v>
      </c>
      <c r="R27">
        <f>300-53</f>
        <v>247</v>
      </c>
      <c r="S27">
        <f t="shared" si="2"/>
        <v>211</v>
      </c>
      <c r="Y27">
        <v>24</v>
      </c>
      <c r="Z27">
        <f>300-72</f>
        <v>228</v>
      </c>
      <c r="AA27">
        <f t="shared" si="3"/>
        <v>124</v>
      </c>
    </row>
    <row r="28" spans="10:28" x14ac:dyDescent="0.35">
      <c r="Q28">
        <v>25</v>
      </c>
      <c r="R28">
        <v>284</v>
      </c>
      <c r="S28">
        <f t="shared" si="2"/>
        <v>174</v>
      </c>
      <c r="Y28">
        <v>25</v>
      </c>
      <c r="Z28">
        <f>300-76</f>
        <v>224</v>
      </c>
      <c r="AA28">
        <f t="shared" si="3"/>
        <v>128</v>
      </c>
    </row>
    <row r="29" spans="10:28" x14ac:dyDescent="0.35">
      <c r="K29" t="s">
        <v>4</v>
      </c>
      <c r="Y29">
        <v>26</v>
      </c>
      <c r="Z29">
        <f>300-50</f>
        <v>250</v>
      </c>
      <c r="AA29">
        <f t="shared" si="3"/>
        <v>102</v>
      </c>
    </row>
    <row r="30" spans="10:28" x14ac:dyDescent="0.35">
      <c r="J30">
        <v>1</v>
      </c>
      <c r="K30">
        <v>144</v>
      </c>
      <c r="L30">
        <f t="shared" ref="L30:L54" si="4">$G$2-K30</f>
        <v>273</v>
      </c>
      <c r="M30" t="s">
        <v>6</v>
      </c>
      <c r="R30" t="s">
        <v>4</v>
      </c>
      <c r="Y30">
        <v>27</v>
      </c>
      <c r="Z30">
        <f>300-79</f>
        <v>221</v>
      </c>
      <c r="AA30">
        <f t="shared" si="3"/>
        <v>131</v>
      </c>
      <c r="AB30" t="s">
        <v>100</v>
      </c>
    </row>
    <row r="31" spans="10:28" x14ac:dyDescent="0.35">
      <c r="J31">
        <v>2</v>
      </c>
      <c r="K31">
        <v>208</v>
      </c>
      <c r="L31">
        <f t="shared" si="4"/>
        <v>209</v>
      </c>
      <c r="Q31">
        <v>1</v>
      </c>
      <c r="R31">
        <v>206</v>
      </c>
      <c r="S31">
        <f t="shared" ref="S31:S56" si="5">$G$6-R31</f>
        <v>252</v>
      </c>
      <c r="Y31">
        <v>28</v>
      </c>
      <c r="Z31">
        <f>300-81</f>
        <v>219</v>
      </c>
      <c r="AA31">
        <f t="shared" si="3"/>
        <v>133</v>
      </c>
    </row>
    <row r="32" spans="10:28" x14ac:dyDescent="0.35">
      <c r="J32">
        <v>3</v>
      </c>
      <c r="K32">
        <v>204</v>
      </c>
      <c r="L32">
        <f t="shared" si="4"/>
        <v>213</v>
      </c>
      <c r="Q32">
        <v>2</v>
      </c>
      <c r="R32">
        <v>222</v>
      </c>
      <c r="S32">
        <f t="shared" si="5"/>
        <v>236</v>
      </c>
      <c r="Y32">
        <v>29</v>
      </c>
      <c r="Z32">
        <f>300-38</f>
        <v>262</v>
      </c>
      <c r="AA32">
        <f t="shared" si="3"/>
        <v>90</v>
      </c>
    </row>
    <row r="33" spans="10:28" x14ac:dyDescent="0.35">
      <c r="J33">
        <v>4</v>
      </c>
      <c r="K33">
        <v>210</v>
      </c>
      <c r="L33">
        <f t="shared" si="4"/>
        <v>207</v>
      </c>
      <c r="Q33">
        <v>3</v>
      </c>
      <c r="R33">
        <v>260</v>
      </c>
      <c r="S33">
        <f t="shared" si="5"/>
        <v>198</v>
      </c>
      <c r="T33" t="s">
        <v>13</v>
      </c>
      <c r="Y33">
        <v>30</v>
      </c>
      <c r="Z33">
        <f>300-53</f>
        <v>247</v>
      </c>
      <c r="AA33">
        <f t="shared" si="3"/>
        <v>105</v>
      </c>
    </row>
    <row r="34" spans="10:28" x14ac:dyDescent="0.35">
      <c r="J34">
        <v>5</v>
      </c>
      <c r="K34">
        <v>233</v>
      </c>
      <c r="L34">
        <f t="shared" si="4"/>
        <v>184</v>
      </c>
      <c r="Q34">
        <v>4</v>
      </c>
      <c r="R34">
        <f>260-23</f>
        <v>237</v>
      </c>
      <c r="S34">
        <f t="shared" si="5"/>
        <v>221</v>
      </c>
      <c r="Y34">
        <v>31</v>
      </c>
      <c r="Z34">
        <f>300-74</f>
        <v>226</v>
      </c>
      <c r="AA34">
        <f t="shared" si="3"/>
        <v>126</v>
      </c>
      <c r="AB34" t="s">
        <v>101</v>
      </c>
    </row>
    <row r="35" spans="10:28" x14ac:dyDescent="0.35">
      <c r="J35">
        <v>6</v>
      </c>
      <c r="K35">
        <v>201</v>
      </c>
      <c r="L35">
        <f t="shared" si="4"/>
        <v>216</v>
      </c>
      <c r="Q35">
        <v>5</v>
      </c>
      <c r="R35">
        <f>260-23</f>
        <v>237</v>
      </c>
      <c r="S35">
        <f t="shared" si="5"/>
        <v>221</v>
      </c>
      <c r="T35" t="s">
        <v>14</v>
      </c>
      <c r="Y35">
        <v>32</v>
      </c>
      <c r="Z35">
        <f>300-74</f>
        <v>226</v>
      </c>
      <c r="AA35">
        <f t="shared" si="3"/>
        <v>126</v>
      </c>
      <c r="AB35" t="s">
        <v>102</v>
      </c>
    </row>
    <row r="36" spans="10:28" x14ac:dyDescent="0.35">
      <c r="J36">
        <v>7</v>
      </c>
      <c r="K36">
        <f>250-66</f>
        <v>184</v>
      </c>
      <c r="L36">
        <f t="shared" si="4"/>
        <v>233</v>
      </c>
      <c r="Q36">
        <v>6</v>
      </c>
      <c r="R36">
        <f>255</f>
        <v>255</v>
      </c>
      <c r="S36">
        <f t="shared" si="5"/>
        <v>203</v>
      </c>
      <c r="Y36">
        <v>33</v>
      </c>
      <c r="Z36">
        <f>300-83</f>
        <v>217</v>
      </c>
      <c r="AA36">
        <f t="shared" si="3"/>
        <v>135</v>
      </c>
    </row>
    <row r="37" spans="10:28" x14ac:dyDescent="0.35">
      <c r="J37">
        <v>8</v>
      </c>
      <c r="K37">
        <v>210</v>
      </c>
      <c r="L37">
        <f t="shared" si="4"/>
        <v>207</v>
      </c>
      <c r="Q37">
        <v>7</v>
      </c>
      <c r="R37">
        <v>257</v>
      </c>
      <c r="S37">
        <f t="shared" si="5"/>
        <v>201</v>
      </c>
      <c r="Y37">
        <v>34</v>
      </c>
      <c r="Z37">
        <f>300-51</f>
        <v>249</v>
      </c>
      <c r="AA37">
        <f t="shared" si="3"/>
        <v>103</v>
      </c>
    </row>
    <row r="38" spans="10:28" x14ac:dyDescent="0.35">
      <c r="J38">
        <v>9</v>
      </c>
      <c r="K38">
        <v>217</v>
      </c>
      <c r="L38">
        <f t="shared" si="4"/>
        <v>200</v>
      </c>
      <c r="Q38">
        <v>8</v>
      </c>
      <c r="R38">
        <v>249</v>
      </c>
      <c r="S38">
        <f t="shared" si="5"/>
        <v>209</v>
      </c>
      <c r="Y38">
        <v>35</v>
      </c>
      <c r="Z38">
        <f>300-62</f>
        <v>238</v>
      </c>
      <c r="AA38">
        <f t="shared" si="3"/>
        <v>114</v>
      </c>
    </row>
    <row r="39" spans="10:28" x14ac:dyDescent="0.35">
      <c r="J39">
        <v>10</v>
      </c>
      <c r="K39">
        <v>140</v>
      </c>
      <c r="L39">
        <f t="shared" si="4"/>
        <v>277</v>
      </c>
      <c r="Q39">
        <v>9</v>
      </c>
      <c r="R39">
        <v>255</v>
      </c>
      <c r="S39">
        <f t="shared" si="5"/>
        <v>203</v>
      </c>
      <c r="T39" t="s">
        <v>15</v>
      </c>
    </row>
    <row r="40" spans="10:28" x14ac:dyDescent="0.35">
      <c r="J40">
        <v>11</v>
      </c>
      <c r="K40">
        <v>139</v>
      </c>
      <c r="L40">
        <f t="shared" si="4"/>
        <v>278</v>
      </c>
      <c r="Q40">
        <v>10</v>
      </c>
      <c r="R40">
        <v>249</v>
      </c>
      <c r="S40">
        <f t="shared" si="5"/>
        <v>209</v>
      </c>
      <c r="Z40" t="s">
        <v>4</v>
      </c>
    </row>
    <row r="41" spans="10:28" x14ac:dyDescent="0.35">
      <c r="J41">
        <v>12</v>
      </c>
      <c r="K41">
        <v>142</v>
      </c>
      <c r="L41">
        <f t="shared" si="4"/>
        <v>275</v>
      </c>
      <c r="Q41">
        <v>11</v>
      </c>
      <c r="R41">
        <f>260-23</f>
        <v>237</v>
      </c>
      <c r="S41">
        <f t="shared" si="5"/>
        <v>221</v>
      </c>
      <c r="Y41">
        <v>1</v>
      </c>
      <c r="Z41">
        <f>250-69</f>
        <v>181</v>
      </c>
      <c r="AA41">
        <f t="shared" ref="AA41:AA88" si="6">$G$9-Z41</f>
        <v>171</v>
      </c>
    </row>
    <row r="42" spans="10:28" x14ac:dyDescent="0.35">
      <c r="J42">
        <v>13</v>
      </c>
      <c r="K42">
        <v>139</v>
      </c>
      <c r="L42">
        <f t="shared" si="4"/>
        <v>278</v>
      </c>
      <c r="Q42">
        <v>12</v>
      </c>
      <c r="R42">
        <f>260-36</f>
        <v>224</v>
      </c>
      <c r="S42">
        <f t="shared" si="5"/>
        <v>234</v>
      </c>
      <c r="Y42">
        <v>2</v>
      </c>
      <c r="Z42">
        <f>250-66</f>
        <v>184</v>
      </c>
      <c r="AA42">
        <f t="shared" si="6"/>
        <v>168</v>
      </c>
    </row>
    <row r="43" spans="10:28" x14ac:dyDescent="0.35">
      <c r="J43">
        <v>14</v>
      </c>
      <c r="K43">
        <v>136</v>
      </c>
      <c r="L43">
        <f t="shared" si="4"/>
        <v>281</v>
      </c>
      <c r="Q43">
        <v>13</v>
      </c>
      <c r="R43">
        <f>260-36</f>
        <v>224</v>
      </c>
      <c r="S43">
        <f t="shared" si="5"/>
        <v>234</v>
      </c>
      <c r="Y43">
        <v>3</v>
      </c>
      <c r="Z43">
        <v>133</v>
      </c>
      <c r="AA43">
        <f t="shared" si="6"/>
        <v>219</v>
      </c>
      <c r="AB43" t="s">
        <v>103</v>
      </c>
    </row>
    <row r="44" spans="10:28" x14ac:dyDescent="0.35">
      <c r="J44">
        <v>15</v>
      </c>
      <c r="K44">
        <v>142</v>
      </c>
      <c r="L44">
        <f t="shared" si="4"/>
        <v>275</v>
      </c>
      <c r="Q44">
        <v>14</v>
      </c>
      <c r="R44">
        <f>260-26</f>
        <v>234</v>
      </c>
      <c r="S44">
        <f t="shared" si="5"/>
        <v>224</v>
      </c>
      <c r="Y44">
        <v>4</v>
      </c>
      <c r="Z44">
        <f>250-95</f>
        <v>155</v>
      </c>
      <c r="AA44">
        <f t="shared" si="6"/>
        <v>197</v>
      </c>
    </row>
    <row r="45" spans="10:28" x14ac:dyDescent="0.35">
      <c r="J45">
        <v>16</v>
      </c>
      <c r="K45">
        <v>164</v>
      </c>
      <c r="L45">
        <f t="shared" si="4"/>
        <v>253</v>
      </c>
      <c r="Q45">
        <v>15</v>
      </c>
      <c r="R45">
        <f>288</f>
        <v>288</v>
      </c>
      <c r="S45">
        <f t="shared" si="5"/>
        <v>170</v>
      </c>
      <c r="T45" t="s">
        <v>16</v>
      </c>
      <c r="Y45">
        <v>5</v>
      </c>
      <c r="Z45">
        <f>250-68</f>
        <v>182</v>
      </c>
      <c r="AA45">
        <f t="shared" si="6"/>
        <v>170</v>
      </c>
    </row>
    <row r="46" spans="10:28" x14ac:dyDescent="0.35">
      <c r="J46">
        <v>17</v>
      </c>
      <c r="K46">
        <v>157</v>
      </c>
      <c r="L46">
        <f t="shared" si="4"/>
        <v>260</v>
      </c>
      <c r="Q46">
        <v>16</v>
      </c>
      <c r="R46">
        <v>236</v>
      </c>
      <c r="S46">
        <f t="shared" si="5"/>
        <v>222</v>
      </c>
      <c r="Y46">
        <v>6</v>
      </c>
      <c r="Z46">
        <f>250-63</f>
        <v>187</v>
      </c>
      <c r="AA46">
        <f t="shared" si="6"/>
        <v>165</v>
      </c>
    </row>
    <row r="47" spans="10:28" x14ac:dyDescent="0.35">
      <c r="J47">
        <v>18</v>
      </c>
      <c r="K47">
        <v>150</v>
      </c>
      <c r="L47">
        <f t="shared" si="4"/>
        <v>267</v>
      </c>
      <c r="Q47">
        <v>17</v>
      </c>
      <c r="R47">
        <f>300-52</f>
        <v>248</v>
      </c>
      <c r="S47">
        <f t="shared" si="5"/>
        <v>210</v>
      </c>
      <c r="T47" t="s">
        <v>17</v>
      </c>
      <c r="Y47">
        <v>7</v>
      </c>
      <c r="Z47">
        <v>119</v>
      </c>
      <c r="AA47">
        <f t="shared" si="6"/>
        <v>233</v>
      </c>
      <c r="AB47" t="s">
        <v>104</v>
      </c>
    </row>
    <row r="48" spans="10:28" x14ac:dyDescent="0.35">
      <c r="J48">
        <v>19</v>
      </c>
      <c r="K48">
        <v>138</v>
      </c>
      <c r="L48">
        <f t="shared" si="4"/>
        <v>279</v>
      </c>
      <c r="M48" t="s">
        <v>7</v>
      </c>
      <c r="Q48">
        <v>18</v>
      </c>
      <c r="R48">
        <f>300-67</f>
        <v>233</v>
      </c>
      <c r="S48">
        <f t="shared" si="5"/>
        <v>225</v>
      </c>
      <c r="Y48">
        <v>8</v>
      </c>
      <c r="Z48">
        <f>250-71</f>
        <v>179</v>
      </c>
      <c r="AA48">
        <f t="shared" si="6"/>
        <v>173</v>
      </c>
    </row>
    <row r="49" spans="10:28" x14ac:dyDescent="0.35">
      <c r="J49">
        <v>20</v>
      </c>
      <c r="K49">
        <v>138</v>
      </c>
      <c r="L49">
        <f t="shared" si="4"/>
        <v>279</v>
      </c>
      <c r="Q49">
        <v>19</v>
      </c>
      <c r="R49">
        <f>300-73</f>
        <v>227</v>
      </c>
      <c r="S49">
        <f t="shared" si="5"/>
        <v>231</v>
      </c>
      <c r="Y49">
        <v>9</v>
      </c>
      <c r="Z49">
        <f>250-63</f>
        <v>187</v>
      </c>
      <c r="AA49">
        <f t="shared" si="6"/>
        <v>165</v>
      </c>
    </row>
    <row r="50" spans="10:28" x14ac:dyDescent="0.35">
      <c r="J50">
        <v>21</v>
      </c>
      <c r="K50">
        <v>132</v>
      </c>
      <c r="L50">
        <f t="shared" si="4"/>
        <v>285</v>
      </c>
      <c r="Q50">
        <v>20</v>
      </c>
      <c r="R50">
        <v>227</v>
      </c>
      <c r="S50">
        <f t="shared" si="5"/>
        <v>231</v>
      </c>
      <c r="Y50">
        <v>10</v>
      </c>
      <c r="Z50">
        <f>250-98</f>
        <v>152</v>
      </c>
      <c r="AA50">
        <f t="shared" si="6"/>
        <v>200</v>
      </c>
      <c r="AB50" t="s">
        <v>105</v>
      </c>
    </row>
    <row r="51" spans="10:28" x14ac:dyDescent="0.35">
      <c r="J51">
        <v>22</v>
      </c>
      <c r="K51">
        <v>151</v>
      </c>
      <c r="L51">
        <f t="shared" si="4"/>
        <v>266</v>
      </c>
      <c r="Q51">
        <v>21</v>
      </c>
      <c r="R51">
        <f>300-68</f>
        <v>232</v>
      </c>
      <c r="S51">
        <f t="shared" si="5"/>
        <v>226</v>
      </c>
      <c r="Y51">
        <v>11</v>
      </c>
      <c r="Z51">
        <f>250-81</f>
        <v>169</v>
      </c>
      <c r="AA51">
        <f t="shared" si="6"/>
        <v>183</v>
      </c>
    </row>
    <row r="52" spans="10:28" x14ac:dyDescent="0.35">
      <c r="J52">
        <v>23</v>
      </c>
      <c r="K52">
        <v>167</v>
      </c>
      <c r="L52">
        <f t="shared" si="4"/>
        <v>250</v>
      </c>
      <c r="Q52">
        <v>22</v>
      </c>
      <c r="R52">
        <f>300-74</f>
        <v>226</v>
      </c>
      <c r="S52">
        <f t="shared" si="5"/>
        <v>232</v>
      </c>
      <c r="Y52">
        <v>12</v>
      </c>
      <c r="Z52">
        <f>250-101</f>
        <v>149</v>
      </c>
      <c r="AA52">
        <f t="shared" si="6"/>
        <v>203</v>
      </c>
      <c r="AB52" t="s">
        <v>106</v>
      </c>
    </row>
    <row r="53" spans="10:28" x14ac:dyDescent="0.35">
      <c r="J53">
        <v>24</v>
      </c>
      <c r="K53">
        <v>139</v>
      </c>
      <c r="L53">
        <f t="shared" si="4"/>
        <v>278</v>
      </c>
      <c r="Q53">
        <v>23</v>
      </c>
      <c r="R53">
        <f>300-84</f>
        <v>216</v>
      </c>
      <c r="S53">
        <f t="shared" si="5"/>
        <v>242</v>
      </c>
      <c r="T53" t="s">
        <v>18</v>
      </c>
      <c r="Y53">
        <v>13</v>
      </c>
      <c r="Z53">
        <v>135</v>
      </c>
      <c r="AA53">
        <f t="shared" si="6"/>
        <v>217</v>
      </c>
    </row>
    <row r="54" spans="10:28" x14ac:dyDescent="0.35">
      <c r="J54">
        <v>25</v>
      </c>
      <c r="K54">
        <v>176</v>
      </c>
      <c r="L54">
        <f t="shared" si="4"/>
        <v>241</v>
      </c>
      <c r="Q54">
        <v>24</v>
      </c>
      <c r="R54">
        <f>300-86</f>
        <v>214</v>
      </c>
      <c r="S54">
        <f t="shared" si="5"/>
        <v>244</v>
      </c>
      <c r="Y54">
        <v>14</v>
      </c>
      <c r="Z54">
        <f>250-70</f>
        <v>180</v>
      </c>
      <c r="AA54">
        <f t="shared" si="6"/>
        <v>172</v>
      </c>
    </row>
    <row r="55" spans="10:28" x14ac:dyDescent="0.35">
      <c r="Q55">
        <v>25</v>
      </c>
      <c r="R55">
        <f>300-79</f>
        <v>221</v>
      </c>
      <c r="S55">
        <f t="shared" si="5"/>
        <v>237</v>
      </c>
      <c r="Y55">
        <v>15</v>
      </c>
      <c r="Z55">
        <f>250-58</f>
        <v>192</v>
      </c>
      <c r="AA55">
        <f t="shared" si="6"/>
        <v>160</v>
      </c>
    </row>
    <row r="56" spans="10:28" x14ac:dyDescent="0.35">
      <c r="K56" t="s">
        <v>9</v>
      </c>
      <c r="Q56">
        <v>26</v>
      </c>
      <c r="R56">
        <v>199</v>
      </c>
      <c r="S56">
        <f t="shared" si="5"/>
        <v>259</v>
      </c>
      <c r="Y56">
        <v>16</v>
      </c>
      <c r="Z56">
        <f>250-76</f>
        <v>174</v>
      </c>
      <c r="AA56">
        <f t="shared" si="6"/>
        <v>178</v>
      </c>
    </row>
    <row r="57" spans="10:28" x14ac:dyDescent="0.35">
      <c r="J57">
        <v>1</v>
      </c>
      <c r="K57">
        <v>35</v>
      </c>
      <c r="L57">
        <f t="shared" ref="L57:L81" si="7">$G$2-K57</f>
        <v>382</v>
      </c>
      <c r="Y57">
        <v>17</v>
      </c>
      <c r="Z57">
        <f>250-72</f>
        <v>178</v>
      </c>
      <c r="AA57">
        <f t="shared" si="6"/>
        <v>174</v>
      </c>
    </row>
    <row r="58" spans="10:28" x14ac:dyDescent="0.35">
      <c r="J58">
        <v>2</v>
      </c>
      <c r="K58">
        <v>55</v>
      </c>
      <c r="L58">
        <f t="shared" si="7"/>
        <v>362</v>
      </c>
      <c r="R58" t="s">
        <v>9</v>
      </c>
      <c r="Y58">
        <v>18</v>
      </c>
      <c r="Z58">
        <f>250-53</f>
        <v>197</v>
      </c>
      <c r="AA58">
        <f t="shared" si="6"/>
        <v>155</v>
      </c>
      <c r="AB58" t="s">
        <v>107</v>
      </c>
    </row>
    <row r="59" spans="10:28" x14ac:dyDescent="0.35">
      <c r="J59">
        <v>3</v>
      </c>
      <c r="K59">
        <v>76</v>
      </c>
      <c r="L59">
        <f t="shared" si="7"/>
        <v>341</v>
      </c>
      <c r="Q59">
        <v>1</v>
      </c>
      <c r="R59">
        <v>112</v>
      </c>
      <c r="S59">
        <f t="shared" ref="S59:S88" si="8">$G$6-R59</f>
        <v>346</v>
      </c>
      <c r="Y59">
        <v>19</v>
      </c>
      <c r="Z59">
        <f>250-58</f>
        <v>192</v>
      </c>
      <c r="AA59">
        <f t="shared" si="6"/>
        <v>160</v>
      </c>
    </row>
    <row r="60" spans="10:28" x14ac:dyDescent="0.35">
      <c r="J60">
        <v>4</v>
      </c>
      <c r="K60">
        <v>98</v>
      </c>
      <c r="L60">
        <f t="shared" si="7"/>
        <v>319</v>
      </c>
      <c r="Q60">
        <v>2</v>
      </c>
      <c r="R60">
        <v>108</v>
      </c>
      <c r="S60">
        <f t="shared" si="8"/>
        <v>350</v>
      </c>
      <c r="Y60">
        <v>20</v>
      </c>
      <c r="Z60">
        <f>250-80</f>
        <v>170</v>
      </c>
      <c r="AA60">
        <f t="shared" si="6"/>
        <v>182</v>
      </c>
    </row>
    <row r="61" spans="10:28" x14ac:dyDescent="0.35">
      <c r="J61">
        <v>5</v>
      </c>
      <c r="K61">
        <v>98</v>
      </c>
      <c r="L61">
        <f t="shared" si="7"/>
        <v>319</v>
      </c>
      <c r="Q61">
        <v>3</v>
      </c>
      <c r="R61">
        <v>113</v>
      </c>
      <c r="S61">
        <f t="shared" si="8"/>
        <v>345</v>
      </c>
      <c r="Y61">
        <v>21</v>
      </c>
      <c r="Z61">
        <f>250-55</f>
        <v>195</v>
      </c>
      <c r="AA61">
        <f t="shared" si="6"/>
        <v>157</v>
      </c>
    </row>
    <row r="62" spans="10:28" x14ac:dyDescent="0.35">
      <c r="J62">
        <v>6</v>
      </c>
      <c r="K62">
        <v>99</v>
      </c>
      <c r="L62">
        <f t="shared" si="7"/>
        <v>318</v>
      </c>
      <c r="Q62">
        <v>4</v>
      </c>
      <c r="R62">
        <v>77</v>
      </c>
      <c r="S62">
        <f t="shared" si="8"/>
        <v>381</v>
      </c>
      <c r="T62" t="s">
        <v>20</v>
      </c>
      <c r="Y62">
        <v>22</v>
      </c>
      <c r="Z62">
        <f>250-63</f>
        <v>187</v>
      </c>
      <c r="AA62">
        <f t="shared" si="6"/>
        <v>165</v>
      </c>
    </row>
    <row r="63" spans="10:28" x14ac:dyDescent="0.35">
      <c r="J63">
        <v>7</v>
      </c>
      <c r="K63">
        <v>83</v>
      </c>
      <c r="L63">
        <f t="shared" si="7"/>
        <v>334</v>
      </c>
      <c r="Q63">
        <v>5</v>
      </c>
      <c r="R63">
        <v>88</v>
      </c>
      <c r="S63">
        <f t="shared" si="8"/>
        <v>370</v>
      </c>
      <c r="Y63">
        <v>23</v>
      </c>
      <c r="Z63">
        <f>250-63</f>
        <v>187</v>
      </c>
      <c r="AA63">
        <f t="shared" si="6"/>
        <v>165</v>
      </c>
    </row>
    <row r="64" spans="10:28" x14ac:dyDescent="0.35">
      <c r="J64">
        <v>8</v>
      </c>
      <c r="K64">
        <v>38</v>
      </c>
      <c r="L64">
        <f t="shared" si="7"/>
        <v>379</v>
      </c>
      <c r="Q64">
        <v>6</v>
      </c>
      <c r="R64">
        <f>210-32</f>
        <v>178</v>
      </c>
      <c r="S64">
        <f t="shared" si="8"/>
        <v>280</v>
      </c>
      <c r="T64" t="s">
        <v>21</v>
      </c>
      <c r="Y64">
        <v>24</v>
      </c>
      <c r="Z64">
        <f>250-77</f>
        <v>173</v>
      </c>
      <c r="AA64">
        <f t="shared" si="6"/>
        <v>179</v>
      </c>
    </row>
    <row r="65" spans="10:28" x14ac:dyDescent="0.35">
      <c r="J65">
        <v>9</v>
      </c>
      <c r="K65">
        <v>126</v>
      </c>
      <c r="L65">
        <f t="shared" si="7"/>
        <v>291</v>
      </c>
      <c r="Q65">
        <v>7</v>
      </c>
      <c r="R65">
        <v>210</v>
      </c>
      <c r="S65">
        <f t="shared" si="8"/>
        <v>248</v>
      </c>
      <c r="Y65">
        <v>25</v>
      </c>
      <c r="Z65">
        <f>250-63</f>
        <v>187</v>
      </c>
      <c r="AA65">
        <f t="shared" si="6"/>
        <v>165</v>
      </c>
    </row>
    <row r="66" spans="10:28" x14ac:dyDescent="0.35">
      <c r="J66">
        <v>10</v>
      </c>
      <c r="K66">
        <v>73</v>
      </c>
      <c r="L66">
        <f t="shared" si="7"/>
        <v>344</v>
      </c>
      <c r="Q66">
        <v>8</v>
      </c>
      <c r="R66">
        <v>132</v>
      </c>
      <c r="S66">
        <f t="shared" si="8"/>
        <v>326</v>
      </c>
      <c r="Y66">
        <v>26</v>
      </c>
      <c r="Z66">
        <f>250-94</f>
        <v>156</v>
      </c>
      <c r="AA66">
        <f t="shared" si="6"/>
        <v>196</v>
      </c>
      <c r="AB66" t="s">
        <v>108</v>
      </c>
    </row>
    <row r="67" spans="10:28" x14ac:dyDescent="0.35">
      <c r="J67">
        <v>11</v>
      </c>
      <c r="K67">
        <v>71</v>
      </c>
      <c r="L67">
        <f t="shared" si="7"/>
        <v>346</v>
      </c>
      <c r="Q67">
        <v>9</v>
      </c>
      <c r="R67">
        <v>122</v>
      </c>
      <c r="S67">
        <f t="shared" si="8"/>
        <v>336</v>
      </c>
      <c r="Y67">
        <v>27</v>
      </c>
      <c r="Z67">
        <f>250-67</f>
        <v>183</v>
      </c>
      <c r="AA67">
        <f t="shared" si="6"/>
        <v>169</v>
      </c>
    </row>
    <row r="68" spans="10:28" x14ac:dyDescent="0.35">
      <c r="J68">
        <v>12</v>
      </c>
      <c r="K68">
        <v>102</v>
      </c>
      <c r="L68">
        <f t="shared" si="7"/>
        <v>315</v>
      </c>
      <c r="Q68">
        <v>10</v>
      </c>
      <c r="R68">
        <v>153</v>
      </c>
      <c r="S68">
        <f t="shared" si="8"/>
        <v>305</v>
      </c>
      <c r="Y68">
        <v>28</v>
      </c>
      <c r="Z68">
        <f>250-97</f>
        <v>153</v>
      </c>
      <c r="AA68">
        <f t="shared" si="6"/>
        <v>199</v>
      </c>
    </row>
    <row r="69" spans="10:28" x14ac:dyDescent="0.35">
      <c r="J69">
        <v>13</v>
      </c>
      <c r="K69">
        <v>130</v>
      </c>
      <c r="L69">
        <f t="shared" si="7"/>
        <v>287</v>
      </c>
      <c r="Q69">
        <v>11</v>
      </c>
      <c r="R69">
        <v>138</v>
      </c>
      <c r="S69">
        <f t="shared" si="8"/>
        <v>320</v>
      </c>
      <c r="Y69">
        <v>29</v>
      </c>
      <c r="Z69">
        <f>250-72</f>
        <v>178</v>
      </c>
      <c r="AA69">
        <f t="shared" si="6"/>
        <v>174</v>
      </c>
    </row>
    <row r="70" spans="10:28" x14ac:dyDescent="0.35">
      <c r="J70">
        <v>14.3</v>
      </c>
      <c r="K70">
        <v>150</v>
      </c>
      <c r="L70">
        <f t="shared" si="7"/>
        <v>267</v>
      </c>
      <c r="M70" t="s">
        <v>10</v>
      </c>
      <c r="Q70">
        <v>12</v>
      </c>
      <c r="R70">
        <v>143</v>
      </c>
      <c r="S70">
        <f t="shared" si="8"/>
        <v>315</v>
      </c>
      <c r="Y70">
        <v>30</v>
      </c>
      <c r="Z70">
        <v>167</v>
      </c>
      <c r="AA70">
        <f t="shared" si="6"/>
        <v>185</v>
      </c>
    </row>
    <row r="71" spans="10:28" x14ac:dyDescent="0.35">
      <c r="J71">
        <v>15</v>
      </c>
      <c r="K71">
        <v>141</v>
      </c>
      <c r="L71">
        <f t="shared" si="7"/>
        <v>276</v>
      </c>
      <c r="Q71">
        <v>13</v>
      </c>
      <c r="R71">
        <v>147</v>
      </c>
      <c r="S71">
        <f t="shared" si="8"/>
        <v>311</v>
      </c>
      <c r="Y71">
        <v>31</v>
      </c>
      <c r="Z71">
        <v>159</v>
      </c>
      <c r="AA71">
        <f t="shared" si="6"/>
        <v>193</v>
      </c>
    </row>
    <row r="72" spans="10:28" x14ac:dyDescent="0.35">
      <c r="J72">
        <v>16</v>
      </c>
      <c r="K72">
        <v>135</v>
      </c>
      <c r="L72">
        <f t="shared" si="7"/>
        <v>282</v>
      </c>
      <c r="Q72">
        <v>14</v>
      </c>
      <c r="R72">
        <v>180</v>
      </c>
      <c r="S72">
        <f t="shared" si="8"/>
        <v>278</v>
      </c>
      <c r="Y72">
        <v>32</v>
      </c>
      <c r="Z72">
        <v>149</v>
      </c>
      <c r="AA72">
        <f t="shared" si="6"/>
        <v>203</v>
      </c>
    </row>
    <row r="73" spans="10:28" x14ac:dyDescent="0.35">
      <c r="J73">
        <v>17</v>
      </c>
      <c r="K73">
        <v>114</v>
      </c>
      <c r="L73">
        <f t="shared" si="7"/>
        <v>303</v>
      </c>
      <c r="Q73">
        <v>15</v>
      </c>
      <c r="R73">
        <v>215</v>
      </c>
      <c r="S73">
        <f t="shared" si="8"/>
        <v>243</v>
      </c>
      <c r="T73" t="s">
        <v>22</v>
      </c>
      <c r="Y73">
        <v>33</v>
      </c>
      <c r="Z73">
        <v>146</v>
      </c>
      <c r="AA73">
        <f t="shared" si="6"/>
        <v>206</v>
      </c>
    </row>
    <row r="74" spans="10:28" x14ac:dyDescent="0.35">
      <c r="J74">
        <v>18</v>
      </c>
      <c r="K74">
        <v>125</v>
      </c>
      <c r="L74">
        <f t="shared" si="7"/>
        <v>292</v>
      </c>
      <c r="Q74">
        <v>16</v>
      </c>
      <c r="R74">
        <v>110</v>
      </c>
      <c r="S74">
        <f t="shared" si="8"/>
        <v>348</v>
      </c>
      <c r="T74" t="s">
        <v>19</v>
      </c>
      <c r="Y74">
        <v>34</v>
      </c>
      <c r="Z74">
        <v>152</v>
      </c>
      <c r="AA74">
        <f t="shared" si="6"/>
        <v>200</v>
      </c>
    </row>
    <row r="75" spans="10:28" x14ac:dyDescent="0.35">
      <c r="J75">
        <v>19</v>
      </c>
      <c r="K75">
        <v>216</v>
      </c>
      <c r="L75">
        <f t="shared" si="7"/>
        <v>201</v>
      </c>
      <c r="Q75">
        <v>17</v>
      </c>
      <c r="R75">
        <v>120</v>
      </c>
      <c r="S75">
        <f t="shared" si="8"/>
        <v>338</v>
      </c>
      <c r="Y75">
        <v>35</v>
      </c>
      <c r="Z75">
        <v>149</v>
      </c>
      <c r="AA75">
        <f t="shared" si="6"/>
        <v>203</v>
      </c>
    </row>
    <row r="76" spans="10:28" x14ac:dyDescent="0.35">
      <c r="J76">
        <v>20</v>
      </c>
      <c r="K76">
        <v>198</v>
      </c>
      <c r="L76">
        <f t="shared" si="7"/>
        <v>219</v>
      </c>
      <c r="Q76">
        <v>18</v>
      </c>
      <c r="R76">
        <v>145</v>
      </c>
      <c r="S76">
        <f t="shared" si="8"/>
        <v>313</v>
      </c>
      <c r="T76" t="s">
        <v>23</v>
      </c>
      <c r="Y76">
        <v>36</v>
      </c>
      <c r="Z76">
        <v>164</v>
      </c>
      <c r="AA76">
        <f t="shared" si="6"/>
        <v>188</v>
      </c>
    </row>
    <row r="77" spans="10:28" x14ac:dyDescent="0.35">
      <c r="J77">
        <v>21</v>
      </c>
      <c r="K77">
        <v>187</v>
      </c>
      <c r="L77">
        <f t="shared" si="7"/>
        <v>230</v>
      </c>
      <c r="Q77">
        <v>19</v>
      </c>
      <c r="R77">
        <v>175</v>
      </c>
      <c r="S77">
        <f t="shared" si="8"/>
        <v>283</v>
      </c>
      <c r="T77" t="s">
        <v>24</v>
      </c>
      <c r="Y77">
        <v>37</v>
      </c>
      <c r="Z77">
        <v>145</v>
      </c>
      <c r="AA77">
        <f t="shared" si="6"/>
        <v>207</v>
      </c>
    </row>
    <row r="78" spans="10:28" x14ac:dyDescent="0.35">
      <c r="J78">
        <v>22</v>
      </c>
      <c r="K78">
        <v>193</v>
      </c>
      <c r="L78">
        <f t="shared" si="7"/>
        <v>224</v>
      </c>
      <c r="Q78">
        <v>20</v>
      </c>
      <c r="R78">
        <v>146</v>
      </c>
      <c r="S78">
        <f t="shared" si="8"/>
        <v>312</v>
      </c>
      <c r="Y78">
        <v>38</v>
      </c>
      <c r="Z78">
        <v>171</v>
      </c>
      <c r="AA78">
        <f t="shared" si="6"/>
        <v>181</v>
      </c>
    </row>
    <row r="79" spans="10:28" x14ac:dyDescent="0.35">
      <c r="J79">
        <v>23</v>
      </c>
      <c r="K79">
        <v>174</v>
      </c>
      <c r="L79">
        <f t="shared" si="7"/>
        <v>243</v>
      </c>
      <c r="Q79">
        <v>21</v>
      </c>
      <c r="R79">
        <v>139</v>
      </c>
      <c r="S79">
        <f t="shared" si="8"/>
        <v>319</v>
      </c>
      <c r="Y79">
        <v>39</v>
      </c>
      <c r="Z79">
        <v>160</v>
      </c>
      <c r="AA79">
        <f t="shared" si="6"/>
        <v>192</v>
      </c>
    </row>
    <row r="80" spans="10:28" x14ac:dyDescent="0.35">
      <c r="J80">
        <v>24</v>
      </c>
      <c r="K80">
        <v>143</v>
      </c>
      <c r="L80">
        <f t="shared" si="7"/>
        <v>274</v>
      </c>
      <c r="Q80">
        <v>22</v>
      </c>
      <c r="R80">
        <v>121</v>
      </c>
      <c r="S80">
        <f t="shared" si="8"/>
        <v>337</v>
      </c>
      <c r="Y80">
        <v>40</v>
      </c>
      <c r="Z80">
        <v>151</v>
      </c>
      <c r="AA80">
        <f t="shared" si="6"/>
        <v>201</v>
      </c>
    </row>
    <row r="81" spans="10:28" x14ac:dyDescent="0.35">
      <c r="J81">
        <v>25</v>
      </c>
      <c r="K81">
        <v>115</v>
      </c>
      <c r="L81">
        <f t="shared" si="7"/>
        <v>302</v>
      </c>
      <c r="Q81">
        <v>23</v>
      </c>
      <c r="R81">
        <v>102</v>
      </c>
      <c r="S81">
        <f t="shared" si="8"/>
        <v>356</v>
      </c>
      <c r="Y81">
        <v>41</v>
      </c>
      <c r="Z81">
        <v>147</v>
      </c>
      <c r="AA81">
        <f t="shared" si="6"/>
        <v>205</v>
      </c>
    </row>
    <row r="82" spans="10:28" x14ac:dyDescent="0.35">
      <c r="Q82">
        <v>24</v>
      </c>
      <c r="R82">
        <v>81</v>
      </c>
      <c r="S82">
        <f t="shared" si="8"/>
        <v>377</v>
      </c>
      <c r="Y82">
        <v>42</v>
      </c>
      <c r="Z82">
        <v>93</v>
      </c>
      <c r="AA82">
        <f t="shared" si="6"/>
        <v>259</v>
      </c>
      <c r="AB82" t="s">
        <v>109</v>
      </c>
    </row>
    <row r="83" spans="10:28" x14ac:dyDescent="0.35">
      <c r="Q83">
        <v>25</v>
      </c>
      <c r="R83">
        <v>89</v>
      </c>
      <c r="S83">
        <f t="shared" si="8"/>
        <v>369</v>
      </c>
      <c r="Y83">
        <v>43</v>
      </c>
      <c r="Z83">
        <v>129</v>
      </c>
      <c r="AA83">
        <f t="shared" si="6"/>
        <v>223</v>
      </c>
    </row>
    <row r="84" spans="10:28" x14ac:dyDescent="0.35">
      <c r="Q84">
        <v>26</v>
      </c>
      <c r="R84">
        <v>123</v>
      </c>
      <c r="S84">
        <f t="shared" si="8"/>
        <v>335</v>
      </c>
      <c r="Y84">
        <v>44</v>
      </c>
      <c r="Z84">
        <v>150</v>
      </c>
      <c r="AA84">
        <f t="shared" si="6"/>
        <v>202</v>
      </c>
    </row>
    <row r="85" spans="10:28" x14ac:dyDescent="0.35">
      <c r="Q85">
        <v>27</v>
      </c>
      <c r="R85">
        <v>109</v>
      </c>
      <c r="S85">
        <f t="shared" si="8"/>
        <v>349</v>
      </c>
      <c r="Y85">
        <v>45</v>
      </c>
      <c r="Z85">
        <v>157</v>
      </c>
      <c r="AA85">
        <f t="shared" si="6"/>
        <v>195</v>
      </c>
    </row>
    <row r="86" spans="10:28" x14ac:dyDescent="0.35">
      <c r="Q86">
        <v>28</v>
      </c>
      <c r="R86">
        <v>122</v>
      </c>
      <c r="S86">
        <f t="shared" si="8"/>
        <v>336</v>
      </c>
      <c r="Y86">
        <v>46</v>
      </c>
      <c r="Z86">
        <v>171</v>
      </c>
      <c r="AA86">
        <f t="shared" si="6"/>
        <v>181</v>
      </c>
    </row>
    <row r="87" spans="10:28" x14ac:dyDescent="0.35">
      <c r="Q87">
        <v>29</v>
      </c>
      <c r="R87">
        <v>132</v>
      </c>
      <c r="S87">
        <f t="shared" si="8"/>
        <v>326</v>
      </c>
      <c r="Y87">
        <v>47</v>
      </c>
      <c r="Z87">
        <v>160</v>
      </c>
      <c r="AA87">
        <f t="shared" si="6"/>
        <v>192</v>
      </c>
    </row>
    <row r="88" spans="10:28" x14ac:dyDescent="0.35">
      <c r="Q88">
        <v>30</v>
      </c>
      <c r="R88">
        <v>151</v>
      </c>
      <c r="S88">
        <f t="shared" si="8"/>
        <v>307</v>
      </c>
      <c r="Y88">
        <v>48</v>
      </c>
      <c r="Z88">
        <v>182</v>
      </c>
      <c r="AA88">
        <f t="shared" si="6"/>
        <v>170</v>
      </c>
    </row>
    <row r="90" spans="10:28" x14ac:dyDescent="0.35">
      <c r="Z90" t="s">
        <v>9</v>
      </c>
    </row>
    <row r="91" spans="10:28" x14ac:dyDescent="0.35">
      <c r="Y91">
        <v>1</v>
      </c>
      <c r="Z91">
        <v>113</v>
      </c>
      <c r="AA91">
        <f t="shared" ref="AA91:AA135" si="9">$G$9-Z91</f>
        <v>239</v>
      </c>
    </row>
    <row r="92" spans="10:28" x14ac:dyDescent="0.35">
      <c r="Y92">
        <v>2</v>
      </c>
      <c r="Z92">
        <v>99</v>
      </c>
      <c r="AA92">
        <f t="shared" si="9"/>
        <v>253</v>
      </c>
    </row>
    <row r="93" spans="10:28" x14ac:dyDescent="0.35">
      <c r="Y93">
        <v>3</v>
      </c>
      <c r="Z93">
        <v>95</v>
      </c>
      <c r="AA93">
        <f t="shared" si="9"/>
        <v>257</v>
      </c>
    </row>
    <row r="94" spans="10:28" x14ac:dyDescent="0.35">
      <c r="Y94">
        <v>4</v>
      </c>
      <c r="Z94">
        <v>112</v>
      </c>
      <c r="AA94">
        <f t="shared" si="9"/>
        <v>240</v>
      </c>
    </row>
    <row r="95" spans="10:28" x14ac:dyDescent="0.35">
      <c r="Y95">
        <v>5</v>
      </c>
      <c r="Z95">
        <v>93</v>
      </c>
      <c r="AA95">
        <f t="shared" si="9"/>
        <v>259</v>
      </c>
    </row>
    <row r="96" spans="10:28" x14ac:dyDescent="0.35">
      <c r="Y96">
        <v>6</v>
      </c>
      <c r="Z96">
        <v>110</v>
      </c>
      <c r="AA96">
        <f t="shared" si="9"/>
        <v>242</v>
      </c>
    </row>
    <row r="97" spans="25:27" x14ac:dyDescent="0.35">
      <c r="Y97">
        <v>7</v>
      </c>
      <c r="Z97">
        <v>99</v>
      </c>
      <c r="AA97">
        <f t="shared" si="9"/>
        <v>253</v>
      </c>
    </row>
    <row r="98" spans="25:27" x14ac:dyDescent="0.35">
      <c r="Y98">
        <v>8</v>
      </c>
      <c r="Z98">
        <v>114</v>
      </c>
      <c r="AA98">
        <f t="shared" si="9"/>
        <v>238</v>
      </c>
    </row>
    <row r="99" spans="25:27" x14ac:dyDescent="0.35">
      <c r="Y99">
        <v>9</v>
      </c>
      <c r="Z99">
        <v>105</v>
      </c>
      <c r="AA99">
        <f t="shared" si="9"/>
        <v>247</v>
      </c>
    </row>
    <row r="100" spans="25:27" x14ac:dyDescent="0.35">
      <c r="Y100">
        <v>10</v>
      </c>
      <c r="Z100">
        <v>107</v>
      </c>
      <c r="AA100">
        <f t="shared" si="9"/>
        <v>245</v>
      </c>
    </row>
    <row r="101" spans="25:27" x14ac:dyDescent="0.35">
      <c r="Y101">
        <v>11</v>
      </c>
      <c r="Z101">
        <v>118</v>
      </c>
      <c r="AA101">
        <f t="shared" si="9"/>
        <v>234</v>
      </c>
    </row>
    <row r="102" spans="25:27" x14ac:dyDescent="0.35">
      <c r="Y102">
        <v>12</v>
      </c>
      <c r="Z102">
        <v>104</v>
      </c>
      <c r="AA102">
        <f t="shared" si="9"/>
        <v>248</v>
      </c>
    </row>
    <row r="103" spans="25:27" x14ac:dyDescent="0.35">
      <c r="Y103">
        <v>13</v>
      </c>
      <c r="Z103">
        <v>104</v>
      </c>
      <c r="AA103">
        <f t="shared" si="9"/>
        <v>248</v>
      </c>
    </row>
    <row r="104" spans="25:27" x14ac:dyDescent="0.35">
      <c r="Y104">
        <v>14</v>
      </c>
      <c r="Z104">
        <v>110</v>
      </c>
      <c r="AA104">
        <f t="shared" si="9"/>
        <v>242</v>
      </c>
    </row>
    <row r="105" spans="25:27" x14ac:dyDescent="0.35">
      <c r="Y105">
        <v>15</v>
      </c>
      <c r="Z105">
        <v>110</v>
      </c>
      <c r="AA105">
        <f t="shared" si="9"/>
        <v>242</v>
      </c>
    </row>
    <row r="106" spans="25:27" x14ac:dyDescent="0.35">
      <c r="Y106">
        <v>16</v>
      </c>
      <c r="Z106">
        <v>92</v>
      </c>
      <c r="AA106">
        <f t="shared" si="9"/>
        <v>260</v>
      </c>
    </row>
    <row r="107" spans="25:27" x14ac:dyDescent="0.35">
      <c r="Y107">
        <v>17</v>
      </c>
      <c r="Z107">
        <v>118</v>
      </c>
      <c r="AA107">
        <f t="shared" si="9"/>
        <v>234</v>
      </c>
    </row>
    <row r="108" spans="25:27" x14ac:dyDescent="0.35">
      <c r="Y108">
        <v>18</v>
      </c>
      <c r="Z108">
        <v>130</v>
      </c>
      <c r="AA108">
        <f t="shared" si="9"/>
        <v>222</v>
      </c>
    </row>
    <row r="109" spans="25:27" x14ac:dyDescent="0.35">
      <c r="Y109">
        <v>19</v>
      </c>
      <c r="Z109">
        <v>112</v>
      </c>
      <c r="AA109">
        <f t="shared" si="9"/>
        <v>240</v>
      </c>
    </row>
    <row r="110" spans="25:27" x14ac:dyDescent="0.35">
      <c r="Y110">
        <v>20</v>
      </c>
      <c r="Z110">
        <v>139</v>
      </c>
      <c r="AA110">
        <f t="shared" si="9"/>
        <v>213</v>
      </c>
    </row>
    <row r="111" spans="25:27" x14ac:dyDescent="0.35">
      <c r="Y111">
        <v>21</v>
      </c>
      <c r="Z111">
        <v>131</v>
      </c>
      <c r="AA111">
        <f t="shared" si="9"/>
        <v>221</v>
      </c>
    </row>
    <row r="112" spans="25:27" x14ac:dyDescent="0.35">
      <c r="Y112">
        <v>22</v>
      </c>
      <c r="Z112">
        <v>134</v>
      </c>
      <c r="AA112">
        <f t="shared" si="9"/>
        <v>218</v>
      </c>
    </row>
    <row r="113" spans="25:28" x14ac:dyDescent="0.35">
      <c r="Y113">
        <v>23</v>
      </c>
      <c r="Z113">
        <v>118</v>
      </c>
      <c r="AA113">
        <f t="shared" si="9"/>
        <v>234</v>
      </c>
    </row>
    <row r="114" spans="25:28" x14ac:dyDescent="0.35">
      <c r="Y114">
        <v>24</v>
      </c>
      <c r="Z114">
        <v>125</v>
      </c>
      <c r="AA114">
        <f t="shared" si="9"/>
        <v>227</v>
      </c>
    </row>
    <row r="115" spans="25:28" x14ac:dyDescent="0.35">
      <c r="Y115">
        <v>25</v>
      </c>
      <c r="Z115">
        <v>155</v>
      </c>
      <c r="AA115">
        <f t="shared" si="9"/>
        <v>197</v>
      </c>
    </row>
    <row r="116" spans="25:28" x14ac:dyDescent="0.35">
      <c r="Y116">
        <v>26</v>
      </c>
      <c r="Z116">
        <v>152</v>
      </c>
      <c r="AA116">
        <f t="shared" si="9"/>
        <v>200</v>
      </c>
    </row>
    <row r="117" spans="25:28" x14ac:dyDescent="0.35">
      <c r="Y117">
        <v>27</v>
      </c>
      <c r="Z117">
        <v>129</v>
      </c>
      <c r="AA117">
        <f t="shared" si="9"/>
        <v>223</v>
      </c>
    </row>
    <row r="118" spans="25:28" x14ac:dyDescent="0.35">
      <c r="Y118">
        <v>28</v>
      </c>
      <c r="Z118">
        <v>97</v>
      </c>
      <c r="AA118">
        <f t="shared" si="9"/>
        <v>255</v>
      </c>
    </row>
    <row r="119" spans="25:28" x14ac:dyDescent="0.35">
      <c r="Y119">
        <v>29</v>
      </c>
      <c r="Z119">
        <v>32</v>
      </c>
      <c r="AA119">
        <f t="shared" si="9"/>
        <v>320</v>
      </c>
      <c r="AB119" t="s">
        <v>110</v>
      </c>
    </row>
    <row r="120" spans="25:28" x14ac:dyDescent="0.35">
      <c r="Y120">
        <v>30</v>
      </c>
      <c r="Z120">
        <v>32</v>
      </c>
      <c r="AA120">
        <f t="shared" si="9"/>
        <v>320</v>
      </c>
    </row>
    <row r="121" spans="25:28" x14ac:dyDescent="0.35">
      <c r="Y121">
        <v>31</v>
      </c>
      <c r="Z121">
        <v>27</v>
      </c>
      <c r="AA121">
        <f t="shared" si="9"/>
        <v>325</v>
      </c>
    </row>
    <row r="122" spans="25:28" x14ac:dyDescent="0.35">
      <c r="Y122">
        <v>32</v>
      </c>
      <c r="Z122">
        <v>88</v>
      </c>
      <c r="AA122">
        <f t="shared" si="9"/>
        <v>264</v>
      </c>
    </row>
    <row r="123" spans="25:28" x14ac:dyDescent="0.35">
      <c r="Y123">
        <v>33</v>
      </c>
      <c r="Z123">
        <v>50</v>
      </c>
      <c r="AA123">
        <f t="shared" si="9"/>
        <v>302</v>
      </c>
    </row>
    <row r="124" spans="25:28" x14ac:dyDescent="0.35">
      <c r="Y124">
        <v>34</v>
      </c>
      <c r="Z124">
        <v>82</v>
      </c>
      <c r="AA124">
        <f t="shared" si="9"/>
        <v>270</v>
      </c>
    </row>
    <row r="125" spans="25:28" x14ac:dyDescent="0.35">
      <c r="Y125">
        <v>35</v>
      </c>
      <c r="Z125">
        <v>73</v>
      </c>
      <c r="AA125">
        <f t="shared" si="9"/>
        <v>279</v>
      </c>
      <c r="AB125" t="s">
        <v>111</v>
      </c>
    </row>
    <row r="126" spans="25:28" x14ac:dyDescent="0.35">
      <c r="Y126">
        <v>36</v>
      </c>
      <c r="Z126">
        <v>26</v>
      </c>
      <c r="AA126">
        <f t="shared" si="9"/>
        <v>326</v>
      </c>
    </row>
    <row r="127" spans="25:28" x14ac:dyDescent="0.35">
      <c r="Y127">
        <v>37</v>
      </c>
      <c r="Z127">
        <v>70</v>
      </c>
      <c r="AA127">
        <f t="shared" si="9"/>
        <v>282</v>
      </c>
    </row>
    <row r="128" spans="25:28" x14ac:dyDescent="0.35">
      <c r="Y128">
        <v>38</v>
      </c>
      <c r="Z128">
        <v>23</v>
      </c>
      <c r="AA128">
        <f t="shared" si="9"/>
        <v>329</v>
      </c>
      <c r="AB128" t="s">
        <v>112</v>
      </c>
    </row>
    <row r="129" spans="25:28" x14ac:dyDescent="0.35">
      <c r="Y129">
        <v>39</v>
      </c>
      <c r="Z129">
        <v>59</v>
      </c>
      <c r="AA129">
        <f t="shared" si="9"/>
        <v>293</v>
      </c>
    </row>
    <row r="130" spans="25:28" x14ac:dyDescent="0.35">
      <c r="Y130">
        <v>40</v>
      </c>
      <c r="Z130">
        <v>63</v>
      </c>
      <c r="AA130">
        <f t="shared" si="9"/>
        <v>289</v>
      </c>
    </row>
    <row r="131" spans="25:28" x14ac:dyDescent="0.35">
      <c r="Y131">
        <v>41</v>
      </c>
      <c r="Z131">
        <v>5</v>
      </c>
      <c r="AA131">
        <f t="shared" si="9"/>
        <v>347</v>
      </c>
      <c r="AB131" t="s">
        <v>113</v>
      </c>
    </row>
    <row r="132" spans="25:28" x14ac:dyDescent="0.35">
      <c r="Y132">
        <v>42</v>
      </c>
      <c r="Z132">
        <v>0</v>
      </c>
      <c r="AA132">
        <f t="shared" si="9"/>
        <v>352</v>
      </c>
    </row>
    <row r="133" spans="25:28" x14ac:dyDescent="0.35">
      <c r="Y133">
        <v>43</v>
      </c>
      <c r="Z133">
        <v>96</v>
      </c>
      <c r="AA133">
        <f t="shared" si="9"/>
        <v>256</v>
      </c>
    </row>
    <row r="134" spans="25:28" x14ac:dyDescent="0.35">
      <c r="Y134">
        <v>44</v>
      </c>
      <c r="Z134">
        <v>58</v>
      </c>
      <c r="AA134">
        <f t="shared" si="9"/>
        <v>294</v>
      </c>
    </row>
    <row r="135" spans="25:28" x14ac:dyDescent="0.35">
      <c r="Y135">
        <v>45</v>
      </c>
      <c r="Z135">
        <v>38</v>
      </c>
      <c r="AA135">
        <f t="shared" si="9"/>
        <v>314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2"/>
  <sheetViews>
    <sheetView zoomScale="78" zoomScaleNormal="78" zoomScalePageLayoutView="150" workbookViewId="0">
      <selection activeCell="AG10" sqref="AG10"/>
    </sheetView>
  </sheetViews>
  <sheetFormatPr defaultColWidth="10.6640625" defaultRowHeight="15.5" x14ac:dyDescent="0.35"/>
  <cols>
    <col min="1" max="1" width="18.83203125" customWidth="1"/>
    <col min="3" max="22" width="6.33203125" customWidth="1"/>
    <col min="25" max="44" width="6.33203125" customWidth="1"/>
  </cols>
  <sheetData>
    <row r="1" spans="1:50" x14ac:dyDescent="0.35">
      <c r="A1" t="s">
        <v>58</v>
      </c>
      <c r="B1" t="s">
        <v>57</v>
      </c>
      <c r="C1" t="s">
        <v>55</v>
      </c>
      <c r="D1" t="s">
        <v>54</v>
      </c>
      <c r="E1" t="s">
        <v>53</v>
      </c>
      <c r="F1" t="s">
        <v>52</v>
      </c>
      <c r="G1" t="s">
        <v>51</v>
      </c>
      <c r="H1" t="s">
        <v>50</v>
      </c>
      <c r="I1" t="s">
        <v>49</v>
      </c>
      <c r="J1" t="s">
        <v>48</v>
      </c>
      <c r="K1" t="s">
        <v>47</v>
      </c>
      <c r="L1" t="s">
        <v>46</v>
      </c>
      <c r="M1" t="s">
        <v>45</v>
      </c>
      <c r="N1" t="s">
        <v>44</v>
      </c>
      <c r="O1" t="s">
        <v>43</v>
      </c>
      <c r="P1" t="s">
        <v>42</v>
      </c>
      <c r="Q1" t="s">
        <v>41</v>
      </c>
      <c r="R1" t="s">
        <v>40</v>
      </c>
      <c r="S1" t="s">
        <v>39</v>
      </c>
      <c r="T1" t="s">
        <v>38</v>
      </c>
      <c r="U1" t="s">
        <v>37</v>
      </c>
      <c r="V1" t="s">
        <v>36</v>
      </c>
      <c r="X1" t="s">
        <v>56</v>
      </c>
      <c r="Y1" t="s">
        <v>55</v>
      </c>
      <c r="Z1" t="s">
        <v>54</v>
      </c>
      <c r="AA1" t="s">
        <v>53</v>
      </c>
      <c r="AB1" t="s">
        <v>52</v>
      </c>
      <c r="AC1" t="s">
        <v>51</v>
      </c>
      <c r="AD1" t="s">
        <v>50</v>
      </c>
      <c r="AE1" t="s">
        <v>49</v>
      </c>
      <c r="AF1" t="s">
        <v>48</v>
      </c>
      <c r="AG1" t="s">
        <v>47</v>
      </c>
      <c r="AH1" t="s">
        <v>46</v>
      </c>
      <c r="AI1" t="s">
        <v>45</v>
      </c>
      <c r="AJ1" t="s">
        <v>44</v>
      </c>
      <c r="AK1" t="s">
        <v>43</v>
      </c>
      <c r="AL1" t="s">
        <v>42</v>
      </c>
      <c r="AM1" t="s">
        <v>41</v>
      </c>
      <c r="AN1" t="s">
        <v>40</v>
      </c>
      <c r="AO1" t="s">
        <v>39</v>
      </c>
      <c r="AP1" t="s">
        <v>38</v>
      </c>
      <c r="AQ1" t="s">
        <v>37</v>
      </c>
      <c r="AR1" t="s">
        <v>36</v>
      </c>
      <c r="AT1" s="4" t="s">
        <v>35</v>
      </c>
      <c r="AU1" s="4" t="s">
        <v>34</v>
      </c>
      <c r="AV1" s="4" t="s">
        <v>33</v>
      </c>
      <c r="AW1" s="4" t="s">
        <v>32</v>
      </c>
      <c r="AX1" s="4" t="s">
        <v>31</v>
      </c>
    </row>
    <row r="3" spans="1:50" x14ac:dyDescent="0.35">
      <c r="A3" t="s">
        <v>0</v>
      </c>
      <c r="B3" s="3">
        <v>41831</v>
      </c>
      <c r="C3">
        <f t="shared" ref="C3:C8" si="0">(AVERAGE($AT$3:$AT$6))-Y3</f>
        <v>414</v>
      </c>
      <c r="E3">
        <f>(AVERAGE($AT$3:$AT$6))-AA3</f>
        <v>389</v>
      </c>
      <c r="I3">
        <f t="shared" ref="I3:K8" si="1">(AVERAGE($AT$3:$AT$6))-AE3</f>
        <v>298</v>
      </c>
      <c r="J3">
        <f t="shared" si="1"/>
        <v>274</v>
      </c>
      <c r="K3">
        <f t="shared" si="1"/>
        <v>393</v>
      </c>
      <c r="O3">
        <f t="shared" ref="O3:T4" si="2">(AVERAGE($AT$3:$AT$6))-AK3</f>
        <v>283</v>
      </c>
      <c r="P3">
        <f t="shared" si="2"/>
        <v>285</v>
      </c>
      <c r="Q3">
        <f t="shared" si="2"/>
        <v>285</v>
      </c>
      <c r="R3">
        <f t="shared" si="2"/>
        <v>165</v>
      </c>
      <c r="S3">
        <f t="shared" si="2"/>
        <v>165</v>
      </c>
      <c r="T3">
        <f t="shared" si="2"/>
        <v>129</v>
      </c>
      <c r="V3">
        <f t="shared" ref="V3:V8" si="3">(AVERAGE($AT$3:$AT$6))-AR3</f>
        <v>81</v>
      </c>
      <c r="Y3">
        <v>15</v>
      </c>
      <c r="AA3">
        <v>40</v>
      </c>
      <c r="AE3">
        <v>131</v>
      </c>
      <c r="AF3">
        <v>155</v>
      </c>
      <c r="AG3">
        <v>36</v>
      </c>
      <c r="AK3">
        <v>146</v>
      </c>
      <c r="AL3">
        <v>144</v>
      </c>
      <c r="AM3">
        <v>144</v>
      </c>
      <c r="AN3">
        <v>264</v>
      </c>
      <c r="AO3">
        <v>264</v>
      </c>
      <c r="AP3">
        <v>300</v>
      </c>
      <c r="AR3">
        <v>348</v>
      </c>
      <c r="AT3">
        <f>AU3+AV3</f>
        <v>429</v>
      </c>
      <c r="AU3">
        <v>395</v>
      </c>
      <c r="AV3">
        <v>34</v>
      </c>
      <c r="AW3" s="1">
        <v>0.28125</v>
      </c>
      <c r="AX3" t="s">
        <v>29</v>
      </c>
    </row>
    <row r="4" spans="1:50" x14ac:dyDescent="0.35">
      <c r="C4">
        <f t="shared" si="0"/>
        <v>417</v>
      </c>
      <c r="D4">
        <f>(AVERAGE($AT$3:$AT$6))-Z4</f>
        <v>332</v>
      </c>
      <c r="E4">
        <f>(AVERAGE($AT$3:$AT$6))-AA4</f>
        <v>385</v>
      </c>
      <c r="G4">
        <f>(AVERAGE($AT$3:$AT$6))-AC4</f>
        <v>309</v>
      </c>
      <c r="H4">
        <f>(AVERAGE($AT$3:$AT$6))-AD4</f>
        <v>299</v>
      </c>
      <c r="I4">
        <f t="shared" si="1"/>
        <v>287</v>
      </c>
      <c r="J4">
        <f t="shared" si="1"/>
        <v>265</v>
      </c>
      <c r="K4">
        <f t="shared" si="1"/>
        <v>409</v>
      </c>
      <c r="L4">
        <f>(AVERAGE($AT$3:$AT$6))-AH4</f>
        <v>338</v>
      </c>
      <c r="O4">
        <f t="shared" si="2"/>
        <v>310</v>
      </c>
      <c r="P4">
        <f t="shared" si="2"/>
        <v>295</v>
      </c>
      <c r="Q4">
        <f t="shared" si="2"/>
        <v>275</v>
      </c>
      <c r="R4">
        <f t="shared" si="2"/>
        <v>157</v>
      </c>
      <c r="S4">
        <f t="shared" si="2"/>
        <v>157</v>
      </c>
      <c r="T4">
        <f t="shared" si="2"/>
        <v>148</v>
      </c>
      <c r="V4">
        <f t="shared" si="3"/>
        <v>89</v>
      </c>
      <c r="Y4">
        <v>12</v>
      </c>
      <c r="Z4">
        <v>97</v>
      </c>
      <c r="AA4">
        <v>44</v>
      </c>
      <c r="AC4">
        <v>120</v>
      </c>
      <c r="AD4">
        <v>130</v>
      </c>
      <c r="AE4">
        <v>142</v>
      </c>
      <c r="AF4">
        <v>164</v>
      </c>
      <c r="AG4">
        <v>20</v>
      </c>
      <c r="AH4">
        <v>91</v>
      </c>
      <c r="AK4">
        <v>119</v>
      </c>
      <c r="AL4">
        <v>134</v>
      </c>
      <c r="AM4">
        <v>154</v>
      </c>
      <c r="AN4">
        <v>272</v>
      </c>
      <c r="AO4" s="2">
        <v>272</v>
      </c>
      <c r="AP4">
        <v>281</v>
      </c>
      <c r="AR4">
        <v>340</v>
      </c>
      <c r="AT4">
        <f>AU4+AV4</f>
        <v>430</v>
      </c>
      <c r="AU4">
        <v>396</v>
      </c>
      <c r="AV4">
        <v>34</v>
      </c>
      <c r="AW4" s="1">
        <v>0.29166666666666669</v>
      </c>
    </row>
    <row r="5" spans="1:50" x14ac:dyDescent="0.35">
      <c r="C5">
        <f t="shared" si="0"/>
        <v>432</v>
      </c>
      <c r="D5">
        <f>(AVERAGE($AT$3:$AT$6))-Z5</f>
        <v>385</v>
      </c>
      <c r="E5">
        <f>(AVERAGE($AT$3:$AT$6))-AA5</f>
        <v>379</v>
      </c>
      <c r="G5">
        <f>(AVERAGE($AT$3:$AT$6))-AC5</f>
        <v>381</v>
      </c>
      <c r="H5">
        <f>(AVERAGE($AT$3:$AT$6))-AD5</f>
        <v>315</v>
      </c>
      <c r="I5">
        <f t="shared" si="1"/>
        <v>310</v>
      </c>
      <c r="J5">
        <f t="shared" si="1"/>
        <v>289</v>
      </c>
      <c r="K5">
        <f t="shared" si="1"/>
        <v>391</v>
      </c>
      <c r="L5">
        <f>(AVERAGE($AT$3:$AT$6))-AH5</f>
        <v>408</v>
      </c>
      <c r="O5">
        <f t="shared" ref="O5:S8" si="4">(AVERAGE($AT$3:$AT$6))-AK5</f>
        <v>278</v>
      </c>
      <c r="P5">
        <f t="shared" si="4"/>
        <v>278</v>
      </c>
      <c r="Q5">
        <f t="shared" si="4"/>
        <v>244</v>
      </c>
      <c r="R5">
        <f t="shared" si="4"/>
        <v>165</v>
      </c>
      <c r="S5">
        <f t="shared" si="4"/>
        <v>171</v>
      </c>
      <c r="V5">
        <f t="shared" si="3"/>
        <v>34</v>
      </c>
      <c r="Y5">
        <v>-3</v>
      </c>
      <c r="Z5">
        <v>44</v>
      </c>
      <c r="AA5">
        <v>50</v>
      </c>
      <c r="AC5">
        <v>48</v>
      </c>
      <c r="AD5">
        <v>114</v>
      </c>
      <c r="AE5">
        <v>119</v>
      </c>
      <c r="AF5">
        <v>140</v>
      </c>
      <c r="AG5">
        <v>38</v>
      </c>
      <c r="AH5">
        <v>21</v>
      </c>
      <c r="AK5">
        <v>151</v>
      </c>
      <c r="AL5">
        <v>151</v>
      </c>
      <c r="AM5">
        <v>185</v>
      </c>
      <c r="AN5">
        <v>264</v>
      </c>
      <c r="AO5">
        <v>258</v>
      </c>
      <c r="AR5">
        <v>395</v>
      </c>
      <c r="AT5">
        <f>AU5+AV5</f>
        <v>428</v>
      </c>
      <c r="AU5">
        <v>387</v>
      </c>
      <c r="AV5">
        <v>41</v>
      </c>
      <c r="AW5" s="1">
        <v>0.3125</v>
      </c>
    </row>
    <row r="6" spans="1:50" x14ac:dyDescent="0.35">
      <c r="C6">
        <f t="shared" si="0"/>
        <v>405</v>
      </c>
      <c r="I6">
        <f t="shared" si="1"/>
        <v>306</v>
      </c>
      <c r="J6">
        <f t="shared" si="1"/>
        <v>271</v>
      </c>
      <c r="K6">
        <f t="shared" si="1"/>
        <v>358</v>
      </c>
      <c r="L6">
        <f>(AVERAGE($AT$3:$AT$6))-AH6</f>
        <v>371</v>
      </c>
      <c r="O6">
        <f t="shared" si="4"/>
        <v>296</v>
      </c>
      <c r="P6">
        <f t="shared" si="4"/>
        <v>277</v>
      </c>
      <c r="Q6">
        <f t="shared" si="4"/>
        <v>278</v>
      </c>
      <c r="R6">
        <f t="shared" si="4"/>
        <v>149</v>
      </c>
      <c r="S6">
        <f t="shared" si="4"/>
        <v>157</v>
      </c>
      <c r="V6">
        <f t="shared" si="3"/>
        <v>66</v>
      </c>
      <c r="Y6">
        <v>24</v>
      </c>
      <c r="AE6">
        <v>123</v>
      </c>
      <c r="AF6">
        <v>158</v>
      </c>
      <c r="AG6">
        <v>71</v>
      </c>
      <c r="AH6">
        <v>58</v>
      </c>
      <c r="AK6">
        <v>133</v>
      </c>
      <c r="AL6">
        <v>152</v>
      </c>
      <c r="AM6">
        <v>151</v>
      </c>
      <c r="AN6">
        <v>280</v>
      </c>
      <c r="AO6">
        <v>272</v>
      </c>
      <c r="AR6">
        <v>363</v>
      </c>
      <c r="AT6">
        <f>AU6+AV6</f>
        <v>429</v>
      </c>
      <c r="AU6">
        <v>363</v>
      </c>
      <c r="AV6">
        <v>66</v>
      </c>
      <c r="AW6" s="1">
        <v>0.34027777777777773</v>
      </c>
    </row>
    <row r="7" spans="1:50" x14ac:dyDescent="0.35">
      <c r="C7">
        <f t="shared" si="0"/>
        <v>429</v>
      </c>
      <c r="D7">
        <f>(AVERAGE($AT$3:$AT$6))-Z7</f>
        <v>313</v>
      </c>
      <c r="E7">
        <f>(AVERAGE($AT$3:$AT$6))-AA7</f>
        <v>311</v>
      </c>
      <c r="G7">
        <f>(AVERAGE($AT$3:$AT$6))-AC7</f>
        <v>296</v>
      </c>
      <c r="H7">
        <f>(AVERAGE($AT$3:$AT$6))-AD7</f>
        <v>286</v>
      </c>
      <c r="I7">
        <f t="shared" si="1"/>
        <v>298</v>
      </c>
      <c r="J7">
        <f t="shared" si="1"/>
        <v>274</v>
      </c>
      <c r="K7">
        <f t="shared" si="1"/>
        <v>414</v>
      </c>
      <c r="L7">
        <f>(AVERAGE($AT$3:$AT$6))-AH7</f>
        <v>351</v>
      </c>
      <c r="O7">
        <f t="shared" si="4"/>
        <v>305</v>
      </c>
      <c r="P7">
        <f t="shared" si="4"/>
        <v>301</v>
      </c>
      <c r="Q7">
        <f t="shared" si="4"/>
        <v>299</v>
      </c>
      <c r="R7">
        <f t="shared" si="4"/>
        <v>204</v>
      </c>
      <c r="S7">
        <f t="shared" si="4"/>
        <v>251</v>
      </c>
      <c r="V7">
        <f t="shared" si="3"/>
        <v>86</v>
      </c>
      <c r="Y7">
        <v>0</v>
      </c>
      <c r="Z7">
        <v>116</v>
      </c>
      <c r="AA7">
        <v>118</v>
      </c>
      <c r="AC7">
        <v>133</v>
      </c>
      <c r="AD7">
        <v>143</v>
      </c>
      <c r="AE7">
        <v>131</v>
      </c>
      <c r="AF7">
        <v>155</v>
      </c>
      <c r="AG7">
        <v>15</v>
      </c>
      <c r="AH7">
        <v>78</v>
      </c>
      <c r="AK7">
        <v>124</v>
      </c>
      <c r="AL7">
        <v>128</v>
      </c>
      <c r="AM7">
        <v>130</v>
      </c>
      <c r="AN7">
        <v>225</v>
      </c>
      <c r="AO7">
        <v>178</v>
      </c>
      <c r="AR7">
        <v>343</v>
      </c>
    </row>
    <row r="8" spans="1:50" x14ac:dyDescent="0.35">
      <c r="C8">
        <f t="shared" si="0"/>
        <v>424</v>
      </c>
      <c r="D8">
        <f>(AVERAGE($AT$3:$AT$6))-Z8</f>
        <v>315</v>
      </c>
      <c r="E8">
        <f>(AVERAGE($AT$3:$AT$6))-AA8</f>
        <v>346</v>
      </c>
      <c r="I8">
        <f t="shared" si="1"/>
        <v>345</v>
      </c>
      <c r="J8">
        <f t="shared" si="1"/>
        <v>285</v>
      </c>
      <c r="K8">
        <f t="shared" si="1"/>
        <v>374</v>
      </c>
      <c r="L8">
        <f>(AVERAGE($AT$3:$AT$6))-AH8</f>
        <v>313</v>
      </c>
      <c r="O8">
        <f t="shared" si="4"/>
        <v>276</v>
      </c>
      <c r="P8">
        <f t="shared" si="4"/>
        <v>273</v>
      </c>
      <c r="Q8">
        <f t="shared" si="4"/>
        <v>279</v>
      </c>
      <c r="R8">
        <f t="shared" si="4"/>
        <v>187</v>
      </c>
      <c r="S8">
        <f t="shared" si="4"/>
        <v>216</v>
      </c>
      <c r="V8">
        <f t="shared" si="3"/>
        <v>126</v>
      </c>
      <c r="Y8">
        <v>5</v>
      </c>
      <c r="Z8">
        <v>114</v>
      </c>
      <c r="AA8">
        <v>83</v>
      </c>
      <c r="AE8">
        <v>84</v>
      </c>
      <c r="AF8">
        <v>144</v>
      </c>
      <c r="AG8">
        <v>55</v>
      </c>
      <c r="AH8">
        <v>116</v>
      </c>
      <c r="AK8">
        <v>153</v>
      </c>
      <c r="AL8">
        <v>156</v>
      </c>
      <c r="AM8">
        <v>150</v>
      </c>
      <c r="AN8">
        <v>242</v>
      </c>
      <c r="AO8">
        <v>213</v>
      </c>
      <c r="AR8">
        <v>303</v>
      </c>
    </row>
    <row r="10" spans="1:50" x14ac:dyDescent="0.35">
      <c r="B10" t="s">
        <v>27</v>
      </c>
      <c r="C10">
        <f>AVERAGE(C3:C8)</f>
        <v>420.16666666666669</v>
      </c>
      <c r="D10">
        <f>AVERAGE(D3:D8)</f>
        <v>336.25</v>
      </c>
      <c r="E10">
        <f>AVERAGE(E3:E8)</f>
        <v>362</v>
      </c>
      <c r="G10">
        <f t="shared" ref="G10:L10" si="5">AVERAGE(G3:G8)</f>
        <v>328.66666666666669</v>
      </c>
      <c r="H10">
        <f t="shared" si="5"/>
        <v>300</v>
      </c>
      <c r="I10">
        <f t="shared" si="5"/>
        <v>307.33333333333331</v>
      </c>
      <c r="J10">
        <f t="shared" si="5"/>
        <v>276.33333333333331</v>
      </c>
      <c r="K10">
        <f t="shared" si="5"/>
        <v>389.83333333333331</v>
      </c>
      <c r="L10">
        <f t="shared" si="5"/>
        <v>356.2</v>
      </c>
      <c r="O10">
        <f t="shared" ref="O10:T10" si="6">AVERAGE(O3:O8)</f>
        <v>291.33333333333331</v>
      </c>
      <c r="P10">
        <f t="shared" si="6"/>
        <v>284.83333333333331</v>
      </c>
      <c r="Q10">
        <f t="shared" si="6"/>
        <v>276.66666666666669</v>
      </c>
      <c r="R10">
        <f t="shared" si="6"/>
        <v>171.16666666666666</v>
      </c>
      <c r="S10">
        <f t="shared" si="6"/>
        <v>186.16666666666666</v>
      </c>
      <c r="T10">
        <f t="shared" si="6"/>
        <v>138.5</v>
      </c>
      <c r="V10">
        <f>AVERAGE(V3:V8)</f>
        <v>80.333333333333329</v>
      </c>
    </row>
    <row r="14" spans="1:50" x14ac:dyDescent="0.35">
      <c r="A14" t="s">
        <v>30</v>
      </c>
      <c r="B14" s="3">
        <v>41832</v>
      </c>
      <c r="C14">
        <f t="shared" ref="C14:E19" si="7">(AVERAGE($AT$14:$AT$17))-Y14</f>
        <v>447</v>
      </c>
      <c r="D14">
        <f t="shared" si="7"/>
        <v>373</v>
      </c>
      <c r="E14">
        <f t="shared" si="7"/>
        <v>358</v>
      </c>
      <c r="I14">
        <f t="shared" ref="I14:Q14" si="8">(AVERAGE($AT$14:$AT$17))-AE14</f>
        <v>300</v>
      </c>
      <c r="J14">
        <f t="shared" si="8"/>
        <v>289</v>
      </c>
      <c r="K14">
        <f t="shared" si="8"/>
        <v>406</v>
      </c>
      <c r="L14">
        <f t="shared" si="8"/>
        <v>418</v>
      </c>
      <c r="M14">
        <f t="shared" si="8"/>
        <v>419</v>
      </c>
      <c r="N14">
        <f t="shared" si="8"/>
        <v>406</v>
      </c>
      <c r="O14">
        <f t="shared" si="8"/>
        <v>320</v>
      </c>
      <c r="P14">
        <f t="shared" si="8"/>
        <v>310</v>
      </c>
      <c r="Q14">
        <f t="shared" si="8"/>
        <v>276</v>
      </c>
      <c r="S14">
        <f t="shared" ref="S14:S19" si="9">(AVERAGE($AT$14:$AT$17))-AO14</f>
        <v>284</v>
      </c>
      <c r="V14">
        <f t="shared" ref="V14:V19" si="10">(AVERAGE($AT$14:$AT$17))-AR14</f>
        <v>163</v>
      </c>
      <c r="Y14">
        <v>31</v>
      </c>
      <c r="Z14">
        <v>105</v>
      </c>
      <c r="AA14">
        <v>120</v>
      </c>
      <c r="AE14">
        <v>178</v>
      </c>
      <c r="AF14">
        <v>189</v>
      </c>
      <c r="AG14">
        <v>72</v>
      </c>
      <c r="AH14">
        <v>60</v>
      </c>
      <c r="AI14">
        <v>59</v>
      </c>
      <c r="AJ14">
        <v>72</v>
      </c>
      <c r="AK14">
        <v>158</v>
      </c>
      <c r="AL14">
        <v>168</v>
      </c>
      <c r="AM14">
        <v>202</v>
      </c>
      <c r="AO14">
        <v>194</v>
      </c>
      <c r="AR14">
        <v>315</v>
      </c>
      <c r="AT14">
        <f>AU14+AV14</f>
        <v>479</v>
      </c>
      <c r="AU14">
        <v>448</v>
      </c>
      <c r="AV14">
        <v>31</v>
      </c>
      <c r="AW14" s="1">
        <v>0.28472222222222221</v>
      </c>
      <c r="AX14" t="s">
        <v>29</v>
      </c>
    </row>
    <row r="15" spans="1:50" x14ac:dyDescent="0.35">
      <c r="C15">
        <f t="shared" si="7"/>
        <v>462</v>
      </c>
      <c r="D15">
        <f t="shared" si="7"/>
        <v>418</v>
      </c>
      <c r="E15">
        <f t="shared" si="7"/>
        <v>416</v>
      </c>
      <c r="I15">
        <f t="shared" ref="I15:L19" si="11">(AVERAGE($AT$14:$AT$17))-AE15</f>
        <v>333</v>
      </c>
      <c r="J15">
        <f t="shared" si="11"/>
        <v>250</v>
      </c>
      <c r="K15">
        <f t="shared" si="11"/>
        <v>448</v>
      </c>
      <c r="L15">
        <f t="shared" si="11"/>
        <v>460</v>
      </c>
      <c r="O15">
        <f>(AVERAGE($AT$14:$AT$17))-AK15</f>
        <v>346</v>
      </c>
      <c r="P15">
        <f>(AVERAGE($AT$14:$AT$17))-AL15</f>
        <v>264</v>
      </c>
      <c r="Q15">
        <f>(AVERAGE($AT$14:$AT$17))-AM15</f>
        <v>287</v>
      </c>
      <c r="R15">
        <f>(AVERAGE($AT$14:$AT$17))-AN15</f>
        <v>210</v>
      </c>
      <c r="S15">
        <f t="shared" si="9"/>
        <v>235</v>
      </c>
      <c r="V15">
        <f t="shared" si="10"/>
        <v>142</v>
      </c>
      <c r="Y15">
        <v>16</v>
      </c>
      <c r="Z15">
        <v>60</v>
      </c>
      <c r="AA15">
        <v>62</v>
      </c>
      <c r="AE15">
        <v>145</v>
      </c>
      <c r="AF15">
        <v>228</v>
      </c>
      <c r="AG15">
        <v>30</v>
      </c>
      <c r="AH15">
        <v>18</v>
      </c>
      <c r="AK15">
        <v>132</v>
      </c>
      <c r="AL15">
        <v>214</v>
      </c>
      <c r="AM15">
        <v>191</v>
      </c>
      <c r="AN15">
        <v>268</v>
      </c>
      <c r="AO15">
        <v>243</v>
      </c>
      <c r="AR15">
        <v>336</v>
      </c>
      <c r="AT15">
        <f>AU15+AV15</f>
        <v>485</v>
      </c>
      <c r="AU15">
        <v>465</v>
      </c>
      <c r="AV15">
        <v>20</v>
      </c>
      <c r="AW15" s="1">
        <v>0.29930555555555555</v>
      </c>
    </row>
    <row r="16" spans="1:50" x14ac:dyDescent="0.35">
      <c r="C16">
        <f t="shared" si="7"/>
        <v>448</v>
      </c>
      <c r="D16">
        <f t="shared" si="7"/>
        <v>419</v>
      </c>
      <c r="E16">
        <f t="shared" si="7"/>
        <v>416</v>
      </c>
      <c r="I16">
        <f t="shared" si="11"/>
        <v>357</v>
      </c>
      <c r="J16">
        <f t="shared" si="11"/>
        <v>239</v>
      </c>
      <c r="K16">
        <f t="shared" si="11"/>
        <v>395</v>
      </c>
      <c r="L16">
        <f t="shared" si="11"/>
        <v>434</v>
      </c>
      <c r="M16">
        <f t="shared" ref="M16:Q18" si="12">(AVERAGE($AT$14:$AT$17))-AI16</f>
        <v>422</v>
      </c>
      <c r="N16">
        <f t="shared" si="12"/>
        <v>414</v>
      </c>
      <c r="O16">
        <f t="shared" si="12"/>
        <v>346</v>
      </c>
      <c r="P16">
        <f t="shared" si="12"/>
        <v>268</v>
      </c>
      <c r="Q16">
        <f t="shared" si="12"/>
        <v>175</v>
      </c>
      <c r="S16">
        <f t="shared" si="9"/>
        <v>268</v>
      </c>
      <c r="V16">
        <f t="shared" si="10"/>
        <v>121</v>
      </c>
      <c r="Y16">
        <v>30</v>
      </c>
      <c r="Z16">
        <v>59</v>
      </c>
      <c r="AA16">
        <v>62</v>
      </c>
      <c r="AE16">
        <v>121</v>
      </c>
      <c r="AF16">
        <v>239</v>
      </c>
      <c r="AG16">
        <v>83</v>
      </c>
      <c r="AH16">
        <v>44</v>
      </c>
      <c r="AI16">
        <v>56</v>
      </c>
      <c r="AJ16">
        <v>64</v>
      </c>
      <c r="AK16">
        <v>132</v>
      </c>
      <c r="AL16">
        <v>210</v>
      </c>
      <c r="AM16">
        <v>303</v>
      </c>
      <c r="AO16">
        <v>210</v>
      </c>
      <c r="AR16">
        <v>357</v>
      </c>
      <c r="AT16">
        <f>AU16+AV16</f>
        <v>475</v>
      </c>
      <c r="AU16">
        <v>460</v>
      </c>
      <c r="AV16">
        <v>15</v>
      </c>
      <c r="AW16" s="1">
        <v>0.32222222222222224</v>
      </c>
    </row>
    <row r="17" spans="1:49" x14ac:dyDescent="0.35">
      <c r="C17">
        <f t="shared" si="7"/>
        <v>446</v>
      </c>
      <c r="D17">
        <f t="shared" si="7"/>
        <v>406</v>
      </c>
      <c r="E17">
        <f t="shared" si="7"/>
        <v>406</v>
      </c>
      <c r="I17">
        <f t="shared" si="11"/>
        <v>362</v>
      </c>
      <c r="J17">
        <f t="shared" si="11"/>
        <v>287</v>
      </c>
      <c r="K17">
        <f t="shared" si="11"/>
        <v>363</v>
      </c>
      <c r="L17">
        <f t="shared" si="11"/>
        <v>436</v>
      </c>
      <c r="M17">
        <f t="shared" si="12"/>
        <v>342</v>
      </c>
      <c r="N17">
        <f t="shared" si="12"/>
        <v>334</v>
      </c>
      <c r="O17">
        <f t="shared" si="12"/>
        <v>308</v>
      </c>
      <c r="P17">
        <f t="shared" si="12"/>
        <v>306</v>
      </c>
      <c r="Q17">
        <f t="shared" si="12"/>
        <v>297</v>
      </c>
      <c r="S17">
        <f t="shared" si="9"/>
        <v>253</v>
      </c>
      <c r="V17">
        <f t="shared" si="10"/>
        <v>108</v>
      </c>
      <c r="Y17">
        <v>32</v>
      </c>
      <c r="Z17">
        <v>72</v>
      </c>
      <c r="AA17">
        <v>72</v>
      </c>
      <c r="AE17">
        <v>116</v>
      </c>
      <c r="AF17">
        <v>191</v>
      </c>
      <c r="AG17">
        <v>115</v>
      </c>
      <c r="AH17">
        <v>42</v>
      </c>
      <c r="AI17">
        <v>136</v>
      </c>
      <c r="AJ17">
        <v>144</v>
      </c>
      <c r="AK17">
        <v>170</v>
      </c>
      <c r="AL17">
        <v>172</v>
      </c>
      <c r="AM17">
        <v>181</v>
      </c>
      <c r="AO17">
        <v>225</v>
      </c>
      <c r="AR17">
        <v>370</v>
      </c>
      <c r="AT17">
        <f>AU17+AV17</f>
        <v>473</v>
      </c>
      <c r="AU17">
        <v>445</v>
      </c>
      <c r="AV17">
        <v>28</v>
      </c>
      <c r="AW17" s="1">
        <v>0.35000000000000003</v>
      </c>
    </row>
    <row r="18" spans="1:49" x14ac:dyDescent="0.35">
      <c r="C18">
        <f t="shared" si="7"/>
        <v>455</v>
      </c>
      <c r="D18">
        <f t="shared" si="7"/>
        <v>423</v>
      </c>
      <c r="E18">
        <f t="shared" si="7"/>
        <v>421</v>
      </c>
      <c r="F18">
        <f t="shared" ref="F18:H19" si="13">(AVERAGE($AT$14:$AT$17))-AB18</f>
        <v>391</v>
      </c>
      <c r="G18">
        <f t="shared" si="13"/>
        <v>411</v>
      </c>
      <c r="H18">
        <f t="shared" si="13"/>
        <v>377</v>
      </c>
      <c r="I18">
        <f t="shared" si="11"/>
        <v>360</v>
      </c>
      <c r="J18">
        <f t="shared" si="11"/>
        <v>287</v>
      </c>
      <c r="K18">
        <f t="shared" si="11"/>
        <v>433</v>
      </c>
      <c r="L18">
        <f t="shared" si="11"/>
        <v>467</v>
      </c>
      <c r="M18">
        <f t="shared" si="12"/>
        <v>465</v>
      </c>
      <c r="N18">
        <f t="shared" si="12"/>
        <v>404</v>
      </c>
      <c r="O18">
        <f t="shared" si="12"/>
        <v>306</v>
      </c>
      <c r="P18">
        <f t="shared" si="12"/>
        <v>309</v>
      </c>
      <c r="Q18">
        <f t="shared" si="12"/>
        <v>321</v>
      </c>
      <c r="R18">
        <f>(AVERAGE($AT$14:$AT$17))-AN18</f>
        <v>232</v>
      </c>
      <c r="S18">
        <f t="shared" si="9"/>
        <v>296</v>
      </c>
      <c r="T18">
        <f>(AVERAGE($AT$14:$AT$17))-AP18</f>
        <v>149</v>
      </c>
      <c r="V18">
        <f t="shared" si="10"/>
        <v>111</v>
      </c>
      <c r="Y18">
        <v>23</v>
      </c>
      <c r="Z18">
        <v>55</v>
      </c>
      <c r="AA18">
        <v>57</v>
      </c>
      <c r="AB18">
        <v>87</v>
      </c>
      <c r="AC18">
        <v>67</v>
      </c>
      <c r="AD18">
        <v>101</v>
      </c>
      <c r="AE18">
        <v>118</v>
      </c>
      <c r="AF18">
        <v>191</v>
      </c>
      <c r="AG18">
        <v>45</v>
      </c>
      <c r="AH18">
        <v>11</v>
      </c>
      <c r="AI18">
        <v>13</v>
      </c>
      <c r="AJ18">
        <v>74</v>
      </c>
      <c r="AK18">
        <v>172</v>
      </c>
      <c r="AL18">
        <v>169</v>
      </c>
      <c r="AM18">
        <v>157</v>
      </c>
      <c r="AN18">
        <v>246</v>
      </c>
      <c r="AO18">
        <v>182</v>
      </c>
      <c r="AP18">
        <v>329</v>
      </c>
      <c r="AR18">
        <v>367</v>
      </c>
    </row>
    <row r="19" spans="1:49" x14ac:dyDescent="0.35">
      <c r="C19">
        <f t="shared" si="7"/>
        <v>475</v>
      </c>
      <c r="D19">
        <f t="shared" si="7"/>
        <v>423</v>
      </c>
      <c r="E19">
        <f t="shared" si="7"/>
        <v>418</v>
      </c>
      <c r="F19">
        <f t="shared" si="13"/>
        <v>368</v>
      </c>
      <c r="G19">
        <f t="shared" si="13"/>
        <v>418</v>
      </c>
      <c r="H19">
        <f t="shared" si="13"/>
        <v>355</v>
      </c>
      <c r="I19">
        <f t="shared" si="11"/>
        <v>324</v>
      </c>
      <c r="J19">
        <f t="shared" si="11"/>
        <v>316</v>
      </c>
      <c r="K19">
        <f t="shared" si="11"/>
        <v>399</v>
      </c>
      <c r="L19">
        <f t="shared" si="11"/>
        <v>453</v>
      </c>
      <c r="O19">
        <f>(AVERAGE($AT$14:$AT$17))-AK19</f>
        <v>342</v>
      </c>
      <c r="P19">
        <f>(AVERAGE($AT$14:$AT$17))-AL19</f>
        <v>310</v>
      </c>
      <c r="Q19">
        <f>(AVERAGE($AT$14:$AT$17))-AM19</f>
        <v>345</v>
      </c>
      <c r="R19">
        <f>(AVERAGE($AT$14:$AT$17))-AN19</f>
        <v>253</v>
      </c>
      <c r="S19">
        <f t="shared" si="9"/>
        <v>276</v>
      </c>
      <c r="V19">
        <f t="shared" si="10"/>
        <v>113</v>
      </c>
      <c r="Y19">
        <v>3</v>
      </c>
      <c r="Z19">
        <v>55</v>
      </c>
      <c r="AA19">
        <v>60</v>
      </c>
      <c r="AB19">
        <v>110</v>
      </c>
      <c r="AC19">
        <v>60</v>
      </c>
      <c r="AD19">
        <v>123</v>
      </c>
      <c r="AE19">
        <v>154</v>
      </c>
      <c r="AF19">
        <v>162</v>
      </c>
      <c r="AG19">
        <v>79</v>
      </c>
      <c r="AH19">
        <v>25</v>
      </c>
      <c r="AK19">
        <v>136</v>
      </c>
      <c r="AL19">
        <v>168</v>
      </c>
      <c r="AM19">
        <v>133</v>
      </c>
      <c r="AN19">
        <v>225</v>
      </c>
      <c r="AO19">
        <v>202</v>
      </c>
      <c r="AR19" s="2">
        <v>365</v>
      </c>
    </row>
    <row r="21" spans="1:49" x14ac:dyDescent="0.35">
      <c r="B21" t="s">
        <v>27</v>
      </c>
      <c r="C21">
        <f t="shared" ref="C21:T21" si="14">AVERAGE(C14:C19)</f>
        <v>455.5</v>
      </c>
      <c r="D21">
        <f t="shared" si="14"/>
        <v>410.33333333333331</v>
      </c>
      <c r="E21">
        <f t="shared" si="14"/>
        <v>405.83333333333331</v>
      </c>
      <c r="F21">
        <f t="shared" si="14"/>
        <v>379.5</v>
      </c>
      <c r="G21">
        <f t="shared" si="14"/>
        <v>414.5</v>
      </c>
      <c r="H21">
        <f t="shared" si="14"/>
        <v>366</v>
      </c>
      <c r="I21">
        <f t="shared" si="14"/>
        <v>339.33333333333331</v>
      </c>
      <c r="J21">
        <f t="shared" si="14"/>
        <v>278</v>
      </c>
      <c r="K21">
        <f t="shared" si="14"/>
        <v>407.33333333333331</v>
      </c>
      <c r="L21">
        <f t="shared" si="14"/>
        <v>444.66666666666669</v>
      </c>
      <c r="M21">
        <f t="shared" si="14"/>
        <v>412</v>
      </c>
      <c r="N21">
        <f t="shared" si="14"/>
        <v>389.5</v>
      </c>
      <c r="O21">
        <f t="shared" si="14"/>
        <v>328</v>
      </c>
      <c r="P21">
        <f t="shared" si="14"/>
        <v>294.5</v>
      </c>
      <c r="Q21">
        <f t="shared" si="14"/>
        <v>283.5</v>
      </c>
      <c r="R21">
        <f t="shared" si="14"/>
        <v>231.66666666666666</v>
      </c>
      <c r="S21">
        <f t="shared" si="14"/>
        <v>268.66666666666669</v>
      </c>
      <c r="T21">
        <f t="shared" si="14"/>
        <v>149</v>
      </c>
      <c r="V21">
        <f>AVERAGE(V14:V19)</f>
        <v>126.33333333333333</v>
      </c>
    </row>
    <row r="25" spans="1:49" x14ac:dyDescent="0.35">
      <c r="A25" t="s">
        <v>28</v>
      </c>
      <c r="B25" s="3">
        <v>41834</v>
      </c>
      <c r="C25">
        <f t="shared" ref="C25:J30" si="15">(AVERAGE($AT$25:$AT$26))-Y25</f>
        <v>606.5</v>
      </c>
      <c r="D25">
        <f t="shared" si="15"/>
        <v>575.5</v>
      </c>
      <c r="E25">
        <f t="shared" si="15"/>
        <v>577.5</v>
      </c>
      <c r="F25">
        <f t="shared" si="15"/>
        <v>537.5</v>
      </c>
      <c r="G25">
        <f t="shared" si="15"/>
        <v>484.5</v>
      </c>
      <c r="H25">
        <f t="shared" si="15"/>
        <v>287.5</v>
      </c>
      <c r="I25">
        <f t="shared" si="15"/>
        <v>400.5</v>
      </c>
      <c r="J25">
        <f t="shared" si="15"/>
        <v>329.5</v>
      </c>
      <c r="L25">
        <f t="shared" ref="L25:L30" si="16">(AVERAGE($AT$25:$AT$26))-AH25</f>
        <v>582.5</v>
      </c>
      <c r="U25">
        <f>(AVERAGE($AT$25:$AT$26))-AQ25</f>
        <v>252.5</v>
      </c>
      <c r="Y25">
        <v>29</v>
      </c>
      <c r="Z25">
        <v>60</v>
      </c>
      <c r="AA25">
        <v>58</v>
      </c>
      <c r="AB25">
        <v>98</v>
      </c>
      <c r="AC25">
        <v>151</v>
      </c>
      <c r="AD25">
        <v>348</v>
      </c>
      <c r="AE25">
        <v>235</v>
      </c>
      <c r="AF25">
        <v>306</v>
      </c>
      <c r="AH25">
        <v>53</v>
      </c>
      <c r="AQ25">
        <f>(391-181)+173</f>
        <v>383</v>
      </c>
      <c r="AT25">
        <f>AU25+AV25</f>
        <v>636</v>
      </c>
      <c r="AU25">
        <f>(391-181)+415</f>
        <v>625</v>
      </c>
      <c r="AV25">
        <v>11</v>
      </c>
      <c r="AW25" s="1">
        <v>0.37013888888888885</v>
      </c>
    </row>
    <row r="26" spans="1:49" x14ac:dyDescent="0.35">
      <c r="C26">
        <f t="shared" si="15"/>
        <v>566.5</v>
      </c>
      <c r="D26">
        <f t="shared" si="15"/>
        <v>509.5</v>
      </c>
      <c r="E26">
        <f t="shared" si="15"/>
        <v>509.5</v>
      </c>
      <c r="F26">
        <f t="shared" si="15"/>
        <v>499.5</v>
      </c>
      <c r="G26">
        <f t="shared" si="15"/>
        <v>443.5</v>
      </c>
      <c r="H26">
        <f t="shared" si="15"/>
        <v>315.5</v>
      </c>
      <c r="I26">
        <f t="shared" si="15"/>
        <v>364.5</v>
      </c>
      <c r="J26">
        <f t="shared" si="15"/>
        <v>335.5</v>
      </c>
      <c r="L26">
        <f t="shared" si="16"/>
        <v>530.5</v>
      </c>
      <c r="U26">
        <f>(AVERAGE($AT$25:$AT$26))-AQ26</f>
        <v>255.5</v>
      </c>
      <c r="Y26">
        <v>69</v>
      </c>
      <c r="Z26" s="2">
        <v>126</v>
      </c>
      <c r="AA26" s="2">
        <v>126</v>
      </c>
      <c r="AB26">
        <v>136</v>
      </c>
      <c r="AC26">
        <v>192</v>
      </c>
      <c r="AD26">
        <v>320</v>
      </c>
      <c r="AE26">
        <v>271</v>
      </c>
      <c r="AF26">
        <v>300</v>
      </c>
      <c r="AH26">
        <v>105</v>
      </c>
      <c r="AQ26">
        <f>(391-181)+170</f>
        <v>380</v>
      </c>
      <c r="AT26">
        <f>AU26+AV26</f>
        <v>635</v>
      </c>
      <c r="AU26">
        <f>(391-181)+415</f>
        <v>625</v>
      </c>
      <c r="AV26">
        <v>10</v>
      </c>
      <c r="AW26" s="1">
        <v>0.37708333333333338</v>
      </c>
    </row>
    <row r="27" spans="1:49" x14ac:dyDescent="0.35">
      <c r="C27">
        <f t="shared" si="15"/>
        <v>598.5</v>
      </c>
      <c r="D27">
        <f t="shared" si="15"/>
        <v>570.5</v>
      </c>
      <c r="E27">
        <f t="shared" si="15"/>
        <v>570.5</v>
      </c>
      <c r="F27">
        <f t="shared" si="15"/>
        <v>555.5</v>
      </c>
      <c r="G27">
        <f t="shared" si="15"/>
        <v>487.5</v>
      </c>
      <c r="H27">
        <f t="shared" si="15"/>
        <v>327.5</v>
      </c>
      <c r="I27">
        <f t="shared" si="15"/>
        <v>370.5</v>
      </c>
      <c r="J27">
        <f t="shared" si="15"/>
        <v>340.5</v>
      </c>
      <c r="L27">
        <f t="shared" si="16"/>
        <v>578.5</v>
      </c>
      <c r="U27">
        <f>(AVERAGE($AT$25:$AT$26))-AQ27</f>
        <v>224.5</v>
      </c>
      <c r="Y27">
        <v>37</v>
      </c>
      <c r="Z27">
        <v>65</v>
      </c>
      <c r="AA27">
        <v>65</v>
      </c>
      <c r="AB27">
        <v>80</v>
      </c>
      <c r="AC27">
        <v>148</v>
      </c>
      <c r="AD27">
        <v>308</v>
      </c>
      <c r="AE27">
        <v>265</v>
      </c>
      <c r="AF27">
        <v>295</v>
      </c>
      <c r="AH27">
        <v>57</v>
      </c>
      <c r="AQ27">
        <f>(391-181)+201</f>
        <v>411</v>
      </c>
    </row>
    <row r="28" spans="1:49" x14ac:dyDescent="0.35">
      <c r="C28">
        <f t="shared" si="15"/>
        <v>563.5</v>
      </c>
      <c r="D28">
        <f t="shared" si="15"/>
        <v>497.5</v>
      </c>
      <c r="E28">
        <f t="shared" si="15"/>
        <v>497.5</v>
      </c>
      <c r="F28">
        <f t="shared" si="15"/>
        <v>499.5</v>
      </c>
      <c r="G28">
        <f t="shared" si="15"/>
        <v>461.5</v>
      </c>
      <c r="H28">
        <f t="shared" si="15"/>
        <v>325.5</v>
      </c>
      <c r="I28">
        <f t="shared" si="15"/>
        <v>330.5</v>
      </c>
      <c r="J28">
        <f t="shared" si="15"/>
        <v>327.5</v>
      </c>
      <c r="L28">
        <f t="shared" si="16"/>
        <v>549.5</v>
      </c>
      <c r="U28">
        <f>(AVERAGE($AT$25:$AT$26))-AQ28</f>
        <v>180.5</v>
      </c>
      <c r="Y28">
        <v>72</v>
      </c>
      <c r="Z28">
        <v>138</v>
      </c>
      <c r="AA28">
        <v>138</v>
      </c>
      <c r="AB28">
        <v>136</v>
      </c>
      <c r="AC28">
        <v>174</v>
      </c>
      <c r="AD28">
        <v>310</v>
      </c>
      <c r="AE28">
        <v>305</v>
      </c>
      <c r="AF28">
        <v>308</v>
      </c>
      <c r="AH28">
        <v>86</v>
      </c>
      <c r="AQ28">
        <f>(391-181)+245</f>
        <v>455</v>
      </c>
    </row>
    <row r="29" spans="1:49" x14ac:dyDescent="0.35">
      <c r="C29">
        <f t="shared" si="15"/>
        <v>566.5</v>
      </c>
      <c r="D29">
        <f t="shared" si="15"/>
        <v>532.5</v>
      </c>
      <c r="E29">
        <f t="shared" si="15"/>
        <v>532.5</v>
      </c>
      <c r="F29">
        <f t="shared" si="15"/>
        <v>531.5</v>
      </c>
      <c r="G29">
        <f t="shared" si="15"/>
        <v>487.5</v>
      </c>
      <c r="H29">
        <f t="shared" si="15"/>
        <v>285.5</v>
      </c>
      <c r="I29">
        <f t="shared" si="15"/>
        <v>372.5</v>
      </c>
      <c r="J29">
        <f t="shared" si="15"/>
        <v>309.5</v>
      </c>
      <c r="L29">
        <f t="shared" si="16"/>
        <v>531.5</v>
      </c>
      <c r="U29">
        <f>(AVERAGE($AT$25:$AT$26))-AQ29</f>
        <v>199.5</v>
      </c>
      <c r="Y29">
        <v>69</v>
      </c>
      <c r="Z29">
        <v>103</v>
      </c>
      <c r="AA29">
        <v>103</v>
      </c>
      <c r="AB29">
        <v>104</v>
      </c>
      <c r="AC29">
        <v>148</v>
      </c>
      <c r="AD29">
        <v>350</v>
      </c>
      <c r="AE29">
        <v>263</v>
      </c>
      <c r="AF29">
        <v>326</v>
      </c>
      <c r="AH29">
        <v>104</v>
      </c>
      <c r="AQ29">
        <f>(391-181)+226</f>
        <v>436</v>
      </c>
    </row>
    <row r="30" spans="1:49" x14ac:dyDescent="0.35">
      <c r="C30">
        <f t="shared" si="15"/>
        <v>554.5</v>
      </c>
      <c r="D30">
        <f t="shared" si="15"/>
        <v>511.5</v>
      </c>
      <c r="E30">
        <f t="shared" si="15"/>
        <v>503.5</v>
      </c>
      <c r="F30">
        <f t="shared" si="15"/>
        <v>512.5</v>
      </c>
      <c r="G30">
        <f t="shared" si="15"/>
        <v>482.5</v>
      </c>
      <c r="H30">
        <f t="shared" si="15"/>
        <v>316.5</v>
      </c>
      <c r="I30">
        <f t="shared" si="15"/>
        <v>412.5</v>
      </c>
      <c r="J30">
        <f t="shared" si="15"/>
        <v>366.5</v>
      </c>
      <c r="L30">
        <f t="shared" si="16"/>
        <v>525.5</v>
      </c>
      <c r="Y30">
        <v>81</v>
      </c>
      <c r="Z30">
        <v>124</v>
      </c>
      <c r="AA30">
        <v>132</v>
      </c>
      <c r="AB30">
        <v>123</v>
      </c>
      <c r="AC30">
        <v>153</v>
      </c>
      <c r="AD30">
        <v>319</v>
      </c>
      <c r="AE30">
        <v>223</v>
      </c>
      <c r="AF30">
        <v>269</v>
      </c>
      <c r="AH30">
        <v>110</v>
      </c>
    </row>
    <row r="32" spans="1:49" x14ac:dyDescent="0.35">
      <c r="B32" t="s">
        <v>27</v>
      </c>
      <c r="C32">
        <f t="shared" ref="C32:J32" si="17">AVERAGE(C25:C30)</f>
        <v>576</v>
      </c>
      <c r="D32">
        <f t="shared" si="17"/>
        <v>532.83333333333337</v>
      </c>
      <c r="E32">
        <f t="shared" si="17"/>
        <v>531.83333333333337</v>
      </c>
      <c r="F32">
        <f t="shared" si="17"/>
        <v>522.66666666666663</v>
      </c>
      <c r="G32">
        <f t="shared" si="17"/>
        <v>474.5</v>
      </c>
      <c r="H32">
        <f t="shared" si="17"/>
        <v>309.66666666666669</v>
      </c>
      <c r="I32">
        <f t="shared" si="17"/>
        <v>375.16666666666669</v>
      </c>
      <c r="J32">
        <f t="shared" si="17"/>
        <v>334.83333333333331</v>
      </c>
      <c r="L32">
        <f>AVERAGE(L25:L30)</f>
        <v>549.66666666666663</v>
      </c>
      <c r="U32">
        <f>AVERAGE(U25:U30)</f>
        <v>222.5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selection activeCell="G9" sqref="G9"/>
    </sheetView>
  </sheetViews>
  <sheetFormatPr defaultColWidth="10.6640625" defaultRowHeight="15.5" x14ac:dyDescent="0.35"/>
  <sheetData>
    <row r="1" spans="1:7" x14ac:dyDescent="0.35">
      <c r="A1" t="s">
        <v>87</v>
      </c>
      <c r="B1" t="s">
        <v>86</v>
      </c>
      <c r="G1" t="s">
        <v>85</v>
      </c>
    </row>
    <row r="2" spans="1:7" x14ac:dyDescent="0.35">
      <c r="A2" t="s">
        <v>55</v>
      </c>
      <c r="B2" t="s">
        <v>84</v>
      </c>
      <c r="G2" t="s">
        <v>83</v>
      </c>
    </row>
    <row r="3" spans="1:7" x14ac:dyDescent="0.35">
      <c r="A3" t="s">
        <v>54</v>
      </c>
      <c r="B3" t="s">
        <v>82</v>
      </c>
      <c r="G3" t="s">
        <v>81</v>
      </c>
    </row>
    <row r="4" spans="1:7" x14ac:dyDescent="0.35">
      <c r="A4" t="s">
        <v>53</v>
      </c>
      <c r="B4" t="s">
        <v>80</v>
      </c>
    </row>
    <row r="5" spans="1:7" x14ac:dyDescent="0.35">
      <c r="A5" t="s">
        <v>52</v>
      </c>
      <c r="B5" t="s">
        <v>79</v>
      </c>
      <c r="G5" t="s">
        <v>78</v>
      </c>
    </row>
    <row r="6" spans="1:7" x14ac:dyDescent="0.35">
      <c r="A6" t="s">
        <v>51</v>
      </c>
      <c r="B6" t="s">
        <v>77</v>
      </c>
      <c r="G6" t="s">
        <v>76</v>
      </c>
    </row>
    <row r="7" spans="1:7" x14ac:dyDescent="0.35">
      <c r="A7" t="s">
        <v>50</v>
      </c>
      <c r="B7" t="s">
        <v>75</v>
      </c>
      <c r="G7" t="s">
        <v>74</v>
      </c>
    </row>
    <row r="8" spans="1:7" x14ac:dyDescent="0.35">
      <c r="A8" t="s">
        <v>49</v>
      </c>
      <c r="B8" t="s">
        <v>73</v>
      </c>
      <c r="G8" t="s">
        <v>72</v>
      </c>
    </row>
    <row r="9" spans="1:7" x14ac:dyDescent="0.35">
      <c r="A9" t="s">
        <v>48</v>
      </c>
      <c r="B9" t="s">
        <v>71</v>
      </c>
    </row>
    <row r="10" spans="1:7" x14ac:dyDescent="0.35">
      <c r="A10" t="s">
        <v>47</v>
      </c>
      <c r="B10" t="s">
        <v>70</v>
      </c>
    </row>
    <row r="11" spans="1:7" x14ac:dyDescent="0.35">
      <c r="A11" t="s">
        <v>46</v>
      </c>
      <c r="B11" t="s">
        <v>69</v>
      </c>
    </row>
    <row r="12" spans="1:7" x14ac:dyDescent="0.35">
      <c r="A12" t="s">
        <v>45</v>
      </c>
      <c r="B12" t="s">
        <v>68</v>
      </c>
    </row>
    <row r="13" spans="1:7" x14ac:dyDescent="0.35">
      <c r="A13" t="s">
        <v>44</v>
      </c>
      <c r="B13" t="s">
        <v>67</v>
      </c>
    </row>
    <row r="14" spans="1:7" x14ac:dyDescent="0.35">
      <c r="A14" t="s">
        <v>43</v>
      </c>
      <c r="B14" t="s">
        <v>66</v>
      </c>
    </row>
    <row r="15" spans="1:7" x14ac:dyDescent="0.35">
      <c r="A15" t="s">
        <v>42</v>
      </c>
      <c r="B15" t="s">
        <v>65</v>
      </c>
    </row>
    <row r="16" spans="1:7" x14ac:dyDescent="0.35">
      <c r="A16" t="s">
        <v>41</v>
      </c>
      <c r="B16" t="s">
        <v>64</v>
      </c>
    </row>
    <row r="17" spans="1:2" x14ac:dyDescent="0.35">
      <c r="A17" t="s">
        <v>40</v>
      </c>
      <c r="B17" t="s">
        <v>63</v>
      </c>
    </row>
    <row r="18" spans="1:2" x14ac:dyDescent="0.35">
      <c r="A18" t="s">
        <v>39</v>
      </c>
      <c r="B18" t="s">
        <v>62</v>
      </c>
    </row>
    <row r="19" spans="1:2" x14ac:dyDescent="0.35">
      <c r="A19" t="s">
        <v>38</v>
      </c>
      <c r="B19" t="s">
        <v>61</v>
      </c>
    </row>
    <row r="20" spans="1:2" x14ac:dyDescent="0.35">
      <c r="A20" t="s">
        <v>37</v>
      </c>
      <c r="B20" t="s">
        <v>60</v>
      </c>
    </row>
    <row r="21" spans="1:2" x14ac:dyDescent="0.35">
      <c r="A21" t="s">
        <v>36</v>
      </c>
      <c r="B21" t="s">
        <v>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PTM_final</vt:lpstr>
      <vt:lpstr>PTM_data</vt:lpstr>
      <vt:lpstr>Harley_Data</vt:lpstr>
      <vt:lpstr>Harley_notes</vt:lpstr>
    </vt:vector>
  </TitlesOfParts>
  <Company>University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Martone</dc:creator>
  <cp:lastModifiedBy>Matt Whalen</cp:lastModifiedBy>
  <dcterms:created xsi:type="dcterms:W3CDTF">2014-07-13T00:18:07Z</dcterms:created>
  <dcterms:modified xsi:type="dcterms:W3CDTF">2018-03-05T22:13:58Z</dcterms:modified>
</cp:coreProperties>
</file>